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C:\Users\YULIED.PENARANDA.SDA\Desktop\2022\JULIO\PLAN DE ACCIÓN\PLAN DE ACCIÓN FINAL\PLAN DE ACCIÓN JUNIO 2022 FINAL\"/>
    </mc:Choice>
  </mc:AlternateContent>
  <xr:revisionPtr revIDLastSave="0" documentId="13_ncr:1_{594C9F0F-0194-413D-92B3-13CF33CDBA8C}" xr6:coauthVersionLast="47" xr6:coauthVersionMax="47" xr10:uidLastSave="{00000000-0000-0000-0000-000000000000}"/>
  <bookViews>
    <workbookView xWindow="-120" yWindow="-120" windowWidth="20730" windowHeight="11160" tabRatio="778" activeTab="3" xr2:uid="{00000000-000D-0000-FFFF-FFFF00000000}"/>
  </bookViews>
  <sheets>
    <sheet name="GESTIÓN" sheetId="5" r:id="rId1"/>
    <sheet name="INVERSIÓN" sheetId="6" r:id="rId2"/>
    <sheet name="ACTIVIDADES" sheetId="7" r:id="rId3"/>
    <sheet name="TERRITORIALIZACION" sheetId="38" r:id="rId4"/>
    <sheet name="SPI" sheetId="33" r:id="rId5"/>
    <sheet name="Presentación" sheetId="36" state="hidden" r:id="rId6"/>
    <sheet name="ejec.pasivos PAA" sheetId="37" state="hidden" r:id="rId7"/>
    <sheet name="resumen" sheetId="34" state="hidden" r:id="rId8"/>
  </sheets>
  <externalReferences>
    <externalReference r:id="rId9"/>
    <externalReference r:id="rId10"/>
    <externalReference r:id="rId11"/>
    <externalReference r:id="rId12"/>
  </externalReferences>
  <definedNames>
    <definedName name="_xlnm._FilterDatabase" localSheetId="2" hidden="1">ACTIVIDADES!#REF!</definedName>
    <definedName name="_xlnm._FilterDatabase" localSheetId="0" hidden="1">GESTIÓN!$A$12:$FC$12</definedName>
    <definedName name="_xlnm._FilterDatabase" localSheetId="1" hidden="1">INVERSIÓN!$A$9:$FA$37</definedName>
    <definedName name="_xlnm.Print_Area" localSheetId="2">ACTIVIDADES!$A$1:$U$6</definedName>
    <definedName name="_xlnm.Print_Area" localSheetId="0">GESTIÓN!$A$1:$FC$15</definedName>
    <definedName name="_xlnm.Print_Area" localSheetId="1">INVERSIÓN!$A$1:$FA$35</definedName>
    <definedName name="CONDICION_POBLACIONAL" localSheetId="4">[1]Variables!$C$1:$C$24</definedName>
    <definedName name="CONDICION_POBLACIONAL">[2]Variables!$C$1:$C$24</definedName>
    <definedName name="GIRO">[3]!BASE_PAA[[#Headers],[Valida Valor de RP]]</definedName>
    <definedName name="GRUPO_ETAREO" localSheetId="4">[1]Variables!$A$1:$A$8</definedName>
    <definedName name="GRUPO_ETAREO">[2]Variables!$A$1:$A$8</definedName>
    <definedName name="GRUPO_ETAREOS" localSheetId="4">#REF!</definedName>
    <definedName name="GRUPO_ETAREOS">#REF!</definedName>
    <definedName name="GRUPO_ETARIO" localSheetId="4">#REF!</definedName>
    <definedName name="GRUPO_ETARIO">#REF!</definedName>
    <definedName name="GRUPO_ETNICO" localSheetId="4">#REF!</definedName>
    <definedName name="GRUPO_ETNICO">#REF!</definedName>
    <definedName name="GRUPOETNICO" localSheetId="4">#REF!</definedName>
    <definedName name="GRUPOETNICO">#REF!</definedName>
    <definedName name="GRUPOS_ETNICOS" localSheetId="4">[1]Variables!$H$1:$H$8</definedName>
    <definedName name="GRUPOS_ETNICOS">[2]Variables!$H$1:$H$8</definedName>
    <definedName name="LOCALIDAD" localSheetId="4">#REF!</definedName>
    <definedName name="LOCALIDAD">#REF!</definedName>
    <definedName name="LOCALIZACION" localSheetId="4">#REF!</definedName>
    <definedName name="LOCALIZACION">#REF!</definedName>
    <definedName name="Proceso_SIPSE">[3]!BASE_PAA[[#Headers],[ProcesoSIPSE]]</definedName>
    <definedName name="RP">[3]!BASE_PAA[[#Headers],[Valor RP BD]]</definedName>
    <definedName name="Valor_Programado">[3]!BASE_PAA[[#Headers],[22.Valorestimadoenlavigenciaactual]]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8" i="38" l="1"/>
  <c r="O30" i="38" s="1"/>
  <c r="P28" i="38"/>
  <c r="P30" i="38" s="1"/>
  <c r="Q28" i="38"/>
  <c r="Q30" i="38" s="1"/>
  <c r="R28" i="38"/>
  <c r="R30" i="38" s="1"/>
  <c r="O29" i="38"/>
  <c r="P29" i="38"/>
  <c r="Q29" i="38"/>
  <c r="R29" i="38"/>
  <c r="S25" i="38" l="1"/>
  <c r="F25" i="38"/>
  <c r="E25" i="38"/>
  <c r="S24" i="38"/>
  <c r="T24" i="38" s="1"/>
  <c r="F24" i="38"/>
  <c r="S23" i="38"/>
  <c r="T23" i="38" s="1"/>
  <c r="F23" i="38"/>
  <c r="E23" i="38"/>
  <c r="E27" i="38" s="1"/>
  <c r="S22" i="38"/>
  <c r="T22" i="38" s="1"/>
  <c r="F22" i="38"/>
  <c r="E22" i="38"/>
  <c r="E26" i="38" s="1"/>
  <c r="S19" i="38"/>
  <c r="S21" i="38" s="1"/>
  <c r="T21" i="38" s="1"/>
  <c r="F19" i="38"/>
  <c r="E19" i="38"/>
  <c r="T18" i="38"/>
  <c r="S18" i="38"/>
  <c r="F18" i="38"/>
  <c r="F20" i="38" s="1"/>
  <c r="S17" i="38"/>
  <c r="T17" i="38" s="1"/>
  <c r="F17" i="38"/>
  <c r="E17" i="38"/>
  <c r="E21" i="38" s="1"/>
  <c r="S16" i="38"/>
  <c r="T16" i="38" s="1"/>
  <c r="F16" i="38"/>
  <c r="E16" i="38"/>
  <c r="E20" i="38" s="1"/>
  <c r="S13" i="38"/>
  <c r="F13" i="38"/>
  <c r="F29" i="38" s="1"/>
  <c r="E13" i="38"/>
  <c r="S12" i="38"/>
  <c r="T12" i="38" s="1"/>
  <c r="F12" i="38"/>
  <c r="S11" i="38"/>
  <c r="F11" i="38"/>
  <c r="F28" i="38" s="1"/>
  <c r="E11" i="38"/>
  <c r="S10" i="38"/>
  <c r="T10" i="38" s="1"/>
  <c r="F10" i="38"/>
  <c r="E10" i="38"/>
  <c r="E14" i="38" s="1"/>
  <c r="S9" i="38"/>
  <c r="F26" i="38" l="1"/>
  <c r="E29" i="38"/>
  <c r="S20" i="38"/>
  <c r="T20" i="38" s="1"/>
  <c r="S26" i="38"/>
  <c r="T26" i="38" s="1"/>
  <c r="S28" i="38"/>
  <c r="S15" i="38"/>
  <c r="T15" i="38" s="1"/>
  <c r="F21" i="38"/>
  <c r="T11" i="38"/>
  <c r="T13" i="38"/>
  <c r="F14" i="38"/>
  <c r="F27" i="38"/>
  <c r="S14" i="38"/>
  <c r="T14" i="38" s="1"/>
  <c r="E28" i="38"/>
  <c r="E30" i="38" s="1"/>
  <c r="F15" i="38"/>
  <c r="S27" i="38"/>
  <c r="T27" i="38" s="1"/>
  <c r="T19" i="38"/>
  <c r="T28" i="38"/>
  <c r="F30" i="38"/>
  <c r="T25" i="38"/>
  <c r="E15" i="38"/>
  <c r="S29" i="38"/>
  <c r="T29" i="38" s="1"/>
  <c r="S30" i="38" l="1"/>
  <c r="T30" i="38" s="1"/>
  <c r="O146" i="33" l="1"/>
  <c r="O147" i="33"/>
  <c r="O148" i="33"/>
  <c r="ER18" i="6"/>
  <c r="ER20" i="6"/>
  <c r="ER21" i="6"/>
  <c r="ER25" i="6"/>
  <c r="ER27" i="6"/>
  <c r="ER28" i="6"/>
  <c r="ER11" i="6"/>
  <c r="ER13" i="6"/>
  <c r="ER14" i="6"/>
  <c r="G29" i="6" l="1"/>
  <c r="B44" i="36" s="1"/>
  <c r="G22" i="6"/>
  <c r="B39" i="36" s="1"/>
  <c r="G15" i="6"/>
  <c r="I2" i="37"/>
  <c r="I6" i="37"/>
  <c r="H6" i="37"/>
  <c r="CG14" i="6"/>
  <c r="CG28" i="6"/>
  <c r="E16" i="36" s="1"/>
  <c r="CG21" i="6"/>
  <c r="E11" i="36" s="1"/>
  <c r="BQ26" i="6"/>
  <c r="ER26" i="6" s="1"/>
  <c r="BQ19" i="6"/>
  <c r="ER19" i="6" s="1"/>
  <c r="BQ12" i="6"/>
  <c r="D28" i="36"/>
  <c r="CF21" i="6"/>
  <c r="CF28" i="6"/>
  <c r="D16" i="36" s="1"/>
  <c r="CG12" i="6"/>
  <c r="CG19" i="6"/>
  <c r="E10" i="36" s="1"/>
  <c r="CG26" i="6"/>
  <c r="E15" i="36" s="1"/>
  <c r="BR33" i="6"/>
  <c r="BQ32" i="6"/>
  <c r="BR32" i="6"/>
  <c r="BQ30" i="6"/>
  <c r="BR30" i="6"/>
  <c r="BQ23" i="6"/>
  <c r="BR23" i="6"/>
  <c r="CG11" i="6"/>
  <c r="CG25" i="6"/>
  <c r="BH30" i="6"/>
  <c r="BJ30" i="6"/>
  <c r="BL30" i="6"/>
  <c r="BN30" i="6"/>
  <c r="BP30" i="6"/>
  <c r="BG30" i="6"/>
  <c r="BK30" i="6"/>
  <c r="BM30" i="6"/>
  <c r="BO30" i="6"/>
  <c r="CG27" i="6"/>
  <c r="CF27" i="6"/>
  <c r="CF25" i="6"/>
  <c r="D14" i="36" s="1"/>
  <c r="BH23" i="6"/>
  <c r="BJ23" i="6"/>
  <c r="BL23" i="6"/>
  <c r="BN23" i="6"/>
  <c r="BP23" i="6"/>
  <c r="BG23" i="6"/>
  <c r="BM23" i="6"/>
  <c r="BO23" i="6"/>
  <c r="CG20" i="6"/>
  <c r="CF20" i="6"/>
  <c r="CG18" i="6"/>
  <c r="BR16" i="6"/>
  <c r="BH16" i="6"/>
  <c r="BJ16" i="6"/>
  <c r="BL16" i="6"/>
  <c r="BN16" i="6"/>
  <c r="BP16" i="6"/>
  <c r="CG13" i="6"/>
  <c r="CF13" i="6"/>
  <c r="G254" i="33"/>
  <c r="H351" i="33"/>
  <c r="CH15" i="5"/>
  <c r="CH14" i="5"/>
  <c r="CH13" i="5"/>
  <c r="ET15" i="5"/>
  <c r="ET14" i="5"/>
  <c r="ET13" i="5"/>
  <c r="H41" i="33"/>
  <c r="BR31" i="6"/>
  <c r="BR24" i="6"/>
  <c r="BR10" i="6"/>
  <c r="BP10" i="6"/>
  <c r="BP15" i="6" s="1"/>
  <c r="BP17" i="6"/>
  <c r="BP22" i="6" s="1"/>
  <c r="BP24" i="6"/>
  <c r="BP29" i="6" s="1"/>
  <c r="BI30" i="6"/>
  <c r="BI23" i="6"/>
  <c r="BI16" i="6"/>
  <c r="BK16" i="6"/>
  <c r="BM16" i="6"/>
  <c r="CI27" i="6"/>
  <c r="ET27" i="6" s="1"/>
  <c r="AD29" i="6"/>
  <c r="AF29" i="6"/>
  <c r="AH29" i="6"/>
  <c r="AJ29" i="6"/>
  <c r="AL29" i="6"/>
  <c r="AN29" i="6"/>
  <c r="AP29" i="6"/>
  <c r="AR29" i="6"/>
  <c r="AT29" i="6"/>
  <c r="AV29" i="6"/>
  <c r="AZ29" i="6"/>
  <c r="AX29" i="6"/>
  <c r="CH27" i="6"/>
  <c r="BR17" i="6"/>
  <c r="CI20" i="6"/>
  <c r="AD22" i="6"/>
  <c r="AF22" i="6"/>
  <c r="AH22" i="6"/>
  <c r="AJ22" i="6"/>
  <c r="AL22" i="6"/>
  <c r="AP22" i="6"/>
  <c r="AR22" i="6"/>
  <c r="AT22" i="6"/>
  <c r="AV22" i="6"/>
  <c r="AZ22" i="6"/>
  <c r="AX22" i="6"/>
  <c r="CH20" i="6"/>
  <c r="CI13" i="6"/>
  <c r="AD15" i="6"/>
  <c r="AF15" i="6"/>
  <c r="AH15" i="6"/>
  <c r="AJ15" i="6"/>
  <c r="AL15" i="6"/>
  <c r="AN15" i="6"/>
  <c r="AP15" i="6"/>
  <c r="AR15" i="6"/>
  <c r="AV15" i="6"/>
  <c r="AZ15" i="6"/>
  <c r="AX15" i="6"/>
  <c r="CH13" i="6"/>
  <c r="F40" i="33"/>
  <c r="F39" i="33"/>
  <c r="F38" i="33"/>
  <c r="F256" i="33"/>
  <c r="F254" i="33"/>
  <c r="Y11" i="6"/>
  <c r="AA11" i="6" s="1"/>
  <c r="BE11" i="6"/>
  <c r="Y18" i="6"/>
  <c r="BE18" i="6"/>
  <c r="BK18" i="6"/>
  <c r="CH18" i="6" s="1"/>
  <c r="Y25" i="6"/>
  <c r="AA25" i="6" s="1"/>
  <c r="BE25" i="6"/>
  <c r="CH25" i="6"/>
  <c r="H33" i="6"/>
  <c r="K33" i="6"/>
  <c r="L33" i="6"/>
  <c r="M33" i="6"/>
  <c r="N33" i="6"/>
  <c r="O33" i="6"/>
  <c r="P33" i="6"/>
  <c r="Q33" i="6"/>
  <c r="R33" i="6"/>
  <c r="S33" i="6"/>
  <c r="T33" i="6"/>
  <c r="U33" i="6"/>
  <c r="V33" i="6"/>
  <c r="W12" i="6"/>
  <c r="W19" i="6"/>
  <c r="W26" i="6"/>
  <c r="X12" i="6"/>
  <c r="X19" i="6"/>
  <c r="Z19" i="6" s="1"/>
  <c r="X26" i="6"/>
  <c r="Z26" i="6" s="1"/>
  <c r="Y12" i="6"/>
  <c r="Y19" i="6"/>
  <c r="AA19" i="6" s="1"/>
  <c r="Y26" i="6"/>
  <c r="AA26" i="6" s="1"/>
  <c r="AB12" i="6"/>
  <c r="AB19" i="6"/>
  <c r="AB26" i="6"/>
  <c r="AC33" i="6"/>
  <c r="AD33" i="6"/>
  <c r="AE33" i="6"/>
  <c r="AF33" i="6"/>
  <c r="AG33" i="6"/>
  <c r="AH33" i="6"/>
  <c r="AI33" i="6"/>
  <c r="AJ33" i="6"/>
  <c r="AK33" i="6"/>
  <c r="AL33" i="6"/>
  <c r="AM33" i="6"/>
  <c r="AN33" i="6"/>
  <c r="AO33" i="6"/>
  <c r="AP33" i="6"/>
  <c r="AQ33" i="6"/>
  <c r="AR33" i="6"/>
  <c r="AS19" i="6"/>
  <c r="AS26" i="6"/>
  <c r="AT33" i="6"/>
  <c r="AU33" i="6"/>
  <c r="AV33" i="6"/>
  <c r="AW33" i="6"/>
  <c r="AX33" i="6"/>
  <c r="AY33" i="6"/>
  <c r="AZ33" i="6"/>
  <c r="BA12" i="6"/>
  <c r="BA33" i="6" s="1"/>
  <c r="BB12" i="6"/>
  <c r="BB33" i="6" s="1"/>
  <c r="BC12" i="6"/>
  <c r="BC19" i="6"/>
  <c r="BC26" i="6"/>
  <c r="BD12" i="6"/>
  <c r="BD33" i="6" s="1"/>
  <c r="E299" i="33" s="1"/>
  <c r="BE12" i="6"/>
  <c r="BE19" i="6"/>
  <c r="BE26" i="6"/>
  <c r="BF33" i="6"/>
  <c r="BG33" i="6"/>
  <c r="BH33" i="6"/>
  <c r="BI33" i="6"/>
  <c r="BJ33" i="6"/>
  <c r="BK19" i="6"/>
  <c r="CE19" i="6" s="1"/>
  <c r="C10" i="36" s="1"/>
  <c r="BL33" i="6"/>
  <c r="BM33" i="6"/>
  <c r="BN33" i="6"/>
  <c r="BO33" i="6"/>
  <c r="BP33" i="6"/>
  <c r="BS33" i="6"/>
  <c r="BT33" i="6"/>
  <c r="BU33" i="6"/>
  <c r="BV33" i="6"/>
  <c r="BW33" i="6"/>
  <c r="BX33" i="6"/>
  <c r="BY33" i="6"/>
  <c r="BZ33" i="6"/>
  <c r="CA33" i="6"/>
  <c r="CB33" i="6"/>
  <c r="CC33" i="6"/>
  <c r="CD33" i="6"/>
  <c r="CE26" i="6"/>
  <c r="C15" i="36" s="1"/>
  <c r="CH12" i="6"/>
  <c r="F5" i="36" s="1"/>
  <c r="CH26" i="6"/>
  <c r="F15" i="36" s="1"/>
  <c r="CI12" i="6"/>
  <c r="ET12" i="6" s="1"/>
  <c r="CI19" i="6"/>
  <c r="CI26" i="6"/>
  <c r="CJ33" i="6"/>
  <c r="CK33" i="6"/>
  <c r="CL33" i="6"/>
  <c r="CM33" i="6"/>
  <c r="CN33" i="6"/>
  <c r="CO33" i="6"/>
  <c r="CP33" i="6"/>
  <c r="CQ33" i="6"/>
  <c r="CR33" i="6"/>
  <c r="CS33" i="6"/>
  <c r="CT33" i="6"/>
  <c r="CU33" i="6"/>
  <c r="CV33" i="6"/>
  <c r="CW33" i="6"/>
  <c r="CX33" i="6"/>
  <c r="CY33" i="6"/>
  <c r="CZ33" i="6"/>
  <c r="DA33" i="6"/>
  <c r="DB33" i="6"/>
  <c r="DC33" i="6"/>
  <c r="DD33" i="6"/>
  <c r="DE33" i="6"/>
  <c r="DF33" i="6"/>
  <c r="DG33" i="6"/>
  <c r="DH33" i="6"/>
  <c r="DI12" i="6"/>
  <c r="DI19" i="6"/>
  <c r="DI26" i="6"/>
  <c r="DJ12" i="6"/>
  <c r="DJ19" i="6"/>
  <c r="DJ26" i="6"/>
  <c r="DK12" i="6"/>
  <c r="DK19" i="6"/>
  <c r="DK26" i="6"/>
  <c r="DL12" i="6"/>
  <c r="DL33" i="6" s="1"/>
  <c r="DL19" i="6"/>
  <c r="DL26" i="6"/>
  <c r="DM12" i="6"/>
  <c r="DM19" i="6"/>
  <c r="DM26" i="6"/>
  <c r="DN33" i="6"/>
  <c r="DO33" i="6"/>
  <c r="DP33" i="6"/>
  <c r="DQ33" i="6"/>
  <c r="DR33" i="6"/>
  <c r="DS33" i="6"/>
  <c r="DT33" i="6"/>
  <c r="DU33" i="6"/>
  <c r="DV33" i="6"/>
  <c r="DW33" i="6"/>
  <c r="DX33" i="6"/>
  <c r="DY33" i="6"/>
  <c r="DZ33" i="6"/>
  <c r="EA33" i="6"/>
  <c r="EB33" i="6"/>
  <c r="EC33" i="6"/>
  <c r="ED33" i="6"/>
  <c r="EE33" i="6"/>
  <c r="EF33" i="6"/>
  <c r="EG33" i="6"/>
  <c r="EH33" i="6"/>
  <c r="EI33" i="6"/>
  <c r="EJ33" i="6"/>
  <c r="EK33" i="6"/>
  <c r="EL33" i="6"/>
  <c r="EM12" i="6"/>
  <c r="EM19" i="6"/>
  <c r="EM26" i="6"/>
  <c r="EN12" i="6"/>
  <c r="EN19" i="6"/>
  <c r="EN26" i="6"/>
  <c r="EO12" i="6"/>
  <c r="EO19" i="6"/>
  <c r="EO26" i="6"/>
  <c r="EP12" i="6"/>
  <c r="EP33" i="6" s="1"/>
  <c r="EP19" i="6"/>
  <c r="EP26" i="6"/>
  <c r="EQ12" i="6"/>
  <c r="EQ19" i="6"/>
  <c r="EQ26" i="6"/>
  <c r="A146" i="33"/>
  <c r="A147" i="33" s="1"/>
  <c r="A254" i="33"/>
  <c r="A255" i="33" s="1"/>
  <c r="A256" i="33" s="1"/>
  <c r="O142" i="33"/>
  <c r="O141" i="33"/>
  <c r="O140" i="33"/>
  <c r="O139" i="33"/>
  <c r="O138" i="33"/>
  <c r="O137" i="33"/>
  <c r="O136" i="33"/>
  <c r="O135" i="33"/>
  <c r="O134" i="33"/>
  <c r="O133" i="33"/>
  <c r="O132" i="33"/>
  <c r="O131" i="33"/>
  <c r="J140" i="33"/>
  <c r="M140" i="33"/>
  <c r="J141" i="33"/>
  <c r="M141" i="33"/>
  <c r="J142" i="33"/>
  <c r="M142" i="33"/>
  <c r="H40" i="33"/>
  <c r="H353" i="33"/>
  <c r="H352" i="33"/>
  <c r="M139" i="33"/>
  <c r="J139" i="33"/>
  <c r="M138" i="33"/>
  <c r="J138" i="33"/>
  <c r="M137" i="33"/>
  <c r="J137" i="33"/>
  <c r="H39" i="33"/>
  <c r="CE21" i="6"/>
  <c r="CE28" i="6"/>
  <c r="C16" i="36" s="1"/>
  <c r="CK13" i="5"/>
  <c r="CJ13" i="5"/>
  <c r="CG13" i="5"/>
  <c r="H38" i="33"/>
  <c r="H37" i="33"/>
  <c r="G256" i="33"/>
  <c r="G255" i="33"/>
  <c r="BL24" i="6"/>
  <c r="BL29" i="6" s="1"/>
  <c r="BL17" i="6"/>
  <c r="BL22" i="6" s="1"/>
  <c r="BL10" i="6"/>
  <c r="BL15" i="6" s="1"/>
  <c r="CK15" i="5"/>
  <c r="CJ15" i="5"/>
  <c r="CK14" i="5"/>
  <c r="EV14" i="5" s="1"/>
  <c r="CJ14" i="5"/>
  <c r="CI15" i="5"/>
  <c r="EU15" i="5" s="1"/>
  <c r="CI14" i="5"/>
  <c r="EU14" i="5" s="1"/>
  <c r="CI13" i="5"/>
  <c r="BK24" i="6"/>
  <c r="BK29" i="6" s="1"/>
  <c r="BL31" i="6"/>
  <c r="BL32" i="6"/>
  <c r="BK17" i="6"/>
  <c r="BK22" i="6" s="1"/>
  <c r="BK10" i="6"/>
  <c r="BK15" i="6" s="1"/>
  <c r="CI11" i="6"/>
  <c r="G4" i="36" s="1"/>
  <c r="CI18" i="6"/>
  <c r="G9" i="36" s="1"/>
  <c r="CI25" i="6"/>
  <c r="ET25" i="6" s="1"/>
  <c r="CI21" i="6"/>
  <c r="G11" i="36" s="1"/>
  <c r="CI28" i="6"/>
  <c r="ET28" i="6" s="1"/>
  <c r="CI14" i="6"/>
  <c r="BG24" i="6"/>
  <c r="BG29" i="6" s="1"/>
  <c r="BI24" i="6"/>
  <c r="BI29" i="6" s="1"/>
  <c r="BM24" i="6"/>
  <c r="BO24" i="6"/>
  <c r="BO29" i="6" s="1"/>
  <c r="BQ24" i="6"/>
  <c r="BQ29" i="6" s="1"/>
  <c r="BS24" i="6"/>
  <c r="BS29" i="6" s="1"/>
  <c r="BU24" i="6"/>
  <c r="BU29" i="6" s="1"/>
  <c r="BW24" i="6"/>
  <c r="BW29" i="6" s="1"/>
  <c r="BY24" i="6"/>
  <c r="BY29" i="6" s="1"/>
  <c r="CC24" i="6"/>
  <c r="CC29" i="6" s="1"/>
  <c r="CA24" i="6"/>
  <c r="CA29" i="6" s="1"/>
  <c r="BJ24" i="6"/>
  <c r="BJ29" i="6" s="1"/>
  <c r="BH24" i="6"/>
  <c r="BN24" i="6"/>
  <c r="BN29" i="6" s="1"/>
  <c r="BT24" i="6"/>
  <c r="BT29" i="6" s="1"/>
  <c r="BV24" i="6"/>
  <c r="BV29" i="6" s="1"/>
  <c r="BX24" i="6"/>
  <c r="BX29" i="6" s="1"/>
  <c r="BZ24" i="6"/>
  <c r="BZ29" i="6" s="1"/>
  <c r="CD24" i="6"/>
  <c r="CD29" i="6" s="1"/>
  <c r="CB24" i="6"/>
  <c r="CB29" i="6" s="1"/>
  <c r="BG17" i="6"/>
  <c r="BG22" i="6" s="1"/>
  <c r="BI17" i="6"/>
  <c r="BI22" i="6" s="1"/>
  <c r="BM17" i="6"/>
  <c r="BM22" i="6" s="1"/>
  <c r="BO17" i="6"/>
  <c r="BO22" i="6" s="1"/>
  <c r="BQ17" i="6"/>
  <c r="BQ22" i="6" s="1"/>
  <c r="BS17" i="6"/>
  <c r="BS22" i="6" s="1"/>
  <c r="BU17" i="6"/>
  <c r="BU22" i="6"/>
  <c r="BW17" i="6"/>
  <c r="BW22" i="6" s="1"/>
  <c r="BY17" i="6"/>
  <c r="BY22" i="6" s="1"/>
  <c r="CC17" i="6"/>
  <c r="CC22" i="6" s="1"/>
  <c r="CA17" i="6"/>
  <c r="BJ17" i="6"/>
  <c r="BJ22" i="6" s="1"/>
  <c r="BH17" i="6"/>
  <c r="BN17" i="6"/>
  <c r="BN22" i="6" s="1"/>
  <c r="BT17" i="6"/>
  <c r="BT22" i="6" s="1"/>
  <c r="BV17" i="6"/>
  <c r="BV22" i="6" s="1"/>
  <c r="BX17" i="6"/>
  <c r="BX22" i="6" s="1"/>
  <c r="BZ17" i="6"/>
  <c r="BZ22" i="6" s="1"/>
  <c r="CD17" i="6"/>
  <c r="CD22" i="6" s="1"/>
  <c r="CB17" i="6"/>
  <c r="CB22" i="6" s="1"/>
  <c r="BG10" i="6"/>
  <c r="BG15" i="6" s="1"/>
  <c r="BI10" i="6"/>
  <c r="BI15" i="6" s="1"/>
  <c r="BM10" i="6"/>
  <c r="BM15" i="6" s="1"/>
  <c r="BO10" i="6"/>
  <c r="BO15" i="6" s="1"/>
  <c r="BQ10" i="6"/>
  <c r="BS10" i="6"/>
  <c r="BS15" i="6" s="1"/>
  <c r="BU10" i="6"/>
  <c r="BW10" i="6"/>
  <c r="BW15" i="6" s="1"/>
  <c r="BY10" i="6"/>
  <c r="BY15" i="6" s="1"/>
  <c r="CC10" i="6"/>
  <c r="CA10" i="6"/>
  <c r="CA15" i="6" s="1"/>
  <c r="BJ10" i="6"/>
  <c r="BJ15" i="6" s="1"/>
  <c r="BH10" i="6"/>
  <c r="BH15" i="6" s="1"/>
  <c r="BN10" i="6"/>
  <c r="BN15" i="6" s="1"/>
  <c r="BT10" i="6"/>
  <c r="BT15" i="6" s="1"/>
  <c r="BV10" i="6"/>
  <c r="BX10" i="6"/>
  <c r="BX15" i="6" s="1"/>
  <c r="BZ10" i="6"/>
  <c r="BZ15" i="6" s="1"/>
  <c r="CB10" i="6"/>
  <c r="CB15" i="6" s="1"/>
  <c r="E9" i="36"/>
  <c r="E4" i="36"/>
  <c r="CH28" i="6"/>
  <c r="CH30" i="6" s="1"/>
  <c r="CH21" i="6"/>
  <c r="F11" i="36" s="1"/>
  <c r="CE27" i="6"/>
  <c r="CE20" i="6"/>
  <c r="CE13" i="6"/>
  <c r="BG14" i="6"/>
  <c r="CE25" i="6"/>
  <c r="E256" i="33" s="1"/>
  <c r="BF32" i="6"/>
  <c r="BF31" i="6"/>
  <c r="DN16" i="6"/>
  <c r="CJ16" i="6"/>
  <c r="CD23" i="6"/>
  <c r="CC23" i="6"/>
  <c r="CB23" i="6"/>
  <c r="CA23" i="6"/>
  <c r="BZ23" i="6"/>
  <c r="BY23" i="6"/>
  <c r="BX23" i="6"/>
  <c r="BW23" i="6"/>
  <c r="BV23" i="6"/>
  <c r="BU23" i="6"/>
  <c r="BT23" i="6"/>
  <c r="BS23" i="6"/>
  <c r="BF23" i="6"/>
  <c r="BE21" i="6"/>
  <c r="BD21" i="6"/>
  <c r="AS18" i="6"/>
  <c r="BD18" i="6"/>
  <c r="BC18" i="6"/>
  <c r="Y21" i="6"/>
  <c r="X18" i="6"/>
  <c r="Z18" i="6" s="1"/>
  <c r="X21" i="6"/>
  <c r="CD16" i="6"/>
  <c r="CC16" i="6"/>
  <c r="CB16" i="6"/>
  <c r="CA16" i="6"/>
  <c r="BZ16" i="6"/>
  <c r="BY16" i="6"/>
  <c r="BX16" i="6"/>
  <c r="BW16" i="6"/>
  <c r="BV16" i="6"/>
  <c r="BU16" i="6"/>
  <c r="BT16" i="6"/>
  <c r="BS16" i="6"/>
  <c r="BO16" i="6"/>
  <c r="BF16" i="6"/>
  <c r="BE14" i="6"/>
  <c r="BD11" i="6"/>
  <c r="BD14" i="6"/>
  <c r="BC11" i="6"/>
  <c r="BC14" i="6"/>
  <c r="BB11" i="6"/>
  <c r="BB14" i="6"/>
  <c r="BA11" i="6"/>
  <c r="BA14" i="6"/>
  <c r="AZ16" i="6"/>
  <c r="AY16" i="6"/>
  <c r="AX16" i="6"/>
  <c r="AW16" i="6"/>
  <c r="AV16" i="6"/>
  <c r="AU16" i="6"/>
  <c r="AT16" i="6"/>
  <c r="AS16" i="6"/>
  <c r="AR16" i="6"/>
  <c r="AQ16" i="6"/>
  <c r="AP16" i="6"/>
  <c r="AO16" i="6"/>
  <c r="AN16" i="6"/>
  <c r="AM16" i="6"/>
  <c r="AL16" i="6"/>
  <c r="AK16" i="6"/>
  <c r="AJ16" i="6"/>
  <c r="AI16" i="6"/>
  <c r="AH16" i="6"/>
  <c r="AG16" i="6"/>
  <c r="AF16" i="6"/>
  <c r="AE16" i="6"/>
  <c r="AD16" i="6"/>
  <c r="AC16" i="6"/>
  <c r="AB16" i="6"/>
  <c r="Y14" i="6"/>
  <c r="AA14" i="6" s="1"/>
  <c r="X11" i="6"/>
  <c r="Z11" i="6" s="1"/>
  <c r="X14" i="6"/>
  <c r="Z14" i="6" s="1"/>
  <c r="CC15" i="6"/>
  <c r="BF24" i="6"/>
  <c r="BF17" i="6"/>
  <c r="BF10" i="6"/>
  <c r="BF15" i="6" s="1"/>
  <c r="C42" i="33"/>
  <c r="CA22" i="6"/>
  <c r="CD15" i="6"/>
  <c r="BV15" i="6"/>
  <c r="M148" i="33"/>
  <c r="M147" i="33"/>
  <c r="M146" i="33"/>
  <c r="BD27" i="6"/>
  <c r="U31" i="7"/>
  <c r="T31" i="7"/>
  <c r="S30" i="7"/>
  <c r="S29" i="7"/>
  <c r="S28" i="7"/>
  <c r="S27" i="7"/>
  <c r="S26" i="7"/>
  <c r="S25" i="7"/>
  <c r="S24" i="7"/>
  <c r="S23" i="7"/>
  <c r="S22" i="7"/>
  <c r="S21" i="7"/>
  <c r="S20" i="7"/>
  <c r="S19" i="7"/>
  <c r="S18" i="7"/>
  <c r="S17" i="7"/>
  <c r="S16" i="7"/>
  <c r="S15" i="7"/>
  <c r="S14" i="7"/>
  <c r="S13" i="7"/>
  <c r="S12" i="7"/>
  <c r="S11" i="7"/>
  <c r="S10" i="7"/>
  <c r="S9" i="7"/>
  <c r="CG15" i="5"/>
  <c r="CG14" i="5"/>
  <c r="BA10" i="6"/>
  <c r="BC13" i="5"/>
  <c r="BE14" i="5"/>
  <c r="BD14" i="5"/>
  <c r="BE15" i="5"/>
  <c r="BD15" i="5"/>
  <c r="BE13" i="5"/>
  <c r="BD13" i="5"/>
  <c r="BC28" i="6"/>
  <c r="BC27" i="6"/>
  <c r="BC25" i="6"/>
  <c r="BC24" i="6"/>
  <c r="BC21" i="6"/>
  <c r="BC20" i="6"/>
  <c r="BC17" i="6"/>
  <c r="BC13" i="6"/>
  <c r="BB28" i="6"/>
  <c r="BB27" i="6"/>
  <c r="BB24" i="6"/>
  <c r="BB21" i="6"/>
  <c r="BB20" i="6"/>
  <c r="BB17" i="6"/>
  <c r="BB13" i="6"/>
  <c r="BB10" i="6"/>
  <c r="I327" i="33"/>
  <c r="I326" i="33"/>
  <c r="I325" i="33"/>
  <c r="G327" i="33"/>
  <c r="G326" i="33"/>
  <c r="G325" i="33"/>
  <c r="H232" i="33"/>
  <c r="H231" i="33"/>
  <c r="H230" i="33"/>
  <c r="J124" i="33"/>
  <c r="J123" i="33"/>
  <c r="J122" i="33"/>
  <c r="J121" i="33"/>
  <c r="J120" i="33"/>
  <c r="J119" i="33"/>
  <c r="J118" i="33"/>
  <c r="J117" i="33"/>
  <c r="J116" i="33"/>
  <c r="J115" i="33"/>
  <c r="J114" i="33"/>
  <c r="J113" i="33"/>
  <c r="J112" i="33"/>
  <c r="J111" i="33"/>
  <c r="J110" i="33"/>
  <c r="J109" i="33"/>
  <c r="J108" i="33"/>
  <c r="J107" i="33"/>
  <c r="J106" i="33"/>
  <c r="J105" i="33"/>
  <c r="J104" i="33"/>
  <c r="J103" i="33"/>
  <c r="J102" i="33"/>
  <c r="J101" i="33"/>
  <c r="J100" i="33"/>
  <c r="J99" i="33"/>
  <c r="J98" i="33"/>
  <c r="J97" i="33"/>
  <c r="J96" i="33"/>
  <c r="J95" i="33"/>
  <c r="J94" i="33"/>
  <c r="J93" i="33"/>
  <c r="AX30" i="6"/>
  <c r="AX23" i="6"/>
  <c r="I324" i="33"/>
  <c r="I323" i="33"/>
  <c r="I322" i="33"/>
  <c r="H229" i="33"/>
  <c r="H228" i="33"/>
  <c r="H227" i="33"/>
  <c r="L112" i="33"/>
  <c r="L111" i="33"/>
  <c r="L110" i="33"/>
  <c r="L109" i="33"/>
  <c r="L108" i="33"/>
  <c r="L107" i="33"/>
  <c r="L106" i="33"/>
  <c r="L105" i="33"/>
  <c r="L104" i="33"/>
  <c r="L103" i="33"/>
  <c r="L102" i="33"/>
  <c r="L101" i="33"/>
  <c r="L100" i="33"/>
  <c r="L99" i="33"/>
  <c r="L98" i="33"/>
  <c r="L97" i="33"/>
  <c r="L96" i="33"/>
  <c r="L95" i="33"/>
  <c r="L94" i="33"/>
  <c r="L93" i="33"/>
  <c r="L92" i="33"/>
  <c r="L121" i="33"/>
  <c r="L120" i="33"/>
  <c r="L119" i="33"/>
  <c r="Z14" i="5"/>
  <c r="Z13" i="5"/>
  <c r="I330" i="33"/>
  <c r="I329" i="33"/>
  <c r="I328" i="33"/>
  <c r="H235" i="33"/>
  <c r="H234" i="33"/>
  <c r="H233" i="33"/>
  <c r="L127" i="33"/>
  <c r="L126" i="33"/>
  <c r="L125" i="33"/>
  <c r="DN10" i="6"/>
  <c r="H34" i="36" s="1"/>
  <c r="CJ10" i="6"/>
  <c r="G34" i="36" s="1"/>
  <c r="DN24" i="6"/>
  <c r="H44" i="36" s="1"/>
  <c r="CJ24" i="6"/>
  <c r="G44" i="36" s="1"/>
  <c r="DN17" i="6"/>
  <c r="H39" i="36" s="1"/>
  <c r="CJ17" i="6"/>
  <c r="G39" i="36" s="1"/>
  <c r="G384" i="33"/>
  <c r="G383" i="33"/>
  <c r="G382" i="33"/>
  <c r="G381" i="33"/>
  <c r="G380" i="33"/>
  <c r="G379" i="33"/>
  <c r="G378" i="33"/>
  <c r="G377" i="33"/>
  <c r="G376" i="33"/>
  <c r="G375" i="33"/>
  <c r="G374" i="33"/>
  <c r="G373" i="33"/>
  <c r="G369" i="33"/>
  <c r="G368" i="33"/>
  <c r="G367" i="33"/>
  <c r="G366" i="33"/>
  <c r="G365" i="33"/>
  <c r="G364" i="33"/>
  <c r="G363" i="33"/>
  <c r="G362" i="33"/>
  <c r="G361" i="33"/>
  <c r="G360" i="33"/>
  <c r="G359" i="33"/>
  <c r="G358" i="33"/>
  <c r="I321" i="33"/>
  <c r="I320" i="33"/>
  <c r="I319" i="33"/>
  <c r="I318" i="33"/>
  <c r="I317" i="33"/>
  <c r="I316" i="33"/>
  <c r="G315" i="33"/>
  <c r="G314" i="33"/>
  <c r="G313" i="33"/>
  <c r="G311" i="33"/>
  <c r="G309" i="33"/>
  <c r="G307" i="33"/>
  <c r="G306" i="33"/>
  <c r="G305" i="33"/>
  <c r="G304" i="33"/>
  <c r="G303" i="33"/>
  <c r="G302" i="33"/>
  <c r="G298" i="33"/>
  <c r="G297" i="33"/>
  <c r="G294" i="33"/>
  <c r="G293" i="33"/>
  <c r="G292" i="33"/>
  <c r="G291" i="33"/>
  <c r="H226" i="33"/>
  <c r="H225" i="33"/>
  <c r="H224" i="33"/>
  <c r="H223" i="33"/>
  <c r="H222" i="33"/>
  <c r="H221" i="33"/>
  <c r="M178" i="33"/>
  <c r="J178" i="33"/>
  <c r="M177" i="33"/>
  <c r="J177" i="33"/>
  <c r="M176" i="33"/>
  <c r="J176" i="33"/>
  <c r="M175" i="33"/>
  <c r="J175" i="33"/>
  <c r="M174" i="33"/>
  <c r="J174" i="33"/>
  <c r="M173" i="33"/>
  <c r="J173" i="33"/>
  <c r="M172" i="33"/>
  <c r="J172" i="33"/>
  <c r="M171" i="33"/>
  <c r="J171" i="33"/>
  <c r="M170" i="33"/>
  <c r="J170" i="33"/>
  <c r="M169" i="33"/>
  <c r="J169" i="33"/>
  <c r="M168" i="33"/>
  <c r="J168" i="33"/>
  <c r="M167" i="33"/>
  <c r="J167" i="33"/>
  <c r="M163" i="33"/>
  <c r="J163" i="33"/>
  <c r="M162" i="33"/>
  <c r="J162" i="33"/>
  <c r="M161" i="33"/>
  <c r="J161" i="33"/>
  <c r="M160" i="33"/>
  <c r="J160" i="33"/>
  <c r="M159" i="33"/>
  <c r="J159" i="33"/>
  <c r="M158" i="33"/>
  <c r="J158" i="33"/>
  <c r="M157" i="33"/>
  <c r="J157" i="33"/>
  <c r="M156" i="33"/>
  <c r="J156" i="33"/>
  <c r="M155" i="33"/>
  <c r="J155" i="33"/>
  <c r="M154" i="33"/>
  <c r="J154" i="33"/>
  <c r="M153" i="33"/>
  <c r="J153" i="33"/>
  <c r="M152" i="33"/>
  <c r="J152" i="33"/>
  <c r="L118" i="33"/>
  <c r="L117" i="33"/>
  <c r="L116" i="33"/>
  <c r="L115" i="33"/>
  <c r="L114" i="33"/>
  <c r="L113" i="33"/>
  <c r="J92" i="33"/>
  <c r="M88" i="33"/>
  <c r="J88" i="33"/>
  <c r="M87" i="33"/>
  <c r="J87" i="33"/>
  <c r="J86" i="33"/>
  <c r="J85" i="33"/>
  <c r="J84" i="33"/>
  <c r="J83" i="33"/>
  <c r="M82" i="33"/>
  <c r="J82" i="33"/>
  <c r="J81" i="33"/>
  <c r="J80" i="33"/>
  <c r="M79" i="33"/>
  <c r="J79" i="33"/>
  <c r="M78" i="33"/>
  <c r="J78" i="33"/>
  <c r="J77" i="33"/>
  <c r="J76" i="33"/>
  <c r="M75" i="33"/>
  <c r="J75" i="33"/>
  <c r="H71" i="33"/>
  <c r="H70" i="33"/>
  <c r="H69" i="33"/>
  <c r="H68" i="33"/>
  <c r="H67" i="33"/>
  <c r="H66" i="33"/>
  <c r="H65" i="33"/>
  <c r="H64" i="33"/>
  <c r="H63" i="33"/>
  <c r="H62" i="33"/>
  <c r="H61" i="33"/>
  <c r="H57" i="33"/>
  <c r="H56" i="33"/>
  <c r="H55" i="33"/>
  <c r="H54" i="33"/>
  <c r="H53" i="33"/>
  <c r="H52" i="33"/>
  <c r="H51" i="33"/>
  <c r="H50" i="33"/>
  <c r="H49" i="33"/>
  <c r="H48" i="33"/>
  <c r="H47" i="33"/>
  <c r="H46" i="33"/>
  <c r="H29" i="33"/>
  <c r="H28" i="33"/>
  <c r="H27" i="33"/>
  <c r="H26" i="33"/>
  <c r="H25" i="33"/>
  <c r="H24" i="33"/>
  <c r="H23" i="33"/>
  <c r="H22" i="33"/>
  <c r="H18" i="33"/>
  <c r="H17" i="33"/>
  <c r="H16" i="33"/>
  <c r="H15" i="33"/>
  <c r="H14" i="33"/>
  <c r="H13" i="33"/>
  <c r="H12" i="33"/>
  <c r="H11" i="33"/>
  <c r="H10" i="33"/>
  <c r="H9" i="33"/>
  <c r="H30" i="33"/>
  <c r="AS25" i="6"/>
  <c r="BB25" i="6" s="1"/>
  <c r="AT10" i="6"/>
  <c r="BC10" i="6" s="1"/>
  <c r="BG15" i="5"/>
  <c r="BF15" i="5"/>
  <c r="BG14" i="5"/>
  <c r="BF14" i="5"/>
  <c r="BG13" i="5"/>
  <c r="AY22" i="6"/>
  <c r="AW22" i="6"/>
  <c r="AU22" i="6"/>
  <c r="AY15" i="6"/>
  <c r="AW15" i="6"/>
  <c r="AU15" i="6"/>
  <c r="BA28" i="6"/>
  <c r="BA21" i="6"/>
  <c r="BA13" i="6"/>
  <c r="BD13" i="6"/>
  <c r="BE13" i="6"/>
  <c r="BA17" i="6"/>
  <c r="BD17" i="6"/>
  <c r="BE17" i="6"/>
  <c r="BA20" i="6"/>
  <c r="BD20" i="6"/>
  <c r="BA24" i="6"/>
  <c r="BD24" i="6"/>
  <c r="BE24" i="6"/>
  <c r="BA27" i="6"/>
  <c r="BE27" i="6"/>
  <c r="BD28" i="6"/>
  <c r="BE28" i="6"/>
  <c r="BE30" i="6" s="1"/>
  <c r="BD10" i="6"/>
  <c r="W11" i="6"/>
  <c r="W13" i="6"/>
  <c r="X13" i="6"/>
  <c r="Z13" i="6" s="1"/>
  <c r="Y13" i="6"/>
  <c r="W14" i="6"/>
  <c r="W17" i="6"/>
  <c r="X17" i="6"/>
  <c r="Z17" i="6" s="1"/>
  <c r="Y17" i="6"/>
  <c r="AA17" i="6" s="1"/>
  <c r="W18" i="6"/>
  <c r="W25" i="6"/>
  <c r="W20" i="6"/>
  <c r="X20" i="6"/>
  <c r="Z20" i="6" s="1"/>
  <c r="Y20" i="6"/>
  <c r="AA20" i="6" s="1"/>
  <c r="W21" i="6"/>
  <c r="W24" i="6"/>
  <c r="X24" i="6"/>
  <c r="Z24" i="6" s="1"/>
  <c r="Y24" i="6"/>
  <c r="AA24" i="6" s="1"/>
  <c r="X25" i="6"/>
  <c r="Z25" i="6" s="1"/>
  <c r="W27" i="6"/>
  <c r="X27" i="6"/>
  <c r="Z27" i="6" s="1"/>
  <c r="Y27" i="6"/>
  <c r="W28" i="6"/>
  <c r="W32" i="6" s="1"/>
  <c r="X28" i="6"/>
  <c r="Z28" i="6" s="1"/>
  <c r="Y28" i="6"/>
  <c r="Y10" i="6"/>
  <c r="AA10" i="6" s="1"/>
  <c r="X10" i="6"/>
  <c r="Z10" i="6" s="1"/>
  <c r="W10" i="6"/>
  <c r="V31" i="6"/>
  <c r="BE20" i="6"/>
  <c r="AC29" i="6"/>
  <c r="AE29" i="6"/>
  <c r="AG29" i="6"/>
  <c r="AI29" i="6"/>
  <c r="AK29" i="6"/>
  <c r="AM29" i="6"/>
  <c r="AO29" i="6"/>
  <c r="AQ29" i="6"/>
  <c r="AB29" i="6"/>
  <c r="AE15" i="6"/>
  <c r="AG15" i="6"/>
  <c r="AI15" i="6"/>
  <c r="AK15" i="6"/>
  <c r="AM15" i="6"/>
  <c r="AO15" i="6"/>
  <c r="AQ15" i="6"/>
  <c r="AS15" i="6"/>
  <c r="AC15" i="6"/>
  <c r="AB31" i="6"/>
  <c r="BF13" i="5"/>
  <c r="BC15" i="5"/>
  <c r="BC14" i="5"/>
  <c r="J125" i="33"/>
  <c r="J127" i="33"/>
  <c r="DM25" i="6"/>
  <c r="DL25" i="6"/>
  <c r="DL28" i="6"/>
  <c r="DK25" i="6"/>
  <c r="DJ25" i="6"/>
  <c r="DI25" i="6"/>
  <c r="DK24" i="6"/>
  <c r="DJ24" i="6"/>
  <c r="DI24" i="6"/>
  <c r="DM18" i="6"/>
  <c r="DL18" i="6"/>
  <c r="DK18" i="6"/>
  <c r="DJ18" i="6"/>
  <c r="DI18" i="6"/>
  <c r="DK17" i="6"/>
  <c r="DJ17" i="6"/>
  <c r="DI17" i="6"/>
  <c r="EM16" i="6"/>
  <c r="AO22" i="6"/>
  <c r="AQ22" i="6"/>
  <c r="AS22" i="6"/>
  <c r="AM22" i="6"/>
  <c r="AM30" i="6"/>
  <c r="AO30" i="6"/>
  <c r="AN30" i="6"/>
  <c r="AP30" i="6"/>
  <c r="AR30" i="6"/>
  <c r="AT30" i="6"/>
  <c r="AV30" i="6"/>
  <c r="AY30" i="6"/>
  <c r="BF30" i="6"/>
  <c r="BS30" i="6"/>
  <c r="BT30" i="6"/>
  <c r="BU30" i="6"/>
  <c r="BV30" i="6"/>
  <c r="BW30" i="6"/>
  <c r="BX30" i="6"/>
  <c r="BY30" i="6"/>
  <c r="BZ30" i="6"/>
  <c r="CA30" i="6"/>
  <c r="CB30" i="6"/>
  <c r="CC30" i="6"/>
  <c r="CD30" i="6"/>
  <c r="CJ30" i="6"/>
  <c r="CK30" i="6"/>
  <c r="CL30" i="6"/>
  <c r="CM30" i="6"/>
  <c r="CN30" i="6"/>
  <c r="CO30" i="6"/>
  <c r="CP30" i="6"/>
  <c r="CQ30" i="6"/>
  <c r="CR30" i="6"/>
  <c r="CS30" i="6"/>
  <c r="CT30" i="6"/>
  <c r="CU30" i="6"/>
  <c r="CV30" i="6"/>
  <c r="CW30" i="6"/>
  <c r="CX30" i="6"/>
  <c r="CY30" i="6"/>
  <c r="CZ30" i="6"/>
  <c r="DA30" i="6"/>
  <c r="DB30" i="6"/>
  <c r="DC30" i="6"/>
  <c r="DD30" i="6"/>
  <c r="DE30" i="6"/>
  <c r="DF30" i="6"/>
  <c r="DG30" i="6"/>
  <c r="DH30" i="6"/>
  <c r="DN30" i="6"/>
  <c r="DO30" i="6"/>
  <c r="DP30" i="6"/>
  <c r="DQ30" i="6"/>
  <c r="DR30" i="6"/>
  <c r="DS30" i="6"/>
  <c r="DT30" i="6"/>
  <c r="DU30" i="6"/>
  <c r="DV30" i="6"/>
  <c r="DW30" i="6"/>
  <c r="DX30" i="6"/>
  <c r="DY30" i="6"/>
  <c r="DZ30" i="6"/>
  <c r="EA30" i="6"/>
  <c r="EB30" i="6"/>
  <c r="EC30" i="6"/>
  <c r="ED30" i="6"/>
  <c r="EE30" i="6"/>
  <c r="EF30" i="6"/>
  <c r="EG30" i="6"/>
  <c r="EH30" i="6"/>
  <c r="EI30" i="6"/>
  <c r="EJ30" i="6"/>
  <c r="EK30" i="6"/>
  <c r="EL30" i="6"/>
  <c r="AM31" i="6"/>
  <c r="AO31" i="6"/>
  <c r="AP31" i="6"/>
  <c r="AQ31" i="6"/>
  <c r="AR31" i="6"/>
  <c r="AT31" i="6"/>
  <c r="AU31" i="6"/>
  <c r="AU32" i="6"/>
  <c r="AV31" i="6"/>
  <c r="AW31" i="6"/>
  <c r="AX31" i="6"/>
  <c r="BG31" i="6"/>
  <c r="BH31" i="6"/>
  <c r="BI31" i="6"/>
  <c r="BI32" i="6"/>
  <c r="BJ31" i="6"/>
  <c r="BK32" i="6"/>
  <c r="BM31" i="6"/>
  <c r="BN31" i="6"/>
  <c r="BO31" i="6"/>
  <c r="BP31" i="6"/>
  <c r="BS31" i="6"/>
  <c r="BS34" i="6" s="1"/>
  <c r="BS32" i="6"/>
  <c r="BT31" i="6"/>
  <c r="BU31" i="6"/>
  <c r="BV31" i="6"/>
  <c r="BW31" i="6"/>
  <c r="BX31" i="6"/>
  <c r="BY31" i="6"/>
  <c r="BY32" i="6"/>
  <c r="BZ31" i="6"/>
  <c r="CA31" i="6"/>
  <c r="CB31" i="6"/>
  <c r="CB34" i="6" s="1"/>
  <c r="CB32" i="6"/>
  <c r="CC31" i="6"/>
  <c r="CD31" i="6"/>
  <c r="CJ31" i="6"/>
  <c r="CK31" i="6"/>
  <c r="CL31" i="6"/>
  <c r="CL32" i="6"/>
  <c r="CM31" i="6"/>
  <c r="CN31" i="6"/>
  <c r="CN34" i="6" s="1"/>
  <c r="CO31" i="6"/>
  <c r="CP31" i="6"/>
  <c r="CQ31" i="6"/>
  <c r="CR31" i="6"/>
  <c r="CS31" i="6"/>
  <c r="CT31" i="6"/>
  <c r="CU31" i="6"/>
  <c r="CV31" i="6"/>
  <c r="CW31" i="6"/>
  <c r="CX31" i="6"/>
  <c r="CY31" i="6"/>
  <c r="CZ31" i="6"/>
  <c r="DA31" i="6"/>
  <c r="DB31" i="6"/>
  <c r="DB32" i="6"/>
  <c r="DC31" i="6"/>
  <c r="DD31" i="6"/>
  <c r="DE31" i="6"/>
  <c r="DF31" i="6"/>
  <c r="DF32" i="6"/>
  <c r="DG31" i="6"/>
  <c r="DH31" i="6"/>
  <c r="DN31" i="6"/>
  <c r="DO31" i="6"/>
  <c r="DO32" i="6"/>
  <c r="DP31" i="6"/>
  <c r="DQ31" i="6"/>
  <c r="DQ32" i="6"/>
  <c r="DR31" i="6"/>
  <c r="DS31" i="6"/>
  <c r="DT31" i="6"/>
  <c r="DU31" i="6"/>
  <c r="DV31" i="6"/>
  <c r="DW31" i="6"/>
  <c r="DW32" i="6"/>
  <c r="DX31" i="6"/>
  <c r="DY31" i="6"/>
  <c r="DZ31" i="6"/>
  <c r="EA31" i="6"/>
  <c r="EB31" i="6"/>
  <c r="EC31" i="6"/>
  <c r="ED31" i="6"/>
  <c r="ED32" i="6"/>
  <c r="EE31" i="6"/>
  <c r="EF31" i="6"/>
  <c r="EG31" i="6"/>
  <c r="EH31" i="6"/>
  <c r="EI31" i="6"/>
  <c r="EJ31" i="6"/>
  <c r="EJ32" i="6"/>
  <c r="EK31" i="6"/>
  <c r="EL31" i="6"/>
  <c r="EL32" i="6"/>
  <c r="AN32" i="6"/>
  <c r="AP32" i="6"/>
  <c r="AP34" i="6" s="1"/>
  <c r="AR32" i="6"/>
  <c r="AT32" i="6"/>
  <c r="AV32" i="6"/>
  <c r="AX32" i="6"/>
  <c r="AY32" i="6"/>
  <c r="AZ32" i="6"/>
  <c r="BH32" i="6"/>
  <c r="BJ32" i="6"/>
  <c r="BM32" i="6"/>
  <c r="BM34" i="6" s="1"/>
  <c r="BN32" i="6"/>
  <c r="BO32" i="6"/>
  <c r="BP32" i="6"/>
  <c r="BT32" i="6"/>
  <c r="BU32" i="6"/>
  <c r="BV32" i="6"/>
  <c r="BW32" i="6"/>
  <c r="BW34" i="6" s="1"/>
  <c r="BX32" i="6"/>
  <c r="BX34" i="6" s="1"/>
  <c r="BZ32" i="6"/>
  <c r="CA32" i="6"/>
  <c r="CC32" i="6"/>
  <c r="CD32" i="6"/>
  <c r="CJ32" i="6"/>
  <c r="CK32" i="6"/>
  <c r="CM32" i="6"/>
  <c r="CN32" i="6"/>
  <c r="CO32" i="6"/>
  <c r="CP32" i="6"/>
  <c r="CQ32" i="6"/>
  <c r="CR32" i="6"/>
  <c r="CS32" i="6"/>
  <c r="CT32" i="6"/>
  <c r="CU32" i="6"/>
  <c r="CV32" i="6"/>
  <c r="CW32" i="6"/>
  <c r="CX32" i="6"/>
  <c r="CY32" i="6"/>
  <c r="CZ32" i="6"/>
  <c r="DA32" i="6"/>
  <c r="DC32" i="6"/>
  <c r="DD32" i="6"/>
  <c r="DD34" i="6" s="1"/>
  <c r="DE32" i="6"/>
  <c r="DE34" i="6" s="1"/>
  <c r="DG32" i="6"/>
  <c r="DH32" i="6"/>
  <c r="DN32" i="6"/>
  <c r="DP32" i="6"/>
  <c r="DP34" i="6" s="1"/>
  <c r="DR32" i="6"/>
  <c r="DS32" i="6"/>
  <c r="DS34" i="6" s="1"/>
  <c r="DT32" i="6"/>
  <c r="DU32" i="6"/>
  <c r="DV32" i="6"/>
  <c r="DV34" i="6" s="1"/>
  <c r="DX32" i="6"/>
  <c r="DY32" i="6"/>
  <c r="DZ32" i="6"/>
  <c r="EA32" i="6"/>
  <c r="EB32" i="6"/>
  <c r="EC32" i="6"/>
  <c r="EC34" i="6" s="1"/>
  <c r="EE32" i="6"/>
  <c r="EF32" i="6"/>
  <c r="EG32" i="6"/>
  <c r="EG34" i="6" s="1"/>
  <c r="EH32" i="6"/>
  <c r="EI32" i="6"/>
  <c r="EI34" i="6" s="1"/>
  <c r="EK32" i="6"/>
  <c r="AO23" i="6"/>
  <c r="AM23" i="6"/>
  <c r="AP23" i="6"/>
  <c r="AQ23" i="6"/>
  <c r="AR23" i="6"/>
  <c r="AT23" i="6"/>
  <c r="AU23" i="6"/>
  <c r="AV23" i="6"/>
  <c r="AW23" i="6"/>
  <c r="AZ23" i="6"/>
  <c r="AM32" i="6"/>
  <c r="AO32" i="6"/>
  <c r="AQ32" i="6"/>
  <c r="AQ34" i="6" s="1"/>
  <c r="AQ30" i="6"/>
  <c r="AS32" i="6"/>
  <c r="AK23" i="6"/>
  <c r="AL23" i="6"/>
  <c r="AK22" i="6"/>
  <c r="AU30" i="6"/>
  <c r="AJ31" i="6"/>
  <c r="AK31" i="6"/>
  <c r="AL31" i="6"/>
  <c r="AJ32" i="6"/>
  <c r="AK32" i="6"/>
  <c r="AL32" i="6"/>
  <c r="AW30" i="6"/>
  <c r="AW32" i="6"/>
  <c r="AK30" i="6"/>
  <c r="AL30" i="6"/>
  <c r="AC14" i="5"/>
  <c r="AC15" i="5"/>
  <c r="AC13" i="5"/>
  <c r="AB15" i="5"/>
  <c r="AA15" i="5"/>
  <c r="AA14" i="5"/>
  <c r="AA13" i="5"/>
  <c r="Z15" i="5"/>
  <c r="Y14" i="5"/>
  <c r="AB14" i="5"/>
  <c r="Y15" i="5"/>
  <c r="Y13" i="5"/>
  <c r="AB13" i="5" s="1"/>
  <c r="AJ30" i="6"/>
  <c r="AI30" i="6"/>
  <c r="AH30" i="6"/>
  <c r="AG30" i="6"/>
  <c r="AF30" i="6"/>
  <c r="AE30" i="6"/>
  <c r="AD30" i="6"/>
  <c r="AC30" i="6"/>
  <c r="K31" i="6"/>
  <c r="L31" i="6"/>
  <c r="M31" i="6"/>
  <c r="N31" i="6"/>
  <c r="O31" i="6"/>
  <c r="P31" i="6"/>
  <c r="P32" i="6"/>
  <c r="Q31" i="6"/>
  <c r="Q32" i="6"/>
  <c r="Q34" i="6" s="1"/>
  <c r="R31" i="6"/>
  <c r="S31" i="6"/>
  <c r="T31" i="6"/>
  <c r="U31" i="6"/>
  <c r="AC31" i="6"/>
  <c r="AC32" i="6"/>
  <c r="AD31" i="6"/>
  <c r="AE31" i="6"/>
  <c r="AE32" i="6"/>
  <c r="AF31" i="6"/>
  <c r="AF32" i="6"/>
  <c r="AG31" i="6"/>
  <c r="AH31" i="6"/>
  <c r="AI31" i="6"/>
  <c r="K32" i="6"/>
  <c r="L32" i="6"/>
  <c r="L34" i="6" s="1"/>
  <c r="M32" i="6"/>
  <c r="N32" i="6"/>
  <c r="O32" i="6"/>
  <c r="R32" i="6"/>
  <c r="S32" i="6"/>
  <c r="S34" i="6" s="1"/>
  <c r="T32" i="6"/>
  <c r="U32" i="6"/>
  <c r="V32" i="6"/>
  <c r="AB32" i="6"/>
  <c r="AD32" i="6"/>
  <c r="AI32" i="6"/>
  <c r="H32" i="6"/>
  <c r="H31" i="6"/>
  <c r="H34" i="6" s="1"/>
  <c r="V30" i="6"/>
  <c r="U30" i="6"/>
  <c r="T30" i="6"/>
  <c r="S30" i="6"/>
  <c r="R30" i="6"/>
  <c r="Q30" i="6"/>
  <c r="P30" i="6"/>
  <c r="O30" i="6"/>
  <c r="N30" i="6"/>
  <c r="M30" i="6"/>
  <c r="L30" i="6"/>
  <c r="K30" i="6"/>
  <c r="H30" i="6"/>
  <c r="V29" i="6"/>
  <c r="Y29" i="6" s="1"/>
  <c r="U29" i="6"/>
  <c r="X29" i="6" s="1"/>
  <c r="Z29" i="6" s="1"/>
  <c r="T29" i="6"/>
  <c r="S29" i="6"/>
  <c r="R29" i="6"/>
  <c r="Q29" i="6"/>
  <c r="P29" i="6"/>
  <c r="O29" i="6"/>
  <c r="N29" i="6"/>
  <c r="M29" i="6"/>
  <c r="L29" i="6"/>
  <c r="K29" i="6"/>
  <c r="H29" i="6"/>
  <c r="V23" i="6"/>
  <c r="Y23" i="6" s="1"/>
  <c r="U23" i="6"/>
  <c r="W23" i="6" s="1"/>
  <c r="T23" i="6"/>
  <c r="S23" i="6"/>
  <c r="R23" i="6"/>
  <c r="Q23" i="6"/>
  <c r="P23" i="6"/>
  <c r="O23" i="6"/>
  <c r="N23" i="6"/>
  <c r="M23" i="6"/>
  <c r="L23" i="6"/>
  <c r="K23" i="6"/>
  <c r="H23" i="6"/>
  <c r="V22" i="6"/>
  <c r="Y22" i="6" s="1"/>
  <c r="AA22" i="6" s="1"/>
  <c r="C39" i="36" s="1"/>
  <c r="U22" i="6"/>
  <c r="W22" i="6" s="1"/>
  <c r="T22" i="6"/>
  <c r="S22" i="6"/>
  <c r="R22" i="6"/>
  <c r="Q22" i="6"/>
  <c r="P22" i="6"/>
  <c r="O22" i="6"/>
  <c r="N22" i="6"/>
  <c r="M22" i="6"/>
  <c r="L22" i="6"/>
  <c r="K22" i="6"/>
  <c r="H22" i="6"/>
  <c r="K15" i="6"/>
  <c r="L15" i="6"/>
  <c r="M15" i="6"/>
  <c r="N15" i="6"/>
  <c r="O15" i="6"/>
  <c r="P15" i="6"/>
  <c r="Q15" i="6"/>
  <c r="R15" i="6"/>
  <c r="S15" i="6"/>
  <c r="T15" i="6"/>
  <c r="U15" i="6"/>
  <c r="X15" i="6" s="1"/>
  <c r="Z15" i="6" s="1"/>
  <c r="V15" i="6"/>
  <c r="Y15" i="6" s="1"/>
  <c r="AA15" i="6" s="1"/>
  <c r="K16" i="6"/>
  <c r="L16" i="6"/>
  <c r="M16" i="6"/>
  <c r="N16" i="6"/>
  <c r="O16" i="6"/>
  <c r="P16" i="6"/>
  <c r="Q16" i="6"/>
  <c r="R16" i="6"/>
  <c r="S16" i="6"/>
  <c r="T16" i="6"/>
  <c r="U16" i="6"/>
  <c r="W16" i="6" s="1"/>
  <c r="V16" i="6"/>
  <c r="Y16" i="6" s="1"/>
  <c r="H16" i="6"/>
  <c r="H15" i="6"/>
  <c r="AC23" i="6"/>
  <c r="AD23" i="6"/>
  <c r="AF23" i="6"/>
  <c r="AH23" i="6"/>
  <c r="AJ23" i="6"/>
  <c r="AN23" i="6"/>
  <c r="AE23" i="6"/>
  <c r="AG23" i="6"/>
  <c r="AI23" i="6"/>
  <c r="AC22" i="6"/>
  <c r="AE22" i="6"/>
  <c r="AG22" i="6"/>
  <c r="AI22" i="6"/>
  <c r="AB23" i="6"/>
  <c r="AB22" i="6"/>
  <c r="AB30" i="6"/>
  <c r="AB15" i="6"/>
  <c r="B34" i="36"/>
  <c r="EQ29" i="6"/>
  <c r="EP29" i="6"/>
  <c r="EO29" i="6"/>
  <c r="EM29" i="6"/>
  <c r="EQ28" i="6"/>
  <c r="EQ25" i="6"/>
  <c r="EP28" i="6"/>
  <c r="EP30" i="6" s="1"/>
  <c r="EO28" i="6"/>
  <c r="EO21" i="6"/>
  <c r="EO14" i="6"/>
  <c r="EN28" i="6"/>
  <c r="EM28" i="6"/>
  <c r="EP27" i="6"/>
  <c r="EO27" i="6"/>
  <c r="EN27" i="6"/>
  <c r="EM27" i="6"/>
  <c r="EP25" i="6"/>
  <c r="EO25" i="6"/>
  <c r="EN25" i="6"/>
  <c r="EM25" i="6"/>
  <c r="EQ24" i="6"/>
  <c r="EP24" i="6"/>
  <c r="EO24" i="6"/>
  <c r="EN24" i="6"/>
  <c r="EM24" i="6"/>
  <c r="EM23" i="6"/>
  <c r="EQ22" i="6"/>
  <c r="EP22" i="6"/>
  <c r="EO22" i="6"/>
  <c r="EN22" i="6"/>
  <c r="EM22" i="6"/>
  <c r="EQ21" i="6"/>
  <c r="EP21" i="6"/>
  <c r="EP18" i="6"/>
  <c r="EN21" i="6"/>
  <c r="EM21" i="6"/>
  <c r="EQ20" i="6"/>
  <c r="EP20" i="6"/>
  <c r="EO20" i="6"/>
  <c r="EN20" i="6"/>
  <c r="EM20" i="6"/>
  <c r="EQ18" i="6"/>
  <c r="EO18" i="6"/>
  <c r="EO23" i="6" s="1"/>
  <c r="EN18" i="6"/>
  <c r="EM18" i="6"/>
  <c r="EQ17" i="6"/>
  <c r="EP17" i="6"/>
  <c r="EO17" i="6"/>
  <c r="EN17" i="6"/>
  <c r="EM17" i="6"/>
  <c r="EQ14" i="6"/>
  <c r="EP14" i="6"/>
  <c r="EN14" i="6"/>
  <c r="EM14" i="6"/>
  <c r="EM32" i="6" s="1"/>
  <c r="EP13" i="6"/>
  <c r="EO13" i="6"/>
  <c r="EO10" i="6"/>
  <c r="EQ10" i="6" s="1"/>
  <c r="EQ15" i="6" s="1"/>
  <c r="EN13" i="6"/>
  <c r="EQ11" i="6"/>
  <c r="EP11" i="6"/>
  <c r="EO11" i="6"/>
  <c r="EN11" i="6"/>
  <c r="EM11" i="6"/>
  <c r="EN10" i="6"/>
  <c r="EM10" i="6"/>
  <c r="DJ10" i="6"/>
  <c r="DJ15" i="6" s="1"/>
  <c r="DI10" i="6"/>
  <c r="DI15" i="6" s="1"/>
  <c r="DK10" i="6"/>
  <c r="DM10" i="6" s="1"/>
  <c r="DM15" i="6" s="1"/>
  <c r="DI11" i="6"/>
  <c r="DJ11" i="6"/>
  <c r="DK11" i="6"/>
  <c r="DK31" i="6" s="1"/>
  <c r="DL11" i="6"/>
  <c r="DM11" i="6"/>
  <c r="DM31" i="6" s="1"/>
  <c r="DJ13" i="6"/>
  <c r="DK13" i="6"/>
  <c r="DL13" i="6"/>
  <c r="DI14" i="6"/>
  <c r="DI28" i="6"/>
  <c r="DI21" i="6"/>
  <c r="DJ14" i="6"/>
  <c r="DK14" i="6"/>
  <c r="DL14" i="6"/>
  <c r="DM14" i="6"/>
  <c r="DI20" i="6"/>
  <c r="DJ20" i="6"/>
  <c r="DK20" i="6"/>
  <c r="DL20" i="6"/>
  <c r="DM20" i="6"/>
  <c r="DJ21" i="6"/>
  <c r="DK21" i="6"/>
  <c r="DL21" i="6"/>
  <c r="DM21" i="6"/>
  <c r="DI22" i="6"/>
  <c r="DJ22" i="6"/>
  <c r="DK22" i="6"/>
  <c r="DL22" i="6"/>
  <c r="DM22" i="6"/>
  <c r="DI27" i="6"/>
  <c r="DJ27" i="6"/>
  <c r="DK27" i="6"/>
  <c r="DL27" i="6"/>
  <c r="DJ28" i="6"/>
  <c r="DK28" i="6"/>
  <c r="DM28" i="6"/>
  <c r="DI29" i="6"/>
  <c r="DK29" i="6"/>
  <c r="DL29" i="6"/>
  <c r="DM29" i="6"/>
  <c r="AH32" i="6"/>
  <c r="J126" i="33"/>
  <c r="AG32" i="6"/>
  <c r="AG34" i="6" s="1"/>
  <c r="AN31" i="6"/>
  <c r="AY23" i="6"/>
  <c r="AY31" i="6"/>
  <c r="AZ31" i="6"/>
  <c r="AZ30" i="6"/>
  <c r="CG31" i="6"/>
  <c r="Z21" i="6"/>
  <c r="Y30" i="6"/>
  <c r="DM24" i="6"/>
  <c r="DL17" i="6"/>
  <c r="DM17" i="6"/>
  <c r="CX34" i="6"/>
  <c r="W31" i="6"/>
  <c r="AS31" i="6"/>
  <c r="F14" i="36"/>
  <c r="G6" i="36"/>
  <c r="G16" i="36"/>
  <c r="E14" i="36"/>
  <c r="G10" i="36"/>
  <c r="CV34" i="6"/>
  <c r="BP34" i="6"/>
  <c r="AO34" i="6"/>
  <c r="DM30" i="6"/>
  <c r="EM30" i="6"/>
  <c r="X32" i="6"/>
  <c r="CC34" i="6"/>
  <c r="CP34" i="6"/>
  <c r="DU34" i="6"/>
  <c r="AA28" i="6"/>
  <c r="BO34" i="6"/>
  <c r="CQ34" i="6"/>
  <c r="AW34" i="6"/>
  <c r="BD16" i="6"/>
  <c r="Z30" i="6"/>
  <c r="BB18" i="6"/>
  <c r="AS23" i="6"/>
  <c r="BN34" i="6"/>
  <c r="BA18" i="6"/>
  <c r="BC32" i="6"/>
  <c r="DQ34" i="6"/>
  <c r="M34" i="6"/>
  <c r="DW34" i="6"/>
  <c r="BU15" i="6"/>
  <c r="X30" i="6"/>
  <c r="CW34" i="6"/>
  <c r="CO34" i="6"/>
  <c r="X22" i="6"/>
  <c r="Z22" i="6" s="1"/>
  <c r="CD34" i="6"/>
  <c r="DO34" i="6"/>
  <c r="EP16" i="6"/>
  <c r="AS30" i="6"/>
  <c r="BA25" i="6"/>
  <c r="BA31" i="6" s="1"/>
  <c r="BD25" i="6"/>
  <c r="AX34" i="6"/>
  <c r="W29" i="6"/>
  <c r="CF11" i="6"/>
  <c r="E254" i="33" s="1"/>
  <c r="BQ31" i="6"/>
  <c r="BQ34" i="6" s="1"/>
  <c r="BQ16" i="6"/>
  <c r="CH11" i="6"/>
  <c r="F4" i="36" s="1"/>
  <c r="CE11" i="6"/>
  <c r="C4" i="36" s="1"/>
  <c r="W15" i="6" l="1"/>
  <c r="EP32" i="6"/>
  <c r="EH34" i="6"/>
  <c r="DT34" i="6"/>
  <c r="CM34" i="6"/>
  <c r="AM34" i="6"/>
  <c r="BE32" i="6"/>
  <c r="Z23" i="6"/>
  <c r="AL34" i="6"/>
  <c r="EB34" i="6"/>
  <c r="DC34" i="6"/>
  <c r="BV34" i="6"/>
  <c r="ES27" i="6"/>
  <c r="EK34" i="6"/>
  <c r="CJ34" i="6"/>
  <c r="ET26" i="6"/>
  <c r="BY34" i="6"/>
  <c r="BC16" i="6"/>
  <c r="G5" i="36"/>
  <c r="I5" i="36" s="1"/>
  <c r="EU28" i="6"/>
  <c r="EU13" i="5"/>
  <c r="EV13" i="5"/>
  <c r="ET20" i="6"/>
  <c r="X23" i="6"/>
  <c r="BE10" i="6"/>
  <c r="T34" i="6"/>
  <c r="AK34" i="6"/>
  <c r="BA32" i="6"/>
  <c r="ES28" i="6"/>
  <c r="EO15" i="6"/>
  <c r="X16" i="6"/>
  <c r="DI30" i="6"/>
  <c r="ET13" i="6"/>
  <c r="ES25" i="6"/>
  <c r="EU25" i="6"/>
  <c r="ES11" i="6"/>
  <c r="EU20" i="6"/>
  <c r="ES13" i="6"/>
  <c r="ER23" i="6"/>
  <c r="H14" i="36"/>
  <c r="EV15" i="5"/>
  <c r="EX13" i="5"/>
  <c r="EW13" i="5"/>
  <c r="EX15" i="5"/>
  <c r="EW15" i="5"/>
  <c r="EW14" i="5"/>
  <c r="EX14" i="5"/>
  <c r="G11" i="6"/>
  <c r="EV11" i="6" s="1"/>
  <c r="EU11" i="6"/>
  <c r="W33" i="6"/>
  <c r="E5" i="36"/>
  <c r="EV26" i="6"/>
  <c r="EV20" i="6"/>
  <c r="EN16" i="6"/>
  <c r="EM31" i="6"/>
  <c r="EM34" i="6" s="1"/>
  <c r="EQ32" i="6"/>
  <c r="ER30" i="6"/>
  <c r="AA16" i="6"/>
  <c r="ET18" i="6"/>
  <c r="ES20" i="6"/>
  <c r="DN34" i="6"/>
  <c r="BE16" i="6"/>
  <c r="EV19" i="6"/>
  <c r="BA30" i="6"/>
  <c r="K34" i="6"/>
  <c r="AD34" i="6"/>
  <c r="CK34" i="6"/>
  <c r="CA34" i="6"/>
  <c r="BB29" i="6"/>
  <c r="BA16" i="6"/>
  <c r="BR15" i="6"/>
  <c r="CG15" i="6" s="1"/>
  <c r="ER10" i="6"/>
  <c r="ER16" i="6"/>
  <c r="E18" i="36"/>
  <c r="E28" i="36" s="1"/>
  <c r="AI34" i="6"/>
  <c r="EL34" i="6"/>
  <c r="BB32" i="6"/>
  <c r="ER17" i="6"/>
  <c r="BR29" i="6"/>
  <c r="ER29" i="6" s="1"/>
  <c r="ER24" i="6"/>
  <c r="CF12" i="6"/>
  <c r="D5" i="36" s="1"/>
  <c r="ER12" i="6"/>
  <c r="ET21" i="6"/>
  <c r="D5" i="34" s="1"/>
  <c r="ET11" i="6"/>
  <c r="C7" i="34"/>
  <c r="ES21" i="6"/>
  <c r="D7" i="34"/>
  <c r="BD32" i="6"/>
  <c r="AN34" i="6"/>
  <c r="BB23" i="6"/>
  <c r="AH34" i="6"/>
  <c r="AC34" i="6"/>
  <c r="P34" i="6"/>
  <c r="AZ34" i="6"/>
  <c r="EF34" i="6"/>
  <c r="DY34" i="6"/>
  <c r="DG34" i="6"/>
  <c r="DA34" i="6"/>
  <c r="CS34" i="6"/>
  <c r="BZ34" i="6"/>
  <c r="G25" i="6"/>
  <c r="C3" i="34"/>
  <c r="CI16" i="6"/>
  <c r="EQ16" i="6"/>
  <c r="EN23" i="6"/>
  <c r="EN31" i="6"/>
  <c r="U34" i="6"/>
  <c r="O34" i="6"/>
  <c r="BB30" i="6"/>
  <c r="AJ34" i="6"/>
  <c r="DZ34" i="6"/>
  <c r="BT34" i="6"/>
  <c r="EE34" i="6"/>
  <c r="AT34" i="6"/>
  <c r="DL31" i="6"/>
  <c r="DL32" i="6"/>
  <c r="AB34" i="6"/>
  <c r="V34" i="6"/>
  <c r="C11" i="36"/>
  <c r="AB33" i="6"/>
  <c r="G28" i="6"/>
  <c r="EV28" i="6" s="1"/>
  <c r="EN15" i="6"/>
  <c r="EP31" i="6"/>
  <c r="AF34" i="6"/>
  <c r="N34" i="6"/>
  <c r="BL34" i="6"/>
  <c r="DJ33" i="6"/>
  <c r="BR34" i="6"/>
  <c r="CF30" i="6"/>
  <c r="W34" i="6"/>
  <c r="D4" i="36"/>
  <c r="H4" i="36" s="1"/>
  <c r="DK32" i="6"/>
  <c r="DK34" i="6" s="1"/>
  <c r="CH19" i="6"/>
  <c r="F10" i="36" s="1"/>
  <c r="I10" i="36" s="1"/>
  <c r="G15" i="36"/>
  <c r="DI33" i="6"/>
  <c r="BD30" i="6"/>
  <c r="W30" i="6"/>
  <c r="BB16" i="6"/>
  <c r="CI31" i="6"/>
  <c r="Y33" i="6"/>
  <c r="BE31" i="6"/>
  <c r="BC23" i="6"/>
  <c r="EA34" i="6"/>
  <c r="CU34" i="6"/>
  <c r="BU34" i="6"/>
  <c r="AV34" i="6"/>
  <c r="AA30" i="6"/>
  <c r="DR34" i="6"/>
  <c r="CG17" i="6"/>
  <c r="BE23" i="6"/>
  <c r="DI31" i="6"/>
  <c r="CI30" i="6"/>
  <c r="ET30" i="6" s="1"/>
  <c r="DI32" i="6"/>
  <c r="DL10" i="6"/>
  <c r="DL15" i="6" s="1"/>
  <c r="DK30" i="6"/>
  <c r="DK15" i="6"/>
  <c r="R34" i="6"/>
  <c r="EN33" i="6"/>
  <c r="CF26" i="6"/>
  <c r="D15" i="36" s="1"/>
  <c r="H15" i="36" s="1"/>
  <c r="CZ34" i="6"/>
  <c r="BI34" i="6"/>
  <c r="E22" i="36"/>
  <c r="BF34" i="6"/>
  <c r="BK31" i="6"/>
  <c r="BK34" i="6" s="1"/>
  <c r="CI33" i="6"/>
  <c r="BK33" i="6"/>
  <c r="AS33" i="6"/>
  <c r="G42" i="33"/>
  <c r="F42" i="33" s="1"/>
  <c r="CF19" i="6"/>
  <c r="ES19" i="6" s="1"/>
  <c r="BD31" i="6"/>
  <c r="CE18" i="6"/>
  <c r="CE31" i="6" s="1"/>
  <c r="D42" i="33" s="1"/>
  <c r="A351" i="33"/>
  <c r="BC22" i="6"/>
  <c r="CF18" i="6"/>
  <c r="ES18" i="6" s="1"/>
  <c r="BK23" i="6"/>
  <c r="CF23" i="6" s="1"/>
  <c r="G14" i="36"/>
  <c r="I14" i="36" s="1"/>
  <c r="DL24" i="6"/>
  <c r="DJ32" i="6"/>
  <c r="EQ30" i="6"/>
  <c r="AS34" i="6"/>
  <c r="DB34" i="6"/>
  <c r="CT34" i="6"/>
  <c r="CL34" i="6"/>
  <c r="BJ34" i="6"/>
  <c r="AU34" i="6"/>
  <c r="Z32" i="6"/>
  <c r="I11" i="36"/>
  <c r="EM33" i="6"/>
  <c r="F255" i="33"/>
  <c r="X31" i="6"/>
  <c r="X34" i="6" s="1"/>
  <c r="BA29" i="6"/>
  <c r="CF24" i="6"/>
  <c r="E19" i="36"/>
  <c r="CY34" i="6"/>
  <c r="BH34" i="6"/>
  <c r="AR34" i="6"/>
  <c r="Z31" i="6"/>
  <c r="DK33" i="6"/>
  <c r="BC33" i="6"/>
  <c r="AT15" i="6"/>
  <c r="BC15" i="6" s="1"/>
  <c r="AY34" i="6"/>
  <c r="DM32" i="6"/>
  <c r="DM34" i="6" s="1"/>
  <c r="DX34" i="6"/>
  <c r="DH34" i="6"/>
  <c r="EJ34" i="6"/>
  <c r="EQ33" i="6"/>
  <c r="DM33" i="6"/>
  <c r="CE12" i="6"/>
  <c r="AA12" i="6"/>
  <c r="X33" i="6"/>
  <c r="CG23" i="6"/>
  <c r="BQ33" i="6"/>
  <c r="H16" i="36"/>
  <c r="I4" i="36"/>
  <c r="BA34" i="6"/>
  <c r="BF22" i="6"/>
  <c r="BA23" i="6"/>
  <c r="BA22" i="6"/>
  <c r="BD22" i="6"/>
  <c r="BB22" i="6"/>
  <c r="AA21" i="6"/>
  <c r="Y32" i="6"/>
  <c r="EO33" i="6"/>
  <c r="BE29" i="6"/>
  <c r="D44" i="36" s="1"/>
  <c r="BC29" i="6"/>
  <c r="E6" i="36"/>
  <c r="EM15" i="6"/>
  <c r="EP10" i="6"/>
  <c r="EP15" i="6" s="1"/>
  <c r="EN32" i="6"/>
  <c r="EN34" i="6" s="1"/>
  <c r="EN30" i="6"/>
  <c r="BD29" i="6"/>
  <c r="CI32" i="6"/>
  <c r="DJ31" i="6"/>
  <c r="DJ34" i="6" s="1"/>
  <c r="CE10" i="6"/>
  <c r="BQ15" i="6"/>
  <c r="CF15" i="6" s="1"/>
  <c r="F9" i="36"/>
  <c r="I9" i="36" s="1"/>
  <c r="CH23" i="6"/>
  <c r="CI17" i="6"/>
  <c r="C5" i="34"/>
  <c r="C34" i="36"/>
  <c r="AA27" i="6"/>
  <c r="EQ23" i="6"/>
  <c r="EQ31" i="6"/>
  <c r="EQ34" i="6" s="1"/>
  <c r="EO32" i="6"/>
  <c r="EO16" i="6"/>
  <c r="BD15" i="6"/>
  <c r="BB15" i="6"/>
  <c r="CH31" i="6"/>
  <c r="E42" i="33"/>
  <c r="H42" i="33" s="1"/>
  <c r="BB31" i="6"/>
  <c r="BD23" i="6"/>
  <c r="G18" i="36"/>
  <c r="EP23" i="6"/>
  <c r="AA29" i="6"/>
  <c r="BC30" i="6"/>
  <c r="DF34" i="6"/>
  <c r="Z16" i="6"/>
  <c r="CF14" i="6"/>
  <c r="EU14" i="6" s="1"/>
  <c r="BG32" i="6"/>
  <c r="BG34" i="6" s="1"/>
  <c r="CH14" i="6"/>
  <c r="ET14" i="6" s="1"/>
  <c r="BG16" i="6"/>
  <c r="CF16" i="6" s="1"/>
  <c r="CK16" i="6" s="1"/>
  <c r="CE14" i="6"/>
  <c r="EO30" i="6"/>
  <c r="EO31" i="6"/>
  <c r="BC31" i="6"/>
  <c r="BC34" i="6" s="1"/>
  <c r="AA18" i="6"/>
  <c r="Y31" i="6"/>
  <c r="BE22" i="6"/>
  <c r="D39" i="36" s="1"/>
  <c r="G20" i="36"/>
  <c r="CE17" i="6"/>
  <c r="DL30" i="6"/>
  <c r="ED34" i="6"/>
  <c r="C14" i="36"/>
  <c r="CE30" i="6"/>
  <c r="F16" i="36"/>
  <c r="I16" i="36" s="1"/>
  <c r="CH10" i="6"/>
  <c r="CH17" i="6"/>
  <c r="CI24" i="6"/>
  <c r="EV24" i="6" s="1"/>
  <c r="CG24" i="6"/>
  <c r="BH29" i="6"/>
  <c r="CE24" i="6"/>
  <c r="BM29" i="6"/>
  <c r="CF29" i="6" s="1"/>
  <c r="BE33" i="6"/>
  <c r="F299" i="33" s="1"/>
  <c r="Z12" i="6"/>
  <c r="CG16" i="6"/>
  <c r="CF22" i="6"/>
  <c r="CI23" i="6"/>
  <c r="ET23" i="6" s="1"/>
  <c r="DJ30" i="6"/>
  <c r="AA13" i="6"/>
  <c r="A352" i="33"/>
  <c r="A148" i="33"/>
  <c r="A353" i="33" s="1"/>
  <c r="CF10" i="6"/>
  <c r="CG30" i="6"/>
  <c r="ES30" i="6" s="1"/>
  <c r="CG32" i="6"/>
  <c r="CR34" i="6"/>
  <c r="BA15" i="6"/>
  <c r="AE34" i="6"/>
  <c r="CH33" i="6"/>
  <c r="CG10" i="6"/>
  <c r="CH24" i="6"/>
  <c r="BR22" i="6"/>
  <c r="ER22" i="6" s="1"/>
  <c r="B28" i="36"/>
  <c r="CG33" i="6"/>
  <c r="D11" i="36"/>
  <c r="H11" i="36" s="1"/>
  <c r="CI10" i="6"/>
  <c r="CF17" i="6"/>
  <c r="BH22" i="6"/>
  <c r="J6" i="37"/>
  <c r="BE34" i="6" l="1"/>
  <c r="F19" i="36"/>
  <c r="F23" i="36" s="1"/>
  <c r="CG29" i="6"/>
  <c r="EU29" i="6" s="1"/>
  <c r="D10" i="36"/>
  <c r="H10" i="36" s="1"/>
  <c r="EU24" i="6"/>
  <c r="D9" i="36"/>
  <c r="H9" i="36" s="1"/>
  <c r="EP34" i="6"/>
  <c r="CF33" i="6"/>
  <c r="ES14" i="6"/>
  <c r="EU17" i="6"/>
  <c r="ES29" i="6"/>
  <c r="EU10" i="6"/>
  <c r="ES24" i="6"/>
  <c r="ET24" i="6"/>
  <c r="B7" i="34" s="1"/>
  <c r="EU21" i="6"/>
  <c r="EV21" i="6"/>
  <c r="BB34" i="6"/>
  <c r="ET17" i="6"/>
  <c r="B5" i="34" s="1"/>
  <c r="EU30" i="6"/>
  <c r="ET10" i="6"/>
  <c r="B3" i="34" s="1"/>
  <c r="ES15" i="6"/>
  <c r="CF32" i="6"/>
  <c r="EU27" i="6"/>
  <c r="EV27" i="6"/>
  <c r="ES23" i="6"/>
  <c r="BD34" i="6"/>
  <c r="ES26" i="6"/>
  <c r="EU19" i="6"/>
  <c r="DL34" i="6"/>
  <c r="G30" i="6"/>
  <c r="EV30" i="6" s="1"/>
  <c r="ER15" i="6"/>
  <c r="ES16" i="6"/>
  <c r="EU12" i="6"/>
  <c r="EV12" i="6"/>
  <c r="EV17" i="6"/>
  <c r="EU16" i="6"/>
  <c r="EU26" i="6"/>
  <c r="C8" i="34"/>
  <c r="EV25" i="6"/>
  <c r="ES12" i="6"/>
  <c r="ES17" i="6"/>
  <c r="EU13" i="6"/>
  <c r="EV13" i="6"/>
  <c r="G18" i="6"/>
  <c r="EU18" i="6"/>
  <c r="EV18" i="6"/>
  <c r="ET19" i="6"/>
  <c r="G14" i="6"/>
  <c r="EV14" i="6" s="1"/>
  <c r="D13" i="36"/>
  <c r="ES10" i="6"/>
  <c r="AA33" i="6"/>
  <c r="I15" i="36"/>
  <c r="G19" i="36"/>
  <c r="EV10" i="6"/>
  <c r="D3" i="34"/>
  <c r="D8" i="34" s="1"/>
  <c r="E255" i="33"/>
  <c r="CF31" i="6"/>
  <c r="E8" i="36"/>
  <c r="DI34" i="6"/>
  <c r="BE15" i="6"/>
  <c r="CE33" i="6"/>
  <c r="C5" i="36"/>
  <c r="C19" i="36" s="1"/>
  <c r="Z34" i="6"/>
  <c r="EO34" i="6"/>
  <c r="CE23" i="6"/>
  <c r="C9" i="36"/>
  <c r="C18" i="36" s="1"/>
  <c r="CG34" i="6"/>
  <c r="CI29" i="6"/>
  <c r="G13" i="36"/>
  <c r="I148" i="33"/>
  <c r="J148" i="33" s="1"/>
  <c r="F353" i="33"/>
  <c r="G353" i="33" s="1"/>
  <c r="G24" i="36"/>
  <c r="CE16" i="6"/>
  <c r="CL16" i="6" s="1"/>
  <c r="C6" i="36"/>
  <c r="C20" i="36" s="1"/>
  <c r="CE32" i="6"/>
  <c r="CE34" i="6" s="1"/>
  <c r="CI22" i="6"/>
  <c r="G8" i="36"/>
  <c r="F352" i="33"/>
  <c r="G352" i="33" s="1"/>
  <c r="I147" i="33"/>
  <c r="J147" i="33" s="1"/>
  <c r="AA31" i="6"/>
  <c r="AA23" i="6"/>
  <c r="CH22" i="6"/>
  <c r="E39" i="36" s="1"/>
  <c r="F8" i="36"/>
  <c r="C44" i="36"/>
  <c r="CI34" i="6"/>
  <c r="E13" i="36"/>
  <c r="H13" i="36" s="1"/>
  <c r="CG22" i="6"/>
  <c r="ES22" i="6" s="1"/>
  <c r="D8" i="36"/>
  <c r="F351" i="33"/>
  <c r="G351" i="33" s="1"/>
  <c r="G3" i="36"/>
  <c r="CI15" i="6"/>
  <c r="I146" i="33"/>
  <c r="J146" i="33" s="1"/>
  <c r="CH15" i="6"/>
  <c r="E34" i="36" s="1"/>
  <c r="F3" i="36"/>
  <c r="F6" i="36"/>
  <c r="CH16" i="6"/>
  <c r="ET16" i="6" s="1"/>
  <c r="CE22" i="6"/>
  <c r="C8" i="36"/>
  <c r="E23" i="36"/>
  <c r="D19" i="36"/>
  <c r="H5" i="36"/>
  <c r="D3" i="36"/>
  <c r="C13" i="36"/>
  <c r="CH32" i="6"/>
  <c r="Y34" i="6"/>
  <c r="G22" i="36"/>
  <c r="AA32" i="6"/>
  <c r="I19" i="36"/>
  <c r="F18" i="36"/>
  <c r="F22" i="36" s="1"/>
  <c r="D18" i="36"/>
  <c r="CH29" i="6"/>
  <c r="E44" i="36" s="1"/>
  <c r="F13" i="36"/>
  <c r="E3" i="36"/>
  <c r="Z33" i="6"/>
  <c r="D6" i="36"/>
  <c r="D20" i="36" s="1"/>
  <c r="CE15" i="6"/>
  <c r="C3" i="36"/>
  <c r="E20" i="36"/>
  <c r="D24" i="36" l="1"/>
  <c r="ET22" i="6"/>
  <c r="ET29" i="6"/>
  <c r="H8" i="36"/>
  <c r="EU23" i="6"/>
  <c r="ET15" i="6"/>
  <c r="EV15" i="6"/>
  <c r="EU15" i="6"/>
  <c r="EV29" i="6"/>
  <c r="EV22" i="6"/>
  <c r="EU22" i="6"/>
  <c r="C23" i="36"/>
  <c r="G23" i="36"/>
  <c r="F28" i="36"/>
  <c r="D34" i="36"/>
  <c r="H6" i="36"/>
  <c r="H3" i="36"/>
  <c r="G23" i="6"/>
  <c r="EV23" i="6" s="1"/>
  <c r="G31" i="6"/>
  <c r="G16" i="6"/>
  <c r="EV16" i="6" s="1"/>
  <c r="G32" i="6"/>
  <c r="C22" i="36"/>
  <c r="C28" i="36"/>
  <c r="I28" i="36" s="1"/>
  <c r="I23" i="36"/>
  <c r="CF34" i="6"/>
  <c r="CQ16" i="6"/>
  <c r="F20" i="36"/>
  <c r="I6" i="36"/>
  <c r="B9" i="34"/>
  <c r="B8" i="34"/>
  <c r="AA34" i="6"/>
  <c r="F39" i="36"/>
  <c r="H20" i="36"/>
  <c r="H24" i="36" s="1"/>
  <c r="E24" i="36"/>
  <c r="I18" i="36"/>
  <c r="I22" i="36" s="1"/>
  <c r="D23" i="36"/>
  <c r="H19" i="36"/>
  <c r="H23" i="36" s="1"/>
  <c r="CH34" i="6"/>
  <c r="F34" i="36"/>
  <c r="G28" i="36"/>
  <c r="H18" i="36"/>
  <c r="H22" i="36" s="1"/>
  <c r="D22" i="36"/>
  <c r="CM16" i="6"/>
  <c r="CO16" i="6"/>
  <c r="I3" i="36"/>
  <c r="C24" i="36"/>
  <c r="I13" i="36"/>
  <c r="I8" i="36"/>
  <c r="CN16" i="6"/>
  <c r="CS16" i="6" s="1"/>
  <c r="CR16" i="6"/>
  <c r="CP16" i="6"/>
  <c r="F44" i="36"/>
  <c r="I44" i="36" s="1"/>
  <c r="G34" i="6" l="1"/>
  <c r="G33" i="6"/>
  <c r="CV16" i="6"/>
  <c r="CU16" i="6"/>
  <c r="CZ16" i="6" s="1"/>
  <c r="H28" i="36"/>
  <c r="F24" i="36"/>
  <c r="I20" i="36"/>
  <c r="I24" i="36" s="1"/>
  <c r="CT16" i="6"/>
  <c r="CY16" i="6" s="1"/>
  <c r="CW16" i="6"/>
  <c r="I39" i="36"/>
  <c r="J39" i="36"/>
  <c r="I34" i="36"/>
  <c r="J34" i="36"/>
  <c r="CX16" i="6"/>
  <c r="J44" i="36"/>
  <c r="DB16" i="6" l="1"/>
  <c r="DG16" i="6" s="1"/>
  <c r="DD16" i="6"/>
  <c r="DE16" i="6"/>
  <c r="DC16" i="6"/>
  <c r="DA16" i="6"/>
  <c r="DF16" i="6" s="1"/>
  <c r="DK16" i="6" l="1"/>
  <c r="DI16" i="6"/>
  <c r="DJ16" i="6"/>
  <c r="DL16" i="6"/>
  <c r="DH16" i="6"/>
  <c r="DM1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0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Y10" authorId="0" shapeId="0" xr:uid="{00000000-0006-0000-0000-000005000000}">
      <text>
        <r>
          <rPr>
            <b/>
            <sz val="9"/>
            <color rgb="FF000000"/>
            <rFont val="Tahoma"/>
            <family val="2"/>
          </rPr>
          <t>YULIED.PENARANDA:</t>
        </r>
        <r>
          <rPr>
            <sz val="9"/>
            <color rgb="FF000000"/>
            <rFont val="Tahoma"/>
            <family val="2"/>
          </rPr>
          <t xml:space="preserve">
</t>
        </r>
        <r>
          <rPr>
            <sz val="9"/>
            <color rgb="FF000000"/>
            <rFont val="Tahoma"/>
            <family val="2"/>
          </rPr>
          <t xml:space="preserve">Logros más representativos en función de la meta, de forma acumulada.(lenguaje claro y preciso)
</t>
        </r>
        <r>
          <rPr>
            <sz val="9"/>
            <color rgb="FF000000"/>
            <rFont val="Tahoma"/>
            <family val="2"/>
          </rPr>
          <t xml:space="preserve">Máximo de caracteres 2.000 incluidos espacios.
</t>
        </r>
      </text>
    </comment>
    <comment ref="EZ10" authorId="0" shapeId="0" xr:uid="{00000000-0006-0000-0000-000006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A10" authorId="0" shapeId="0" xr:uid="{00000000-0006-0000-0000-000007000000}">
      <text>
        <r>
          <rPr>
            <b/>
            <sz val="9"/>
            <color rgb="FF000000"/>
            <rFont val="Tahoma"/>
            <family val="2"/>
          </rPr>
          <t>YULIED.PENARANDA:</t>
        </r>
        <r>
          <rPr>
            <sz val="9"/>
            <color rgb="FF000000"/>
            <rFont val="Tahoma"/>
            <family val="2"/>
          </rPr>
          <t xml:space="preserve">
</t>
        </r>
        <r>
          <rPr>
            <sz val="9"/>
            <color rgb="FF000000"/>
            <rFont val="Tahoma"/>
            <family val="2"/>
          </rPr>
          <t xml:space="preserve">Medidas a tomar para solucionar los retrasos presentados. 
</t>
        </r>
        <r>
          <rPr>
            <sz val="9"/>
            <color rgb="FF000000"/>
            <rFont val="Tahoma"/>
            <family val="2"/>
          </rPr>
          <t xml:space="preserve">Máximo de caracteres 500 incluidos espacios.
</t>
        </r>
      </text>
    </comment>
    <comment ref="FB10" authorId="0" shapeId="0" xr:uid="{00000000-0006-0000-0000-000008000000}">
      <text>
        <r>
          <rPr>
            <b/>
            <sz val="9"/>
            <color rgb="FF000000"/>
            <rFont val="Tahoma"/>
            <family val="2"/>
          </rPr>
          <t>YULIED.PENARANDA:</t>
        </r>
        <r>
          <rPr>
            <sz val="9"/>
            <color rgb="FF000000"/>
            <rFont val="Tahoma"/>
            <family val="2"/>
          </rPr>
          <t xml:space="preserve">
</t>
        </r>
        <r>
          <rPr>
            <sz val="9"/>
            <color rgb="FF000000"/>
            <rFont val="Tahoma"/>
            <family val="2"/>
          </rPr>
          <t xml:space="preserve">Logros obtenidos para la población objetivo, que se han alcanzado  con el cumplimiento de la meta. </t>
        </r>
      </text>
    </comment>
    <comment ref="FC10" authorId="0" shapeId="0" xr:uid="{00000000-0006-0000-0000-000009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00000000-0006-0000-0000-00000A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J11" authorId="0" shapeId="0" xr:uid="{00000000-0006-0000-0000-00000B000000}">
      <text>
        <r>
          <rPr>
            <b/>
            <sz val="9"/>
            <color indexed="81"/>
            <rFont val="Tahoma"/>
            <family val="2"/>
          </rPr>
          <t>YULIED.PENARANDA:</t>
        </r>
        <r>
          <rPr>
            <sz val="9"/>
            <color indexed="81"/>
            <rFont val="Tahoma"/>
            <family val="2"/>
          </rPr>
          <t xml:space="preserve">
Año 1</t>
        </r>
      </text>
    </comment>
    <comment ref="BH11" authorId="0" shapeId="0" xr:uid="{00000000-0006-0000-0000-00000C000000}">
      <text>
        <r>
          <rPr>
            <b/>
            <sz val="9"/>
            <color indexed="81"/>
            <rFont val="Tahoma"/>
            <family val="2"/>
          </rPr>
          <t>YULIED.PENARANDA:</t>
        </r>
        <r>
          <rPr>
            <sz val="9"/>
            <color indexed="81"/>
            <rFont val="Tahoma"/>
            <family val="2"/>
          </rPr>
          <t xml:space="preserve">
Año 3</t>
        </r>
      </text>
    </comment>
    <comment ref="CL11" authorId="0" shapeId="0" xr:uid="{00000000-0006-0000-0000-00000D000000}">
      <text>
        <r>
          <rPr>
            <b/>
            <sz val="9"/>
            <color indexed="81"/>
            <rFont val="Tahoma"/>
            <family val="2"/>
          </rPr>
          <t>YULIED.PENARANDA:</t>
        </r>
        <r>
          <rPr>
            <sz val="9"/>
            <color indexed="81"/>
            <rFont val="Tahoma"/>
            <family val="2"/>
          </rPr>
          <t xml:space="preserve">
Año 4</t>
        </r>
      </text>
    </comment>
    <comment ref="DP11" authorId="0" shapeId="0" xr:uid="{00000000-0006-0000-0000-00000E000000}">
      <text>
        <r>
          <rPr>
            <b/>
            <sz val="9"/>
            <color indexed="81"/>
            <rFont val="Tahoma"/>
            <family val="2"/>
          </rPr>
          <t>YULIED.PENARANDA:</t>
        </r>
        <r>
          <rPr>
            <sz val="9"/>
            <color indexed="81"/>
            <rFont val="Tahoma"/>
            <family val="2"/>
          </rPr>
          <t xml:space="preserve">
Año 5</t>
        </r>
      </text>
    </comment>
    <comment ref="A12" authorId="0" shapeId="0" xr:uid="{00000000-0006-0000-0000-00000F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00000000-0006-0000-0000-000010000000}">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00000000-0006-0000-0000-000011000000}">
      <text>
        <r>
          <rPr>
            <b/>
            <sz val="9"/>
            <color indexed="81"/>
            <rFont val="Tahoma"/>
            <family val="2"/>
          </rPr>
          <t>YULIED.PENARANDA:</t>
        </r>
        <r>
          <rPr>
            <sz val="9"/>
            <color indexed="81"/>
            <rFont val="Tahoma"/>
            <family val="2"/>
          </rPr>
          <t xml:space="preserve">
Número de Meta Plan de Desarrollo.</t>
        </r>
      </text>
    </comment>
    <comment ref="D12" authorId="0" shapeId="0" xr:uid="{00000000-0006-0000-0000-000012000000}">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00000000-0006-0000-0000-000013000000}">
      <text>
        <r>
          <rPr>
            <b/>
            <sz val="9"/>
            <color rgb="FF000000"/>
            <rFont val="Tahoma"/>
            <family val="2"/>
          </rPr>
          <t>YULIED.PENARANDA:</t>
        </r>
        <r>
          <rPr>
            <sz val="9"/>
            <color rgb="FF000000"/>
            <rFont val="Tahoma"/>
            <family val="2"/>
          </rPr>
          <t xml:space="preserve">
</t>
        </r>
        <r>
          <rPr>
            <sz val="9"/>
            <color rgb="FF000000"/>
            <rFont val="Tahoma"/>
            <family val="2"/>
          </rPr>
          <t xml:space="preserve">Número asignado al indicador en la estructura del Plan de Desarrollo. </t>
        </r>
      </text>
    </comment>
    <comment ref="F12" authorId="0" shapeId="0" xr:uid="{00000000-0006-0000-0000-000014000000}">
      <text>
        <r>
          <rPr>
            <b/>
            <sz val="9"/>
            <color rgb="FF000000"/>
            <rFont val="Tahoma"/>
            <family val="2"/>
          </rPr>
          <t>YULIED.PENARANDA:</t>
        </r>
        <r>
          <rPr>
            <sz val="9"/>
            <color rgb="FF000000"/>
            <rFont val="Tahoma"/>
            <family val="2"/>
          </rPr>
          <t xml:space="preserve">
</t>
        </r>
        <r>
          <rPr>
            <sz val="9"/>
            <color rgb="FF000000"/>
            <rFont val="Tahoma"/>
            <family val="2"/>
          </rPr>
          <t>Nombre completo del indicador. Expresión verbal, precisa y concreta del patrón de evaluación.</t>
        </r>
      </text>
    </comment>
    <comment ref="G12" authorId="0" shapeId="0" xr:uid="{00000000-0006-0000-0000-000015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00000000-0006-0000-0000-000016000000}">
      <text>
        <r>
          <rPr>
            <b/>
            <sz val="9"/>
            <color rgb="FF000000"/>
            <rFont val="Tahoma"/>
            <family val="2"/>
          </rPr>
          <t>YULIED.PENARANDA:</t>
        </r>
        <r>
          <rPr>
            <sz val="9"/>
            <color rgb="FF000000"/>
            <rFont val="Tahoma"/>
            <family val="2"/>
          </rPr>
          <t xml:space="preserve">
</t>
        </r>
        <r>
          <rPr>
            <sz val="9"/>
            <color rgb="FF000000"/>
            <rFont val="Tahoma"/>
            <family val="2"/>
          </rPr>
          <t>Clasificación que define la forma en que será anualizada la meta y por tanto la forma en que este se reportará.  (Suma, Creciente, Decreciente y Constante)</t>
        </r>
      </text>
    </comment>
    <comment ref="I12" authorId="0" shapeId="0" xr:uid="{00000000-0006-0000-0000-000017000000}">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00000000-0006-0000-0000-000018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00000000-0006-0000-0200-000003000000}">
      <text>
        <r>
          <rPr>
            <b/>
            <sz val="9"/>
            <color rgb="FF000000"/>
            <rFont val="Tahoma"/>
            <family val="2"/>
          </rPr>
          <t>YULIED.PENARANDA:</t>
        </r>
        <r>
          <rPr>
            <sz val="9"/>
            <color rgb="FF000000"/>
            <rFont val="Tahoma"/>
            <family val="2"/>
          </rPr>
          <t xml:space="preserve">
</t>
        </r>
        <r>
          <rPr>
            <sz val="9"/>
            <color rgb="FF000000"/>
            <rFont val="Tahoma"/>
            <family val="2"/>
          </rPr>
          <t>En este campo se conoce el porcentaje de avance de la vigencia; según la tipología del indicador.</t>
        </r>
      </text>
    </comment>
    <comment ref="ET7" authorId="0" shapeId="0" xr:uid="{00000000-0006-0000-0200-000004000000}">
      <text>
        <r>
          <rPr>
            <b/>
            <sz val="9"/>
            <color rgb="FF000000"/>
            <rFont val="Tahoma"/>
            <family val="2"/>
          </rPr>
          <t>YULIED.PENARANDA:</t>
        </r>
        <r>
          <rPr>
            <sz val="9"/>
            <color rgb="FF000000"/>
            <rFont val="Tahoma"/>
            <family val="2"/>
          </rPr>
          <t xml:space="preserve">
</t>
        </r>
        <r>
          <rPr>
            <sz val="9"/>
            <color rgb="FF000000"/>
            <rFont val="Tahoma"/>
            <family val="2"/>
          </rPr>
          <t>En este campo se conoce el porcentaje de avance de la vigencia; según la tipología del indicador.</t>
        </r>
      </text>
    </comment>
    <comment ref="EU7" authorId="0" shapeId="0" xr:uid="{00000000-0006-0000-0200-000005000000}">
      <text>
        <r>
          <rPr>
            <b/>
            <sz val="9"/>
            <color rgb="FF000000"/>
            <rFont val="Tahoma"/>
            <family val="2"/>
          </rPr>
          <t>YULIED.PENARANDA:</t>
        </r>
        <r>
          <rPr>
            <sz val="9"/>
            <color rgb="FF000000"/>
            <rFont val="Tahoma"/>
            <family val="2"/>
          </rPr>
          <t xml:space="preserve">
</t>
        </r>
        <r>
          <rPr>
            <sz val="9"/>
            <color rgb="FF000000"/>
            <rFont val="Tahoma"/>
            <family val="2"/>
          </rPr>
          <t>En este campo se conoce el porcentaje de avance de la vigencia; según la tipología del indicador.</t>
        </r>
      </text>
    </comment>
    <comment ref="EV7" authorId="0" shapeId="0" xr:uid="{00000000-0006-0000-0200-000006000000}">
      <text>
        <r>
          <rPr>
            <b/>
            <sz val="9"/>
            <color rgb="FF000000"/>
            <rFont val="Tahoma"/>
            <family val="2"/>
          </rPr>
          <t>YULIED.PENARANDA:</t>
        </r>
        <r>
          <rPr>
            <sz val="9"/>
            <color rgb="FF000000"/>
            <rFont val="Tahoma"/>
            <family val="2"/>
          </rPr>
          <t xml:space="preserve">
</t>
        </r>
        <r>
          <rPr>
            <sz val="9"/>
            <color rgb="FF000000"/>
            <rFont val="Tahoma"/>
            <family val="2"/>
          </rPr>
          <t xml:space="preserve"> Este campo se conoce el porcentaje de avance de forma acumulada al plan de desarrollo, de acuerdo con la tipología del indicador.</t>
        </r>
      </text>
    </comment>
    <comment ref="EW7" authorId="0" shapeId="0" xr:uid="{00000000-0006-0000-0200-000007000000}">
      <text>
        <r>
          <rPr>
            <b/>
            <sz val="9"/>
            <color rgb="FF000000"/>
            <rFont val="Tahoma"/>
            <family val="2"/>
          </rPr>
          <t>YULIED.PENARANDA:</t>
        </r>
        <r>
          <rPr>
            <sz val="9"/>
            <color rgb="FF000000"/>
            <rFont val="Tahoma"/>
            <family val="2"/>
          </rPr>
          <t xml:space="preserve">
</t>
        </r>
        <r>
          <rPr>
            <sz val="9"/>
            <color rgb="FF000000"/>
            <rFont val="Tahoma"/>
            <family val="2"/>
          </rPr>
          <t xml:space="preserve">Logros más representativos en función de la meta, de forma acumulada.(lenguaje claro y preciso)
</t>
        </r>
        <r>
          <rPr>
            <sz val="9"/>
            <color rgb="FF000000"/>
            <rFont val="Tahoma"/>
            <family val="2"/>
          </rPr>
          <t xml:space="preserve">Máximo de caracteres 2.000 incluidos espacios.
</t>
        </r>
      </text>
    </comment>
    <comment ref="EX7" authorId="0" shapeId="0" xr:uid="{00000000-0006-0000-0200-000008000000}">
      <text>
        <r>
          <rPr>
            <b/>
            <sz val="9"/>
            <color rgb="FF000000"/>
            <rFont val="Tahoma"/>
            <family val="2"/>
          </rPr>
          <t>YULIED.PENARANDA:</t>
        </r>
        <r>
          <rPr>
            <sz val="9"/>
            <color rgb="FF000000"/>
            <rFont val="Tahoma"/>
            <family val="2"/>
          </rPr>
          <t xml:space="preserve">
</t>
        </r>
        <r>
          <rPr>
            <sz val="9"/>
            <color rgb="FF000000"/>
            <rFont val="Tahoma"/>
            <family val="2"/>
          </rPr>
          <t xml:space="preserve">Inconvenientes y/o dificultades que se han presentado para el cumplimiento de la Meta. 
</t>
        </r>
        <r>
          <rPr>
            <sz val="9"/>
            <color rgb="FF000000"/>
            <rFont val="Tahoma"/>
            <family val="2"/>
          </rPr>
          <t xml:space="preserve">Máximo de caracteres 500 incluidos espacios.
</t>
        </r>
        <r>
          <rPr>
            <sz val="9"/>
            <color rgb="FF000000"/>
            <rFont val="Tahoma"/>
            <family val="2"/>
          </rPr>
          <t xml:space="preserve">
</t>
        </r>
      </text>
    </comment>
    <comment ref="EY7" authorId="0" shapeId="0" xr:uid="{00000000-0006-0000-0200-000009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00000000-0006-0000-0200-00000A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00000000-0006-0000-0200-00000B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00000000-0006-0000-0200-00000C000000}">
      <text>
        <r>
          <rPr>
            <b/>
            <sz val="9"/>
            <color rgb="FF000000"/>
            <rFont val="Tahoma"/>
            <family val="2"/>
          </rPr>
          <t>YULIED.PENARANDA:</t>
        </r>
        <r>
          <rPr>
            <sz val="9"/>
            <color rgb="FF000000"/>
            <rFont val="Tahoma"/>
            <family val="2"/>
          </rPr>
          <t xml:space="preserve">
</t>
        </r>
        <r>
          <rPr>
            <sz val="9"/>
            <color rgb="FF000000"/>
            <rFont val="Tahoma"/>
            <family val="2"/>
          </rPr>
          <t>Año 1</t>
        </r>
      </text>
    </comment>
    <comment ref="BF8" authorId="0" shapeId="0" xr:uid="{00000000-0006-0000-0200-00000D000000}">
      <text>
        <r>
          <rPr>
            <b/>
            <sz val="9"/>
            <color rgb="FF000000"/>
            <rFont val="Tahoma"/>
            <family val="2"/>
          </rPr>
          <t>YULIED.PENARANDA:</t>
        </r>
        <r>
          <rPr>
            <sz val="9"/>
            <color rgb="FF000000"/>
            <rFont val="Tahoma"/>
            <family val="2"/>
          </rPr>
          <t xml:space="preserve">
</t>
        </r>
        <r>
          <rPr>
            <sz val="9"/>
            <color rgb="FF000000"/>
            <rFont val="Tahoma"/>
            <family val="2"/>
          </rPr>
          <t>Año 3</t>
        </r>
      </text>
    </comment>
    <comment ref="CJ8" authorId="0" shapeId="0" xr:uid="{00000000-0006-0000-0200-00000E000000}">
      <text>
        <r>
          <rPr>
            <b/>
            <sz val="9"/>
            <color indexed="81"/>
            <rFont val="Tahoma"/>
            <family val="2"/>
          </rPr>
          <t>YULIED.PENARANDA:</t>
        </r>
        <r>
          <rPr>
            <sz val="9"/>
            <color indexed="81"/>
            <rFont val="Tahoma"/>
            <family val="2"/>
          </rPr>
          <t xml:space="preserve">
Año 4
</t>
        </r>
      </text>
    </comment>
    <comment ref="DN8" authorId="0" shapeId="0" xr:uid="{00000000-0006-0000-0200-00000F000000}">
      <text>
        <r>
          <rPr>
            <b/>
            <sz val="9"/>
            <color indexed="81"/>
            <rFont val="Tahoma"/>
            <family val="2"/>
          </rPr>
          <t>YULIED.PENARANDA:</t>
        </r>
        <r>
          <rPr>
            <sz val="9"/>
            <color indexed="81"/>
            <rFont val="Tahoma"/>
            <family val="2"/>
          </rPr>
          <t xml:space="preserve">
Año 5</t>
        </r>
      </text>
    </comment>
    <comment ref="A9" authorId="0" shapeId="0" xr:uid="{00000000-0006-0000-0200-000010000000}">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00000000-0006-0000-0200-000011000000}">
      <text>
        <r>
          <rPr>
            <b/>
            <sz val="9"/>
            <color rgb="FF000000"/>
            <rFont val="Tahoma"/>
            <family val="2"/>
          </rPr>
          <t>YULIED.PENARANDA:</t>
        </r>
        <r>
          <rPr>
            <sz val="9"/>
            <color rgb="FF000000"/>
            <rFont val="Tahoma"/>
            <family val="2"/>
          </rPr>
          <t xml:space="preserve">
</t>
        </r>
        <r>
          <rPr>
            <sz val="9"/>
            <color rgb="FF000000"/>
            <rFont val="Tahoma"/>
            <family val="2"/>
          </rPr>
          <t>Número de la meta proyecto de inversión, según la asignación dada en  SEGPLAN</t>
        </r>
      </text>
    </comment>
    <comment ref="C9" authorId="0" shapeId="0" xr:uid="{00000000-0006-0000-0200-000012000000}">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00000000-0006-0000-0200-000013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00000000-0006-0000-0200-000014000000}">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00000000-0006-0000-0200-000015000000}">
      <text>
        <r>
          <rPr>
            <b/>
            <sz val="9"/>
            <color rgb="FF000000"/>
            <rFont val="Tahoma"/>
            <family val="2"/>
          </rPr>
          <t>YULIED.PENARANDA:</t>
        </r>
        <r>
          <rPr>
            <sz val="9"/>
            <color rgb="FF000000"/>
            <rFont val="Tahoma"/>
            <family val="2"/>
          </rPr>
          <t xml:space="preserve">
</t>
        </r>
        <r>
          <rPr>
            <sz val="9"/>
            <color rgb="FF000000"/>
            <rFont val="Tahoma"/>
            <family val="2"/>
          </rPr>
          <t xml:space="preserve">Se desagrega los siguientesvariables.
</t>
        </r>
        <r>
          <rPr>
            <sz val="9"/>
            <color rgb="FF000000"/>
            <rFont val="Tahoma"/>
            <family val="2"/>
          </rPr>
          <t>Magnitud física y presupuestal de la vigencia, así como la magnitud física y presupuestal de las reservas y el total de cada una de ellas.</t>
        </r>
      </text>
    </comment>
    <comment ref="G9" authorId="0" shapeId="0" xr:uid="{00000000-0006-0000-0200-000016000000}">
      <text>
        <r>
          <rPr>
            <b/>
            <sz val="9"/>
            <color rgb="FF000000"/>
            <rFont val="Tahoma"/>
            <family val="2"/>
          </rPr>
          <t>YULIED.PENARANDA:</t>
        </r>
        <r>
          <rPr>
            <sz val="9"/>
            <color rgb="FF000000"/>
            <rFont val="Tahoma"/>
            <family val="2"/>
          </rPr>
          <t xml:space="preserve">
</t>
        </r>
        <r>
          <rPr>
            <sz val="9"/>
            <color rgb="FF000000"/>
            <rFont val="Tahoma"/>
            <family val="2"/>
          </rPr>
          <t>Magnitud física y presupuestal para la totalidad del plan de desarrollo.</t>
        </r>
      </text>
    </comment>
    <comment ref="H9" authorId="0" shapeId="0" xr:uid="{00000000-0006-0000-0200-000017000000}">
      <text>
        <r>
          <rPr>
            <b/>
            <sz val="9"/>
            <color rgb="FF000000"/>
            <rFont val="Tahoma"/>
            <family val="2"/>
          </rPr>
          <t>YULIED.PENARANDA:</t>
        </r>
        <r>
          <rPr>
            <sz val="9"/>
            <color rgb="FF000000"/>
            <rFont val="Tahoma"/>
            <family val="2"/>
          </rPr>
          <t xml:space="preserve">
</t>
        </r>
        <r>
          <rPr>
            <sz val="9"/>
            <color rgb="FF000000"/>
            <rFont val="Tahoma"/>
            <family val="2"/>
          </rPr>
          <t>Magnitud física y presupuestal  programada para el inicio del plan de desarrollo.</t>
        </r>
      </text>
    </comment>
    <comment ref="F10" authorId="0" shapeId="0" xr:uid="{00000000-0006-0000-0200-000018000000}">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F11" authorId="0" shapeId="0" xr:uid="{00000000-0006-0000-0200-000019000000}">
      <text>
        <r>
          <rPr>
            <b/>
            <sz val="9"/>
            <color rgb="FF000000"/>
            <rFont val="Tahoma"/>
            <family val="2"/>
          </rPr>
          <t>YULIED.PENARANDA:</t>
        </r>
        <r>
          <rPr>
            <sz val="9"/>
            <color rgb="FF000000"/>
            <rFont val="Tahoma"/>
            <family val="2"/>
          </rPr>
          <t xml:space="preserve">
</t>
        </r>
        <r>
          <rPr>
            <sz val="12"/>
            <color rgb="FF000000"/>
            <rFont val="Tahoma"/>
            <family val="2"/>
          </rPr>
          <t>Este sirve de insumo para establecer el Plan Anual de Adquisiciones</t>
        </r>
      </text>
    </comment>
    <comment ref="F12" authorId="0" shapeId="0" xr:uid="{00000000-0006-0000-0200-00001A000000}">
      <text>
        <r>
          <rPr>
            <b/>
            <sz val="9"/>
            <color rgb="FF000000"/>
            <rFont val="Tahoma"/>
            <family val="2"/>
          </rPr>
          <t>YULIED.PENARANDA:</t>
        </r>
        <r>
          <rPr>
            <sz val="9"/>
            <color rgb="FF000000"/>
            <rFont val="Tahoma"/>
            <family val="2"/>
          </rPr>
          <t xml:space="preserve">
</t>
        </r>
        <r>
          <rPr>
            <sz val="9"/>
            <color rgb="FF000000"/>
            <rFont val="Tahoma"/>
            <family val="2"/>
          </rPr>
          <t>Este debe corresponder con la programación del  Plan Anual de Caja- PAC de la vigencia</t>
        </r>
      </text>
    </comment>
    <comment ref="F13" authorId="0" shapeId="0" xr:uid="{00000000-0006-0000-0200-00001B000000}">
      <text>
        <r>
          <rPr>
            <b/>
            <sz val="9"/>
            <color rgb="FF000000"/>
            <rFont val="Tahoma"/>
            <family val="2"/>
          </rPr>
          <t>YULIED.PENARANDA:</t>
        </r>
        <r>
          <rPr>
            <sz val="9"/>
            <color rgb="FF000000"/>
            <rFont val="Tahoma"/>
            <family val="2"/>
          </rPr>
          <t xml:space="preserve">
</t>
        </r>
        <r>
          <rPr>
            <sz val="9"/>
            <color rgb="FF000000"/>
            <rFont val="Tahoma"/>
            <family val="2"/>
          </rPr>
          <t>Magnitud física asociada a la reservas,  aplica para las meta con tipología suma, las cuales se pueden desagregar por los compromisos contraídos que al cierre de la vigencia fiscal no  se cumplierón.</t>
        </r>
      </text>
    </comment>
    <comment ref="F14" authorId="0" shapeId="0" xr:uid="{00000000-0006-0000-0200-00001C000000}">
      <text>
        <r>
          <rPr>
            <b/>
            <sz val="9"/>
            <color rgb="FF000000"/>
            <rFont val="Tahoma"/>
            <family val="2"/>
          </rPr>
          <t>YULIED.PENARANDA:</t>
        </r>
        <r>
          <rPr>
            <sz val="9"/>
            <color rgb="FF000000"/>
            <rFont val="Tahoma"/>
            <family val="2"/>
          </rPr>
          <t xml:space="preserve">
</t>
        </r>
        <r>
          <rPr>
            <sz val="9"/>
            <color rgb="FF000000"/>
            <rFont val="Tahoma"/>
            <family val="2"/>
          </rPr>
          <t xml:space="preserve">Son compromisos legalmente contraídos que al cierre de la vigencia fiscal no se han atendido por no haberse completado las formalidades necesarias que hagan exigible el pago al terminarse el año.
</t>
        </r>
        <r>
          <rPr>
            <sz val="9"/>
            <color rgb="FF000000"/>
            <rFont val="Tahoma"/>
            <family val="2"/>
          </rPr>
          <t xml:space="preserve">
</t>
        </r>
        <r>
          <rPr>
            <sz val="9"/>
            <color rgb="FF000000"/>
            <rFont val="Tahoma"/>
            <family val="2"/>
          </rPr>
          <t>Este debe corresponder con la programación del  Plan Anual de Caja- PAC para el pago de las reservas.</t>
        </r>
      </text>
    </comment>
    <comment ref="F15" authorId="0" shapeId="0" xr:uid="{00000000-0006-0000-0200-00001D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16" authorId="0" shapeId="0" xr:uid="{00000000-0006-0000-0200-00001E000000}">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200-00001F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00000000-0006-0000-0200-000020000000}">
      <text>
        <r>
          <rPr>
            <b/>
            <sz val="9"/>
            <color indexed="81"/>
            <rFont val="Tahoma"/>
            <family val="2"/>
          </rPr>
          <t>YULIED.PENARANDA:</t>
        </r>
        <r>
          <rPr>
            <sz val="9"/>
            <color indexed="81"/>
            <rFont val="Tahoma"/>
            <family val="2"/>
          </rPr>
          <t xml:space="preserve">
</t>
        </r>
        <r>
          <rPr>
            <sz val="22"/>
            <color indexed="81"/>
            <rFont val="Tahoma"/>
            <family val="2"/>
          </rPr>
          <t>Este sirve de insumo para establecer el Plan Anual de Adquisiciones</t>
        </r>
      </text>
    </comment>
    <comment ref="F19" authorId="0" shapeId="0" xr:uid="{00000000-0006-0000-0200-000021000000}">
      <text>
        <r>
          <rPr>
            <b/>
            <sz val="9"/>
            <color rgb="FF000000"/>
            <rFont val="Tahoma"/>
            <family val="2"/>
          </rPr>
          <t>YULIED.PENARANDA:</t>
        </r>
        <r>
          <rPr>
            <sz val="9"/>
            <color rgb="FF000000"/>
            <rFont val="Tahoma"/>
            <family val="2"/>
          </rPr>
          <t xml:space="preserve">
</t>
        </r>
        <r>
          <rPr>
            <sz val="9"/>
            <color rgb="FF000000"/>
            <rFont val="Tahoma"/>
            <family val="2"/>
          </rPr>
          <t>Este debe corresponder con la programación del  Plan Anual de Caja- PAC de la vigencia</t>
        </r>
      </text>
    </comment>
    <comment ref="F20" authorId="0" shapeId="0" xr:uid="{00000000-0006-0000-0200-000022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00000000-0006-0000-0200-000023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2" authorId="0" shapeId="0" xr:uid="{00000000-0006-0000-0200-000024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00000000-0006-0000-0200-000025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200-000026000000}">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F25" authorId="0" shapeId="0" xr:uid="{00000000-0006-0000-0200-000027000000}">
      <text>
        <r>
          <rPr>
            <b/>
            <sz val="9"/>
            <color rgb="FF000000"/>
            <rFont val="Tahoma"/>
            <family val="2"/>
          </rPr>
          <t>YULIED.PENARANDA:</t>
        </r>
        <r>
          <rPr>
            <sz val="9"/>
            <color rgb="FF000000"/>
            <rFont val="Tahoma"/>
            <family val="2"/>
          </rPr>
          <t xml:space="preserve">
</t>
        </r>
        <r>
          <rPr>
            <sz val="22"/>
            <color rgb="FF000000"/>
            <rFont val="Tahoma"/>
            <family val="2"/>
          </rPr>
          <t>Este sirve de insumo para establecer el Plan Anual de Adquisiciones</t>
        </r>
      </text>
    </comment>
    <comment ref="F26" authorId="0" shapeId="0" xr:uid="{00000000-0006-0000-0200-000028000000}">
      <text>
        <r>
          <rPr>
            <b/>
            <sz val="9"/>
            <color rgb="FF000000"/>
            <rFont val="Tahoma"/>
            <family val="2"/>
          </rPr>
          <t>YULIED.PENARANDA:</t>
        </r>
        <r>
          <rPr>
            <sz val="9"/>
            <color rgb="FF000000"/>
            <rFont val="Tahoma"/>
            <family val="2"/>
          </rPr>
          <t xml:space="preserve">
</t>
        </r>
        <r>
          <rPr>
            <sz val="9"/>
            <color rgb="FF000000"/>
            <rFont val="Tahoma"/>
            <family val="2"/>
          </rPr>
          <t>Este debe corresponder con la programación del  Plan Anual de Caja- PAC de la vigencia</t>
        </r>
      </text>
    </comment>
    <comment ref="F27" authorId="0" shapeId="0" xr:uid="{00000000-0006-0000-0200-000029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00000000-0006-0000-0200-00002A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9" authorId="0" shapeId="0" xr:uid="{00000000-0006-0000-0200-00002B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00000000-0006-0000-0200-00002C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200-00002D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de la vigencia, por cada meta de inversión del proyecto</t>
        </r>
      </text>
    </comment>
    <comment ref="F32" authorId="0" shapeId="0" xr:uid="{00000000-0006-0000-0200-00002E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de la reserva, por cada meta de inversión del proyecto</t>
        </r>
      </text>
    </comment>
    <comment ref="F34" authorId="0" shapeId="0" xr:uid="{00000000-0006-0000-0200-00002F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1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1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100-000005000000}">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00000000-0006-0000-01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100-000007000000}">
      <text>
        <r>
          <rPr>
            <b/>
            <sz val="9"/>
            <color rgb="FF000000"/>
            <rFont val="Tahoma"/>
            <family val="2"/>
          </rPr>
          <t>YULIED.PENARANDA:</t>
        </r>
        <r>
          <rPr>
            <sz val="9"/>
            <color rgb="FF000000"/>
            <rFont val="Tahoma"/>
            <family val="2"/>
          </rPr>
          <t xml:space="preserve">
</t>
        </r>
        <r>
          <rPr>
            <sz val="9"/>
            <color rgb="FF000000"/>
            <rFont val="Tahoma"/>
            <family val="2"/>
          </rPr>
          <t>Teniendo en cuenta los tiempos y productos, cada una de las actividades requiere una asignación porcentual para cada mes del año (tanto para su programación, como para su ejecución)</t>
        </r>
      </text>
    </comment>
    <comment ref="T7" authorId="0" shapeId="0" xr:uid="{00000000-0006-0000-0100-000008000000}">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00000000-0006-0000-0100-000009000000}">
      <text>
        <r>
          <rPr>
            <b/>
            <sz val="9"/>
            <color rgb="FF000000"/>
            <rFont val="Tahoma"/>
            <family val="2"/>
          </rPr>
          <t>YULIED.PENARANDA:</t>
        </r>
        <r>
          <rPr>
            <sz val="9"/>
            <color rgb="FF000000"/>
            <rFont val="Tahoma"/>
            <family val="2"/>
          </rPr>
          <t xml:space="preserve">
</t>
        </r>
        <r>
          <rPr>
            <sz val="9"/>
            <color rgb="FF000000"/>
            <rFont val="Tahoma"/>
            <family val="2"/>
          </rPr>
          <t xml:space="preserve">Relacionar el periodo de corte y año a reportar.
</t>
        </r>
        <r>
          <rPr>
            <sz val="9"/>
            <color rgb="FF000000"/>
            <rFont val="Tahoma"/>
            <family val="2"/>
          </rPr>
          <t xml:space="preserve">
</t>
        </r>
        <r>
          <rPr>
            <sz val="9"/>
            <color rgb="FF000000"/>
            <rFont val="Tahoma"/>
            <family val="2"/>
          </rPr>
          <t>Definir  los logros más representativos  acumulados en la vigencia, de forma clara y concreta, coherente con el avance de las metas del proyecto. Máximo de caracteres 2.000 incluidos espacios</t>
        </r>
      </text>
    </comment>
    <comment ref="D8" authorId="0" shapeId="0" xr:uid="{00000000-0006-0000-0100-00000A000000}">
      <text>
        <r>
          <rPr>
            <b/>
            <sz val="9"/>
            <color rgb="FF000000"/>
            <rFont val="Tahoma"/>
            <family val="2"/>
          </rPr>
          <t>YULIED.PENARANDA:</t>
        </r>
        <r>
          <rPr>
            <sz val="9"/>
            <color rgb="FF000000"/>
            <rFont val="Tahoma"/>
            <family val="2"/>
          </rPr>
          <t xml:space="preserve">
</t>
        </r>
        <r>
          <rPr>
            <sz val="9"/>
            <color rgb="FF000000"/>
            <rFont val="Tahoma"/>
            <family val="2"/>
          </rPr>
          <t xml:space="preserve">Este campo se selecciona con “X” si el presupuesto con el que se ejecuta la actividad es con recursos de vigencia </t>
        </r>
      </text>
    </comment>
    <comment ref="E8" authorId="0" shapeId="0" xr:uid="{00000000-0006-0000-0100-00000B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00000000-0006-0000-0100-00000C000000}">
      <text>
        <r>
          <rPr>
            <b/>
            <sz val="9"/>
            <color indexed="81"/>
            <rFont val="Tahoma"/>
            <family val="2"/>
          </rPr>
          <t>YULIED.PENARANDA:</t>
        </r>
        <r>
          <rPr>
            <sz val="9"/>
            <color indexed="81"/>
            <rFont val="Tahoma"/>
            <family val="2"/>
          </rPr>
          <t xml:space="preserve">
Variables: programado y ejecutado</t>
        </r>
      </text>
    </comment>
    <comment ref="G8" authorId="0" shapeId="0" xr:uid="{00000000-0006-0000-0100-00000D000000}">
      <text>
        <r>
          <rPr>
            <b/>
            <sz val="9"/>
            <color indexed="81"/>
            <rFont val="Tahoma"/>
            <family val="2"/>
          </rPr>
          <t>YULIED.PENARANDA:</t>
        </r>
        <r>
          <rPr>
            <sz val="9"/>
            <color indexed="81"/>
            <rFont val="Tahoma"/>
            <family val="2"/>
          </rPr>
          <t xml:space="preserve">
Máximo dos decimales</t>
        </r>
      </text>
    </comment>
    <comment ref="H8" authorId="0" shapeId="0" xr:uid="{00000000-0006-0000-0100-00000E000000}">
      <text>
        <r>
          <rPr>
            <b/>
            <sz val="9"/>
            <color indexed="81"/>
            <rFont val="Tahoma"/>
            <family val="2"/>
          </rPr>
          <t>YULIED.PENARANDA:</t>
        </r>
        <r>
          <rPr>
            <sz val="9"/>
            <color indexed="81"/>
            <rFont val="Tahoma"/>
            <family val="2"/>
          </rPr>
          <t xml:space="preserve">
Máximo dos decimales</t>
        </r>
      </text>
    </comment>
    <comment ref="I8" authorId="0" shapeId="0" xr:uid="{00000000-0006-0000-0100-00000F000000}">
      <text>
        <r>
          <rPr>
            <b/>
            <sz val="9"/>
            <color indexed="81"/>
            <rFont val="Tahoma"/>
            <family val="2"/>
          </rPr>
          <t>YULIED.PENARANDA:</t>
        </r>
        <r>
          <rPr>
            <sz val="9"/>
            <color indexed="81"/>
            <rFont val="Tahoma"/>
            <family val="2"/>
          </rPr>
          <t xml:space="preserve">
Máximo dos decimales</t>
        </r>
      </text>
    </comment>
    <comment ref="J8" authorId="0" shapeId="0" xr:uid="{00000000-0006-0000-0100-000010000000}">
      <text>
        <r>
          <rPr>
            <b/>
            <sz val="9"/>
            <color indexed="81"/>
            <rFont val="Tahoma"/>
            <family val="2"/>
          </rPr>
          <t>YULIED.PENARANDA:</t>
        </r>
        <r>
          <rPr>
            <sz val="9"/>
            <color indexed="81"/>
            <rFont val="Tahoma"/>
            <family val="2"/>
          </rPr>
          <t xml:space="preserve">
Máximo dos decimales</t>
        </r>
      </text>
    </comment>
    <comment ref="K8" authorId="0" shapeId="0" xr:uid="{00000000-0006-0000-0100-000011000000}">
      <text>
        <r>
          <rPr>
            <b/>
            <sz val="9"/>
            <color indexed="81"/>
            <rFont val="Tahoma"/>
            <family val="2"/>
          </rPr>
          <t>YULIED.PENARANDA:</t>
        </r>
        <r>
          <rPr>
            <sz val="9"/>
            <color indexed="81"/>
            <rFont val="Tahoma"/>
            <family val="2"/>
          </rPr>
          <t xml:space="preserve">
Máximo dos decimales</t>
        </r>
      </text>
    </comment>
    <comment ref="L8" authorId="0" shapeId="0" xr:uid="{00000000-0006-0000-0100-000012000000}">
      <text>
        <r>
          <rPr>
            <b/>
            <sz val="9"/>
            <color indexed="81"/>
            <rFont val="Tahoma"/>
            <family val="2"/>
          </rPr>
          <t>YULIED.PENARANDA:</t>
        </r>
        <r>
          <rPr>
            <sz val="9"/>
            <color indexed="81"/>
            <rFont val="Tahoma"/>
            <family val="2"/>
          </rPr>
          <t xml:space="preserve">
Máximo dos decimales</t>
        </r>
      </text>
    </comment>
    <comment ref="M8" authorId="0" shapeId="0" xr:uid="{00000000-0006-0000-0100-000013000000}">
      <text>
        <r>
          <rPr>
            <b/>
            <sz val="9"/>
            <color indexed="81"/>
            <rFont val="Tahoma"/>
            <family val="2"/>
          </rPr>
          <t>YULIED.PENARANDA:</t>
        </r>
        <r>
          <rPr>
            <sz val="9"/>
            <color indexed="81"/>
            <rFont val="Tahoma"/>
            <family val="2"/>
          </rPr>
          <t xml:space="preserve">
Máximo dos decimales</t>
        </r>
      </text>
    </comment>
    <comment ref="N8" authorId="0" shapeId="0" xr:uid="{00000000-0006-0000-0100-000014000000}">
      <text>
        <r>
          <rPr>
            <b/>
            <sz val="9"/>
            <color indexed="81"/>
            <rFont val="Tahoma"/>
            <family val="2"/>
          </rPr>
          <t>YULIED.PENARANDA:</t>
        </r>
        <r>
          <rPr>
            <sz val="9"/>
            <color indexed="81"/>
            <rFont val="Tahoma"/>
            <family val="2"/>
          </rPr>
          <t xml:space="preserve">
Máximo dos decimales</t>
        </r>
      </text>
    </comment>
    <comment ref="O8" authorId="0" shapeId="0" xr:uid="{00000000-0006-0000-0100-000015000000}">
      <text>
        <r>
          <rPr>
            <b/>
            <sz val="9"/>
            <color indexed="81"/>
            <rFont val="Tahoma"/>
            <family val="2"/>
          </rPr>
          <t>YULIED.PENARANDA:</t>
        </r>
        <r>
          <rPr>
            <sz val="9"/>
            <color indexed="81"/>
            <rFont val="Tahoma"/>
            <family val="2"/>
          </rPr>
          <t xml:space="preserve">
Máximo dos decimales</t>
        </r>
      </text>
    </comment>
    <comment ref="P8" authorId="0" shapeId="0" xr:uid="{00000000-0006-0000-0100-000016000000}">
      <text>
        <r>
          <rPr>
            <b/>
            <sz val="9"/>
            <color indexed="81"/>
            <rFont val="Tahoma"/>
            <family val="2"/>
          </rPr>
          <t>YULIED.PENARANDA:</t>
        </r>
        <r>
          <rPr>
            <sz val="9"/>
            <color indexed="81"/>
            <rFont val="Tahoma"/>
            <family val="2"/>
          </rPr>
          <t xml:space="preserve">
Máximo dos decimales</t>
        </r>
      </text>
    </comment>
    <comment ref="Q8" authorId="0" shapeId="0" xr:uid="{00000000-0006-0000-0100-000017000000}">
      <text>
        <r>
          <rPr>
            <b/>
            <sz val="9"/>
            <color indexed="81"/>
            <rFont val="Tahoma"/>
            <family val="2"/>
          </rPr>
          <t>YULIED.PENARANDA:</t>
        </r>
        <r>
          <rPr>
            <sz val="9"/>
            <color indexed="81"/>
            <rFont val="Tahoma"/>
            <family val="2"/>
          </rPr>
          <t xml:space="preserve">
Máximo dos decimales</t>
        </r>
      </text>
    </comment>
    <comment ref="R8" authorId="0" shapeId="0" xr:uid="{00000000-0006-0000-0100-000018000000}">
      <text>
        <r>
          <rPr>
            <b/>
            <sz val="9"/>
            <color indexed="81"/>
            <rFont val="Tahoma"/>
            <family val="2"/>
          </rPr>
          <t>YULIED.PENARANDA:</t>
        </r>
        <r>
          <rPr>
            <sz val="9"/>
            <color indexed="81"/>
            <rFont val="Tahoma"/>
            <family val="2"/>
          </rPr>
          <t xml:space="preserve">
Máximo dos decimales</t>
        </r>
      </text>
    </comment>
    <comment ref="S8" authorId="0" shapeId="0" xr:uid="{00000000-0006-0000-0100-000019000000}">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00000000-0006-0000-0100-00001A000000}">
      <text>
        <r>
          <rPr>
            <b/>
            <sz val="9"/>
            <color rgb="FF000000"/>
            <rFont val="Tahoma"/>
            <family val="2"/>
          </rPr>
          <t>YULIED.PENARANDA:</t>
        </r>
        <r>
          <rPr>
            <sz val="9"/>
            <color rgb="FF000000"/>
            <rFont val="Tahoma"/>
            <family val="2"/>
          </rPr>
          <t xml:space="preserve">
</t>
        </r>
        <r>
          <rPr>
            <sz val="9"/>
            <color rgb="FF000000"/>
            <rFont val="Tahoma"/>
            <family val="2"/>
          </rPr>
          <t>Peso porcentual de cada meta, en función del proyecto de inversión</t>
        </r>
      </text>
    </comment>
    <comment ref="U8" authorId="0" shapeId="0" xr:uid="{00000000-0006-0000-0100-00001B000000}">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00000000-0006-0000-0100-00001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9" authorId="0" shapeId="0" xr:uid="{00000000-0006-0000-0100-00001D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0" authorId="0" shapeId="0" xr:uid="{00000000-0006-0000-0100-00001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1" authorId="0" shapeId="0" xr:uid="{00000000-0006-0000-0100-00001F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11" authorId="0" shapeId="0" xr:uid="{00000000-0006-0000-0100-000020000000}">
      <text>
        <r>
          <rPr>
            <b/>
            <sz val="9"/>
            <color indexed="81"/>
            <rFont val="Tahoma"/>
            <family val="2"/>
          </rPr>
          <t>YULIED.PENARANDA:</t>
        </r>
        <r>
          <rPr>
            <sz val="9"/>
            <color indexed="81"/>
            <rFont val="Tahoma"/>
            <family val="2"/>
          </rPr>
          <t xml:space="preserve">
Verificar las sumas, que no sea inferior ni superior al 100%</t>
        </r>
      </text>
    </comment>
    <comment ref="F12" authorId="0" shapeId="0" xr:uid="{00000000-0006-0000-0100-000021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3" authorId="0" shapeId="0" xr:uid="{00000000-0006-0000-0100-000022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3" authorId="0" shapeId="0" xr:uid="{00000000-0006-0000-0100-000023000000}">
      <text>
        <r>
          <rPr>
            <b/>
            <sz val="9"/>
            <color indexed="81"/>
            <rFont val="Tahoma"/>
            <family val="2"/>
          </rPr>
          <t>YULIED.PENARANDA:</t>
        </r>
        <r>
          <rPr>
            <sz val="9"/>
            <color indexed="81"/>
            <rFont val="Tahoma"/>
            <family val="2"/>
          </rPr>
          <t xml:space="preserve">
Verificar las sumas, que no sea inferior ni superior al 100%</t>
        </r>
      </text>
    </comment>
    <comment ref="F14" authorId="0" shapeId="0" xr:uid="{00000000-0006-0000-0100-000024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15" authorId="0" shapeId="0" xr:uid="{00000000-0006-0000-0100-000025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15" authorId="0" shapeId="0" xr:uid="{00000000-0006-0000-0100-000026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6" authorId="0" shapeId="0" xr:uid="{00000000-0006-0000-0100-000027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7" authorId="0" shapeId="0" xr:uid="{00000000-0006-0000-0100-00002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7" authorId="0" shapeId="0" xr:uid="{00000000-0006-0000-0100-000029000000}">
      <text>
        <r>
          <rPr>
            <b/>
            <sz val="9"/>
            <color indexed="81"/>
            <rFont val="Tahoma"/>
            <family val="2"/>
          </rPr>
          <t>YULIED.PENARANDA:</t>
        </r>
        <r>
          <rPr>
            <sz val="9"/>
            <color indexed="81"/>
            <rFont val="Tahoma"/>
            <family val="2"/>
          </rPr>
          <t xml:space="preserve">
Verificar las sumas, que no sea inferior ni superior al 100%</t>
        </r>
      </text>
    </comment>
    <comment ref="F18" authorId="0" shapeId="0" xr:uid="{00000000-0006-0000-0100-00002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9" authorId="0" shapeId="0" xr:uid="{00000000-0006-0000-0100-00002B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9" authorId="0" shapeId="0" xr:uid="{00000000-0006-0000-0100-00002C000000}">
      <text>
        <r>
          <rPr>
            <b/>
            <sz val="9"/>
            <color indexed="81"/>
            <rFont val="Tahoma"/>
            <family val="2"/>
          </rPr>
          <t>YULIED.PENARANDA:</t>
        </r>
        <r>
          <rPr>
            <sz val="9"/>
            <color indexed="81"/>
            <rFont val="Tahoma"/>
            <family val="2"/>
          </rPr>
          <t xml:space="preserve">
Verificar las sumas, que no sea inferior ni superior al 100%</t>
        </r>
      </text>
    </comment>
    <comment ref="F20" authorId="0" shapeId="0" xr:uid="{00000000-0006-0000-0100-00002D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21" authorId="0" shapeId="0" xr:uid="{00000000-0006-0000-0100-00002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1" authorId="0" shapeId="0" xr:uid="{00000000-0006-0000-0100-00002F000000}">
      <text>
        <r>
          <rPr>
            <b/>
            <sz val="9"/>
            <color indexed="81"/>
            <rFont val="Tahoma"/>
            <family val="2"/>
          </rPr>
          <t>YULIED.PENARANDA:</t>
        </r>
        <r>
          <rPr>
            <sz val="9"/>
            <color indexed="81"/>
            <rFont val="Tahoma"/>
            <family val="2"/>
          </rPr>
          <t xml:space="preserve">
Verificar las sumas, que no sea inferior ni superior al 100%</t>
        </r>
      </text>
    </comment>
    <comment ref="F22" authorId="0" shapeId="0" xr:uid="{00000000-0006-0000-0100-00003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3" authorId="0" shapeId="0" xr:uid="{00000000-0006-0000-0100-000031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3" authorId="0" shapeId="0" xr:uid="{00000000-0006-0000-0100-000032000000}">
      <text>
        <r>
          <rPr>
            <b/>
            <sz val="9"/>
            <color indexed="81"/>
            <rFont val="Tahoma"/>
            <family val="2"/>
          </rPr>
          <t>YULIED.PENARANDA:</t>
        </r>
        <r>
          <rPr>
            <sz val="9"/>
            <color indexed="81"/>
            <rFont val="Tahoma"/>
            <family val="2"/>
          </rPr>
          <t xml:space="preserve">
Verificar las sumas, que no sea inferior ni superior al 100%</t>
        </r>
      </text>
    </comment>
    <comment ref="F24" authorId="0" shapeId="0" xr:uid="{00000000-0006-0000-0100-000033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25" authorId="0" shapeId="0" xr:uid="{00000000-0006-0000-0100-00003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5" authorId="0" shapeId="0" xr:uid="{00000000-0006-0000-0100-000035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26" authorId="0" shapeId="0" xr:uid="{00000000-0006-0000-0100-000036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27" authorId="0" shapeId="0" xr:uid="{00000000-0006-0000-0100-000037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27" authorId="0" shapeId="0" xr:uid="{00000000-0006-0000-0100-000038000000}">
      <text>
        <r>
          <rPr>
            <b/>
            <sz val="9"/>
            <color indexed="81"/>
            <rFont val="Tahoma"/>
            <family val="2"/>
          </rPr>
          <t>YULIED.PENARANDA:</t>
        </r>
        <r>
          <rPr>
            <sz val="9"/>
            <color indexed="81"/>
            <rFont val="Tahoma"/>
            <family val="2"/>
          </rPr>
          <t xml:space="preserve">
Verificar las sumas, que no sea inferior ni superior al 100%</t>
        </r>
      </text>
    </comment>
    <comment ref="F28" authorId="0" shapeId="0" xr:uid="{00000000-0006-0000-0100-000039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9" authorId="0" shapeId="0" xr:uid="{00000000-0006-0000-0100-00003A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29" authorId="0" shapeId="0" xr:uid="{00000000-0006-0000-0100-00003B000000}">
      <text>
        <r>
          <rPr>
            <b/>
            <sz val="9"/>
            <color indexed="81"/>
            <rFont val="Tahoma"/>
            <family val="2"/>
          </rPr>
          <t>YULIED.PENARANDA:</t>
        </r>
        <r>
          <rPr>
            <sz val="9"/>
            <color indexed="81"/>
            <rFont val="Tahoma"/>
            <family val="2"/>
          </rPr>
          <t xml:space="preserve">
Verificar las sumas, que no sea inferior ni superior al 100%</t>
        </r>
      </text>
    </comment>
    <comment ref="F30" authorId="0" shapeId="0" xr:uid="{00000000-0006-0000-0100-00003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T31" authorId="0" shapeId="0" xr:uid="{00000000-0006-0000-0100-00003D000000}">
      <text>
        <r>
          <rPr>
            <b/>
            <sz val="9"/>
            <color indexed="81"/>
            <rFont val="Tahoma"/>
            <family val="2"/>
          </rPr>
          <t>YULIED.PENARANDA:</t>
        </r>
        <r>
          <rPr>
            <sz val="9"/>
            <color indexed="81"/>
            <rFont val="Tahoma"/>
            <family val="2"/>
          </rPr>
          <t xml:space="preserve">
La suma debe dar 100%</t>
        </r>
      </text>
    </comment>
    <comment ref="U31" authorId="0" shapeId="0" xr:uid="{00000000-0006-0000-0100-00003E000000}">
      <text>
        <r>
          <rPr>
            <b/>
            <sz val="9"/>
            <color indexed="81"/>
            <rFont val="Tahoma"/>
            <family val="2"/>
          </rPr>
          <t>YULIED.PENARANDA:</t>
        </r>
        <r>
          <rPr>
            <sz val="9"/>
            <color indexed="81"/>
            <rFont val="Tahoma"/>
            <family val="2"/>
          </rPr>
          <t xml:space="preserve">
La suma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s>
  <commentList>
    <comment ref="A4" authorId="0" shapeId="0" xr:uid="{00000000-0006-0000-03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3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00000000-0006-0000-0300-000003000000}">
      <text>
        <r>
          <rPr>
            <b/>
            <sz val="9"/>
            <color indexed="81"/>
            <rFont val="Tahoma"/>
            <family val="2"/>
          </rPr>
          <t>YULIED.PENARANDA:</t>
        </r>
        <r>
          <rPr>
            <sz val="9"/>
            <color indexed="81"/>
            <rFont val="Tahoma"/>
            <family val="2"/>
          </rPr>
          <t xml:space="preserve">
Relacionar el período del reporte</t>
        </r>
      </text>
    </comment>
    <comment ref="A8" authorId="0" shapeId="0" xr:uid="{00000000-0006-0000-0300-000004000000}">
      <text>
        <r>
          <rPr>
            <b/>
            <sz val="9"/>
            <color indexed="81"/>
            <rFont val="Tahoma"/>
            <family val="2"/>
          </rPr>
          <t>SPCI:</t>
        </r>
        <r>
          <rPr>
            <sz val="9"/>
            <color indexed="81"/>
            <rFont val="Tahoma"/>
            <family val="2"/>
          </rPr>
          <t xml:space="preserve">
Número de la meta proyecto de inversión, según la asignación dada en  SEGPLAN</t>
        </r>
      </text>
    </comment>
    <comment ref="A9" authorId="0" shapeId="0" xr:uid="{00000000-0006-0000-0300-000005000000}">
      <text>
        <r>
          <rPr>
            <b/>
            <sz val="9"/>
            <color indexed="81"/>
            <rFont val="Tahoma"/>
            <family val="2"/>
          </rPr>
          <t>SPCI:</t>
        </r>
        <r>
          <rPr>
            <sz val="9"/>
            <color indexed="81"/>
            <rFont val="Tahoma"/>
            <family val="2"/>
          </rPr>
          <t xml:space="preserve">
Número de la meta proyecto de inversión, según la asignación dada en  SEGPLAN</t>
        </r>
      </text>
    </comment>
    <comment ref="B9" authorId="0" shapeId="0" xr:uid="{00000000-0006-0000-0300-000006000000}">
      <text>
        <r>
          <rPr>
            <b/>
            <sz val="9"/>
            <color indexed="81"/>
            <rFont val="Tahoma"/>
            <family val="2"/>
          </rPr>
          <t xml:space="preserve">SPCI:
</t>
        </r>
        <r>
          <rPr>
            <sz val="9"/>
            <color indexed="81"/>
            <rFont val="Tahoma"/>
            <family val="2"/>
          </rPr>
          <t>mbre completo de la meta proyecto de inversión, igual como quedo en inversión</t>
        </r>
      </text>
    </comment>
    <comment ref="C9" authorId="1" shapeId="0" xr:uid="{00000000-0006-0000-0300-000007000000}">
      <text>
        <r>
          <rPr>
            <b/>
            <sz val="10"/>
            <color indexed="81"/>
            <rFont val="Tahoma"/>
            <family val="2"/>
          </rPr>
          <t>SPCI:</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9" authorId="0" shapeId="0" xr:uid="{00000000-0006-0000-0300-000008000000}">
      <text>
        <r>
          <rPr>
            <b/>
            <sz val="9"/>
            <color rgb="FF000000"/>
            <rFont val="Tahoma"/>
            <family val="2"/>
          </rPr>
          <t>SPCI:</t>
        </r>
        <r>
          <rPr>
            <sz val="9"/>
            <color rgb="FF000000"/>
            <rFont val="Tahoma"/>
            <family val="2"/>
          </rPr>
          <t xml:space="preserve">
</t>
        </r>
        <r>
          <rPr>
            <sz val="9"/>
            <color rgb="FF000000"/>
            <rFont val="Tahoma"/>
            <family val="2"/>
          </rPr>
          <t xml:space="preserve">Se desagrega los siguientes elementos.
</t>
        </r>
        <r>
          <rPr>
            <sz val="9"/>
            <color rgb="FF000000"/>
            <rFont val="Tahoma"/>
            <family val="2"/>
          </rPr>
          <t>Magnitud física y presupuestal de la vigencia, así como la magnitud física y presupuestal de las reservas y el total de cada una de ellas, el cual debe coincidir con lo reportado en inversión.</t>
        </r>
      </text>
    </comment>
    <comment ref="E9" authorId="0" shapeId="0" xr:uid="{00000000-0006-0000-0300-000009000000}">
      <text>
        <r>
          <rPr>
            <b/>
            <sz val="9"/>
            <color indexed="81"/>
            <rFont val="Tahoma"/>
            <family val="2"/>
          </rPr>
          <t>SPCI:</t>
        </r>
        <r>
          <rPr>
            <sz val="9"/>
            <color indexed="81"/>
            <rFont val="Tahoma"/>
            <family val="2"/>
          </rPr>
          <t xml:space="preserve">
magnitud física y presupuestal  programada para al inicio del plan de desarrollo.</t>
        </r>
      </text>
    </comment>
    <comment ref="M9" authorId="1" shapeId="0" xr:uid="{00000000-0006-0000-0300-00000A000000}">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T9" authorId="1" shapeId="0" xr:uid="{00000000-0006-0000-0300-00000B000000}">
      <text>
        <r>
          <rPr>
            <b/>
            <sz val="10"/>
            <color rgb="FF000000"/>
            <rFont val="Tahoma"/>
            <family val="2"/>
          </rPr>
          <t xml:space="preserve">Paola Andrea Rodríguez </t>
        </r>
        <r>
          <rPr>
            <sz val="10"/>
            <color rgb="FF000000"/>
            <rFont val="Tahoma"/>
            <family val="2"/>
          </rPr>
          <t xml:space="preserve">Barrero:
</t>
        </r>
        <r>
          <rPr>
            <sz val="10"/>
            <color rgb="FF000000"/>
            <rFont val="Tahoma"/>
            <family val="2"/>
          </rPr>
          <t xml:space="preserve">En este campo se deberán registrar las observaciones y/o acciones desarrolladas en el punto de inversión en el trimestre reportado. </t>
        </r>
      </text>
    </comment>
    <comment ref="X9" authorId="1" shapeId="0" xr:uid="{00000000-0006-0000-0300-00000C000000}">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Y9" authorId="1" shapeId="0" xr:uid="{00000000-0006-0000-0300-00000D000000}">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Z9" authorId="1" shapeId="0" xr:uid="{00000000-0006-0000-0300-00000E000000}">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A9" authorId="1" shapeId="0" xr:uid="{00000000-0006-0000-0300-00000F000000}">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B9" authorId="1" shapeId="0" xr:uid="{00000000-0006-0000-0300-000010000000}">
      <text>
        <r>
          <rPr>
            <b/>
            <sz val="10"/>
            <color indexed="81"/>
            <rFont val="Tahoma"/>
            <family val="2"/>
          </rPr>
          <t>SPCI:</t>
        </r>
        <r>
          <rPr>
            <sz val="10"/>
            <color indexed="81"/>
            <rFont val="Tahoma"/>
            <family val="2"/>
          </rPr>
          <t xml:space="preserve">
Número de personas identificadas en la localización asociada al punto de inversión.
</t>
        </r>
      </text>
    </comment>
    <comment ref="AF9" authorId="0" shapeId="0" xr:uid="{00000000-0006-0000-0300-000011000000}">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H9" authorId="1" shapeId="0" xr:uid="{00000000-0006-0000-0300-000012000000}">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J9" authorId="0" shapeId="0" xr:uid="{00000000-0006-0000-0300-000013000000}">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L9" authorId="1" shapeId="0" xr:uid="{00000000-0006-0000-0300-000014000000}">
      <text>
        <r>
          <rPr>
            <b/>
            <sz val="10"/>
            <color indexed="81"/>
            <rFont val="Tahoma"/>
            <family val="2"/>
          </rPr>
          <t>SPCI:</t>
        </r>
        <r>
          <rPr>
            <sz val="10"/>
            <color indexed="81"/>
            <rFont val="Tahoma"/>
            <family val="2"/>
          </rPr>
          <t xml:space="preserve">
Se relaciona con el seguimiento a la población de acuerdo a la magnitud de la meta.
</t>
        </r>
      </text>
    </comment>
    <comment ref="D10" authorId="0" shapeId="0" xr:uid="{00000000-0006-0000-0300-000015000000}">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D11" authorId="0" shapeId="0" xr:uid="{00000000-0006-0000-0300-000016000000}">
      <text>
        <r>
          <rPr>
            <b/>
            <sz val="9"/>
            <color rgb="FF000000"/>
            <rFont val="Tahoma"/>
            <family val="2"/>
          </rPr>
          <t>YULIED.PENARANDA:</t>
        </r>
        <r>
          <rPr>
            <sz val="9"/>
            <color rgb="FF000000"/>
            <rFont val="Tahoma"/>
            <family val="2"/>
          </rPr>
          <t xml:space="preserve">
</t>
        </r>
        <r>
          <rPr>
            <sz val="9"/>
            <color rgb="FF000000"/>
            <rFont val="Tahoma"/>
            <family val="2"/>
          </rPr>
          <t>Recursos presupuestales asignados para la vigencia en programación  y/o seguimiento, según la columna en que se reporte</t>
        </r>
      </text>
    </comment>
    <comment ref="D12" authorId="0" shapeId="0" xr:uid="{00000000-0006-0000-0300-000017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3" authorId="0" shapeId="0" xr:uid="{00000000-0006-0000-0300-000018000000}">
      <text>
        <r>
          <rPr>
            <b/>
            <sz val="9"/>
            <color rgb="FF000000"/>
            <rFont val="Tahoma"/>
            <family val="2"/>
          </rPr>
          <t>YULIED.PENARANDA:</t>
        </r>
        <r>
          <rPr>
            <sz val="9"/>
            <color rgb="FF000000"/>
            <rFont val="Tahoma"/>
            <family val="2"/>
          </rPr>
          <t xml:space="preserve">
</t>
        </r>
        <r>
          <rPr>
            <sz val="9"/>
            <color rgb="FF000000"/>
            <rFont val="Tahoma"/>
            <family val="2"/>
          </rPr>
          <t>Son compromisos legalmente contraídos que al cierre de la vigencia fiscal no se han atendido por no haberse completado las formalidades necesarias que hagan exigible el pago al terminarse el año.</t>
        </r>
      </text>
    </comment>
    <comment ref="D14" authorId="0" shapeId="0" xr:uid="{00000000-0006-0000-0300-000019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5" authorId="0" shapeId="0" xr:uid="{00000000-0006-0000-0300-00001A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(vigencia + reservas)</t>
        </r>
      </text>
    </comment>
    <comment ref="D16" authorId="0" shapeId="0" xr:uid="{00000000-0006-0000-0300-00001B000000}">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D17" authorId="0" shapeId="0" xr:uid="{00000000-0006-0000-0300-00001C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8" authorId="0" shapeId="0" xr:uid="{00000000-0006-0000-0300-00001D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9" authorId="0" shapeId="0" xr:uid="{00000000-0006-0000-0300-00001E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0" authorId="0" shapeId="0" xr:uid="{00000000-0006-0000-0300-00001F000000}">
      <text>
        <r>
          <rPr>
            <b/>
            <sz val="9"/>
            <color rgb="FF000000"/>
            <rFont val="Tahoma"/>
            <family val="2"/>
          </rPr>
          <t>YULIED.PENARANDA:</t>
        </r>
        <r>
          <rPr>
            <sz val="9"/>
            <color rgb="FF000000"/>
            <rFont val="Tahoma"/>
            <family val="2"/>
          </rPr>
          <t xml:space="preserve">
</t>
        </r>
        <r>
          <rPr>
            <sz val="9"/>
            <color rgb="FF000000"/>
            <rFont val="Tahoma"/>
            <family val="2"/>
          </rPr>
          <t>Para las metas de tipología suma (vigencia *reservas). Para las demás tipos de metas se asocia el mismo dato de la vigencia.</t>
        </r>
      </text>
    </comment>
    <comment ref="D21" authorId="0" shapeId="0" xr:uid="{00000000-0006-0000-0300-000020000000}">
      <text>
        <r>
          <rPr>
            <b/>
            <sz val="9"/>
            <color indexed="81"/>
            <rFont val="Tahoma"/>
            <family val="2"/>
          </rPr>
          <t>YULIED.PENARANDA:</t>
        </r>
        <r>
          <rPr>
            <sz val="9"/>
            <color indexed="81"/>
            <rFont val="Tahoma"/>
            <family val="2"/>
          </rPr>
          <t xml:space="preserve">
Se suma los recursos presupuestales (vigencia + reservas)</t>
        </r>
      </text>
    </comment>
    <comment ref="D22" authorId="0" shapeId="0" xr:uid="{00000000-0006-0000-0300-000021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3" authorId="0" shapeId="0" xr:uid="{00000000-0006-0000-0300-000023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4" authorId="0" shapeId="0" xr:uid="{00000000-0006-0000-0300-000024000000}">
      <text>
        <r>
          <rPr>
            <b/>
            <sz val="9"/>
            <color rgb="FF000000"/>
            <rFont val="Tahoma"/>
            <family val="2"/>
          </rPr>
          <t>YULIED.PENARANDA:</t>
        </r>
        <r>
          <rPr>
            <sz val="9"/>
            <color rgb="FF000000"/>
            <rFont val="Tahoma"/>
            <family val="2"/>
          </rPr>
          <t xml:space="preserve">
</t>
        </r>
        <r>
          <rPr>
            <sz val="9"/>
            <color rgb="FF000000"/>
            <rFont val="Tahoma"/>
            <family val="2"/>
          </rPr>
          <t>Magnitud física asociada a la reservas,  aplica para las meta con tipología suma, las cuales se pueden desagregar por los compromisos contraídos que al cierre de la vigencia fiscal no  se cumplierón.</t>
        </r>
      </text>
    </comment>
    <comment ref="D25" authorId="0" shapeId="0" xr:uid="{00000000-0006-0000-0300-000025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6" authorId="0" shapeId="0" xr:uid="{00000000-0006-0000-0300-000026000000}">
      <text>
        <r>
          <rPr>
            <b/>
            <sz val="9"/>
            <color rgb="FF000000"/>
            <rFont val="Tahoma"/>
            <family val="2"/>
          </rPr>
          <t>YULIED.PENARANDA:</t>
        </r>
        <r>
          <rPr>
            <sz val="9"/>
            <color rgb="FF000000"/>
            <rFont val="Tahoma"/>
            <family val="2"/>
          </rPr>
          <t xml:space="preserve">
</t>
        </r>
        <r>
          <rPr>
            <sz val="9"/>
            <color rgb="FF000000"/>
            <rFont val="Tahoma"/>
            <family val="2"/>
          </rPr>
          <t>Para las metas de tipología suma (vigencia *reservas). Para las demás tipos de metas se asocia el mismo dato de la vigencia.</t>
        </r>
      </text>
    </comment>
    <comment ref="D27" authorId="0" shapeId="0" xr:uid="{00000000-0006-0000-0300-000027000000}">
      <text>
        <r>
          <rPr>
            <b/>
            <sz val="9"/>
            <color indexed="81"/>
            <rFont val="Tahoma"/>
            <family val="2"/>
          </rPr>
          <t>YULIED.PENARANDA:</t>
        </r>
        <r>
          <rPr>
            <sz val="9"/>
            <color indexed="81"/>
            <rFont val="Tahoma"/>
            <family val="2"/>
          </rPr>
          <t xml:space="preserve">
Se suma los recursos presupuestales (vigencia + reservas)</t>
        </r>
      </text>
    </comment>
    <comment ref="D28" authorId="0" shapeId="0" xr:uid="{00000000-0006-0000-0300-000028000000}">
      <text>
        <r>
          <rPr>
            <b/>
            <sz val="9"/>
            <color rgb="FF000000"/>
            <rFont val="Tahoma"/>
            <family val="2"/>
          </rPr>
          <t>YULIED.PENARANDA:</t>
        </r>
        <r>
          <rPr>
            <sz val="9"/>
            <color rgb="FF000000"/>
            <rFont val="Tahoma"/>
            <family val="2"/>
          </rPr>
          <t xml:space="preserve">
</t>
        </r>
        <r>
          <rPr>
            <sz val="9"/>
            <color rgb="FF000000"/>
            <rFont val="Tahoma"/>
            <family val="2"/>
          </rPr>
          <t>Verificar que los totales coincidan con los reportados en el componente de inversión</t>
        </r>
      </text>
    </comment>
    <comment ref="D29" authorId="0" shapeId="0" xr:uid="{00000000-0006-0000-0300-000029000000}">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30" authorId="0" shapeId="0" xr:uid="{00000000-0006-0000-0300-00002A000000}">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Carlos Avila</author>
  </authors>
  <commentList>
    <comment ref="A4" authorId="0" shapeId="0" xr:uid="{00000000-0006-0000-04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4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4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400-000004000000}">
      <text>
        <r>
          <rPr>
            <b/>
            <sz val="9"/>
            <color indexed="81"/>
            <rFont val="Tahoma"/>
            <family val="2"/>
          </rPr>
          <t>YULIED.PENARANDA:</t>
        </r>
        <r>
          <rPr>
            <sz val="9"/>
            <color indexed="81"/>
            <rFont val="Tahoma"/>
            <family val="2"/>
          </rPr>
          <t xml:space="preserve">
Vigencia a reportar</t>
        </r>
      </text>
    </comment>
    <comment ref="C8" authorId="0" shapeId="0" xr:uid="{00000000-0006-0000-0400-00000500000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0000000-0006-0000-04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400-00000700000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0000000-0006-0000-0400-000008000000}">
      <text>
        <r>
          <rPr>
            <b/>
            <sz val="9"/>
            <color indexed="81"/>
            <rFont val="Tahoma"/>
            <family val="2"/>
          </rPr>
          <t>YULIED.PENARANDA:</t>
        </r>
        <r>
          <rPr>
            <sz val="9"/>
            <color indexed="81"/>
            <rFont val="Tahoma"/>
            <family val="2"/>
          </rPr>
          <t xml:space="preserve">
Corresponde al pago </t>
        </r>
      </text>
    </comment>
    <comment ref="G8" authorId="0" shapeId="0" xr:uid="{00000000-0006-0000-0400-000009000000}">
      <text>
        <r>
          <rPr>
            <b/>
            <sz val="9"/>
            <color indexed="81"/>
            <rFont val="Tahoma"/>
            <family val="2"/>
          </rPr>
          <t>YULIED.PENARANDA:</t>
        </r>
        <r>
          <rPr>
            <sz val="9"/>
            <color indexed="81"/>
            <rFont val="Tahoma"/>
            <family val="2"/>
          </rPr>
          <t xml:space="preserve">
Extinción de la obligación a cargo de la SDA.</t>
        </r>
      </text>
    </comment>
    <comment ref="A20" authorId="0" shapeId="0" xr:uid="{00000000-0006-0000-0400-00000A000000}">
      <text>
        <r>
          <rPr>
            <b/>
            <sz val="9"/>
            <color indexed="81"/>
            <rFont val="Tahoma"/>
            <family val="2"/>
          </rPr>
          <t>YULIED.PENARANDA:</t>
        </r>
        <r>
          <rPr>
            <sz val="9"/>
            <color indexed="81"/>
            <rFont val="Tahoma"/>
            <family val="2"/>
          </rPr>
          <t xml:space="preserve">
Corresponde a la información en firme de cada vigencia fiscal.</t>
        </r>
      </text>
    </comment>
    <comment ref="A21" authorId="0" shapeId="0" xr:uid="{00000000-0006-0000-0400-00000B000000}">
      <text>
        <r>
          <rPr>
            <b/>
            <sz val="9"/>
            <color indexed="81"/>
            <rFont val="Tahoma"/>
            <family val="2"/>
          </rPr>
          <t>YULIED.PENARANDA:</t>
        </r>
        <r>
          <rPr>
            <sz val="9"/>
            <color indexed="81"/>
            <rFont val="Tahoma"/>
            <family val="2"/>
          </rPr>
          <t xml:space="preserve">
Vigencia a reportar</t>
        </r>
      </text>
    </comment>
    <comment ref="C21" authorId="0" shapeId="0" xr:uid="{00000000-0006-0000-0400-00000C000000}">
      <text>
        <r>
          <rPr>
            <b/>
            <sz val="9"/>
            <color indexed="81"/>
            <rFont val="Tahoma"/>
            <family val="2"/>
          </rPr>
          <t>YULIED.PENARANDA:</t>
        </r>
        <r>
          <rPr>
            <sz val="9"/>
            <color indexed="81"/>
            <rFont val="Tahoma"/>
            <family val="2"/>
          </rPr>
          <t xml:space="preserve">
Apropiación inicial acorde con la herramienta oficial de la SDH</t>
        </r>
      </text>
    </comment>
    <comment ref="D21" authorId="0" shapeId="0" xr:uid="{00000000-0006-0000-04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21" authorId="0" shapeId="0" xr:uid="{00000000-0006-0000-0400-00000E000000}">
      <text>
        <r>
          <rPr>
            <b/>
            <sz val="9"/>
            <color indexed="81"/>
            <rFont val="Tahoma"/>
            <family val="2"/>
          </rPr>
          <t>YULIED.PENARANDA:</t>
        </r>
        <r>
          <rPr>
            <sz val="9"/>
            <color indexed="81"/>
            <rFont val="Tahoma"/>
            <family val="2"/>
          </rPr>
          <t xml:space="preserve">
Valores contenidos en los Registros Presupuestales de Compromisos</t>
        </r>
      </text>
    </comment>
    <comment ref="F21" authorId="0" shapeId="0" xr:uid="{00000000-0006-0000-0400-00000F000000}">
      <text>
        <r>
          <rPr>
            <b/>
            <sz val="9"/>
            <color indexed="81"/>
            <rFont val="Tahoma"/>
            <family val="2"/>
          </rPr>
          <t>YULIED.PENARANDA:</t>
        </r>
        <r>
          <rPr>
            <sz val="9"/>
            <color indexed="81"/>
            <rFont val="Tahoma"/>
            <family val="2"/>
          </rPr>
          <t xml:space="preserve">
Corresponde al pago </t>
        </r>
      </text>
    </comment>
    <comment ref="G21" authorId="0" shapeId="0" xr:uid="{00000000-0006-0000-0400-000010000000}">
      <text>
        <r>
          <rPr>
            <b/>
            <sz val="9"/>
            <color indexed="81"/>
            <rFont val="Tahoma"/>
            <family val="2"/>
          </rPr>
          <t>YULIED.PENARANDA:</t>
        </r>
        <r>
          <rPr>
            <sz val="9"/>
            <color indexed="81"/>
            <rFont val="Tahoma"/>
            <family val="2"/>
          </rPr>
          <t xml:space="preserve">
Extinción de la obligación a cargo de la SDA.</t>
        </r>
      </text>
    </comment>
    <comment ref="A35" authorId="0" shapeId="0" xr:uid="{00000000-0006-0000-0400-000011000000}">
      <text>
        <r>
          <rPr>
            <b/>
            <sz val="9"/>
            <color indexed="81"/>
            <rFont val="Tahoma"/>
            <family val="2"/>
          </rPr>
          <t>YULIED.PENARANDA:</t>
        </r>
        <r>
          <rPr>
            <sz val="9"/>
            <color indexed="81"/>
            <rFont val="Tahoma"/>
            <family val="2"/>
          </rPr>
          <t xml:space="preserve">
Corresponde a la información en firme de cada vigencia fiscal.</t>
        </r>
      </text>
    </comment>
    <comment ref="A36" authorId="0" shapeId="0" xr:uid="{00000000-0006-0000-0400-000012000000}">
      <text>
        <r>
          <rPr>
            <b/>
            <sz val="9"/>
            <color indexed="81"/>
            <rFont val="Tahoma"/>
            <family val="2"/>
          </rPr>
          <t>YULIED.PENARANDA:</t>
        </r>
        <r>
          <rPr>
            <sz val="9"/>
            <color indexed="81"/>
            <rFont val="Tahoma"/>
            <family val="2"/>
          </rPr>
          <t xml:space="preserve">
Vigencia a reportar</t>
        </r>
      </text>
    </comment>
    <comment ref="C36" authorId="0" shapeId="0" xr:uid="{00000000-0006-0000-0400-000013000000}">
      <text>
        <r>
          <rPr>
            <b/>
            <sz val="9"/>
            <color rgb="FF000000"/>
            <rFont val="Tahoma"/>
            <family val="2"/>
          </rPr>
          <t>YULIED.PENARANDA:</t>
        </r>
        <r>
          <rPr>
            <sz val="9"/>
            <color rgb="FF000000"/>
            <rFont val="Tahoma"/>
            <family val="2"/>
          </rPr>
          <t xml:space="preserve">
</t>
        </r>
        <r>
          <rPr>
            <sz val="9"/>
            <color rgb="FF000000"/>
            <rFont val="Tahoma"/>
            <family val="2"/>
          </rPr>
          <t>Apropiación inicial acorde con la herramienta oficial de la SDH</t>
        </r>
      </text>
    </comment>
    <comment ref="D36" authorId="0" shapeId="0" xr:uid="{00000000-0006-0000-04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6" authorId="0" shapeId="0" xr:uid="{00000000-0006-0000-0400-000015000000}">
      <text>
        <r>
          <rPr>
            <b/>
            <sz val="9"/>
            <color rgb="FF000000"/>
            <rFont val="Tahoma"/>
            <family val="2"/>
          </rPr>
          <t>YULIED.PENARANDA:</t>
        </r>
        <r>
          <rPr>
            <sz val="9"/>
            <color rgb="FF000000"/>
            <rFont val="Tahoma"/>
            <family val="2"/>
          </rPr>
          <t xml:space="preserve">
</t>
        </r>
        <r>
          <rPr>
            <sz val="9"/>
            <color rgb="FF000000"/>
            <rFont val="Tahoma"/>
            <family val="2"/>
          </rPr>
          <t>Valores contenidos en los Registros Presupuestales de Compromisos</t>
        </r>
      </text>
    </comment>
    <comment ref="F36" authorId="0" shapeId="0" xr:uid="{00000000-0006-0000-0400-000016000000}">
      <text>
        <r>
          <rPr>
            <b/>
            <sz val="9"/>
            <color rgb="FF000000"/>
            <rFont val="Tahoma"/>
            <family val="2"/>
          </rPr>
          <t>YULIED.PENARANDA:</t>
        </r>
        <r>
          <rPr>
            <sz val="9"/>
            <color rgb="FF000000"/>
            <rFont val="Tahoma"/>
            <family val="2"/>
          </rPr>
          <t xml:space="preserve">
</t>
        </r>
        <r>
          <rPr>
            <sz val="9"/>
            <color rgb="FF000000"/>
            <rFont val="Tahoma"/>
            <family val="2"/>
          </rPr>
          <t xml:space="preserve">Corresponde al pago </t>
        </r>
      </text>
    </comment>
    <comment ref="G36" authorId="0" shapeId="0" xr:uid="{00000000-0006-0000-0400-000017000000}">
      <text>
        <r>
          <rPr>
            <b/>
            <sz val="9"/>
            <color indexed="81"/>
            <rFont val="Tahoma"/>
            <family val="2"/>
          </rPr>
          <t>YULIED.PENARANDA:</t>
        </r>
        <r>
          <rPr>
            <sz val="9"/>
            <color indexed="81"/>
            <rFont val="Tahoma"/>
            <family val="2"/>
          </rPr>
          <t xml:space="preserve">
Extinción de la obligación a cargo de la SDA.</t>
        </r>
      </text>
    </comment>
    <comment ref="A44" authorId="0" shapeId="0" xr:uid="{00000000-0006-0000-0400-000018000000}">
      <text>
        <r>
          <rPr>
            <b/>
            <sz val="9"/>
            <color indexed="81"/>
            <rFont val="Tahoma"/>
            <family val="2"/>
          </rPr>
          <t>YULIED.PENARANDA:</t>
        </r>
        <r>
          <rPr>
            <sz val="9"/>
            <color indexed="81"/>
            <rFont val="Tahoma"/>
            <family val="2"/>
          </rPr>
          <t xml:space="preserve">
Corresponde a la información en firme de cada vigencia fiscal.</t>
        </r>
      </text>
    </comment>
    <comment ref="A45" authorId="0" shapeId="0" xr:uid="{00000000-0006-0000-0400-000019000000}">
      <text>
        <r>
          <rPr>
            <b/>
            <sz val="9"/>
            <color indexed="81"/>
            <rFont val="Tahoma"/>
            <family val="2"/>
          </rPr>
          <t>YULIED.PENARANDA:</t>
        </r>
        <r>
          <rPr>
            <sz val="9"/>
            <color indexed="81"/>
            <rFont val="Tahoma"/>
            <family val="2"/>
          </rPr>
          <t xml:space="preserve">
Vigencia a reportar</t>
        </r>
      </text>
    </comment>
    <comment ref="C45" authorId="0" shapeId="0" xr:uid="{00000000-0006-0000-0400-00001A000000}">
      <text>
        <r>
          <rPr>
            <b/>
            <sz val="9"/>
            <color indexed="81"/>
            <rFont val="Tahoma"/>
            <family val="2"/>
          </rPr>
          <t>YULIED.PENARANDA:</t>
        </r>
        <r>
          <rPr>
            <sz val="9"/>
            <color indexed="81"/>
            <rFont val="Tahoma"/>
            <family val="2"/>
          </rPr>
          <t xml:space="preserve">
Apropiación inicial acorde con la herramienta oficial de la SDH</t>
        </r>
      </text>
    </comment>
    <comment ref="D45" authorId="0" shapeId="0" xr:uid="{00000000-0006-0000-04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45" authorId="0" shapeId="0" xr:uid="{00000000-0006-0000-0400-00001C000000}">
      <text>
        <r>
          <rPr>
            <b/>
            <sz val="9"/>
            <color indexed="81"/>
            <rFont val="Tahoma"/>
            <family val="2"/>
          </rPr>
          <t>YULIED.PENARANDA:</t>
        </r>
        <r>
          <rPr>
            <sz val="9"/>
            <color indexed="81"/>
            <rFont val="Tahoma"/>
            <family val="2"/>
          </rPr>
          <t xml:space="preserve">
Valores contenidos en los Registros Presupuestales de Compromisos</t>
        </r>
      </text>
    </comment>
    <comment ref="F45" authorId="0" shapeId="0" xr:uid="{00000000-0006-0000-0400-00001D000000}">
      <text>
        <r>
          <rPr>
            <b/>
            <sz val="9"/>
            <color indexed="81"/>
            <rFont val="Tahoma"/>
            <family val="2"/>
          </rPr>
          <t>YULIED.PENARANDA:</t>
        </r>
        <r>
          <rPr>
            <sz val="9"/>
            <color indexed="81"/>
            <rFont val="Tahoma"/>
            <family val="2"/>
          </rPr>
          <t xml:space="preserve">
Corresponde al pago </t>
        </r>
      </text>
    </comment>
    <comment ref="G45" authorId="0" shapeId="0" xr:uid="{00000000-0006-0000-0400-00001E000000}">
      <text>
        <r>
          <rPr>
            <b/>
            <sz val="9"/>
            <color indexed="81"/>
            <rFont val="Tahoma"/>
            <family val="2"/>
          </rPr>
          <t>YULIED.PENARANDA:</t>
        </r>
        <r>
          <rPr>
            <sz val="9"/>
            <color indexed="81"/>
            <rFont val="Tahoma"/>
            <family val="2"/>
          </rPr>
          <t xml:space="preserve">
Extinción de la obligación a cargo de la SDA.</t>
        </r>
      </text>
    </comment>
    <comment ref="A59" authorId="0" shapeId="0" xr:uid="{00000000-0006-0000-0400-00001F000000}">
      <text>
        <r>
          <rPr>
            <b/>
            <sz val="9"/>
            <color indexed="81"/>
            <rFont val="Tahoma"/>
            <family val="2"/>
          </rPr>
          <t>YULIED.PENARANDA:</t>
        </r>
        <r>
          <rPr>
            <sz val="9"/>
            <color indexed="81"/>
            <rFont val="Tahoma"/>
            <family val="2"/>
          </rPr>
          <t xml:space="preserve">
Corresponde a la información en firme de cada vigencia fiscal.</t>
        </r>
      </text>
    </comment>
    <comment ref="A60" authorId="0" shapeId="0" xr:uid="{00000000-0006-0000-0400-000020000000}">
      <text>
        <r>
          <rPr>
            <b/>
            <sz val="9"/>
            <color indexed="81"/>
            <rFont val="Tahoma"/>
            <family val="2"/>
          </rPr>
          <t>YULIED.PENARANDA:</t>
        </r>
        <r>
          <rPr>
            <sz val="9"/>
            <color indexed="81"/>
            <rFont val="Tahoma"/>
            <family val="2"/>
          </rPr>
          <t xml:space="preserve">
Vigencia a reportar</t>
        </r>
      </text>
    </comment>
    <comment ref="C60" authorId="0" shapeId="0" xr:uid="{00000000-0006-0000-0400-000021000000}">
      <text>
        <r>
          <rPr>
            <b/>
            <sz val="9"/>
            <color indexed="81"/>
            <rFont val="Tahoma"/>
            <family val="2"/>
          </rPr>
          <t>YULIED.PENARANDA:</t>
        </r>
        <r>
          <rPr>
            <sz val="9"/>
            <color indexed="81"/>
            <rFont val="Tahoma"/>
            <family val="2"/>
          </rPr>
          <t xml:space="preserve">
Apropiación inicial acorde con la herramienta oficial de la SDH</t>
        </r>
      </text>
    </comment>
    <comment ref="D60" authorId="0" shapeId="0" xr:uid="{00000000-0006-0000-0400-000022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0" authorId="0" shapeId="0" xr:uid="{00000000-0006-0000-0400-000023000000}">
      <text>
        <r>
          <rPr>
            <b/>
            <sz val="9"/>
            <color indexed="81"/>
            <rFont val="Tahoma"/>
            <family val="2"/>
          </rPr>
          <t>YULIED.PENARANDA:</t>
        </r>
        <r>
          <rPr>
            <sz val="9"/>
            <color indexed="81"/>
            <rFont val="Tahoma"/>
            <family val="2"/>
          </rPr>
          <t xml:space="preserve">
Valores contenidos en los Registros Presupuestales de Compromisos</t>
        </r>
      </text>
    </comment>
    <comment ref="F60" authorId="0" shapeId="0" xr:uid="{00000000-0006-0000-0400-000024000000}">
      <text>
        <r>
          <rPr>
            <b/>
            <sz val="9"/>
            <color indexed="81"/>
            <rFont val="Tahoma"/>
            <family val="2"/>
          </rPr>
          <t>YULIED.PENARANDA:</t>
        </r>
        <r>
          <rPr>
            <sz val="9"/>
            <color indexed="81"/>
            <rFont val="Tahoma"/>
            <family val="2"/>
          </rPr>
          <t xml:space="preserve">
Corresponde al pago </t>
        </r>
      </text>
    </comment>
    <comment ref="G60" authorId="0" shapeId="0" xr:uid="{00000000-0006-0000-0400-000025000000}">
      <text>
        <r>
          <rPr>
            <b/>
            <sz val="9"/>
            <color indexed="81"/>
            <rFont val="Tahoma"/>
            <family val="2"/>
          </rPr>
          <t>YULIED.PENARANDA:</t>
        </r>
        <r>
          <rPr>
            <sz val="9"/>
            <color indexed="81"/>
            <rFont val="Tahoma"/>
            <family val="2"/>
          </rPr>
          <t xml:space="preserve">
Extinción de la obligación a cargo de la SDA.</t>
        </r>
      </text>
    </comment>
    <comment ref="A73" authorId="0" shapeId="0" xr:uid="{00000000-0006-0000-0400-000026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74" authorId="0" shapeId="0" xr:uid="{00000000-0006-0000-0400-000027000000}">
      <text>
        <r>
          <rPr>
            <b/>
            <sz val="9"/>
            <color indexed="81"/>
            <rFont val="Tahoma"/>
            <family val="2"/>
          </rPr>
          <t>YULIED.PENARANDA:</t>
        </r>
        <r>
          <rPr>
            <sz val="9"/>
            <color indexed="81"/>
            <rFont val="Tahoma"/>
            <family val="2"/>
          </rPr>
          <t xml:space="preserve">
Vigencia a reportar</t>
        </r>
      </text>
    </comment>
    <comment ref="B74" authorId="0" shapeId="0" xr:uid="{00000000-0006-0000-0400-00002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74" authorId="0" shapeId="0" xr:uid="{00000000-0006-0000-0400-00002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74" authorId="0" shapeId="0" xr:uid="{00000000-0006-0000-0400-00002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74" authorId="0" shapeId="0" xr:uid="{00000000-0006-0000-0400-00002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74" authorId="0" shapeId="0" xr:uid="{00000000-0006-0000-0400-00002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74" authorId="0" shapeId="0" xr:uid="{00000000-0006-0000-0400-00002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74" authorId="0" shapeId="0" xr:uid="{00000000-0006-0000-0400-00002E000000}">
      <text>
        <r>
          <rPr>
            <b/>
            <sz val="9"/>
            <color indexed="81"/>
            <rFont val="Tahoma"/>
            <family val="2"/>
          </rPr>
          <t>YULIED.PENARANDA:</t>
        </r>
        <r>
          <rPr>
            <sz val="9"/>
            <color indexed="81"/>
            <rFont val="Tahoma"/>
            <family val="2"/>
          </rPr>
          <t xml:space="preserve">
Descripción concreta del avance, máximo de caracteres 200</t>
        </r>
      </text>
    </comment>
    <comment ref="A90" authorId="0" shapeId="0" xr:uid="{00000000-0006-0000-0400-00002F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91" authorId="0" shapeId="0" xr:uid="{00000000-0006-0000-0400-000030000000}">
      <text>
        <r>
          <rPr>
            <b/>
            <sz val="9"/>
            <color indexed="81"/>
            <rFont val="Tahoma"/>
            <family val="2"/>
          </rPr>
          <t>YULIED.PENARANDA:</t>
        </r>
        <r>
          <rPr>
            <sz val="9"/>
            <color indexed="81"/>
            <rFont val="Tahoma"/>
            <family val="2"/>
          </rPr>
          <t xml:space="preserve">
Vigencia a reportar</t>
        </r>
      </text>
    </comment>
    <comment ref="B91" authorId="0" shapeId="0" xr:uid="{00000000-0006-0000-0400-00003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91" authorId="0" shapeId="0" xr:uid="{00000000-0006-0000-0400-00003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91" authorId="0" shapeId="0" xr:uid="{00000000-0006-0000-0400-00003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91" authorId="0" shapeId="0" xr:uid="{00000000-0006-0000-0400-00003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91" authorId="0" shapeId="0" xr:uid="{00000000-0006-0000-0400-00003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91" authorId="0" shapeId="0" xr:uid="{00000000-0006-0000-0400-00003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K91" authorId="0" shapeId="0" xr:uid="{00000000-0006-0000-0400-000037000000}">
      <text>
        <r>
          <rPr>
            <b/>
            <sz val="9"/>
            <color indexed="81"/>
            <rFont val="Tahoma"/>
            <family val="2"/>
          </rPr>
          <t>YULIED.PENARANDA:</t>
        </r>
        <r>
          <rPr>
            <sz val="9"/>
            <color indexed="81"/>
            <rFont val="Tahoma"/>
            <family val="2"/>
          </rPr>
          <t xml:space="preserve">
Descripción concreta del avance, máximo de caracteres 200</t>
        </r>
      </text>
    </comment>
    <comment ref="K117" authorId="1" shapeId="0" xr:uid="{00000000-0006-0000-0400-000038000000}">
      <text>
        <r>
          <rPr>
            <b/>
            <sz val="9"/>
            <color indexed="81"/>
            <rFont val="Tahoma"/>
            <family val="2"/>
          </rPr>
          <t>Carlos Avila:</t>
        </r>
        <r>
          <rPr>
            <sz val="9"/>
            <color indexed="81"/>
            <rFont val="Tahoma"/>
            <family val="2"/>
          </rPr>
          <t xml:space="preserve">
correo alex en nombre de melisa 1 oct</t>
        </r>
      </text>
    </comment>
    <comment ref="K118" authorId="1" shapeId="0" xr:uid="{00000000-0006-0000-0400-000039000000}">
      <text>
        <r>
          <rPr>
            <b/>
            <sz val="9"/>
            <color indexed="81"/>
            <rFont val="Tahoma"/>
            <family val="2"/>
          </rPr>
          <t>Carlos Avila:</t>
        </r>
        <r>
          <rPr>
            <sz val="9"/>
            <color indexed="81"/>
            <rFont val="Tahoma"/>
            <family val="2"/>
          </rPr>
          <t xml:space="preserve">
correo alex 1 oct</t>
        </r>
      </text>
    </comment>
    <comment ref="K121" authorId="1" shapeId="0" xr:uid="{00000000-0006-0000-0400-00003A000000}">
      <text>
        <r>
          <rPr>
            <b/>
            <sz val="9"/>
            <color indexed="81"/>
            <rFont val="Tahoma"/>
            <family val="2"/>
          </rPr>
          <t>Carlos Avila:</t>
        </r>
        <r>
          <rPr>
            <sz val="9"/>
            <color indexed="81"/>
            <rFont val="Tahoma"/>
            <family val="2"/>
          </rPr>
          <t xml:space="preserve">
correo alex 1 oct</t>
        </r>
      </text>
    </comment>
    <comment ref="K127" authorId="1" shapeId="0" xr:uid="{00000000-0006-0000-0400-00003B000000}">
      <text>
        <r>
          <rPr>
            <b/>
            <sz val="9"/>
            <color indexed="81"/>
            <rFont val="Tahoma"/>
            <family val="2"/>
          </rPr>
          <t>Carlos Avila:</t>
        </r>
        <r>
          <rPr>
            <sz val="9"/>
            <color indexed="81"/>
            <rFont val="Tahoma"/>
            <family val="2"/>
          </rPr>
          <t xml:space="preserve">
correo alex 1 oct</t>
        </r>
      </text>
    </comment>
    <comment ref="A129" authorId="0" shapeId="0" xr:uid="{00000000-0006-0000-0400-00003C000000}">
      <text>
        <r>
          <rPr>
            <b/>
            <sz val="9"/>
            <color rgb="FF000000"/>
            <rFont val="Tahoma"/>
            <family val="2"/>
          </rPr>
          <t>YULIED.PENARANDA:</t>
        </r>
        <r>
          <rPr>
            <sz val="9"/>
            <color rgb="FF000000"/>
            <rFont val="Tahoma"/>
            <family val="2"/>
          </rPr>
          <t xml:space="preserve">
</t>
        </r>
        <r>
          <rPr>
            <sz val="9"/>
            <color rgb="FF000000"/>
            <rFont val="Tahoma"/>
            <family val="2"/>
          </rPr>
          <t xml:space="preserve">Avance productos e indicadores de productos (según cadena de valor)
</t>
        </r>
        <r>
          <rPr>
            <sz val="9"/>
            <color rgb="FF000000"/>
            <rFont val="Tahoma"/>
            <family val="2"/>
          </rPr>
          <t xml:space="preserve">
</t>
        </r>
        <r>
          <rPr>
            <sz val="9"/>
            <color rgb="FF000000"/>
            <rFont val="Tahoma"/>
            <family val="2"/>
          </rPr>
          <t>NOTA: Desagregar cuadro cuantas veces tenga productos y/o indicadores asociados</t>
        </r>
      </text>
    </comment>
    <comment ref="A130" authorId="0" shapeId="0" xr:uid="{00000000-0006-0000-0400-00003D000000}">
      <text>
        <r>
          <rPr>
            <b/>
            <sz val="9"/>
            <color indexed="81"/>
            <rFont val="Tahoma"/>
            <family val="2"/>
          </rPr>
          <t>YULIED.PENARANDA:</t>
        </r>
        <r>
          <rPr>
            <sz val="9"/>
            <color indexed="81"/>
            <rFont val="Tahoma"/>
            <family val="2"/>
          </rPr>
          <t xml:space="preserve">
Vigencia a reportar</t>
        </r>
      </text>
    </comment>
    <comment ref="B130" authorId="0" shapeId="0" xr:uid="{00000000-0006-0000-0400-00003E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30" authorId="0" shapeId="0" xr:uid="{00000000-0006-0000-0400-00003F000000}">
      <text>
        <r>
          <rPr>
            <b/>
            <sz val="9"/>
            <color rgb="FF000000"/>
            <rFont val="Tahoma"/>
            <family val="2"/>
          </rPr>
          <t>YULIED.PENARANDA:</t>
        </r>
        <r>
          <rPr>
            <sz val="9"/>
            <color rgb="FF000000"/>
            <rFont val="Tahoma"/>
            <family val="2"/>
          </rPr>
          <t xml:space="preserve">
</t>
        </r>
        <r>
          <rPr>
            <sz val="9"/>
            <color rgb="FF000000"/>
            <rFont val="Tahoma"/>
            <family val="2"/>
          </rPr>
          <t>Describir los productos del proyecto, como se definió en la formulación del proyecto y de acuerdo con el catálogo de productos DNP</t>
        </r>
      </text>
    </comment>
    <comment ref="D130" authorId="0" shapeId="0" xr:uid="{00000000-0006-0000-0400-000040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30" authorId="0" shapeId="0" xr:uid="{00000000-0006-0000-0400-000041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30" authorId="0" shapeId="0" xr:uid="{00000000-0006-0000-0400-000042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30" authorId="0" shapeId="0" xr:uid="{00000000-0006-0000-0400-000043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30" authorId="0" shapeId="0" xr:uid="{00000000-0006-0000-0400-000044000000}">
      <text>
        <r>
          <rPr>
            <b/>
            <sz val="9"/>
            <color indexed="81"/>
            <rFont val="Tahoma"/>
            <family val="2"/>
          </rPr>
          <t>YULIED.PENARANDA:</t>
        </r>
        <r>
          <rPr>
            <sz val="9"/>
            <color indexed="81"/>
            <rFont val="Tahoma"/>
            <family val="2"/>
          </rPr>
          <t xml:space="preserve">
Descripción concreta del avance, máximo de caracteres 200</t>
        </r>
      </text>
    </comment>
    <comment ref="A150" authorId="0" shapeId="0" xr:uid="{00000000-0006-0000-0400-000045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51" authorId="0" shapeId="0" xr:uid="{00000000-0006-0000-0400-000046000000}">
      <text>
        <r>
          <rPr>
            <b/>
            <sz val="9"/>
            <color indexed="81"/>
            <rFont val="Tahoma"/>
            <family val="2"/>
          </rPr>
          <t>YULIED.PENARANDA:</t>
        </r>
        <r>
          <rPr>
            <sz val="9"/>
            <color indexed="81"/>
            <rFont val="Tahoma"/>
            <family val="2"/>
          </rPr>
          <t xml:space="preserve">
Vigencia a reportar</t>
        </r>
      </text>
    </comment>
    <comment ref="B151" authorId="0" shapeId="0" xr:uid="{00000000-0006-0000-0400-000047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51" authorId="0" shapeId="0" xr:uid="{00000000-0006-0000-0400-000048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51" authorId="0" shapeId="0" xr:uid="{00000000-0006-0000-0400-00004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51" authorId="0" shapeId="0" xr:uid="{00000000-0006-0000-0400-00004A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51" authorId="0" shapeId="0" xr:uid="{00000000-0006-0000-0400-00004B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51" authorId="0" shapeId="0" xr:uid="{00000000-0006-0000-0400-00004C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51" authorId="0" shapeId="0" xr:uid="{00000000-0006-0000-0400-00004D000000}">
      <text>
        <r>
          <rPr>
            <b/>
            <sz val="9"/>
            <color indexed="81"/>
            <rFont val="Tahoma"/>
            <family val="2"/>
          </rPr>
          <t>YULIED.PENARANDA:</t>
        </r>
        <r>
          <rPr>
            <sz val="9"/>
            <color indexed="81"/>
            <rFont val="Tahoma"/>
            <family val="2"/>
          </rPr>
          <t xml:space="preserve">
Descripción concreta del avance, máximo de caracteres 200</t>
        </r>
      </text>
    </comment>
    <comment ref="A165" authorId="0" shapeId="0" xr:uid="{00000000-0006-0000-0400-00004E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66" authorId="0" shapeId="0" xr:uid="{00000000-0006-0000-0400-00004F000000}">
      <text>
        <r>
          <rPr>
            <b/>
            <sz val="9"/>
            <color indexed="81"/>
            <rFont val="Tahoma"/>
            <family val="2"/>
          </rPr>
          <t>YULIED.PENARANDA:</t>
        </r>
        <r>
          <rPr>
            <sz val="9"/>
            <color indexed="81"/>
            <rFont val="Tahoma"/>
            <family val="2"/>
          </rPr>
          <t xml:space="preserve">
Vigencia a reportar</t>
        </r>
      </text>
    </comment>
    <comment ref="B166" authorId="0" shapeId="0" xr:uid="{00000000-0006-0000-0400-000050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66" authorId="0" shapeId="0" xr:uid="{00000000-0006-0000-0400-000051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66" authorId="0" shapeId="0" xr:uid="{00000000-0006-0000-0400-000052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66" authorId="0" shapeId="0" xr:uid="{00000000-0006-0000-0400-000053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66" authorId="0" shapeId="0" xr:uid="{00000000-0006-0000-0400-000054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66" authorId="0" shapeId="0" xr:uid="{00000000-0006-0000-0400-000055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66" authorId="0" shapeId="0" xr:uid="{00000000-0006-0000-0400-000056000000}">
      <text>
        <r>
          <rPr>
            <b/>
            <sz val="9"/>
            <color indexed="81"/>
            <rFont val="Tahoma"/>
            <family val="2"/>
          </rPr>
          <t>YULIED.PENARANDA:</t>
        </r>
        <r>
          <rPr>
            <sz val="9"/>
            <color indexed="81"/>
            <rFont val="Tahoma"/>
            <family val="2"/>
          </rPr>
          <t xml:space="preserve">
Descripción concreta del avance, máximo de caracteres 200</t>
        </r>
      </text>
    </comment>
    <comment ref="A181" authorId="0" shapeId="0" xr:uid="{00000000-0006-0000-0400-000057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82" authorId="0" shapeId="0" xr:uid="{00000000-0006-0000-0400-000058000000}">
      <text>
        <r>
          <rPr>
            <b/>
            <sz val="9"/>
            <color indexed="81"/>
            <rFont val="Tahoma"/>
            <family val="2"/>
          </rPr>
          <t>YULIED.PENARANDA:</t>
        </r>
        <r>
          <rPr>
            <sz val="9"/>
            <color indexed="81"/>
            <rFont val="Tahoma"/>
            <family val="2"/>
          </rPr>
          <t xml:space="preserve">
Vigencia a reportar</t>
        </r>
      </text>
    </comment>
    <comment ref="B182" authorId="0" shapeId="0" xr:uid="{00000000-0006-0000-0400-000059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82" authorId="0" shapeId="0" xr:uid="{00000000-0006-0000-0400-00005A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82" authorId="0" shapeId="0" xr:uid="{00000000-0006-0000-0400-00005B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82" authorId="0" shapeId="0" xr:uid="{00000000-0006-0000-0400-00005C000000}">
      <text>
        <r>
          <rPr>
            <b/>
            <sz val="9"/>
            <color indexed="81"/>
            <rFont val="Tahoma"/>
            <family val="2"/>
          </rPr>
          <t>YULIED.PENARANDA:</t>
        </r>
        <r>
          <rPr>
            <sz val="9"/>
            <color indexed="81"/>
            <rFont val="Tahoma"/>
            <family val="2"/>
          </rPr>
          <t xml:space="preserve">
Descripción concreta del avance, máximo de caracteres 200</t>
        </r>
      </text>
    </comment>
    <comment ref="A198" authorId="0" shapeId="0" xr:uid="{00000000-0006-0000-0400-00005D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99" authorId="0" shapeId="0" xr:uid="{00000000-0006-0000-0400-00005E000000}">
      <text>
        <r>
          <rPr>
            <b/>
            <sz val="9"/>
            <color indexed="81"/>
            <rFont val="Tahoma"/>
            <family val="2"/>
          </rPr>
          <t>YULIED.PENARANDA:</t>
        </r>
        <r>
          <rPr>
            <sz val="9"/>
            <color indexed="81"/>
            <rFont val="Tahoma"/>
            <family val="2"/>
          </rPr>
          <t xml:space="preserve">
Vigencia a reportar</t>
        </r>
      </text>
    </comment>
    <comment ref="B199" authorId="0" shapeId="0" xr:uid="{00000000-0006-0000-0400-00005F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99" authorId="0" shapeId="0" xr:uid="{00000000-0006-0000-0400-000060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99" authorId="0" shapeId="0" xr:uid="{00000000-0006-0000-0400-000061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99" authorId="0" shapeId="0" xr:uid="{00000000-0006-0000-0400-000062000000}">
      <text>
        <r>
          <rPr>
            <b/>
            <sz val="9"/>
            <color indexed="81"/>
            <rFont val="Tahoma"/>
            <family val="2"/>
          </rPr>
          <t>YULIED.PENARANDA:</t>
        </r>
        <r>
          <rPr>
            <sz val="9"/>
            <color indexed="81"/>
            <rFont val="Tahoma"/>
            <family val="2"/>
          </rPr>
          <t xml:space="preserve">
Descripción concreta del avance, máximo de caracteres 200</t>
        </r>
      </text>
    </comment>
    <comment ref="G225" authorId="1" shapeId="0" xr:uid="{00000000-0006-0000-0400-000063000000}">
      <text>
        <r>
          <rPr>
            <b/>
            <sz val="9"/>
            <color indexed="81"/>
            <rFont val="Tahoma"/>
            <family val="2"/>
          </rPr>
          <t>Carlos Avila:</t>
        </r>
        <r>
          <rPr>
            <sz val="9"/>
            <color indexed="81"/>
            <rFont val="Tahoma"/>
            <family val="2"/>
          </rPr>
          <t xml:space="preserve">
correo alex en nombre de melisa 1 oct</t>
        </r>
      </text>
    </comment>
    <comment ref="G226" authorId="1" shapeId="0" xr:uid="{00000000-0006-0000-0400-000064000000}">
      <text>
        <r>
          <rPr>
            <b/>
            <sz val="9"/>
            <color indexed="81"/>
            <rFont val="Tahoma"/>
            <family val="2"/>
          </rPr>
          <t>Carlos Avila:</t>
        </r>
        <r>
          <rPr>
            <sz val="9"/>
            <color indexed="81"/>
            <rFont val="Tahoma"/>
            <family val="2"/>
          </rPr>
          <t xml:space="preserve">
correo alex 1 oct</t>
        </r>
      </text>
    </comment>
    <comment ref="G235" authorId="1" shapeId="0" xr:uid="{00000000-0006-0000-0400-000065000000}">
      <text>
        <r>
          <rPr>
            <b/>
            <sz val="9"/>
            <color indexed="81"/>
            <rFont val="Tahoma"/>
            <family val="2"/>
          </rPr>
          <t>Carlos Avila:</t>
        </r>
        <r>
          <rPr>
            <sz val="9"/>
            <color indexed="81"/>
            <rFont val="Tahoma"/>
            <family val="2"/>
          </rPr>
          <t xml:space="preserve">
correo alex 1 oct</t>
        </r>
      </text>
    </comment>
    <comment ref="A237" authorId="0" shapeId="0" xr:uid="{00000000-0006-0000-0400-000066000000}">
      <text>
        <r>
          <rPr>
            <b/>
            <sz val="9"/>
            <color rgb="FF000000"/>
            <rFont val="Tahoma"/>
            <family val="2"/>
          </rPr>
          <t xml:space="preserve">YULIED.PENARANDA
</t>
        </r>
        <r>
          <rPr>
            <b/>
            <sz val="9"/>
            <color rgb="FF000000"/>
            <rFont val="Tahoma"/>
            <family val="2"/>
          </rPr>
          <t xml:space="preserve">Distribuir las obligaciones del proyecto entre las diferentes actividades que hacen parte de un producto y un objetivo específico.
</t>
        </r>
        <r>
          <rPr>
            <b/>
            <sz val="9"/>
            <color rgb="FF000000"/>
            <rFont val="Tahoma"/>
            <family val="2"/>
          </rPr>
          <t xml:space="preserve">
</t>
        </r>
        <r>
          <rPr>
            <b/>
            <sz val="9"/>
            <color rgb="FF000000"/>
            <rFont val="Tahoma"/>
            <family val="2"/>
          </rPr>
          <t>NOTA: Desagregar cuadro cuantas veces tenga productos asociados</t>
        </r>
      </text>
    </comment>
    <comment ref="A238" authorId="0" shapeId="0" xr:uid="{00000000-0006-0000-0400-000067000000}">
      <text>
        <r>
          <rPr>
            <b/>
            <sz val="9"/>
            <color indexed="81"/>
            <rFont val="Tahoma"/>
            <family val="2"/>
          </rPr>
          <t>YULIED.PENARANDA:</t>
        </r>
        <r>
          <rPr>
            <sz val="9"/>
            <color indexed="81"/>
            <rFont val="Tahoma"/>
            <family val="2"/>
          </rPr>
          <t xml:space="preserve">
Vigencia a reportar</t>
        </r>
      </text>
    </comment>
    <comment ref="B238" authorId="0" shapeId="0" xr:uid="{00000000-0006-0000-0400-00006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38" authorId="0" shapeId="0" xr:uid="{00000000-0006-0000-0400-00006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38" authorId="0" shapeId="0" xr:uid="{00000000-0006-0000-0400-00006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38" authorId="0" shapeId="0" xr:uid="{00000000-0006-0000-0400-00006B000000}">
      <text>
        <r>
          <rPr>
            <b/>
            <sz val="9"/>
            <color indexed="81"/>
            <rFont val="Tahoma"/>
            <family val="2"/>
          </rPr>
          <t>YULIED.PENARANDA:</t>
        </r>
        <r>
          <rPr>
            <sz val="9"/>
            <color indexed="81"/>
            <rFont val="Tahoma"/>
            <family val="2"/>
          </rPr>
          <t xml:space="preserve">
Descripción concreta del avance, máximo de caracteres 200</t>
        </r>
      </text>
    </comment>
    <comment ref="A259" authorId="0" shapeId="0" xr:uid="{00000000-0006-0000-0400-00006C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60" authorId="0" shapeId="0" xr:uid="{00000000-0006-0000-0400-00006D000000}">
      <text>
        <r>
          <rPr>
            <b/>
            <sz val="9"/>
            <color indexed="81"/>
            <rFont val="Tahoma"/>
            <family val="2"/>
          </rPr>
          <t>YULIED.PENARANDA:</t>
        </r>
        <r>
          <rPr>
            <sz val="9"/>
            <color indexed="81"/>
            <rFont val="Tahoma"/>
            <family val="2"/>
          </rPr>
          <t xml:space="preserve">
Vigencia a reportar</t>
        </r>
      </text>
    </comment>
    <comment ref="B260" authorId="0" shapeId="0" xr:uid="{00000000-0006-0000-0400-00006E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60" authorId="0" shapeId="0" xr:uid="{00000000-0006-0000-0400-00006F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60" authorId="0" shapeId="0" xr:uid="{00000000-0006-0000-0400-000070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60" authorId="0" shapeId="0" xr:uid="{00000000-0006-0000-0400-000071000000}">
      <text>
        <r>
          <rPr>
            <b/>
            <sz val="9"/>
            <color indexed="81"/>
            <rFont val="Tahoma"/>
            <family val="2"/>
          </rPr>
          <t>YULIED.PENARANDA:</t>
        </r>
        <r>
          <rPr>
            <sz val="9"/>
            <color indexed="81"/>
            <rFont val="Tahoma"/>
            <family val="2"/>
          </rPr>
          <t xml:space="preserve">
Descripción concreta del avance, máximo de caracteres 200</t>
        </r>
      </text>
    </comment>
    <comment ref="A274" authorId="0" shapeId="0" xr:uid="{00000000-0006-0000-0400-000072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75" authorId="0" shapeId="0" xr:uid="{00000000-0006-0000-0400-000073000000}">
      <text>
        <r>
          <rPr>
            <b/>
            <sz val="9"/>
            <color indexed="81"/>
            <rFont val="Tahoma"/>
            <family val="2"/>
          </rPr>
          <t>YULIED.PENARANDA:</t>
        </r>
        <r>
          <rPr>
            <sz val="9"/>
            <color indexed="81"/>
            <rFont val="Tahoma"/>
            <family val="2"/>
          </rPr>
          <t xml:space="preserve">
Vigencia a reportar</t>
        </r>
      </text>
    </comment>
    <comment ref="B275" authorId="0" shapeId="0" xr:uid="{00000000-0006-0000-0400-000074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75" authorId="0" shapeId="0" xr:uid="{00000000-0006-0000-0400-000075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75" authorId="0" shapeId="0" xr:uid="{00000000-0006-0000-0400-000076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75" authorId="0" shapeId="0" xr:uid="{00000000-0006-0000-0400-000077000000}">
      <text>
        <r>
          <rPr>
            <b/>
            <sz val="9"/>
            <color indexed="81"/>
            <rFont val="Tahoma"/>
            <family val="2"/>
          </rPr>
          <t>YULIED.PENARANDA:</t>
        </r>
        <r>
          <rPr>
            <sz val="9"/>
            <color indexed="81"/>
            <rFont val="Tahoma"/>
            <family val="2"/>
          </rPr>
          <t xml:space="preserve">
Descripción concreta del avance, máximo de caracteres 200</t>
        </r>
      </text>
    </comment>
    <comment ref="A289" authorId="0" shapeId="0" xr:uid="{00000000-0006-0000-0400-000078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290" authorId="0" shapeId="0" xr:uid="{00000000-0006-0000-0400-000079000000}">
      <text>
        <r>
          <rPr>
            <b/>
            <sz val="9"/>
            <color indexed="81"/>
            <rFont val="Tahoma"/>
            <family val="2"/>
          </rPr>
          <t>YULIED.PENARANDA:</t>
        </r>
        <r>
          <rPr>
            <sz val="9"/>
            <color indexed="81"/>
            <rFont val="Tahoma"/>
            <family val="2"/>
          </rPr>
          <t xml:space="preserve">
Vigencia a reportar</t>
        </r>
      </text>
    </comment>
    <comment ref="B290" authorId="0" shapeId="0" xr:uid="{00000000-0006-0000-0400-00007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290" authorId="0" shapeId="0" xr:uid="{00000000-0006-0000-0400-00007B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290" authorId="0" shapeId="0" xr:uid="{00000000-0006-0000-0400-00007C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290" authorId="0" shapeId="0" xr:uid="{00000000-0006-0000-0400-00007D000000}">
      <text>
        <r>
          <rPr>
            <b/>
            <sz val="9"/>
            <color indexed="81"/>
            <rFont val="Tahoma"/>
            <family val="2"/>
          </rPr>
          <t>YULIED.PENARANDA:</t>
        </r>
        <r>
          <rPr>
            <sz val="9"/>
            <color indexed="81"/>
            <rFont val="Tahoma"/>
            <family val="2"/>
          </rPr>
          <t xml:space="preserve">
Descripción concreta del avance, máximo de caracteres 200</t>
        </r>
      </text>
    </comment>
    <comment ref="A300" authorId="0" shapeId="0" xr:uid="{00000000-0006-0000-0400-00007E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01" authorId="0" shapeId="0" xr:uid="{00000000-0006-0000-0400-00007F000000}">
      <text>
        <r>
          <rPr>
            <b/>
            <sz val="9"/>
            <color indexed="81"/>
            <rFont val="Tahoma"/>
            <family val="2"/>
          </rPr>
          <t>YULIED.PENARANDA:</t>
        </r>
        <r>
          <rPr>
            <sz val="9"/>
            <color indexed="81"/>
            <rFont val="Tahoma"/>
            <family val="2"/>
          </rPr>
          <t xml:space="preserve">
Vigencia a reportar</t>
        </r>
      </text>
    </comment>
    <comment ref="B301" authorId="0" shapeId="0" xr:uid="{00000000-0006-0000-0400-000080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01" authorId="0" shapeId="0" xr:uid="{00000000-0006-0000-0400-000081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01" authorId="0" shapeId="0" xr:uid="{00000000-0006-0000-0400-000082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01" authorId="0" shapeId="0" xr:uid="{00000000-0006-0000-0400-000083000000}">
      <text>
        <r>
          <rPr>
            <b/>
            <sz val="9"/>
            <color indexed="81"/>
            <rFont val="Tahoma"/>
            <family val="2"/>
          </rPr>
          <t>YULIED.PENARANDA:</t>
        </r>
        <r>
          <rPr>
            <sz val="9"/>
            <color indexed="81"/>
            <rFont val="Tahoma"/>
            <family val="2"/>
          </rPr>
          <t xml:space="preserve">
Descripción concreta del avance, máximo de caracteres 200</t>
        </r>
      </text>
    </comment>
    <comment ref="H320" authorId="1" shapeId="0" xr:uid="{00000000-0006-0000-0400-000084000000}">
      <text>
        <r>
          <rPr>
            <b/>
            <sz val="9"/>
            <color indexed="81"/>
            <rFont val="Tahoma"/>
            <family val="2"/>
          </rPr>
          <t>Carlos Avila:</t>
        </r>
        <r>
          <rPr>
            <sz val="9"/>
            <color indexed="81"/>
            <rFont val="Tahoma"/>
            <family val="2"/>
          </rPr>
          <t xml:space="preserve">
correo alex en nombre de melisa 1 oct</t>
        </r>
      </text>
    </comment>
    <comment ref="H321" authorId="1" shapeId="0" xr:uid="{00000000-0006-0000-0400-000085000000}">
      <text>
        <r>
          <rPr>
            <b/>
            <sz val="9"/>
            <color indexed="81"/>
            <rFont val="Tahoma"/>
            <family val="2"/>
          </rPr>
          <t>Carlos Avila:</t>
        </r>
        <r>
          <rPr>
            <sz val="9"/>
            <color indexed="81"/>
            <rFont val="Tahoma"/>
            <family val="2"/>
          </rPr>
          <t xml:space="preserve">
correo alex 1 oct</t>
        </r>
      </text>
    </comment>
    <comment ref="H327" authorId="1" shapeId="0" xr:uid="{00000000-0006-0000-0400-000086000000}">
      <text>
        <r>
          <rPr>
            <b/>
            <sz val="9"/>
            <color indexed="81"/>
            <rFont val="Tahoma"/>
            <family val="2"/>
          </rPr>
          <t>Carlos Avila:</t>
        </r>
        <r>
          <rPr>
            <sz val="9"/>
            <color indexed="81"/>
            <rFont val="Tahoma"/>
            <family val="2"/>
          </rPr>
          <t xml:space="preserve">
correo alex 1 oct</t>
        </r>
      </text>
    </comment>
    <comment ref="H330" authorId="1" shapeId="0" xr:uid="{00000000-0006-0000-0400-000087000000}">
      <text>
        <r>
          <rPr>
            <b/>
            <sz val="9"/>
            <color indexed="81"/>
            <rFont val="Tahoma"/>
            <family val="2"/>
          </rPr>
          <t>Carlos Avila:</t>
        </r>
        <r>
          <rPr>
            <sz val="9"/>
            <color indexed="81"/>
            <rFont val="Tahoma"/>
            <family val="2"/>
          </rPr>
          <t xml:space="preserve">
correo alex 1 oct</t>
        </r>
      </text>
    </comment>
    <comment ref="A334" authorId="0" shapeId="0" xr:uid="{00000000-0006-0000-0400-000088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35" authorId="0" shapeId="0" xr:uid="{00000000-0006-0000-0400-000089000000}">
      <text>
        <r>
          <rPr>
            <b/>
            <sz val="9"/>
            <color indexed="81"/>
            <rFont val="Tahoma"/>
            <family val="2"/>
          </rPr>
          <t>YULIED.PENARANDA:</t>
        </r>
        <r>
          <rPr>
            <sz val="9"/>
            <color indexed="81"/>
            <rFont val="Tahoma"/>
            <family val="2"/>
          </rPr>
          <t xml:space="preserve">
Vigencia a reportar</t>
        </r>
      </text>
    </comment>
    <comment ref="B335" authorId="0" shapeId="0" xr:uid="{00000000-0006-0000-0400-00008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35" authorId="0" shapeId="0" xr:uid="{00000000-0006-0000-0400-00008B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35" authorId="0" shapeId="0" xr:uid="{00000000-0006-0000-0400-00008C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35" authorId="0" shapeId="0" xr:uid="{00000000-0006-0000-0400-00008D000000}">
      <text>
        <r>
          <rPr>
            <b/>
            <sz val="9"/>
            <color indexed="81"/>
            <rFont val="Tahoma"/>
            <family val="2"/>
          </rPr>
          <t>YULIED.PENARANDA:</t>
        </r>
        <r>
          <rPr>
            <sz val="9"/>
            <color indexed="81"/>
            <rFont val="Tahoma"/>
            <family val="2"/>
          </rPr>
          <t xml:space="preserve">
Descripción concreta del avance, máximo de caracteres 200</t>
        </r>
      </text>
    </comment>
    <comment ref="A356" authorId="0" shapeId="0" xr:uid="{00000000-0006-0000-0400-00008E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57" authorId="0" shapeId="0" xr:uid="{00000000-0006-0000-0400-00008F000000}">
      <text>
        <r>
          <rPr>
            <b/>
            <sz val="9"/>
            <color indexed="81"/>
            <rFont val="Tahoma"/>
            <family val="2"/>
          </rPr>
          <t>YULIED.PENARANDA:</t>
        </r>
        <r>
          <rPr>
            <sz val="9"/>
            <color indexed="81"/>
            <rFont val="Tahoma"/>
            <family val="2"/>
          </rPr>
          <t xml:space="preserve">
Vigencia a reportar</t>
        </r>
      </text>
    </comment>
    <comment ref="B357" authorId="0" shapeId="0" xr:uid="{00000000-0006-0000-0400-000090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57" authorId="0" shapeId="0" xr:uid="{00000000-0006-0000-0400-000091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57" authorId="0" shapeId="0" xr:uid="{00000000-0006-0000-0400-000092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57" authorId="0" shapeId="0" xr:uid="{00000000-0006-0000-0400-000093000000}">
      <text>
        <r>
          <rPr>
            <b/>
            <sz val="9"/>
            <color indexed="81"/>
            <rFont val="Tahoma"/>
            <family val="2"/>
          </rPr>
          <t>YULIED.PENARANDA:</t>
        </r>
        <r>
          <rPr>
            <sz val="9"/>
            <color indexed="81"/>
            <rFont val="Tahoma"/>
            <family val="2"/>
          </rPr>
          <t xml:space="preserve">
Descripción concreta del avance, máximo de caracteres 200</t>
        </r>
      </text>
    </comment>
    <comment ref="A371" authorId="0" shapeId="0" xr:uid="{00000000-0006-0000-0400-000094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72" authorId="0" shapeId="0" xr:uid="{00000000-0006-0000-0400-000095000000}">
      <text>
        <r>
          <rPr>
            <b/>
            <sz val="9"/>
            <color indexed="81"/>
            <rFont val="Tahoma"/>
            <family val="2"/>
          </rPr>
          <t>YULIED.PENARANDA:</t>
        </r>
        <r>
          <rPr>
            <sz val="9"/>
            <color indexed="81"/>
            <rFont val="Tahoma"/>
            <family val="2"/>
          </rPr>
          <t xml:space="preserve">
Vigencia a reportar</t>
        </r>
      </text>
    </comment>
    <comment ref="B372" authorId="0" shapeId="0" xr:uid="{00000000-0006-0000-0400-000096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72" authorId="0" shapeId="0" xr:uid="{00000000-0006-0000-0400-000097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72" authorId="0" shapeId="0" xr:uid="{00000000-0006-0000-0400-000098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72" authorId="0" shapeId="0" xr:uid="{00000000-0006-0000-0400-00009900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<sst xmlns="http://schemas.openxmlformats.org/spreadsheetml/2006/main" count="2076" uniqueCount="539">
  <si>
    <t>DEPENDENCIA:</t>
  </si>
  <si>
    <t>Programa Plan de Desarrollo</t>
  </si>
  <si>
    <t>CÓDIGO Y NOMBRE PROYECTO:</t>
  </si>
  <si>
    <t>PRESUPUESTO VIGENCIA</t>
  </si>
  <si>
    <t>RESERVA PRESUPUESTAL</t>
  </si>
  <si>
    <t>TOTAL PROYECTO</t>
  </si>
  <si>
    <t>Ene</t>
  </si>
  <si>
    <t>Feb</t>
  </si>
  <si>
    <t>Mar</t>
  </si>
  <si>
    <t>Abr</t>
  </si>
  <si>
    <t>May</t>
  </si>
  <si>
    <t>Jun</t>
  </si>
  <si>
    <t>Jul</t>
  </si>
  <si>
    <t>Ago</t>
  </si>
  <si>
    <t>Sep</t>
  </si>
  <si>
    <t>Oct</t>
  </si>
  <si>
    <t>Nov</t>
  </si>
  <si>
    <t>Dic</t>
  </si>
  <si>
    <t>Total</t>
  </si>
  <si>
    <t>Programado</t>
  </si>
  <si>
    <t>Ejecutado</t>
  </si>
  <si>
    <t>PERIODO:</t>
  </si>
  <si>
    <t>TOTALES - PROYECTO</t>
  </si>
  <si>
    <t>1, LÍNEA DE ACCIÓN</t>
  </si>
  <si>
    <t>2, META DE PROYECTO</t>
  </si>
  <si>
    <t>4, SE EJECUTA CON RECURSOS DE:</t>
  </si>
  <si>
    <t>4,1 VIGENCIA</t>
  </si>
  <si>
    <t>4,2 RESERVA</t>
  </si>
  <si>
    <t>VARIABLES</t>
  </si>
  <si>
    <t xml:space="preserve">6,PONDERACIÓN VERTICAL </t>
  </si>
  <si>
    <t>6,1 META</t>
  </si>
  <si>
    <t>6,2 ACTIVIDAD</t>
  </si>
  <si>
    <t>TOTAL PRESUPUESTO</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</si>
  <si>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</si>
  <si>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</si>
  <si>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</si>
  <si>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</si>
  <si>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</si>
  <si>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</si>
  <si>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</si>
  <si>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</si>
  <si>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</si>
  <si>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VIGENCIA  DEL PROYECTO</t>
  </si>
  <si>
    <t>TOTAL PRESUPUESTO DE LA META</t>
  </si>
  <si>
    <t>TOTAL RESERVA PRESUPUESTAL DEL PROYECTO</t>
  </si>
  <si>
    <t>TOTAL PROYECTO VIGENCIA + RESERVAS</t>
  </si>
  <si>
    <t>Código: PE01-PR02-F2</t>
  </si>
  <si>
    <t>AÑO 2020</t>
  </si>
  <si>
    <t>AÑO 2021</t>
  </si>
  <si>
    <t>Propósito Plan de Desarrollo</t>
  </si>
  <si>
    <t>AÑO 2022</t>
  </si>
  <si>
    <t>AÑO 2023</t>
  </si>
  <si>
    <t>AÑO 2024</t>
  </si>
  <si>
    <t xml:space="preserve"> AÑO 2020</t>
  </si>
  <si>
    <t>Observaciones</t>
  </si>
  <si>
    <t>10. POBLACIÓN</t>
  </si>
  <si>
    <t>3, CÓDIGO Y NOMBRE DE LA ACTIVIDAD</t>
  </si>
  <si>
    <t>1. ESTRUCTURA DEL PLAN DE DESARROLLO</t>
  </si>
  <si>
    <t>1.1.1. Propósito</t>
  </si>
  <si>
    <t>1.1.2. Programa</t>
  </si>
  <si>
    <t>1.1.3. COD.</t>
  </si>
  <si>
    <t>1.1.4.  META PLAN DE DESARROLLO</t>
  </si>
  <si>
    <t>1.1.5. COD.</t>
  </si>
  <si>
    <t>1.1.6. INDICADOR</t>
  </si>
  <si>
    <t>1.1.7.UNIDAD DE MEDIDA</t>
  </si>
  <si>
    <t>1.1.8. TIPOLOGÍA</t>
  </si>
  <si>
    <t>1.1.9. MAGNITUD PD</t>
  </si>
  <si>
    <t>1.1. META PLAN DE DESARROLLO</t>
  </si>
  <si>
    <t>Se crea  hoja de SPI</t>
  </si>
  <si>
    <t>Radicado 2020IE191541 del 29 de octubre de 2020</t>
  </si>
  <si>
    <t>1,1 LÍNEA DE ACCIÓN</t>
  </si>
  <si>
    <t>1,2 COD.</t>
  </si>
  <si>
    <t>1,3 META</t>
  </si>
  <si>
    <t>1,4 TIPOLOGÍA</t>
  </si>
  <si>
    <t>1,5 COD. META PDD A QUE SE ASOCIA META PROY</t>
  </si>
  <si>
    <t>1,6, VARIABLE REQUERIDA</t>
  </si>
  <si>
    <t>1,7, VALOR   CUATRIENIO</t>
  </si>
  <si>
    <t>1,  INFORMACIÓN META DE PROYECTO</t>
  </si>
  <si>
    <t>Se crea hoja de SPI</t>
  </si>
  <si>
    <t>1 INFORMACIÓN META DE PROYECTO</t>
  </si>
  <si>
    <t>1,1 COD. META</t>
  </si>
  <si>
    <t>1,2, Meta Proyecto</t>
  </si>
  <si>
    <t>1,3. Identificación del punto de invesión</t>
  </si>
  <si>
    <t>1,4, Variable</t>
  </si>
  <si>
    <t>1.6.REPROGRAMACIÓN VIGENCIA</t>
  </si>
  <si>
    <t>4, LOCALIZACIÓN GEOGRÁFICA</t>
  </si>
  <si>
    <t>4,1 LOCALIDAD(ES)</t>
  </si>
  <si>
    <t>4.2 UPZ(S)</t>
  </si>
  <si>
    <t>4,3 BARRIO(S)</t>
  </si>
  <si>
    <t>4,4 GEORREFERENCIACIÓN</t>
  </si>
  <si>
    <t>4,5 ÁREA DE INFLUENCIA E INCIDENCIA</t>
  </si>
  <si>
    <t>5, ORIENTACIÓN</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</si>
  <si>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</si>
  <si>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</si>
  <si>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</si>
  <si>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</si>
  <si>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</si>
  <si>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</si>
  <si>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</si>
  <si>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</si>
  <si>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</si>
  <si>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</si>
  <si>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</si>
  <si>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</si>
  <si>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</si>
  <si>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7, LECCIONES APRENDIDAS - OBSERVACIONES</t>
  </si>
  <si>
    <t>GIRO VIGENCIA</t>
  </si>
  <si>
    <t>PROGRAMADO VALOR ABSOLUTO VIGENCIA</t>
  </si>
  <si>
    <t>3, % CUMPLIMIENTO 
(En el periodo)</t>
  </si>
  <si>
    <t>4, % CUMPLIMIENTO ACUMULADO (al periodo)</t>
  </si>
  <si>
    <t>5, % CUMPLIMIENTO ACUMULADO (Vigencia) SEGPLAN</t>
  </si>
  <si>
    <t>PROGRAMADO ACUMULADO AL PERIODO
AÑO 2022</t>
  </si>
  <si>
    <t>EJECUTADO ACUMUALDO AL PERIODO
 AÑO 2022</t>
  </si>
  <si>
    <t>PROGRAMADO ACUMULADO SEGPLAN
AÑO 2022</t>
  </si>
  <si>
    <t>EJECUTADO ACUMUALDO  SEGPLAN
 AÑO 2022</t>
  </si>
  <si>
    <t>2, PROGRAMACIÓN Y EJECUCIÓN</t>
  </si>
  <si>
    <t>2. PROGRAMACIÓN Y EJECUCIÓN</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</si>
  <si>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</si>
  <si>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</si>
  <si>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</si>
  <si>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</si>
  <si>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</si>
  <si>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</si>
  <si>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</si>
  <si>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</si>
  <si>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t>TOTAL</t>
  </si>
  <si>
    <t>Versión : 14</t>
  </si>
  <si>
    <t xml:space="preserve"> Versión : 14</t>
  </si>
  <si>
    <t>EJECUTADO ACUMUALDO  SEGPLAN
 AÑO 2021</t>
  </si>
  <si>
    <t>PROGRAMADO ACUMULADO SEGPLAN
AÑO 2021</t>
  </si>
  <si>
    <t>EJECUTADO ACUMUALDO AL PERIODO
 AÑO 2021</t>
  </si>
  <si>
    <t>PROGRAMADO ACUMULADO AL PERIODO
AÑO 2021</t>
  </si>
  <si>
    <t>6, % CUMPLIMIENTO ACUMULADO (al periodo)DEL CUATRIENIO</t>
  </si>
  <si>
    <t>7 ,% DE AVANCE CUATRIENIO</t>
  </si>
  <si>
    <t>8, DESCRIPCIÓN DE LOS AVANCES Y LOGROS ALCANZADOS</t>
  </si>
  <si>
    <t xml:space="preserve">9, RETRASOS 
</t>
  </si>
  <si>
    <t xml:space="preserve">10, SOLUCIONES PLANTEADAS </t>
  </si>
  <si>
    <t>12, FUENTE DE EVIDENCIAS</t>
  </si>
  <si>
    <t>11,  BENEFICIOS O RESULTADOS A LA POBLACIÓN</t>
  </si>
  <si>
    <t>PROGRAMADO ACUMULADO AL PERIODO
AÑO 2020</t>
  </si>
  <si>
    <t>EJECUTADO ACUMUALDO AL PERIODO
 AÑO 2020</t>
  </si>
  <si>
    <t>PROGRAMADO ACUMULADO SEGPLAN
AÑO 2020</t>
  </si>
  <si>
    <t>EJECUTADO ACUMUALDO  SEGPLAN
 AÑO 2020</t>
  </si>
  <si>
    <t>Formato: Programación, Actualización y Seguimiento del Plan de Acción -  Componente de gestión</t>
  </si>
  <si>
    <t>Formato: Programación, Actualización y Seguimiento del Plan de Acción -Componente de Inversión</t>
  </si>
  <si>
    <t xml:space="preserve"> AÑO 2021</t>
  </si>
  <si>
    <t>Formato: Programación, Actualización y Seguimiento del Plan de Acción - Componente de Actividades</t>
  </si>
  <si>
    <t>Formato: Programación, Actualización y Seguimiento del Plan de Acción - Componente de  Territorialización</t>
  </si>
  <si>
    <t>Se agregan  en el componente de gestión y de inversión nuevas columnas para establecer más patrones de medición</t>
  </si>
  <si>
    <t>DIRECCION DE GESTION AMBIENTAL</t>
  </si>
  <si>
    <t xml:space="preserve"> 7811- Implementación de estrategias integrales que conlleven a la conservación de áreas con alto valor ecosistémico en Bogotá</t>
  </si>
  <si>
    <t xml:space="preserve">Recuperar ochenta (80) Ha de áreas protegidas del Parque Ecológico Distrital de Montaña Entrenubes afectadas o vulnerables para evitar actuales y futuros procesos de ocupación ilegal. </t>
  </si>
  <si>
    <t>Consolidar más de 153 nuevas hectáreas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</si>
  <si>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En cumplimiento del plan de manejo ambiental de la reserva Thomas Vander Hammen en 100 Hectáreas de la reserva se implementara en 100 hectáreas de la reserva, se implementaran las siguientes acciones, procesos de restauración en la reserva incluyendo el bosque las mercedes, procesos de adquisición predial, acuerdos de conformación e implementación de herramientas de paisajes con los propietarios y se adelantaran el acompañamiento y asesoría a los proceso de restitución productiva en las zonas de uso sostenible</t>
  </si>
  <si>
    <t>Número de hectáreas recuperadas de actuales y futuras ocupaciones ilegales</t>
  </si>
  <si>
    <t>Número de hectáreas nuevas con estrategias de conservación o adquisición implementadas para incrementar oferta de servicios ambientales y ecosistémicos</t>
  </si>
  <si>
    <t>HECTAREA</t>
  </si>
  <si>
    <t>SUMA</t>
  </si>
  <si>
    <t>Recuperar ochenta (80) Ha de áreas protegidas del Parque Ecológico Distrital de Montaña Entrenubes afectadas o vulnerables para evitar actuales y futuros procesos de ocupación ilegal</t>
  </si>
  <si>
    <t>Consolidar 153.00 ha nuevas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</si>
  <si>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Implementar en 100 Hectáreas de la reserva Thomas Vander Hammen acciones y procesos de restauración incluyendo el bosque las mercedes, adquisición predial, acuerdos de conservación e implementación de herramientas de paisajes con los propietarios y acompañamiento en procesos de restitución productiva en las zonas de uso sostenible.</t>
  </si>
  <si>
    <t>Implementación de Estrategias de conservación</t>
  </si>
  <si>
    <t>suma</t>
  </si>
  <si>
    <t xml:space="preserve">1. Realizar la planificación de acciones de recuperación de áreas afectadas por ocupaciones informales que sean priorizadas para los programas de reasentamientos. </t>
  </si>
  <si>
    <t xml:space="preserve">2. Elaborar insumos tecnicos  para la prevención, contención y/o mitigación de afectaciones ambientales generadas por procesos de ocupación  informal. </t>
  </si>
  <si>
    <t>RECUPERAR OCHENTA (80) HA DE ÁREAS PROTEGIDAS DEL PARQUE ECOLÓGICO DISTRITAL DE MONTAÑA ENTRENUBES AFECTADAS O VULNERABLES PARA EVITAR ACTUALES Y FUTUROS PROCESOS DE OCUPACIÓN ILEGAL</t>
  </si>
  <si>
    <t xml:space="preserve">5. Elaborar la propuesta de estrategias de conservación, basadas en la caracterización socio-ambiental de las áreas priorizadas y oportunidades de compensación en biodiversidad. </t>
  </si>
  <si>
    <t>6, Elaborar una propuesta para la gobernanza y manejo de las estrategias de conservación priorizadas.</t>
  </si>
  <si>
    <t>7. Elaborar e implementar propuesta de acuerdos para la conservación con participación de actores, orientados al mantenimiento, restauración (en sus tres dimensiones) y uso sostenible</t>
  </si>
  <si>
    <t>CONSOLIDAR 153.00 HA NUEVAS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</si>
  <si>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8. Identificar y priorizar las áreas que contienen valores ecosistémicos y ambientales, susceptibles de intervención con estrategias de conservación y/o adquisición predial, y elaboración de portafolio.</t>
  </si>
  <si>
    <t>IMPLEMENTAR EN 100 HECTÁREAS DE LA RESERVA THOMAS VANDER HAMMEN ACCIONES Y PROCESOS DE RESTAURACIÓN INCLUYENDO EL BOSQUE LAS MERCEDES, ADQUISICIÓN PREDIAL, ACUERDOS DE CONSERVACIÓN E IMPLEMENTACIÓN DE HERRAMIENTAS DE PAISAJES CON LOS PROPIETARIOS Y ACOMPAÑAMIENTO EN PROCESOS DE RESTITUCIÓN PRODUCTIVA EN LAS ZONAS DE USO SOSTENIBLE.</t>
  </si>
  <si>
    <t>X</t>
  </si>
  <si>
    <t>PARQUE ECOLÓGICO DISTRITAL DE MONTAÑA ENTRENUBES</t>
  </si>
  <si>
    <t>PARQUE ECOLÓGICO DISTRITAL DE MONTAÑA ENTRENUBES, CUCHILLA DEL GAVILÁN, ZONA RURAL DE USME, CIUDAD BOLÍVAR Y CERRO SECO.</t>
  </si>
  <si>
    <t>PUNTO: POLÍGONO RESERVA FORESTAL THOMAS VAN DER HAMMEN RFTVDH</t>
  </si>
  <si>
    <t>Usme, Rafael Uribe Uribe, San Cristóbal</t>
  </si>
  <si>
    <t>Localidad :             Usme
UPZ  :             52 – La Flora, 56 – Danubio, 57 – Yomasa, 59 – Alfonso López, 60 – Parque Entrenubes, 61 – Ciudad Usme
Localidad         :             Rafael Uribe Uribe
UPZ  :             53 – Marco Fidel Suarez, 54 – Marruecos, 55 – Diana Turbay
Localidad         :             San Cristóbal
UPZ  :             50 – La Gloria, 51 – Los Libertadores</t>
  </si>
  <si>
    <t>Polígono de delimitación Parque Ecológico Distrital de Montaña Entrenubes</t>
  </si>
  <si>
    <t>UPZs aledañas</t>
  </si>
  <si>
    <t>Políticas: 
1. Para el Manejo del Suelo de Protección del Distrio Capital (Decreto 462 de 2008)</t>
  </si>
  <si>
    <t>5. Usme, 18. Rafael Uribe Uribe, 4. San Cristóbal</t>
  </si>
  <si>
    <t>53 – Marco Fidel Suarez, 54 – Marruecos, 55 – Diana Turbay, 52 – La Flora, 56 – Danubio, 57 – Yomasa, 59 – Alfonso López, 60 – Parque Entrenubes, 61 – Ciudad Usme, 50 – La Gloria, 51 – Los Libertadores 90 
5 UPR Usme 
66 – San Francisco, 67 - Lucero, 69 – Ismael Perdomo, 70 - Jerusalén.</t>
  </si>
  <si>
    <t>Barrios de las UPZ de influencia</t>
  </si>
  <si>
    <t>Polígono de delimitación Parque Ecológico Distrital de Montaña Entrenubes
Polígono de delimitación Cerro Seco</t>
  </si>
  <si>
    <t>Barrios de las UPZ de influencia
UPR Usme 
Barrios de las UPZ de influencia</t>
  </si>
  <si>
    <t>Barrios y veredas de las UPZ y UPR de influencia</t>
  </si>
  <si>
    <t>El polígono de conectividad ecológica tiene incidencia positiva en la Estructura Ecológica Principal de la cuenca hidrogr´fica Torca y su conectividad con el el área de manejo especial del río Bootá y la Reserva Forestal Protectora Bosque Oriental de Bogotá.</t>
  </si>
  <si>
    <t>UPZ: 9. Verbenal
UPZ: 27. Suba</t>
  </si>
  <si>
    <t xml:space="preserve">Políticas: 
1. Para el Manejo del Suelo de Protección del Distrio Capital.  
 2. Gestión de la Conservación de la Biodiversidad.
3.  Humedales del Distrito Capital.
4. Distrital de Espacio Público.
5. Distrital de Gestión del Riesgo.
6. Política Pública Distrital de HUmedales.
7.  Nacional de Humedales interiores de Colombia.
8. Nacional para la Gestión Integral del Recurso Hídrico
9.  Pública de Ecourbanismo y Gestión Sostenible (Formulación).
10. Plan Distrital del Agua.
11. Plan Distirtal de Gestión del Riesgo y adaptación a la variabilidad y cambio climático.
12. Plan Ordenamiento Territorial POT.
13. Plan Nacional de Restauración Ecológica.
14. Normatividad relacionada con la gestión y protección de ecosistemas de páramos.
15. Política SINAP y Decreto 2372 de 2010. 
16. Política Nacional para la Gestión integral de la Biodiversidad y sus ServiciosEcosistémicos PGIBSE </t>
  </si>
  <si>
    <t>Sin datos</t>
  </si>
  <si>
    <t>Grupo etario sin definir</t>
  </si>
  <si>
    <t>0 a 4 años= 95.670
 5 a 9 años= 105.338
 10 a 14 años= 109.726
 15 a 19 años= 121.284
 20 a 24 años= 141.166
 25 a 29 años= 130.737
 30 a 34 años= 114.915
 35 a 39 años= 105.326
 40 a 44 años= 84.091
 45 a 49 años= 79.822
 50 a 54 años= 77.669
 55 a 59 años= 67.841
 60 a 64 años= 52.898
 65 a 69 años= 37.120
 70 a 74 años= 24.500
 75 a 79 años= 16.718
 80 a 84 años= 9.937
 85 a 89 años= 5.085
 90 a 95 años= 1.846
 95 a 100 años= 430
 100 y más= 202</t>
  </si>
  <si>
    <t xml:space="preserve">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t>
  </si>
  <si>
    <t>Sin dato desagregado</t>
  </si>
  <si>
    <t>Afrocolombianos, palenqueros, negritudes e
Indígenas</t>
  </si>
  <si>
    <t>El número de personas beneficiarias se presenta a manera general teniendo en cuenta que los procesos de recuperación de áreas afectadas o susceptibles de ser afectadas por ocupaciones informales beneficia tanto a los usuarios directaos como a la población habitante de las zonas de influencia directa e indirecta del área protegida</t>
  </si>
  <si>
    <t>Sin Datos de género por UPZ</t>
  </si>
  <si>
    <t>626.328 personas (Fuente DANE)</t>
  </si>
  <si>
    <t>Polígono: de la Reserva Forestal Thomas van der Hammen (polígono formatos:  PDF- JPG. 
 Otros:  
Shapefile, GDB, adjunto dentro del respectivo documento)
Descargable de: https://www.ideca.gov.co/recursos/mapas/zonificacion-reserva-thomas-van-der-hammen</t>
  </si>
  <si>
    <t>En la implementación de estrategias de conservación es clave asegurar una adecuada y efectiva participación de los diferentes actores presentes en el territorio. De esta manera se asegura la sostenibilidad de las acciones desarrolladas.</t>
  </si>
  <si>
    <t>Sin información</t>
  </si>
  <si>
    <r>
      <t xml:space="preserve">REPROGRAMACIÓN </t>
    </r>
    <r>
      <rPr>
        <b/>
        <sz val="9"/>
        <rFont val="Arial"/>
        <family val="2"/>
      </rPr>
      <t>VIGENCIA 
(VALOR INICIAL)</t>
    </r>
  </si>
  <si>
    <r>
      <t>PROGRAMADO</t>
    </r>
    <r>
      <rPr>
        <b/>
        <sz val="9"/>
        <rFont val="Arial"/>
        <family val="2"/>
      </rPr>
      <t xml:space="preserve"> JUN.</t>
    </r>
  </si>
  <si>
    <r>
      <t xml:space="preserve">EJECUTADO </t>
    </r>
    <r>
      <rPr>
        <b/>
        <sz val="9"/>
        <rFont val="Arial"/>
        <family val="2"/>
      </rPr>
      <t>JUN.</t>
    </r>
  </si>
  <si>
    <r>
      <t>PROGRAMADO</t>
    </r>
    <r>
      <rPr>
        <b/>
        <sz val="9"/>
        <rFont val="Arial"/>
        <family val="2"/>
      </rPr>
      <t xml:space="preserve"> JUL.</t>
    </r>
  </si>
  <si>
    <r>
      <t xml:space="preserve">EJECUTADO  </t>
    </r>
    <r>
      <rPr>
        <b/>
        <sz val="9"/>
        <rFont val="Arial"/>
        <family val="2"/>
      </rPr>
      <t>JUL.</t>
    </r>
  </si>
  <si>
    <r>
      <t xml:space="preserve">PROGRAMADO </t>
    </r>
    <r>
      <rPr>
        <b/>
        <sz val="9"/>
        <rFont val="Arial"/>
        <family val="2"/>
      </rPr>
      <t>AGO.</t>
    </r>
  </si>
  <si>
    <r>
      <t xml:space="preserve">EJECUTADO  </t>
    </r>
    <r>
      <rPr>
        <b/>
        <sz val="9"/>
        <rFont val="Arial"/>
        <family val="2"/>
      </rPr>
      <t>AGO.</t>
    </r>
  </si>
  <si>
    <r>
      <t xml:space="preserve">PROGRAMADO </t>
    </r>
    <r>
      <rPr>
        <b/>
        <sz val="9"/>
        <rFont val="Arial"/>
        <family val="2"/>
      </rPr>
      <t>SEP.</t>
    </r>
  </si>
  <si>
    <r>
      <t xml:space="preserve">EJECUTADO  </t>
    </r>
    <r>
      <rPr>
        <b/>
        <sz val="9"/>
        <rFont val="Arial"/>
        <family val="2"/>
      </rPr>
      <t>SEP</t>
    </r>
    <r>
      <rPr>
        <sz val="9"/>
        <rFont val="Arial"/>
        <family val="2"/>
      </rPr>
      <t>.</t>
    </r>
  </si>
  <si>
    <r>
      <t>PROGRAMADO</t>
    </r>
    <r>
      <rPr>
        <b/>
        <sz val="9"/>
        <rFont val="Arial"/>
        <family val="2"/>
      </rPr>
      <t xml:space="preserve"> OCT.</t>
    </r>
  </si>
  <si>
    <r>
      <t xml:space="preserve">EJECUTADO  </t>
    </r>
    <r>
      <rPr>
        <b/>
        <sz val="9"/>
        <rFont val="Arial"/>
        <family val="2"/>
      </rPr>
      <t>OCT</t>
    </r>
    <r>
      <rPr>
        <sz val="9"/>
        <rFont val="Arial"/>
        <family val="2"/>
      </rPr>
      <t>.</t>
    </r>
  </si>
  <si>
    <r>
      <t xml:space="preserve">PROGRAMADO </t>
    </r>
    <r>
      <rPr>
        <b/>
        <sz val="9"/>
        <rFont val="Arial"/>
        <family val="2"/>
      </rPr>
      <t>NOV.</t>
    </r>
  </si>
  <si>
    <r>
      <t xml:space="preserve">EJECUTADO </t>
    </r>
    <r>
      <rPr>
        <b/>
        <sz val="9"/>
        <rFont val="Arial"/>
        <family val="2"/>
      </rPr>
      <t>NOV.</t>
    </r>
  </si>
  <si>
    <r>
      <t xml:space="preserve">PROGRAMADO  </t>
    </r>
    <r>
      <rPr>
        <b/>
        <sz val="9"/>
        <rFont val="Arial"/>
        <family val="2"/>
      </rPr>
      <t>DIC.</t>
    </r>
  </si>
  <si>
    <r>
      <t xml:space="preserve">EJECUTADO </t>
    </r>
    <r>
      <rPr>
        <b/>
        <sz val="9"/>
        <rFont val="Arial"/>
        <family val="2"/>
      </rPr>
      <t>DIC.</t>
    </r>
  </si>
  <si>
    <r>
      <t xml:space="preserve">PROGRAMADO </t>
    </r>
    <r>
      <rPr>
        <b/>
        <sz val="9"/>
        <rFont val="Arial"/>
        <family val="2"/>
      </rPr>
      <t>ENE.</t>
    </r>
  </si>
  <si>
    <r>
      <t xml:space="preserve">EJECUTADO </t>
    </r>
    <r>
      <rPr>
        <b/>
        <sz val="9"/>
        <rFont val="Arial"/>
        <family val="2"/>
      </rPr>
      <t>ENE.</t>
    </r>
  </si>
  <si>
    <r>
      <t>PROGRAMADO</t>
    </r>
    <r>
      <rPr>
        <b/>
        <sz val="9"/>
        <rFont val="Arial"/>
        <family val="2"/>
      </rPr>
      <t xml:space="preserve"> FEB.</t>
    </r>
  </si>
  <si>
    <r>
      <t xml:space="preserve">EJECUTADO </t>
    </r>
    <r>
      <rPr>
        <b/>
        <sz val="9"/>
        <rFont val="Arial"/>
        <family val="2"/>
      </rPr>
      <t>FEB.</t>
    </r>
  </si>
  <si>
    <r>
      <t xml:space="preserve">PROGRAMADO </t>
    </r>
    <r>
      <rPr>
        <b/>
        <sz val="9"/>
        <rFont val="Arial"/>
        <family val="2"/>
      </rPr>
      <t>MAR.</t>
    </r>
  </si>
  <si>
    <r>
      <t xml:space="preserve">EJECUTADO </t>
    </r>
    <r>
      <rPr>
        <b/>
        <sz val="9"/>
        <rFont val="Arial"/>
        <family val="2"/>
      </rPr>
      <t>MAR.</t>
    </r>
  </si>
  <si>
    <r>
      <t xml:space="preserve">PROGRAMADO </t>
    </r>
    <r>
      <rPr>
        <b/>
        <sz val="9"/>
        <rFont val="Arial"/>
        <family val="2"/>
      </rPr>
      <t>ABR.</t>
    </r>
  </si>
  <si>
    <r>
      <t xml:space="preserve">EJECUTADO </t>
    </r>
    <r>
      <rPr>
        <b/>
        <sz val="9"/>
        <rFont val="Arial"/>
        <family val="2"/>
      </rPr>
      <t>ABR.</t>
    </r>
  </si>
  <si>
    <r>
      <t xml:space="preserve">PROGRAMADO </t>
    </r>
    <r>
      <rPr>
        <b/>
        <sz val="9"/>
        <rFont val="Arial"/>
        <family val="2"/>
      </rPr>
      <t>MAY.</t>
    </r>
  </si>
  <si>
    <r>
      <t xml:space="preserve">EJECUTADO  </t>
    </r>
    <r>
      <rPr>
        <b/>
        <sz val="9"/>
        <rFont val="Arial"/>
        <family val="2"/>
      </rPr>
      <t>MAY.</t>
    </r>
  </si>
  <si>
    <t>6, % CUMPLIMIENTO ACUMULADO (al periodo) cuatrienio</t>
  </si>
  <si>
    <r>
      <t xml:space="preserve">REPROGRAMACIÓN </t>
    </r>
    <r>
      <rPr>
        <b/>
        <sz val="10"/>
        <rFont val="Arial"/>
        <family val="2"/>
      </rPr>
      <t>VIGENCIA 
(VALOR INICIAL)</t>
    </r>
  </si>
  <si>
    <r>
      <t>PROGRAMADO</t>
    </r>
    <r>
      <rPr>
        <b/>
        <sz val="10"/>
        <rFont val="Arial"/>
        <family val="2"/>
      </rPr>
      <t xml:space="preserve"> JUN.</t>
    </r>
  </si>
  <si>
    <r>
      <t xml:space="preserve">EJECUTADO </t>
    </r>
    <r>
      <rPr>
        <b/>
        <sz val="10"/>
        <rFont val="Arial"/>
        <family val="2"/>
      </rPr>
      <t>JUN.</t>
    </r>
  </si>
  <si>
    <r>
      <t>PROGRAMADO</t>
    </r>
    <r>
      <rPr>
        <b/>
        <sz val="10"/>
        <rFont val="Arial"/>
        <family val="2"/>
      </rPr>
      <t xml:space="preserve"> JUL.</t>
    </r>
  </si>
  <si>
    <r>
      <t xml:space="preserve">EJECUTADO  </t>
    </r>
    <r>
      <rPr>
        <b/>
        <sz val="10"/>
        <rFont val="Arial"/>
        <family val="2"/>
      </rPr>
      <t>JUL.</t>
    </r>
  </si>
  <si>
    <r>
      <t xml:space="preserve">PROGRAMADO </t>
    </r>
    <r>
      <rPr>
        <b/>
        <sz val="10"/>
        <rFont val="Arial"/>
        <family val="2"/>
      </rPr>
      <t>AGO.</t>
    </r>
  </si>
  <si>
    <r>
      <t xml:space="preserve">EJECUTADO  </t>
    </r>
    <r>
      <rPr>
        <b/>
        <sz val="10"/>
        <rFont val="Arial"/>
        <family val="2"/>
      </rPr>
      <t>AGO.</t>
    </r>
  </si>
  <si>
    <r>
      <t xml:space="preserve">PROGRAMADO </t>
    </r>
    <r>
      <rPr>
        <b/>
        <sz val="10"/>
        <rFont val="Arial"/>
        <family val="2"/>
      </rPr>
      <t>SEP.</t>
    </r>
  </si>
  <si>
    <r>
      <t xml:space="preserve">EJECUTADO  </t>
    </r>
    <r>
      <rPr>
        <b/>
        <sz val="10"/>
        <rFont val="Arial"/>
        <family val="2"/>
      </rPr>
      <t>SEP</t>
    </r>
    <r>
      <rPr>
        <sz val="10"/>
        <rFont val="Arial"/>
        <family val="2"/>
      </rPr>
      <t>.</t>
    </r>
  </si>
  <si>
    <r>
      <t>PROGRAMADO</t>
    </r>
    <r>
      <rPr>
        <b/>
        <sz val="10"/>
        <rFont val="Arial"/>
        <family val="2"/>
      </rPr>
      <t xml:space="preserve"> OCT.</t>
    </r>
  </si>
  <si>
    <r>
      <t xml:space="preserve">EJECUTADO  </t>
    </r>
    <r>
      <rPr>
        <b/>
        <sz val="10"/>
        <rFont val="Arial"/>
        <family val="2"/>
      </rPr>
      <t>OCT</t>
    </r>
    <r>
      <rPr>
        <sz val="10"/>
        <rFont val="Arial"/>
        <family val="2"/>
      </rPr>
      <t>.</t>
    </r>
  </si>
  <si>
    <r>
      <t xml:space="preserve">PROGRAMADO </t>
    </r>
    <r>
      <rPr>
        <b/>
        <sz val="10"/>
        <rFont val="Arial"/>
        <family val="2"/>
      </rPr>
      <t>NOV.</t>
    </r>
  </si>
  <si>
    <r>
      <t xml:space="preserve">EJECUTADO </t>
    </r>
    <r>
      <rPr>
        <b/>
        <sz val="10"/>
        <rFont val="Arial"/>
        <family val="2"/>
      </rPr>
      <t>NOV.</t>
    </r>
  </si>
  <si>
    <r>
      <t xml:space="preserve">PROGRAMADO  </t>
    </r>
    <r>
      <rPr>
        <b/>
        <sz val="10"/>
        <rFont val="Arial"/>
        <family val="2"/>
      </rPr>
      <t>DIC.</t>
    </r>
  </si>
  <si>
    <r>
      <t xml:space="preserve">EJECUTADO </t>
    </r>
    <r>
      <rPr>
        <b/>
        <sz val="10"/>
        <rFont val="Arial"/>
        <family val="2"/>
      </rPr>
      <t>DIC.</t>
    </r>
  </si>
  <si>
    <r>
      <t xml:space="preserve">PROGRAMADO </t>
    </r>
    <r>
      <rPr>
        <b/>
        <sz val="10"/>
        <rFont val="Arial"/>
        <family val="2"/>
      </rPr>
      <t>ENE.</t>
    </r>
  </si>
  <si>
    <r>
      <t xml:space="preserve">EJECUTADO </t>
    </r>
    <r>
      <rPr>
        <b/>
        <sz val="10"/>
        <rFont val="Arial"/>
        <family val="2"/>
      </rPr>
      <t>ENE.</t>
    </r>
  </si>
  <si>
    <r>
      <t>PROGRAMADO</t>
    </r>
    <r>
      <rPr>
        <b/>
        <sz val="10"/>
        <rFont val="Arial"/>
        <family val="2"/>
      </rPr>
      <t xml:space="preserve"> FEB.</t>
    </r>
  </si>
  <si>
    <r>
      <t xml:space="preserve">EJECUTADO </t>
    </r>
    <r>
      <rPr>
        <b/>
        <sz val="10"/>
        <rFont val="Arial"/>
        <family val="2"/>
      </rPr>
      <t>FEB.</t>
    </r>
  </si>
  <si>
    <r>
      <t xml:space="preserve">PROGRAMADO </t>
    </r>
    <r>
      <rPr>
        <b/>
        <sz val="10"/>
        <rFont val="Arial"/>
        <family val="2"/>
      </rPr>
      <t>MAR.</t>
    </r>
  </si>
  <si>
    <r>
      <t xml:space="preserve">EJECUTADO </t>
    </r>
    <r>
      <rPr>
        <b/>
        <sz val="10"/>
        <rFont val="Arial"/>
        <family val="2"/>
      </rPr>
      <t>MAR.</t>
    </r>
  </si>
  <si>
    <r>
      <t xml:space="preserve">PROGRAMADO </t>
    </r>
    <r>
      <rPr>
        <b/>
        <sz val="10"/>
        <rFont val="Arial"/>
        <family val="2"/>
      </rPr>
      <t>ABR.</t>
    </r>
  </si>
  <si>
    <r>
      <t xml:space="preserve">EJECUTADO </t>
    </r>
    <r>
      <rPr>
        <b/>
        <sz val="10"/>
        <rFont val="Arial"/>
        <family val="2"/>
      </rPr>
      <t>ABR.</t>
    </r>
  </si>
  <si>
    <r>
      <t xml:space="preserve">PROGRAMADO </t>
    </r>
    <r>
      <rPr>
        <b/>
        <sz val="10"/>
        <rFont val="Arial"/>
        <family val="2"/>
      </rPr>
      <t>MAY.</t>
    </r>
  </si>
  <si>
    <r>
      <t xml:space="preserve">EJECUTADO  </t>
    </r>
    <r>
      <rPr>
        <b/>
        <sz val="10"/>
        <rFont val="Arial"/>
        <family val="2"/>
      </rPr>
      <t>MAY.</t>
    </r>
  </si>
  <si>
    <t>TOTAL GIROS DEL PROYECTO</t>
  </si>
  <si>
    <r>
      <t>PROGRAMADO</t>
    </r>
    <r>
      <rPr>
        <b/>
        <sz val="9"/>
        <rFont val="Arial"/>
        <family val="2"/>
      </rPr>
      <t xml:space="preserve"> ABR.</t>
    </r>
  </si>
  <si>
    <t>Formato: Programación, Atualización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</si>
  <si>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</si>
  <si>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</si>
  <si>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</si>
  <si>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</si>
  <si>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</si>
  <si>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</si>
  <si>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</si>
  <si>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</si>
  <si>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</si>
  <si>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AGOSTO</t>
  </si>
  <si>
    <t>12-OTROS DISTRITO</t>
  </si>
  <si>
    <t>263-RECURSOS PASIVOS PLUSVALIA</t>
  </si>
  <si>
    <t>SEPTIEMBRE</t>
  </si>
  <si>
    <t>OCTUBRE</t>
  </si>
  <si>
    <t>NOVIEMBRE</t>
  </si>
  <si>
    <t>DICIEMBRE</t>
  </si>
  <si>
    <t>I PRESUPUESTAL VIGENCIA 2021</t>
  </si>
  <si>
    <t>ENERO</t>
  </si>
  <si>
    <t>Municipios - 11001 - BOGOTA D.C. [BOGOTA] - Propios</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</si>
  <si>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</si>
  <si>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</si>
  <si>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</si>
  <si>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</si>
  <si>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</si>
  <si>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</si>
  <si>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</si>
  <si>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</si>
  <si>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</si>
  <si>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</si>
  <si>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</si>
  <si>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</si>
  <si>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</si>
  <si>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</si>
  <si>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</si>
  <si>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</si>
  <si>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</si>
  <si>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</si>
  <si>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</si>
  <si>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</si>
  <si>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</si>
  <si>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</si>
  <si>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RECUPERAR ÁREAS PROTEGIDAS AFECTADAS O VULNERABLES PARA EVITAR ACTUALES Y FUTUROS PROCESOS DE OCUPACIÓN ILEGAL</t>
  </si>
  <si>
    <t>Recuperar ochenta (80) hectáreas de áreas protegidas afectadas o vulnerables para evitar actuales y futuros procesos de ocupación informal</t>
  </si>
  <si>
    <t>Número de hectáreas recuperadas de
actuales y futuras ocupaciones ilegales</t>
  </si>
  <si>
    <t>HECTAREAS</t>
  </si>
  <si>
    <t>CONSOLIDAR NUEVAS HECTÁREAS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RESERVA FORESTAL THOMAS VANDER HAMMEN, ZONA RURAL DE USME, CIUDAD BOLÍVAR Y CERRO SECO.</t>
  </si>
  <si>
    <t>Consolidar 153 nuevas hectáreas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</si>
  <si>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 de hectáreas nuevas con estrategias de
conservación o adquisición implementadas
para incrementar oferta de servicios
ambientales y ecosistémicos</t>
  </si>
  <si>
    <t>En cumplimiento del plan de manejo ambiental de la reserva Thomas van der Hammen en 100 Hectáreas de la reserva se implementará las siguientes acciones, procesos de restauración en la reserva incluyendo el bosque las mercedes, procesos de adquisición predial; acuerdos de conformación e implementación de herramientas de paisajes con los propietarios y se adelantaran el acompañamiento y asesoría a los procesos de restitución productiva en las zonas de uso sostenible.</t>
  </si>
  <si>
    <t>II PRODUCTO (FÍSICO) VIGENCIA 2021</t>
  </si>
  <si>
    <t>% PESO 2021</t>
  </si>
  <si>
    <t>META VIGENCIA 2021</t>
  </si>
  <si>
    <t>AVANCE META VIGENCIA 2021</t>
  </si>
  <si>
    <t>% AVANCE META VIGENCIA 2021</t>
  </si>
  <si>
    <t>Se adelantaron gestiones a compromisos de la SDA adquiridos en la sexta sesión ordinaria PAIMIS del año 2020; se envió el borrador a los miembros de la Subcomisión Intersectorial con el fin de elevar consulta sobre fuentes de financiación para el programa de reasentamientos ante el Concejo de Bogotá</t>
  </si>
  <si>
    <t>A enero de 2021 se consolidó la GDB de cartografía temática  relacionada con priorización de 42,82 ha potenciales de restauración ecológica en en PEDM La Conejera,  y de gestión de estrategias y acuerdos de conservación otras áreas de interés ambiental del D.C.</t>
  </si>
  <si>
    <t xml:space="preserve">En enero de 2021 se firma acuerdo de conservación de 19,24 ha dentro de la reserva Forestal Thomas van der Hammen en lo correspondiente a parte del predio de la Hacienda la Conejera
Se continúa el análisis y la gestión en 67,17ha  para la presentación de propuestas de acuerdos de conservación 
</t>
  </si>
  <si>
    <t>En la implementación de acciones sobre OCUPACIONES INFORMALES se avanzo en el proceso de vinculación de los jóvenes que harán parte del convenio, IDIPRON, se encuentra adelantando el proceso de entrevistas, para seleccionar y determinar el grupo de los cincuenta jóvenes que se vincularán.</t>
  </si>
  <si>
    <t>El proceso de identificación de gestión predial para áreas en el sector del Parque Ecológico Distrital de Montaña Entrenubes PEDMEN, y se inicia la formulación del acuerdo de conservación para estas áreas con proceso de restauración, gestión predial y otras herramientas de manejo del paisaje.</t>
  </si>
  <si>
    <t>Se continúa proceso de concertación y presentación de propuestas de acuerdos de conservación con los predios Amaya y Koralia dentro de la RFPNTVDH; se estructura propuesta de acuerdo de conservación en la Hacienda las Mercedes que incluye la contrapropuesta presentada por la empresa Flores Sagaro SA</t>
  </si>
  <si>
    <t>Se continuaron las gestiones interinstitucionales para el proceso de la ruta de atención a ocupaciones informales en áreas protegidas del Distrito Capital, y se generaron las alertas a las autoridades de acción y función policiva para el control de ocupaciones informales en el Parque Entrenubes.</t>
  </si>
  <si>
    <t>Se realiza análisis espacial multicriterio para establecer los atributos ecosistémico del área Cerro Seco y generar los soportes técnicos para determinación de polígonos susceptibles a ser objeto de implementación de estrategias de conservación.</t>
  </si>
  <si>
    <t>Análisis técnicos de priorización de áreas, en GDB de cartografía temática que incluye el resultado multicriterio para la priorización de áreas potenciales de restauración ecológica, adquisición predial y de gestión de estrategias y acuerdos de conservación dentro de la RFPNTvdH</t>
  </si>
  <si>
    <t>Se continuaron las gestiones interinstitucionales para el proceso de la ruta de atención a ocupaciones informales en áreas protegidas del Distrito Capital, y se generaron las 
alertas a las autoridades de acción y función policiva para el control de ocupaciones informales en el Parque Entrenubes.</t>
  </si>
  <si>
    <t xml:space="preserve"> Se realiza análisis espacial multicriterio para establecer los atributos ecosistémico del área Cerro Seco y generar los soportes técnicos para determinación de polígonos susceptibles a 
ser objeto de implementación de estrategias de conservación.</t>
  </si>
  <si>
    <t>Se continuaron las gestiones interinstitucionales para el proceso de la ruta de atención a ocupaciones informales en áreas protegidas del Distrito Capital, y se generaron las alertas a 
las autoridades de acción y función policiva para el control de ocupaciones informales en el Parque Entrenubes.</t>
  </si>
  <si>
    <t>Actualización de predios prioritarios para adquisición por vulnerabilidad de ocupación informal, participación mesa de trabajo para la prevención de desarrollos ilegales de urbanización y vivienda</t>
  </si>
  <si>
    <t>Se suscribió 1 acuerdo de conservación por 0,91 ha 
Se elaboraron 2 propuestas de estrategias de conservación en predios potenciales
Se avanza en la implementación del pacto de altos de la estancia</t>
  </si>
  <si>
    <t>Se continúa con los procesos de articulación interinstitucional entre la SDA y la CAR, para la generación de acciones conjuntas y sinérgicas en el territorio.</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</si>
  <si>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</si>
  <si>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</si>
  <si>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</si>
  <si>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</si>
  <si>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</si>
  <si>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</si>
  <si>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</si>
  <si>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</si>
  <si>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</si>
  <si>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</si>
  <si>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</si>
  <si>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</si>
  <si>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</si>
  <si>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</si>
  <si>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</si>
  <si>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III ACTIVIDADES SUIFT (PRESUPUESTO) VIGENCIA 2020</t>
  </si>
  <si>
    <t>ACTIVIDAD (SUIFT) META (SEGPLAN)</t>
  </si>
  <si>
    <t>PRESUPUESTO VIGENCIA SUIFP 2020</t>
  </si>
  <si>
    <t>PRESUPUESTO
OBLIGADO (GIRADO) 2020</t>
  </si>
  <si>
    <t>Observación mensual (200 Caracteres)</t>
  </si>
  <si>
    <t>Servicio de administración y manejo de áreas protegidas</t>
  </si>
  <si>
    <t>Recuperar ochenta (80) Ha de áreas protegidas del Parque Ecológico
Distrital de Montaña Entrenubes afectadas o vulnerables para evitar actuales y
futuros procesos de ocupación ilegal</t>
  </si>
  <si>
    <t xml:space="preserve">Se realizó la planificación de actividades en búsqueda de información secundaria, revisión de cartografía para identificación de áreas potenciales y se generó el plan de trabajo </t>
  </si>
  <si>
    <t>Servicio de protección de ecosistemas</t>
  </si>
  <si>
    <t>Se elaboró y consolidó la base de datos de predios con previabilidad técnica y jurídica, para adelantar las visitas de caracterización técnica, ambiental y socioeconómica</t>
  </si>
  <si>
    <t>Implementar en 100 Hectáreas de la reserva Thomas Vander Hammen
acciones y procesos de restauración incluyendo el bosque las mercedes,
adquisición predial, acuerdos de conservación e implementación de herramientas
de paisajes con los propietarios y acompañamiento en procesos de restitución
productiva en las zonas de uso sostenible.</t>
  </si>
  <si>
    <t>Se adelantó la programación de actividades de adquisición para lo restante del año 2020, y lo correspondiente a los años 2021 a 2024 conforme a las condiciones definidas para cada caso</t>
  </si>
  <si>
    <t>Se realizaron visitas a las áreas de ocupación en el PEDM Entrenubes para verificar las ocupaciones ilegales, Se realizaron estudios previos para la realización del Convenio Interadministrativo</t>
  </si>
  <si>
    <t>Consolidar  base de datos de predios con previabilidad técnica y jurídica, Se avanzó en el análisis y propuesta de elementos a integrar en la estructura ecológica en el marco de la revisión del POT</t>
  </si>
  <si>
    <t>Se analizaron elementos básicos que orienten a la estructuración de senderos en Lagos de Torca. Se avanzó en la elaboración de los estudios previos para la suscripción de un convenio con el PNUD</t>
  </si>
  <si>
    <t>Se realizó el análisis de regresión logística para identificar las áreas susceptibles a ser afectadas por procesos de ocupación informal en el PEDMEN y zonas de influencia directa.</t>
  </si>
  <si>
    <t xml:space="preserve">Se consolidó la GDB de cartografía temática  relacionada con priorización de áreas potenciales de restauración ecológica de gestión de estrategias y acuerdos de conservación </t>
  </si>
  <si>
    <t xml:space="preserve">Se visito el predio Hacienda La Conejera con el objetivo de establecer las zonas que desean ser vendidas por el propietario, y definir la viabilidad de adquisición </t>
  </si>
  <si>
    <t xml:space="preserve">Se realizará el acercamiento con el propietario de los predios AAA0146UBLW y AAA0186RCKL para que a través de un acuerdo, sea posible la intervención en al menos 0.1ha del cerro Cuchilla el Gavilán, a la vez que se adelantan los estudios técnicos </t>
  </si>
  <si>
    <t>Se realiza reconocimiento técnico de campo a predio Hacienda La Conejera sector Cerro de La Conejera para establecer concepto técnico de importancia ambiental en el marco de procesos de gestión predial por parte de la SDA y determinar tipología de acuerdo de conservación.</t>
  </si>
  <si>
    <t>Se realizan visitas técnicas de campo a predio Hacienda La Conejera para establecer tipología de acuerdo de conservación en áreas de preservación ubicadas dentro de la Zona de Protección al Paisaje de la Reserva.</t>
  </si>
  <si>
    <t>III ACTIVIDADES SUIFT (PRESUPUESTO) VIGENCIA 2021</t>
  </si>
  <si>
    <t>PRESUPUESTO VIGENCIA SUIFP 2021</t>
  </si>
  <si>
    <t>PRESUPUESTO
OBLIGADO (GIRADO) 2021</t>
  </si>
  <si>
    <t>III ACTIVIDADES SUIFT (PRESUPUESTO) VIGENCIA 2022</t>
  </si>
  <si>
    <t>PRESUPUESTO VIGENCIA SUIFP 2022</t>
  </si>
  <si>
    <t>PRESUPUESTO
OBLIGADO (GIRADO) 2022</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</si>
  <si>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</si>
  <si>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</si>
  <si>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</si>
  <si>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</si>
  <si>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</si>
  <si>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</si>
  <si>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</si>
  <si>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</si>
  <si>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</si>
  <si>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</si>
  <si>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</si>
  <si>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Estudios y/o trámites realizados para la adquisición de predios en zonas de interés ambiental del Distrito Capital</t>
  </si>
  <si>
    <t>Porcentaje (%)</t>
  </si>
  <si>
    <t>Se realizó un análisis de los predios, Se llevo a cabo la revisión del procedimiento de adquisición predial. se adelanto la revisión de llevar a cabo los procesos de expropiación por vía administrativa</t>
  </si>
  <si>
    <t>Acuerdos con estrategias de conservación suscritos para incrementar oferta de servicios ambientales y ecosistémicos</t>
  </si>
  <si>
    <t>Número</t>
  </si>
  <si>
    <t xml:space="preserve">Reunión con empresa floricultoras a  fin de conocer las experiencias de trabajo, Se realizó análisis geoespacial de los predios localizados se elaboró y consolidó la base de datos de predios con previabilidad </t>
  </si>
  <si>
    <t>IV GESTIÓN  (FÍSICO) VIGENCIA 2021</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</si>
  <si>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</si>
  <si>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</si>
  <si>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</si>
  <si>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</si>
  <si>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</si>
  <si>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</si>
  <si>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</si>
  <si>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</si>
  <si>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</si>
  <si>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</si>
  <si>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</si>
  <si>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</si>
  <si>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Articulacion SDA - EAAb para adición de convenio 1240 de 2017.</t>
  </si>
  <si>
    <t>-Relacionamiento con propietarios para adquisición predial o nuevos acuerdos
-Articulación con la CAR
-Implementación de acuerdos suscritos</t>
  </si>
  <si>
    <t>Articulacion con el sector académico
avances en la implementación del pacto altos de la estancia
Estructuración de propuestas de acuerdos de conservación</t>
  </si>
  <si>
    <r>
      <t xml:space="preserve">REPROGRAMACIÓN </t>
    </r>
    <r>
      <rPr>
        <b/>
        <sz val="9"/>
        <rFont val="Arial"/>
        <family val="2"/>
      </rPr>
      <t>VIGENCIA 2020
(VALOR INICIAL)</t>
    </r>
  </si>
  <si>
    <t>Avances en la actualizacion de áreas de importancia hidrica en la implementación de los acuerdos suscritos y cntinuidad en la articulación con la CAR</t>
  </si>
  <si>
    <t xml:space="preserve">Priorización núcleo intervención-PAIMIS. Predios adquiridos con avance social ID75 y 76 (561 arboles). 0.02ha liberadas de ocupación con cerramiento. Se detiene construcción predio colindante ID-75 </t>
  </si>
  <si>
    <t xml:space="preserve">Se continúa con proceso de concertación y presentación de propuestas de acuerdos de conservación a actores academicos, públicos y privados. </t>
  </si>
  <si>
    <t xml:space="preserve">Se continua con los procesos de articulación con actores público y privados para la consolidación de acuerdos de conservación. </t>
  </si>
  <si>
    <t>PROYECTO 7811</t>
  </si>
  <si>
    <t>CUMPLIMIENTO</t>
  </si>
  <si>
    <t>MAGNITUD</t>
  </si>
  <si>
    <t>PRESUPUESTO</t>
  </si>
  <si>
    <t>RESERVAS</t>
  </si>
  <si>
    <t xml:space="preserve">PROMEDIO CUMPLIMIENTO META/VIGENCIA </t>
  </si>
  <si>
    <t>PROMEDIO CUMPLIMINETO GENERAL PROYECTO</t>
  </si>
  <si>
    <t>Identificación de nuevos predios para adquisición
Continuidad en el relacionamiento con actores
Avances en la implementación de acuerdos suscritos</t>
  </si>
  <si>
    <t>PAIMIS en espera recursos SDHt. Seguimiento Convenio 699/2020. 9 alertas 0.0362 ha, sin rta ALU. Avance recuperar ID75-76; Mesa Dec. 546/2007. PMU San Germán, reprogramado dic. Avance abordaje social.</t>
  </si>
  <si>
    <t>Programación de suscripción de tres acuerdos de conservación. Se recibió viabilidad de realizar acuerdos de conservación con el sector empresarial y el sector académico.</t>
  </si>
  <si>
    <t>Acuerdos suscritos y elaboración de propuestas para la forma de nuevos en la vigencia 2022</t>
  </si>
  <si>
    <t>Elaboración de documentos técnicos para apoyo en la gestión e implementación de acciones
Continuidad en el relacionamiento con actores
Avances en la implementación de acuerdos suscritos</t>
  </si>
  <si>
    <t>PAIMIS costeo CV, informe entregado. Cierre  Convenio 699/2020. 1 alerta 0.001 ha, sin rta ALU. Informe San German culminado.Particip. en la mesa  Dec. 546/2007. Consolidación abordaje social PEDMEN.</t>
  </si>
  <si>
    <t>Con las estrategias de recuperación implementadas se aumentan las áreas administradas por la SDA que en la actualidad, cuentan con sistemas de vigilancia y cerramiento</t>
  </si>
  <si>
    <t>Elaboración de documentos técnicos para apoyo en la gestión e implementación de acciones, continuidad en el relacionamiento con actores y avances en la implementación de acuerdos suscritos</t>
  </si>
  <si>
    <t>5, PONDERACIÓN HORIZONTAL AÑO: 2022</t>
  </si>
  <si>
    <t>2, ACTUALIZACIÓN  2022</t>
  </si>
  <si>
    <t>3,EJECUTADO 2022</t>
  </si>
  <si>
    <t>N/A</t>
  </si>
  <si>
    <t>10. Suscribir e implementar los acuerdos para la conservación, de la reserva Thomas Vander Hammen</t>
  </si>
  <si>
    <t>11. Realizar la gestión predial requerida para la adquisición de predios en áreas  protegidas y de especial interés ambiental de Bogotá D.C. priorizadas, de la reserva Thomas Vander Hammen</t>
  </si>
  <si>
    <t>9. Elaborar propuesta de estrategias y acuerdos para la conservación con participación de actores, orientados al mantenimiento, restauración (en sus tres dimensiones) y uso sostenible, de la reserva RFPNTvdH</t>
  </si>
  <si>
    <t>Priorización de predios y elaboración de propuesta de estrategias de conservación para algunos de ellos</t>
  </si>
  <si>
    <t xml:space="preserve">Actividades en el proceso de contratación del equipo de trabajo asociado a la meta. </t>
  </si>
  <si>
    <t>1, 5. PROGRAMACIÓN INICIAL AÑO 2022</t>
  </si>
  <si>
    <r>
      <rPr>
        <sz val="9"/>
        <rFont val="Arial Nova Cond Light"/>
        <family val="2"/>
      </rPr>
      <t>3</t>
    </r>
    <r>
      <rPr>
        <b/>
        <sz val="9"/>
        <rFont val="Arial Nova Cond Light"/>
        <family val="2"/>
      </rPr>
      <t xml:space="preserve">. </t>
    </r>
    <r>
      <rPr>
        <sz val="9"/>
        <rFont val="Arial Nova Cond Light"/>
        <family val="2"/>
      </rPr>
      <t xml:space="preserve">Gestionar la implementación de estrategias de conservación para la recuperación de áreas afectadas o susceptibles a ser afectadas por procesos de ocupación  informal </t>
    </r>
  </si>
  <si>
    <t xml:space="preserve">4.Identificar y priorizar las áreas que contienen valores ecosistémicos y ambientales, susceptibles de intervención con estrategias de conservación y/o adquisición predial y elaboración de portafolio. </t>
  </si>
  <si>
    <r>
      <t xml:space="preserve">EJECUTADO  </t>
    </r>
    <r>
      <rPr>
        <b/>
        <sz val="9"/>
        <rFont val="Arial"/>
        <family val="2"/>
      </rPr>
      <t>JUN.</t>
    </r>
  </si>
  <si>
    <t>11. Suba</t>
  </si>
  <si>
    <t xml:space="preserve">UPR: 911.Suba
UPZ: 
Localidad Suba: 2. La Academia; 3. Guaymaral; 17. San José de Bavaria; 27. Suba; 71. Tibabuyes.
Localidad Usaquén: 1. Paseo de Los Libertadores; 9. Verbenal. </t>
  </si>
  <si>
    <t>Constante con las Alcaldías Locales de Usme, Rafel Uribe Uribe y San Cristobal; donde se solicita cronograma de operativos y/o actividades que contengan el crecimiento de ocupaciones ilegales</t>
  </si>
  <si>
    <t>Se presentó la propuesta al propietario Ciro Gallego, U. de América, U. y Colegio Libre para protocolos de Conservación. Se programo la visita para  la propuesta al Colegio INEM de Kennedy</t>
  </si>
  <si>
    <t>Se continúa trabajando en los cinco predios priorizados, que suman en total 62,31 hectáreas, como potenciales para trabajar en el 2022 acuerdos de conservación.</t>
  </si>
  <si>
    <t>Al primer trimestre de 2022, se han recupertado 0,02 Ha, en el avance acumulado del cuatrenio se lleva un total de 19,57 Ha que equivalke al 24,5%</t>
  </si>
  <si>
    <t xml:space="preserve">Seguimiento y desarrollo de actividades contempladas en los acuerdos suscritos, apoyo Mujeres Reverdece, articulación JBB. Estudio de posibles firmantes con academia.  </t>
  </si>
  <si>
    <t>Se planteó un plan de trabajo con los colegios ubicados dentro de la reserva, se realizó la primera reunión con la Fiscalía y se implementaron estrategias de conservación en los acuerdos suscritos.</t>
  </si>
  <si>
    <t>PRESENTACIÓN PARA AUTOEVALUACION</t>
  </si>
  <si>
    <r>
      <t xml:space="preserve">META
</t>
    </r>
    <r>
      <rPr>
        <sz val="14"/>
        <color theme="0"/>
        <rFont val="Arial"/>
        <family val="2"/>
      </rPr>
      <t>(Cifras en millones COP)</t>
    </r>
  </si>
  <si>
    <t>EJECUTADO ACUMULADO AL PERIODO
 AÑO 2022</t>
  </si>
  <si>
    <t>EJECUCION PERIODO</t>
  </si>
  <si>
    <t>EJECUCION ACUMULADA %</t>
  </si>
  <si>
    <t>Abril 2022 cierra con 11 alertas; recuperado 0.011 ha; 4 desmontes</t>
  </si>
  <si>
    <t>A abril 2022 se reporta un avance acumulado al PDD de 19,64ha, el mes cierra con 11 alertas; recuperado 0.011 ha; 4 desmontes.</t>
  </si>
  <si>
    <t xml:space="preserve">Seguimiento y desarrollo de actividades contempladas en los acuerdos de conservación suscritos y por suscribir. Prioridad sector académico y empresarial. </t>
  </si>
  <si>
    <t>Se realizaron reuniones iniciales de acercamiento y visitas de campo con colegios, también se implementaron estrategias de conservación en los acuerdos suscritos.</t>
  </si>
  <si>
    <t>A través de la implementación de estrategias integrales de conservación en la Reserva Thomas van der Hammen, que implican procesos y actividades con participación de los diferentes actores comunitarios presentes en el territorio, se aporta a los objetivos de conservación, al plan de manejo de la reserva y al fortalecimiento de su carácter y función ecológica y ambiental, local y regional, teniendo en cuenta sus potencialidades, los usos actuales, alteraciones, degradaciones y presiones de ocupación, en procura de la sostenibilidad del territorio y el mejoramiento de la calidad de vida de los habitantes del Distrito Capital y de la región.</t>
  </si>
  <si>
    <t xml:space="preserve">El proceso de adquisición predial en la vigencia 2022 se esta evaluando dado que por las caracteristicas de los predios que principalmente tienen uso económico el metro cuadrado lo hace muy costoso, se planea acuerdos de conservación con los dueños de los predios. </t>
  </si>
  <si>
    <t>Check</t>
  </si>
  <si>
    <t>Ppto Vigencia Inicial</t>
  </si>
  <si>
    <t xml:space="preserve">Ppto Vigencia Actual </t>
  </si>
  <si>
    <t>Comprometido</t>
  </si>
  <si>
    <t>Giro</t>
  </si>
  <si>
    <t xml:space="preserve">% Ejecución Ppto </t>
  </si>
  <si>
    <t>(CDP)</t>
  </si>
  <si>
    <t xml:space="preserve"> (RP)</t>
  </si>
  <si>
    <t>Prspsto por comprometer</t>
  </si>
  <si>
    <t>Ejec. Giros</t>
  </si>
  <si>
    <t>Periodo de contratación de contratistas</t>
  </si>
  <si>
    <t>Se realizaron reuniones iniciales y visitas de campo con colegios y el predio pilas, también se implementaron estrategias de conservación en los acuerdos suscritos.</t>
  </si>
  <si>
    <t>Seguimiento y desarrollo de actividades contempladas en los acuerdos de conservación    suscritos y por suscribir. Prioridad sector académico y empresarial.</t>
  </si>
  <si>
    <t>SE generaron 5 alertas tempranas; tres operativos de desmonte; 4m2 recuperados; 1 informe ocupaciones; participación en audiencia pública RT 67</t>
  </si>
  <si>
    <t>TOTALES Reservas</t>
  </si>
  <si>
    <t>TOTALES Vigencia</t>
  </si>
  <si>
    <t>AVANCE CUMPLIMIENTO MAGNITUF FÍSICA</t>
  </si>
  <si>
    <t>CUATRIENIO</t>
  </si>
  <si>
    <t>2022 P</t>
  </si>
  <si>
    <t>2022 E</t>
  </si>
  <si>
    <t>% Ejec Vigencia</t>
  </si>
  <si>
    <t>% ejec Meta</t>
  </si>
  <si>
    <t xml:space="preserve">A junio de 2022, se reporta un avance acumulado PDD de 52,18 ha, de las cuales 19,24 corresponden al 2020 y 32,94 ha al 2021. Gestión: Acuerdos de conservación suscritos: Flores de los Andes y Sunshine Bouquet, se realizó una matriz de análisis de datos de los monitoreos de fauna realizados en may y jun. Se llevó a cabo una visita técnica en cada empresa con el propósito de revisar la instalación de piezómetros y calicatas. Reunión con la gerencia de cada empresa floricultora para presentar avances en las estrategias de conservación y definir la instalación del vivero; en la Hacienda la Conejera se llevó a cabo una jornada de plantación en compañía del Ejército Nacional, se plantaron 37 individuos y se elaboró un informe de gestión del acuerdo de junio. Gestión acuerdos por suscribir:  Se identificaron cinco nuevas instituciones a nivel educativo (U de Ciencias Aplicadas, U Santo Tomas, Escuela Aeroclub de Colombia, Fundación Universitaria Juan Corpas y el Seminario Luis Amigo). Se identificaron quince nuevas áreas de nivel de Clubes deportivos y sociales descritos en el informe de gestión. Tanto los clubes deportivos como las instituciones educativas, se contactarán en julio. Se llevaron a cabo jornadas de relacionamiento con las instituciones educativas Liceo Ciencia y Cultura Harvard, Alfonso Jaramillo, Beth Shalom y Gimnasio Ingles Campestre. Se realizaron jornadas de trabajo con la Corporación Autónoma Regional (CAR) para trabajar en conjunto los programas de pago por servicios ambientales y acuerdos de conservación en los predios privados de la reserva. Se formularon cuatro doc. técnicos correspondientes a las propuestas técnicas de conservación ecológica para los colegios Liceo Juan Ramón Jiménez, José Joaquín Castro Martínez y Colombo American School, y para el predio Pilas. Se realizó mesa de trabajo con los docentes del colegio Liceo Juan Ramón Jiménez para revisar de manera conjunta las estrategias de conservación propuestas por el equipo de la SDA.
</t>
  </si>
  <si>
    <t>A junio 2022  se vanzó en el 100% de la actividad. se realizó la identificación de nuevas áreas que contienen valores ecosistémicos y ambientales las cuales pueden considerarse para realizar la intervención de las estrategias de conservación. Se identificaron cinco nuevas instituciones a nivel educativo (Universidad de Ciencias Aplicadas, Campus Universidad Santo Tomas, Escuela Aeroclub de Colombia, Fundación Universitaria Juan N Corpas y el Seminario Luis Amigo).
Adicionalmente, se identificaron quince nuevas áreas de nivel de Clubes deportivos y sociales (Club Compensar, El Tambor Multiparque, Finca la Claudia, Club Deportivo Maracaná, El Retiro San Juan, Fortaleza Fútbol Club, Arrayanes Campo Deportivo, Escuela de Equitación la Sabana, Hacienda Santa Francisca, Club Atlético Lanús, Club Deportivo Federico Valencia, Escuela de Fútbol la Selección XS, The Bogota Sports Club, Club Social y deportivo casa amarilla y Centro de Entrenamiento la bombonera). Es importante precisar que tanto los clubes deportivos como las instituciones educativas identificadas, serán contactados en el mes de julio.
Por otro lado, se llevaron a cabo jornadas de relacionamiento con las instituciones educativas Liceo Ciencia y Cultura Harvard, Alfonso Jaramillo, Beth Shalom y Gimnasio Ingles Campestre. También se realizaron dos jornadas de trabajo con la Corporación Autónoma Regional (CAR) para trabajar en conjunto los programas de pago por servicios ambientales y acuerdos de conservación en los predios privados localizados dentro de la reserva.</t>
  </si>
  <si>
    <t>7, LOGROS CORTE JUNIO 2022</t>
  </si>
  <si>
    <t xml:space="preserve">Actividad 8:
Anexo 1. 23.06.2022 Matriz predios RFPNTvdH (nuevas áreas identificadas)
Anexo 2. 01.06.2022 Acta reunión inicial Liceo Ciencia y Cultura Harvard.pdf
Anexo 3. 01.06.2022 Acta reunión inicial colegio Alfonso Jaramillo.pdf
Anexo 4. 09.06.2022 Acta acercamiento con colegios Beth Shalom y Gimnasio Ingles Campestre
Anexo 5. 06.06.2022 Reunión articulación PSA y acuerdos de conservación CAR - SDA.pdf
Anexo 6. 22.06.2022 Acta reunión articulación PSA y acuerdos de conservación entre CAR y SDA.pdf
Actividad 9:
Anexo 1. 10.06.2022 Propuesta técnica estrategias de conservación Liceo Juan Ramón Jiménez.pdf
Anexo 2. 28.06.2022 Propuesta técnica de estrategias de conservación en colegio José Joaquín Castro Martínez.docx
Anexo 3. 28.06.2022 Propuesta técnica de estrategias de conservación en colegio Colombo American School.docx
Anexo 4. 06.06.2022 Propuesta técnica estrategias de conservación predio pilas
Anexo 5. 16.06.2022 Acta reunión revisión propuesta estrategias de conservación Liceo Juan Ramón Jiménez .pdf
Anexo 6. 14.06.2022 Presentación revisión propuesta estrategias de conservación Liceo Juan Ramón Jiménez.pptx
Actividad 10: 
Anexo 1. 08.06.2022 Acta monitoreo de fauna en Flores de los Andes.pdf
Anexo 2. 28.06.2022 Matriz especies de fauna monitoreo I-2022 Flores de los Andes
Anexo 3. 30.06.2022 Informe monitoreo de fauna I-2022 Flores de los Andes
Anexo 4. 28.06.2022 Informe flora Flores de los Andes.pdf
Anexo 5. 16.06.2022 Acta reunión gestión acuerdo de conservación con empresa Flores de los Andes SAS
Anexo 6. 13.06.2022 Presentación avances acuerdo Flores de los Andes
Anexo 7. 28.06.2022 Matriz especies de fauna monitoreo I-2022 Sunshine Bouquet
Anexo 8. 30.06.2022 Informe monitoreo de fauna I-2022 Sunshine Bouquet
Anexo 9. 28.06.2022 Informe flora Sunshine Bouquet.pdf
Anexo 10. 28.06.2022 Documento técnico análisis indicadores de sostenibilidad Sunshine Bouquet
Anexo 11. 15.06.2022 Acta reunión gestión acuerdo de conservación con empresa CI Sunshine Bouquet.pdf
Anexo 12. 13.06.2022 Presentación avance acuerdo Sunshine Bouquet.pptx
Anexo 13. 30.06.2022 Acta visita técnica geología e hidrología Flores de los Andes
Anexo 14. 30.06.2022 Acta visita técnica geología e hidrología Sunshine Bouquet
Anexo 15. 29.06.2022 Análisis de costos de vivero empresas floricultoras
Anexo 16. 29.06.2022 Reporte sobre consolidado de recolección de material vegetal en el primer semestre 2022
Anexo 17. 25.06.2022 Acta jornada de plantación en Hacienda la conejera
Anexo 18. 22.06.2022 Informe de establecimiento diseños florísticos de rehabilitación en hacienda la conejera
Actividad 11:
No hay soportes en esta actividad
</t>
  </si>
  <si>
    <t>Adquisición predial: realizar el seguimiento de las acciones adelantadas desde la EAAB en lo concerniente a los predios propiedad de Fiduciaria Colmena ubicados en el cerro cuchilla del gavilán.
Programa de reasentamiento caso PEDMEN: participar de las mesas de trabajo y sesiones ordinarias convocadas por los miembros de la Subcomisión PAIMIS en aras de asegurar la intervención en áreas prioritarias para la recuperación del PEDMEN.</t>
  </si>
  <si>
    <t>A partir de los ejercicios de apropiación territorial de las zonas borde del PEDMEN, se ha beneficiado la comunidad de borde del cerro Guacamayas, sector malvinas, promoviendo las propuestas de autogestión del territorio; propuesta que será piloto para impulsar estas acciones en otras áreas Prioritarias identificadas en el cerro guacamayas y en otros puntos del PEDMEN.</t>
  </si>
  <si>
    <t>Subcarpeta de evidencias documentales de la meta   
Actividad 1
Anexo 1. Acta de mesa de trabajo PAIMIS
Actividad 2
Anexo 1.Memoria de visita 07062022 Cerro Juan Rey
Anexo 2.Memoria de visita 10062022 Guacamayas-Polígono 163
Anexo 3.Memoria de visita 15062022 ID 75-76
Anexo 4.Memoria de visita 24062022 Sector Malvinas
Anexo 5.Alertas tempranas y matriz seguimiento ocupaciones
Anexo 6. Mapa tensionates
Actividad 3
Anexo 1.Propuesta de estrategias</t>
  </si>
  <si>
    <t>A junio se lleva un acumulado del 46%. Gestión: la SDA ha participado en mesa de trabajo con la Secretaría Distrital del Hábitat – SDHt y Gobierno – SDG, en aras de realizar una revisión preliminar sobre los polígonos a intervenir según las consideraciones de la Caja de Vivienda Popular realizadas en la segunda sesión ordinaria y según los lineamientos de los despachos, que incluyen  Realizar únicamente relocalización transitoria por un tiempo de 1 año y revisar si dicha propuesta puede ser materializada a través del PAIMIS o si se requiere la creación de un nuevo decreto para llevarlo a cabo. En la mesa de trabajo llevada a cabo el 23 de junio de 2022, la Secretaría Distrital del Hábitat indaga sobre el o los polígonos de monitoreo en los que sería posible aplicar únicamente a relocalización para aplicar dentro de los criterios definidos en el marco técnico del decreto 227 del 2015, verificar si es viable o no aplicar el decreto o si por el contrario se debería reestructurar. La SDA menciona la importancia de enviar a revisión de los abogados tanto el marco técnico como el decreto para la prevención del daño antijurídico. Finalmente, se evidencia un retroceso para los planes de acción, el presentado por la SDA en el año 2019, la siguiente versión presentada a solicitud de la Subcomisión para el año 2021 y la primera sesion ordinaria del 2022. SDHt indaga si los cuatro polígonos de monitoreo priorizados anteriormente se seguirán trabajando, o si se replanterían acciones y polígonos priorizados. Por otra parte, SDHt presentará una propuesta nueva en la próxima sesión ordinaria, la SDA apoyará las mesas de trabajo que para tal fin convoque la SDHt. Teniendo en cuenta que los ocupantes puedan negarse a su inclusión en el programa, la SDG deberá proponer las alternativas de manejo en caso tal que se apruebe la propuesta generada por la SDHt</t>
  </si>
  <si>
    <t xml:space="preserve">A junio se lleva un acumulado del 45%. Gestión: Se realizó un recorrido en el cerro Juan Rey, identificando un potencial escenario de ocupación informal en la margen sur de la quebrada verejones a unos 200 metros del PEDMEN, lo anterior como consecuencia de una demolición parcial de viviendas en zonas de ronda. Se identificó un  proceso de loteo en el sector de fiscala dentro del polígono de monitoreo 163 realizando las denuncias pertinentes. Se visitó el sector norte de la cuchilla de Guacamayas; se observa un área de oportunidad para proyectar acciones participativas por parte de los propietarios privados que logre la recuperación de coberturas vegetales y la conservación del área protegida. Se visitó el sector de palermo donde de manera preliminar se identificó un claro desconocimiento por parte de la comunidad aledaña sobre el Parque Ecológico Distrital de Montaña Entre Nubes, el espacio geográfico que ocupa y los usos permitidos en este. En el predio ID 75 en cuchilla del Gavilán se explorará la posible implementación de un microinvernadero para la propagación de especies nativas y la adecuación de una huerta agroecológica. El predio ID 76, resulta reiterativo el problema de residuos sólidos asociados  a las ocupaciones informales, razón por la cual se evaluará la manera de abordar la problemática desde el componente socio-ambiental. Se visitó el sector de malvinas en el cerro cuchilla de Guacamayas encontrando un interesante proceso de agricultura urbana en una matriz de predios reasentados por la caja de vivienda popular, en una condición similar a la que previamente se identificó en la huerta muisca y su área de influencia, posibilitando el desarrollo  de un escenario agroecológico de borde. Se generó matriz en la cual se registraron en total 11 alertas tempranas frente a procesos de ocupación ilegal, las cuales se informaron de manera inmediata a la policía nacional y a las alcaldías locales de Rafael Uribe Uribe y a la Alcaldía Local de Usme.
</t>
  </si>
  <si>
    <t>A junio se lleva un acumulado del 46%. Gestión: a partir de la información obtenida en campo por parte del equipo social y ambiental, se ha avanzado en la construcción de la estrategia para la consolidación de zonas de borde del área protegida, esperando con su  implementación contribuir a  la contención de ocupaciones y el cumplimiento de la meta vigente para el 2022 en el marco del proyecto 7811. Teniendo en cuenta que una de las alternativas para la recuperación de áreas es la adquisición predial y que esta se ve afectada por consideraciones tanto técnicas como jurídicas con el desarrollo del convenio 1240 con la  EAAB,  se plantean propuestas de intervención ampliada con un enfoque  socioambiental y participativo tanto con las comunidades de borde como con propietarios de predios dentro del parque de montaña  en zonas geográficamente estratégicas.</t>
  </si>
  <si>
    <t>Acumulado PDD 25,70 ha, ejecutadas en 2021. Gestión acuerdos suscritos: Reserva UtopíaBio: se realizó una reunión para la zonificación del plan de restauración, que continúa en proceso de elaboración. Reserva Umbral Cultural Horizontes-RUCH: Capacitación de técnicas de monitoreo. U ECCI: seguimiento al acuerdo de conservación, se realizó recolección de material vegetal en PEDMEN. Acuerdos por suscribir: Sector académico: Colegio Monseñor Bernando Sánchez, U de América, U de la Salle, U y colegio Libre; se realiza seguimiento para definir propuesta de acuerdo de conservación. Visita a Instituciones Educativas de la localidad de Sumapaz, para identificar oportunidades de acuerdos de conservación  e implementación de iniciativa ‘Bogotá Reverdece de la mano de la academia’. Colegio La Salle: socialización de los acuerdos de conservación. Sector público: Enterritorio y PONAL - Dirección de Carabineros y Seguridad Rural: visita de campo para evaluar viabilidad de acuerdo de conservación. Sector Empresarial: Frigorífico Guadalupe:  propuesta presupuestal para el vivero solicitado. Sector privado: Ciro Gallego: revisión acuerdo y posterior firma. Corporación Ambiental Empresarial – CAEM, Predio Piedra Blanca / Sumapaz, Team Foods, Cable Móvil, Constructora Colpatria y ETB se realiza seguimiento para cerrar acuerdo. Gestión convenio interadministrativo 1240 de 2017 (EAAB): Convenio 1240, 2017: Se presentan los avances de seguimiento del comité técnico y se complementa la propuesta de priorización de predios en áreas de importancia estratégica para la conservación del recurso hídrico. En la línea de jardinería se tienen asignada un área de 20,267 M2 dividida entre la multilocal calle 80 y las localidades de Barrios unidos (Glorieta Calle 63) y Teusaquillo (Av Esperanza entre Cra 50 y Av 68). Las jardineras serán intervenidas a través de ciclos de mantenimiento.</t>
  </si>
  <si>
    <t>Con la iniciativa ‘Bogotá reverdece de la mano de la academia’ se busca generar un impacto a nivel distrital mediante el trabajo con población potencialmente objetivo, los niños, niñas y adolescentes son considerados actores principales dentro de la transformación de practicas culturales , para caminar hacia sistemas sostenibles, lo anterior, entendiendo que si producen cambios en dichas etapas del desarrollo humano, se promueve el cambio de practicas de crianza para generaciones futuras además las institución presentan objetivos de trabajo comunes en los PRAE.
De la misma manera, la articulación con sector privado permite en algunos de los casos promover al sostenibilidad de las acciones a realizar, pues ayudan a direccionar recursos suficientes para la implementación y realización de las estrategias.</t>
  </si>
  <si>
    <t>Archivos de evidencias: 
Actividad 4
Anexo 1. Documentos Convenio 1240 de 2017.
Anexo 2. Soportes CT y borrador resolución nuevas AIECRH. 
Anexo 3. Salida gráfica Enterritorio.
Anexo 4. Salida gráfica PONAL- Dirección de Carabineros.
Anexo 5. Análisis catastral Ciro Gallego. 
Anexo 6. Visita Colegio Monseñor Bernardo Sanchéz.
Anexo 7. Visita Constructora Colpatria.
Anexo 8. Visita Team Foods Colombia. 
Anexo 9. Visita localidad de Sumapaz. 
Actividad 5
Anexo 10. Bogotá Reverdece de la Mano de la Academia. 
Anexo 11. Capacitación monitoreo Reserva UtopíaBio.
Anexo 12. Capacitación monitoreo RUCH. 
Anexo 13. Propuesta acuerdo de conservación Ciro Gallego.
Anexo 14. Propuesta acuerdo de conservación U. América. 
Anexo 15. Propuesta acuerdo de conservación Universidad y Colegio Libre.
Anexo 16, Presentación Universidad Salle. 
Anexo 17. Presentación Colegio de la Salle. 
Actividad 6
Anexo 18. Propuesta diplomado Altos de la Estancia. 
Anexo 19. Retroalimentación equipo monitoreo de la biodiversidad. 
Anexo 20. Seguimiento apoyo técnico. 
Anexo 21. Seguimiento apoyo socio-espacial. 
Actividad 7
Anexo 22. Propuesta vivero Frigorífico Guadalupe. 
Anexo 23. Visita Reserva UtopíaBio. 
Anexo 24. Recolección de material vegetal U. ECCI. 
Anexo 25. Visita Vivero Soratama. 
Anexo 26. Articulación con la Corporación Ambiental Empresarial (CAEM).</t>
  </si>
  <si>
    <t xml:space="preserve">Programa de reasentamiento caso PEDMEN: A pesar de contar con un plan de acción aprobado de manera unánime por la subcomisión intersectorial PAIMIS en el año 2019, a la fecha, no ha sido posible su implementación puesto que en la actualidad no se cuenta con los recursos financieros que permita la implementación de acciones de reasentamiento y posterior recuperación ambiental. </t>
  </si>
  <si>
    <t>A junio hay un 65% de cumplimiento. Se presentan los avances de seguimiento del comité técnico del Convenio 1240 de 2017 SDA – EAAB ESP, y se revisa la gestión administrativa realizada en predios adquiridos en el marco del convenio y la priorización de predios en áreas de importancia estratégica para la conservación del recurso hídrico. A través de las gestiones de la SDA-SER, se realiza la actualización y ajustes jurídicos y técnicos del documento para la adición de nuevas Áreas de Importancia Estratégica para la Conservación del recurso Hídrico-AIECRH versiones finales compartidas con la Dirección Legal Ambiental-DLA; con el propósito de proyectar el acto administrativo paras la declaratoria de las nuevas áreas adicionales por parte de la SDA. Durante el mes de junio desde el componente espacial se realizaron las salidas gráficas para las visitas de campo de: Enterritorio (Anexo 3),  PONAL – Dirección de Carabineros y se revisaron los datos catastrales para la propuesta de acuerdo de Ciro Gallego. Se realizó la visita técnica al predio perteneciente al colegio Monseñor Bernardo Sanchez, al predio de Constructora Colpatria, al predio de Team Foods  y Sumapaz.</t>
  </si>
  <si>
    <t>A junio el cumplimiento es del 70%, Se realizaron las gestiones pertinentes para la presentación de la iniciativa ‘Bogotá Reverdece de la mano con la academia’, mediante la elaboración de pieza gráfica sobre la iniciativa e invitación, así mismo se preparó la presentación de socialización con la Universidad el Externado y el Colegio Anglocolombiano. Para junio se realizaron dos capacitaciones sobre las técnicas de monitoreo y sistematización de la biodiversidad en la Reserva UtopíaBio y en la Reserva Umbral Cultural Horizonte -RUCH. Se elaboraron las propuestas de acuerdo de conservación para el predio de Ciro Gallego, Universidad de América  y Universidad y Colegio Libre y se presentó la propuesta para la Universidad y Colegio De La Salle.</t>
  </si>
  <si>
    <t xml:space="preserve">A junio el avance es del 49,98%, se ha avanzado en la formulación de una iniciativa para instituciones educativas de primaria y bachillerato con el siguiente objetivo: “Promover el cuidado de la salud ambiental; a través del trabajo con  las Instituciones Educativas mediante la implementaciones de acciones de restauración, conservación, ciencia ciudadana y el fortalecimiento de la articulación entre estas y la SDA”, con el fin de construir una red de cuidadores de la salud ambiental para la ciudad e implementar estrategias de conservación en sitios estrategicos de la ciudad facilitando la conectividad ecologica. Se realizó acompañamiento a la cátedra de cerros realizada en la RUCH y la visita del C.C. El Retiro. Se realizó mesa de trabajo en conjunto con SEGAE-SER para dar a conocer el proyecto de conservación a las empresas Mexichem Colombia, Centro Comercial El Retiro, Montessori British School, General Motors, Banco de Bogotá, HP -Colombia, Constructora Colpatria, Team Foods, Cable Móvil, ETB, En Territorio y CAEM. 
Para el mes de junio, se avanzó en la construcción del documento propuesta de diplomado con ocasión al compromiso del Pacto con la UPZ 69 Ismael Perdomo, además de la articulación con IDPAC para el cumplimiento de dicho compromiso. Se realizaron los encuentros de retroalimentación con el equipo de monitoreo de la biodiversidad, con el apoyo técnico y el componente socio-espacial. </t>
  </si>
  <si>
    <t xml:space="preserve">A junio de 2022, se reporta un avance acumulado PDD de 52,18 ha, de las cuales 19,24 corresponden al 2020 y 32,94 ha al 2021. Gestión: Acuerdos de conservación suscritos: con las empresas Flores de los Andes y Sunshine Bouquet, se realizó respectivamente una matriz de análisis de datos de los monitoreos de fauna realizados en el mes de mayo y junio, y su respectivo informe de resultados. Se llevó a cabo una visita técnica en cada empresa con el propósito de revisar la instalación de piezómetros y calicatas. Reunión con la gerencia de cada empresa floricultora para presentar avances en la implementación de las estrategias de conservación y definir la instalación del vivero; en la Hacienda la Conejera se llevó a cabo una jornada de plantación en compañía del Ejército Nacional en la cual se plantaron 37 individuos y se elaboró un informe de gestión del acuerdo correspondiente al mes de junio. Gestión acuerdos por suscribir:  Se realizó la identificación de nuevas áreas que contienen valores ecosistémicos y ambientales que pueden considerarse para realizar la intervención de las estrategias de conservación. Se identificaron cinco nuevas instituciones a nivel educativo (U de Ciencias Aplicadas, U Santo Tomas, Escuela Aeroclub de Colombia, Fundación Universitaria Juan Corpas y el Seminario Luis Amigo). se identificaron quince nuevas áreas de nivel de Clubes deportivos y sociales (Club Compensar, El Tambor Multiparque, Finca la Claudia, Club Deportivo Maracaná, El Retiro San Juan, Fortaleza Fútbol Club, Arrayanes Campo Deportivo, Escuela de Equitación la Sabana, Hacienda Santa Francisca, Club Atlético Lanús, Club Deportivo Federico Valencia, Escuela de Fútbol la Selección XS, The Bogota Sports Club, Club Social y deportivo casa amarilla y Centro de Entrenamiento la bombonera). Tanto los clubes deportivos como las instituciones educativas identificadas, serán contactados en julio. Se llevaron a cabo jornadas de relacionamiento con las instituciones educativas Liceo Ciencia y Cultura Harvard, Alfonso Jaramillo, Beth Shalom y Gimnasio Ingles Campestre. Se realizaron dos jornadas de trabajo con la Corporación Autónoma Regional (CAR) para trabajar en conjunto los programas de pago por servicios ambientales y acuerdos de conservación en los predios privados localizados en la reserva. Se formularon cuatro documentos técnicos correspondientes a las propuestas técnicas de estrategias de conservación ecológica para los colegios Liceo Juan Ramón Jiménez, José Joaquín Castro Martínez y Colombo American School, y para el predio Pilas. Se realizó mesa de trabajo con los docentes del colegio Liceo Juan Ramón Jiménez para revisar de manera conjunta las estrategias de conservación propuestas por el equipo de la SDA.
</t>
  </si>
  <si>
    <t>A junio 2022, se han realizado acercamientos y presentación de acuerdos de conservación, así: colegio Clermont, Beth Shalom, George Washington School, Internacional de Educación Integral y Lisa Meitner. Se llevaron a cabo visitas de reconocimiento en los siguientes colegios: Evergeen School, George Washington,  bilingüe Clermont e Internacional de Educación Integral. Se formuló el documento técnico con la propuesta de estrategias de conservación ecológica para dos colegios: Nuevo Campestre y Nueva York.  Para el mes de junio, se formularon cuatro doc técnicos correspondientes a las propuestas técnicas de estrategias de conservación ecológica para los colegios Liceo Juan Ramón Jiménez, José Joaquín Castro Martínez y Colombo American School, y para el predio Pilas. Partiendo de este hecho, se realizó una mesa de trabajo con los docentes del colegio Liceo Juan Ramón Jiménez para revisar de manera conjunta las estrategias de conservación propuestas. Se complementa la propuesta de priorización de predios en áreas de importancia estratégica para la conservación del recurso hídrico que fueron incluidos por la SDA en la base de datos del convenio y la proyección de nuevas áreas propuestas por la SDA, dentro de las cuales se encuentra la Reserva Forestal Productora del Norte Thomas van Der Hammen. A través de las gestiones de la SDA-SER y con base en el pronunciamiento realizado por la CAR avalando áreas rurales en las localidades de Suba y Ciudad Bolívar, se realiza la actualización y ajustes jurídicos y técnicos del documento para la adición de nuevas Áreas de Importancia Estratégica para la Conservación del recurso Hídrico AIECRH; con el propósito de proyectar el acto administrativo paras la declaratoria de las nuevas áreas adicionales por parte de la SDA. Para el mes de junio 2022 los docentes de las instituciones educativas se encuentran en vacaciones, esto implica el retraso en la revisión de las propuestas técnicas de estrategias de conservación</t>
  </si>
  <si>
    <t>A junio los acuerdos de conservación suscritos, son: Flores de los Andes y Sunshine Bouquet, se realizó una matriz de análisis de datos de los monitoreos de fauna realizados en may y jun. Se llevó a cabo una visita técnica en cada empresa con el propósito de revisar la instalación de piezómetros y calicatas. Reunión con la gerencia de cada empresa floricultora para presentar avances en las estrategias de conservación y definir la instalación del vivero; en la Hacienda la Conejera se llevó a cabo una jornada de plantación en compañía del Ejército Nacional, se plantaron 37 individuos y se elaboró un informe de gestión del acuerdo de junio. Gestión acuerdos por suscribir:  Se identificaron cinco nuevas instituciones a nivel educativo (U de Ciencias Aplicadas, U Santo Tomas, Escuela Aeroclub de Colombia, Fundación Universitaria Juan Corpas y el Seminario Luis Amigo). Se identificaron quince nuevas áreas de nivel de Clubes deportivos y sociales descritos en el informe de gestión para contactar en julio. Se llevaron a cabo jornadas de relacionamiento con las instituciones educativas Liceo Ciencia y Cultura Harvard, Alfonso Jaramillo, Beth Shalom y Gimnasio Ingles Campestre. Se realizaron jornadas de trabajo con la Corporación Autónoma Regional (CAR) para trabajar en conjunto los programas de pago por servicios ambientales y acuerdos de conservación en los predios privados de la reserva. Se formularon cuatro doc. técnicos correspondientes a las propuestas técnicas de conservación ecológica para los colegios Liceo Juan Ramón Jiménez, José Joaquín Castro Martínez y Colombo American School, y para el predio Pilas. Se realizó mesa de trabajo con los docentes del colegio Liceo Juan Ramón Jiménez para revisar de manera conjunta las estrategias de conservación. Para el mes de junio 2022 los docentes de las instituciones educativas se encuentran en vacaciones, esto implica el retraso en la revisión de las propuestas técnicas de estrategias de conservación</t>
  </si>
  <si>
    <t>A junio de 2022 se reporta un avance acumulado al PDD de 19,82ha, de las cuales 19,55ha se ejecutaron en la vigencia 2021 y 0.27 ha se han recuperado en 2022. A través de las siguientes acciones: La SDA participó en mesa de trabajo con la Secretaría Distrital del Hábitat y Gobierno, en aras de realizar una revisión preliminar de los polígonos a intervenir según las consideraciones de la Caja de Vivienda Popular realizadas en la segunda sesión ordinaria Programa de Acompañamiento Integral para Mitigación del Impacto Social- PAIMIS. De otro lado, se han realizado recorridos por el sector nororiental y occidental del cerro Juan Rey; en junio se visitó el sector norte de la cuchilla de Guacamayas en el área de influencia del plan parcial Rafael Uribe 70, se visitaron los predios ID 75 e ID 76 en cuchilla del Gavilán, el sector de malvinas en la cuchilla de Guacamayas con el ánimo de identificar posibles elementos sociales, ambientales y geográficos que alimentarán el proceso de construcción de la estrategia de consolidación de zonas de borde. Se generó matriz en la cual se registraron en total 11 alertas tempranas frente a procesos de ocupación ilegal. Se plantearon estrategías a implementar para la contención de ocupaciones y el cumplimiento de meta vigente para el 2022. Se participó de la Audiencia llevada a cabo en mayo entre el querellado Arley Estupiñan Mosquera y la SDA como querellante. Así mismo, se realizó informe técnico para que obre como prueba en el expediente. Igualmente se realizó visita técnica al predio RT 67 en mayo evidenciando continuidad de los procesos de ocupación en el polígono 035 San German y se realizó visita técnica al polígono 034 - Nueva Esperanza con el objetivo de identificar las características técnicas y ambientales del sendero agroecológico propuesto por líderes comunales de los sectores el Valle y Rincón del Valle. En cuanto a las acciones de recuperación adelantadas en el polígono Nueva Esperanza, se generó informe por parte de SCASP, con el fin de dar apertura a proceso sancionatorio. Se realizó en el cerro Guacamayas una jornada de plantación de 10 individuos arbóreos de la especie Myrcianthes leucoxyla. Por último, como resultados para la población se realiza taller de cartografía social la cual permitió interpretar la realidad de una manera dinámica y participativa. Igualmente, dentro de la problemática que se identifica en el territorio; son las nuevas ocupaciones ilegales las cuales representan una amenaza para el área protegida.</t>
  </si>
  <si>
    <t>A junio 2022, se han recuperado 0,27 Ha, en el avance acumulado del cuatrienio se lleva un total de 19,82 Ha que equivalen al 24,8%</t>
  </si>
  <si>
    <t>Se gestionan los acuerdos requeridos para el cumplimiento de la meta, aunado al tema legal de ley de garantías, estos se consolidaran para el segundo semestre de la vigencia. A 2021 acumulado 77,88Ha</t>
  </si>
  <si>
    <t xml:space="preserve"> ID PLAN</t>
  </si>
  <si>
    <t>META PROYECTO</t>
  </si>
  <si>
    <t>CÓDIGO POSICIÓN PRESUPUESTARIA</t>
  </si>
  <si>
    <t>DESCRIPCIÓN POSICIÓN PRESUPUESTARIA</t>
  </si>
  <si>
    <t xml:space="preserve"> FUENTE FINANCIACIÓN (CÓDIGO Y NOMBRE)</t>
  </si>
  <si>
    <t xml:space="preserve"> OBJETO</t>
  </si>
  <si>
    <t>BENEFICIARIO</t>
  </si>
  <si>
    <t>VALOR TOTAL ESTIMADO VIGENCIA ACTUAL</t>
  </si>
  <si>
    <t>PAGOS</t>
  </si>
  <si>
    <t>1-601-I030  PAS-OTROS RECURSOS GESTIÓN AMBIENTAL</t>
  </si>
  <si>
    <t>O232020200883931</t>
  </si>
  <si>
    <t>SERVICIOS DE CONSULTORÍA AMBIENTAL</t>
  </si>
  <si>
    <t>1-601-F001  PAS-OTROS DISTRITO</t>
  </si>
  <si>
    <t>RECUPERAR 80 HA DE ÁREAS PROTEGIDAS DEL PARQUE ECOLÓGICO DISTRITAL DE MONTAÑA ENTRENUBES AFECTADAS O VULNERABLES PARA EVITAR ACTUALES Y FUTUROS PROCESOS DE OCUPACIÓN ILEGAL</t>
  </si>
  <si>
    <t>CONSOLIDAR 153 HA NUEVAS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</si>
  <si>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O232020200772122</t>
  </si>
  <si>
    <t>SERVICIOS DE VENTA DE BIENES INMUEBLES NO RESIDENCIALES DIFERENTES A VIVIENDA.</t>
  </si>
  <si>
    <t>1-601-I021  PAS-PLUSVALÍA</t>
  </si>
  <si>
    <t>1-100-F001  VA-RECURSOS DISTRITO</t>
  </si>
  <si>
    <t>PAGO PASIVO ID 34 CONVENIO INTERADMINISTRATIVO No. SDA20202453 DE 2020, CUYO OBJETO ES: AUNAR ESFUERZOS TÉCNICOS, ADMINISTRATIVOS Y FINANCIEROS, EN EL DESARROLLO DE ACCIONES DE PREVENCIÓN Y MANEJO E INTERVENCIÓN INTEGRAL, PARA LA RECUPERACIÓN DE PREDIOS DE ESPECIAL PROTECCIÓN AMBIENTAL Y ESPACIO PÚBLICO, AFECTADOS POR LOS FENÓMENOS DE OCUPACIONES INFORMALES E ILEGALES EN EL DISTRITO CAPITAL.</t>
  </si>
  <si>
    <t>ID 51 PAGO PASIVOS RT26 PREDIAL CHIP AAA0143MDUH MATRICULA 050S40023942</t>
  </si>
  <si>
    <t>ID 52 PAGO PASIVOS RT26 PREDIAL CHIP AAA0143MDUH MATRICULA 050S40023942</t>
  </si>
  <si>
    <t>ID 62 PAGO PASIVO EXIGIBLE ADQUISICIÓN PREDIAL INMUEBLE CHIP AAA0157ADDM, con el folio de matrícula inmobiliaria No 50S-40338468, ubicado en el PEDMEN sector Cuchilla de Gavilán</t>
  </si>
  <si>
    <t>IDIPRON</t>
  </si>
  <si>
    <t>PASIVO PREDIAL</t>
  </si>
  <si>
    <t>Se realiza la propuesta de acuerdo de conservación para el Colegio INEM de Kennedy incluyendo las acciones de calidad del aire sugeridas por SCAAV y la zonificación que incluye las dos sedes, se recibe la retroalimentación de la universidad y colegio Libre sobre la propuesta de acuerdo de conservación. Se ajusta la zonificación de la Universidad de América. Se realiza seguimiento a predios ubicados en la localidad de Ciudad Bolívar con tensionantes por ocupaciones ilegales, teniendo como resultado de área recuperada 266m2.  Se dio a conocer la propuesta del vivero al Frigorífico Guadalupe. Visita de viveristas a UtopíaBio para intercambio de material vegetal y revisión geológica y de la metodología de la Paca Digestora Silva. Se realizó recolección de material vegetal con la Universidad ECCI y se realizó la visita por parte de todo el equipo del proyecto 7811 al vivero Soratama y en compañía de la RUCH. Se realizaron dos mesas de trabajo Corporación Ambiental Empresarial (CAEM). El retraso de esta actividad obedece a que la implementación de estrategias de conservación se realiza mediante la suscripción de acuerdos voluntarios de manera directa que producen efectos jurídicos entre las partes, estos están cobijados por las restricciones contenidas en el artículo 33 de la Ley 996 de 2005 (Ley de Garantías). Por este motivo, en el primer semestre del año 2022 no fue posible suscribir acuerdos de conservación. Desde el convenio 1240, se realizo la gestion para la adquisición de 2 predios ubicados en el AIE Fucha.</t>
  </si>
  <si>
    <t>A junio de 2022 se reporta un avance acumulado al PDD de 19,82ha, de las cuales 19,55ha se ejecutaron en 2021 y 0.27 ha se han recuperado en 2022. Se realizó mesa de trabajo con la Secretaría Distrital del Hábitat y Gobierno, en aras de realizar una revisión preliminar de los polígonos a intervenir según las consideraciones de la Caja de Vivienda Popular realizadas en la segunda sesión ordinaria del PAIMIS. Se han realizado recorridos por el sector nororiental y occidental del cerro Juan Rey; se visitó el sector norte de la cuchilla de Guacamayas en el área de influencia del plan parcial Rafael Uribe 70, se visitaron los predios ID 75 e ID 76 en cuchilla del Gavilán, el sector de malvinas en la cuchilla de Guacamayas con el ánimo de identificar posibles elementos sociales,  ambientales y geográficos que alimentarán el proceso de construcción de la estrategia de consolidación de zonas de borde. Se generó matriz registrando un total 11 alertas tempranas frente a procesos de ocupación ilegal planteando estrategías  a implementar para la contención de ocupaciones. Se participó de la Audiencia entre el querellado Arley Estupiñan Mosquera y la SDA como querellante. Igualmente se realizó visita técnica al predio RT 67 evidenciando continuidad de los procesos de ocupación en el polígono 035 San German y se realizó visita técnica al polígono 034 - Nueva Esperanza con el objetivo de identificar las características técnicas y ambientales del sendero agroecológico propuesto por líderes comunales de los sectores el Valle y Rincón del Valle. En cuanto a las acciones de recuperación en el polígono Nueva Esperanza, se generó informe por parte de Subdirección de Control Ambiental al Sector Público, con el fin de dar apertura a proceso sancionatorio. Se realiza taller de cartografía social para interpretar la realidad de una manera dinámica y participativa dentro de la problemática de las nuevas ocupaciones ilegales las cuales representan una amenaza para el área protegida.</t>
  </si>
  <si>
    <t xml:space="preserve">Programa de reasentamiento caso Paque Ecológico Distrital de Montala EntreNubes: A pesar de contar con un plan de acción aprobado de manera unánime por la subcomisión intersectorial Programa de Acompañamiento Integral para Mitigación del Impacto Social -PAIMIS en el año 2019, a la fecha, no ha sido posible su implementación puesto que en la actualidad no se cuenta con los recursos financieros que permita la implementación de acciones de reasentamiento y posterior recuperación ambiental. </t>
  </si>
  <si>
    <t xml:space="preserve">Dado que la implementación de estrategias de conservación está cobijada por las restricciones contenidas en el artículo 33 de la Ley 996 de 2005 (Ley de Garantías), dichos estrategias se ejecutarán a partir en el segundo semesre del año.  Aunado a lo anterior, también ha influido en el retraso de la revisión de las propuestas técnicas de estrategias de conservación formuladas por el equipo el periodo de receso del sector académico con el que principalmente se proyectan la firma de los acuerdos. </t>
  </si>
  <si>
    <t xml:space="preserve">Una vez finalizada la ley de garantías se procederá a concertar la firma de acuerdos de conservación principalmente con el sector académico. Es importante mencionar que las  instituciones educativas retomarán sus actividades en el mes de agosto una vez retornen del periodo de receso de mitad de año. Por lo anterior, la ejecución de la meta está prevista posterior a esta fecha.  </t>
  </si>
  <si>
    <t xml:space="preserve">Dado que la implementación de estrategias de conservación está cobijada por las restricciones contenidas en el artículo 33 de la Ley 996 de 2005 (Ley de Garantías), dichos estrategias se ejecutarán a partir en el segundo semesre del año.  Aunado a lo anterior, también ha influido en el retraso de la revisión de las propuestas técnicas de estrategias de conservación formuladas por el equipo el periodo de receso del sector académico con el que principalmente se proyectan la firma de los acuerdos. 
</t>
  </si>
  <si>
    <t>Acumulado PDD 25,70 ha, ejecutadas en 2021. Gestión acuerdos suscritos: Reserva UtopíaBio: se realizó una reunión para la zonificación del plan de restauración, que continúa en proceso de elaboración. Reserva Umbral Cultural Horizontes-RUCH: Capacitación de técnicas de monitoreo. U ECCI: seguimiento al acuerdo de conservación, se realizó recolección de material vegetal en PEDMEN. Acuerdos por suscribir: Sector académico: Colegio Monseñor Bernando Sánchez: visita de campo con el fin de generar la propuesta de acuerdo de conservación. U de América: mesa de trabajo para el ajuste en la zonificación de las estrategias integrales contempladas dentro del acuerdo de conservación. U de la Salle: Se expone propuesta de acuerdo de conservación. U y colegio Libre: visita de campo para la verificación de las zonas que quedarán incluidas dentro del acuerdo de conservación. Visita a Instituciones Educativas de la localidad de Sumapaz, para identificar oportunidades de acuerdos de conservación  e implementación de iniciativa ‘Bogotá Reverdece de la mano de la academia’. Colegio La Salle: socialización de los acuerdos de conservación y se propuso visita en agosto. Sector público: Enterritorio: visita de campo en los predios ubicados en los cerros de Suba, para evaluar viabilidad de acuerdo de conservación. PONAL - Dirección de Carabineros y Seguridad Rural: Visita técnica al predio para la propuesta de acuerdo de conservación, teniendo en cuenta sus necesidades. Sector Empresarial: Frigorífico Guadalupe:  Se realizó la propuesta presupuestal para el vivero solicitado. Sector privado: Ciro Gallego,  se envió propuesta del acuerdo para su revisión y posterior firma. Corporación Ambiental Empresarial – CAEM, Predio Piedra Blanca / Sumapaz, Team Foods, Cable Móvil, Constructora Colpatria y ETB se realiza seguimiento para un acuerdo de conservación . Gestión convenio interadministrativo 1240 de 2017 (EAAB): Convenio 1240, 2017: Se presentan los avances de seguimiento del comité técnico y se complementa la propuesta de priorización de predios en áreas de importancia estratégica para la conservación del recurso hídrico. En la línea de jardinería se tienen asignada un área de 20,267 M2 dividida entre la multilocal calle 80 y las localidades de Barrios unidos (Glorieta Calle 63) y Teusaquillo (Av Esperanza entre Cra 50 y Av 68). Las jardineras serán intervenidas a través de ciclos de mantenimiento.c</t>
  </si>
  <si>
    <t xml:space="preserve">Una vez finalizada la ley de garantías se procederá a concertar la firma de acuerdos de conservación principalmente con el sector académico. Es importante mencionar que las instituciones educativas retomarán sus actividades en el mes de agosto, la cual se gestionará con ellos, una vez retornen del periodo de receso de mitad de año. Por lo anterior, la ejecución de la meta está prevista posterior a esta fecha.  </t>
  </si>
  <si>
    <t>Dado que la implementación de estrategias de conservación está cobijada por las restricciones contenidas en el artículo 33 de la Ley 996 de 2005(Ley de Garantías), dichos estrategias se ejecutarán a partir en el 2do.semestre del año.  Aunado a lo anterior, también ha influido en el retraso de la revisión de las propuestas técnicas de estrategias de conservación formuladas por el equipo de la SDA, por el periodo de receso del sector académico con el que principalmente se proyectan la firma de los acuerdos.</t>
  </si>
  <si>
    <t>Radicado No. 2021IE106063 del 31 de mayo del 2021.</t>
  </si>
  <si>
    <t>Versión: 14</t>
  </si>
  <si>
    <r>
      <t xml:space="preserve">PROGRAMADO </t>
    </r>
    <r>
      <rPr>
        <sz val="10"/>
        <rFont val="Arial"/>
        <family val="2"/>
      </rPr>
      <t>ENE.</t>
    </r>
  </si>
  <si>
    <r>
      <t xml:space="preserve">EJECUTADO </t>
    </r>
    <r>
      <rPr>
        <sz val="10"/>
        <rFont val="Arial"/>
        <family val="2"/>
      </rPr>
      <t>ENE.</t>
    </r>
  </si>
  <si>
    <t>02- Cambiar nuestros hábitos de vida para reverdecer a Bogotá y adaptarnos y mitigar la crisis climática</t>
  </si>
  <si>
    <t>28 Bogotá protectora de sus recursos naturales</t>
  </si>
  <si>
    <t xml:space="preserve">TOTAL </t>
  </si>
  <si>
    <t>CORTE A JUNIO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</si>
</sst>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0.00_);_(&quot;$&quot;* \(#,##0.00\);_(&quot;$&quot;* &quot;-&quot;??_);_(@_)"/>
    <numFmt numFmtId="167" formatCode="_(* #,##0.00_);_(* \(#,##0.00\);_(* &quot;-&quot;??_);_(@_)"/>
    <numFmt numFmtId="168" formatCode="_(&quot;$&quot;\ * #,##0_);_(&quot;$&quot;\ * \(#,##0\);_(&quot;$&quot;\ * &quot;-&quot;_);_(@_)"/>
    <numFmt numFmtId="169" formatCode="_(&quot;$&quot;\ * #,##0.00_);_(&quot;$&quot;\ * \(#,##0.00\);_(&quot;$&quot;\ * &quot;-&quot;??_);_(@_)"/>
    <numFmt numFmtId="170" formatCode="_-* #,##0.00\ &quot;€&quot;_-;\-* #,##0.00\ &quot;€&quot;_-;_-* &quot;-&quot;??\ &quot;€&quot;_-;_-@_-"/>
    <numFmt numFmtId="171" formatCode="_-* #,##0.00\ _€_-;\-* #,##0.00\ _€_-;_-* &quot;-&quot;??\ _€_-;_-@_-"/>
    <numFmt numFmtId="172" formatCode="_ &quot;$&quot;\ * #,##0.00_ ;_ &quot;$&quot;\ * \-#,##0.00_ ;_ &quot;$&quot;\ * &quot;-&quot;??_ ;_ @_ "/>
    <numFmt numFmtId="173" formatCode="_ * #,##0.00_ ;_ * \-#,##0.00_ ;_ * &quot;-&quot;??_ ;_ @_ "/>
    <numFmt numFmtId="174" formatCode="0.0%"/>
    <numFmt numFmtId="175" formatCode="_ * #,##0_ ;_ * \-#,##0_ ;_ * &quot;-&quot;??_ ;_ @_ "/>
    <numFmt numFmtId="176" formatCode="_-* #,##0\ _€_-;\-* #,##0\ _€_-;_-* &quot;-&quot;??\ _€_-;_-@_-"/>
    <numFmt numFmtId="177" formatCode="#,##0.00\ \€"/>
    <numFmt numFmtId="178" formatCode="#,##0.00_ ;\-#,##0.00\ "/>
    <numFmt numFmtId="179" formatCode="#,##0_ ;\-#,##0\ "/>
    <numFmt numFmtId="180" formatCode="&quot;$&quot;\ #,##0"/>
    <numFmt numFmtId="181" formatCode="&quot;$&quot;\ #,##0.00"/>
    <numFmt numFmtId="182" formatCode="#,##0.0"/>
    <numFmt numFmtId="183" formatCode="0.0"/>
    <numFmt numFmtId="184" formatCode="_([$$-240A]\ * #,##0_);_([$$-240A]\ * \(#,##0\);_([$$-240A]\ * &quot;-&quot;??_);_(@_)"/>
    <numFmt numFmtId="185" formatCode="_-&quot;$&quot;\ * #,##0_-;\-&quot;$&quot;\ * #,##0_-;_-&quot;$&quot;\ * &quot;-&quot;??_-;_-@_-"/>
    <numFmt numFmtId="186" formatCode="_-* #,##0_-;\-* #,##0_-;_-* &quot;-&quot;??_-;_-@_-"/>
    <numFmt numFmtId="187" formatCode="&quot;$&quot;\ #,##0.0"/>
    <numFmt numFmtId="188" formatCode="&quot;No debe superar 200 caracteres, suma&quot;\ 0"/>
    <numFmt numFmtId="189" formatCode="0.000000%"/>
  </numFmts>
  <fonts count="105" x14ac:knownFonts="1">
    <font>
      <sz val="11"/>
      <color theme="1"/>
      <name val="Calibri"/>
      <family val="2"/>
      <scheme val="minor"/>
    </font>
    <font>
      <sz val="12"/>
      <color theme="1"/>
      <name val="Calibri"/>
      <family val="2"/>
      <scheme val="minor"/>
    </font>
    <font>
      <sz val="12"/>
      <name val="Calibri"/>
      <family val="2"/>
    </font>
    <font>
      <sz val="12"/>
      <name val="Calibri"/>
      <family val="2"/>
    </font>
    <font>
      <sz val="12"/>
      <name val="Calibri"/>
      <family val="2"/>
    </font>
    <font>
      <sz val="11"/>
      <color indexed="8"/>
      <name val="Calibri"/>
      <family val="2"/>
    </font>
    <font>
      <b/>
      <sz val="10"/>
      <name val="Arial"/>
      <family val="2"/>
    </font>
    <font>
      <sz val="10"/>
      <name val="Arial"/>
      <family val="2"/>
    </font>
    <font>
      <sz val="12"/>
      <name val="Arial"/>
      <family val="2"/>
    </font>
    <font>
      <sz val="12"/>
      <color indexed="8"/>
      <name val="Arial"/>
      <family val="2"/>
    </font>
    <font>
      <sz val="8"/>
      <name val="Calibri"/>
      <family val="2"/>
    </font>
    <font>
      <sz val="10"/>
      <name val="Arial"/>
      <family val="2"/>
    </font>
    <font>
      <b/>
      <sz val="14"/>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9"/>
      <name val="Arial"/>
      <family val="2"/>
    </font>
    <font>
      <b/>
      <sz val="9"/>
      <name val="Arial"/>
      <family val="2"/>
    </font>
    <font>
      <sz val="11"/>
      <color theme="1"/>
      <name val="Calibri"/>
      <family val="2"/>
      <scheme val="minor"/>
    </font>
    <font>
      <sz val="10"/>
      <color theme="1"/>
      <name val="Calibri"/>
      <family val="2"/>
      <scheme val="minor"/>
    </font>
    <font>
      <b/>
      <sz val="11"/>
      <color theme="1"/>
      <name val="Calibri"/>
      <family val="2"/>
      <scheme val="minor"/>
    </font>
    <font>
      <sz val="14"/>
      <name val="Tahoma"/>
      <family val="2"/>
    </font>
    <font>
      <b/>
      <sz val="14"/>
      <name val="Tahoma"/>
      <family val="2"/>
    </font>
    <font>
      <sz val="10"/>
      <color indexed="8"/>
      <name val="Arial"/>
      <family val="2"/>
    </font>
    <font>
      <b/>
      <sz val="20"/>
      <name val="Arial"/>
      <family val="2"/>
    </font>
    <font>
      <b/>
      <sz val="14"/>
      <color indexed="8"/>
      <name val="Arial"/>
      <family val="2"/>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sz val="11"/>
      <name val="Calibri"/>
      <family val="2"/>
    </font>
    <font>
      <b/>
      <sz val="11"/>
      <name val="Calibri"/>
      <family val="2"/>
    </font>
    <font>
      <b/>
      <sz val="10"/>
      <color indexed="81"/>
      <name val="Tahoma"/>
      <family val="2"/>
    </font>
    <font>
      <sz val="10"/>
      <color indexed="81"/>
      <name val="Tahoma"/>
      <family val="2"/>
    </font>
    <font>
      <b/>
      <sz val="9"/>
      <color rgb="FF000000"/>
      <name val="Tahoma"/>
      <family val="2"/>
    </font>
    <font>
      <sz val="9"/>
      <color rgb="FF000000"/>
      <name val="Tahoma"/>
      <family val="2"/>
    </font>
    <font>
      <b/>
      <sz val="14"/>
      <color theme="1"/>
      <name val="Arial"/>
      <family val="2"/>
    </font>
    <font>
      <b/>
      <sz val="20"/>
      <color theme="1"/>
      <name val="Arial"/>
      <family val="2"/>
    </font>
    <font>
      <b/>
      <sz val="11"/>
      <color theme="1"/>
      <name val="Arial"/>
      <family val="2"/>
    </font>
    <font>
      <sz val="11"/>
      <color theme="1"/>
      <name val="Arial"/>
      <family val="2"/>
    </font>
    <font>
      <sz val="14"/>
      <name val="Arial"/>
      <family val="2"/>
    </font>
    <font>
      <sz val="14"/>
      <color indexed="8"/>
      <name val="Arial"/>
      <family val="2"/>
    </font>
    <font>
      <sz val="14"/>
      <color theme="1"/>
      <name val="Arial"/>
      <family val="2"/>
    </font>
    <font>
      <sz val="22"/>
      <color indexed="81"/>
      <name val="Tahoma"/>
      <family val="2"/>
    </font>
    <font>
      <b/>
      <sz val="30"/>
      <name val="Arial"/>
      <family val="2"/>
    </font>
    <font>
      <sz val="14"/>
      <color rgb="FF000000"/>
      <name val="Arial"/>
      <family val="2"/>
    </font>
    <font>
      <sz val="12"/>
      <color rgb="FF000000"/>
      <name val="Arial"/>
      <family val="2"/>
    </font>
    <font>
      <sz val="10"/>
      <name val="Arial Nova Cond Light"/>
      <family val="2"/>
    </font>
    <font>
      <sz val="10"/>
      <color rgb="FF000000"/>
      <name val="Arial Nova Cond Light"/>
      <family val="2"/>
    </font>
    <font>
      <sz val="9"/>
      <color rgb="FF000000"/>
      <name val="Arial Nova Cond Light"/>
      <family val="2"/>
    </font>
    <font>
      <sz val="9"/>
      <name val="Arial Nova Cond Light"/>
      <family val="2"/>
    </font>
    <font>
      <sz val="10"/>
      <color indexed="8"/>
      <name val="Arial Nova Cond Light"/>
      <family val="2"/>
    </font>
    <font>
      <sz val="10"/>
      <color theme="1"/>
      <name val="Arial Nova Cond Light"/>
      <family val="2"/>
    </font>
    <font>
      <b/>
      <sz val="10"/>
      <color indexed="8"/>
      <name val="Arial"/>
      <family val="2"/>
    </font>
    <font>
      <b/>
      <sz val="10"/>
      <color rgb="FF000000"/>
      <name val="Tahoma"/>
      <family val="2"/>
    </font>
    <font>
      <sz val="10"/>
      <color rgb="FF000000"/>
      <name val="Tahoma"/>
      <family val="2"/>
    </font>
    <font>
      <b/>
      <sz val="9"/>
      <color theme="1"/>
      <name val="Arial Nova Cond Light"/>
      <family val="2"/>
    </font>
    <font>
      <sz val="9"/>
      <color theme="1"/>
      <name val="Arial Nova Cond Light"/>
      <family val="2"/>
    </font>
    <font>
      <sz val="24"/>
      <color theme="1"/>
      <name val="Arial"/>
      <family val="2"/>
    </font>
    <font>
      <sz val="20"/>
      <color theme="1"/>
      <name val="Arial"/>
      <family val="2"/>
    </font>
    <font>
      <sz val="10.5"/>
      <color theme="1"/>
      <name val="Arial"/>
      <family val="2"/>
    </font>
    <font>
      <b/>
      <sz val="14"/>
      <color theme="0"/>
      <name val="Arial"/>
      <family val="2"/>
    </font>
    <font>
      <sz val="11"/>
      <color theme="0"/>
      <name val="Arial"/>
      <family val="2"/>
    </font>
    <font>
      <sz val="11"/>
      <color indexed="8"/>
      <name val="Arial"/>
      <family val="2"/>
    </font>
    <font>
      <sz val="10"/>
      <color theme="1"/>
      <name val="Arial Narrow"/>
      <family val="2"/>
    </font>
    <font>
      <b/>
      <sz val="10"/>
      <color theme="1"/>
      <name val="Calibri"/>
      <family val="2"/>
      <scheme val="minor"/>
    </font>
    <font>
      <b/>
      <sz val="8"/>
      <color theme="1"/>
      <name val="Calibri"/>
      <family val="2"/>
      <scheme val="minor"/>
    </font>
    <font>
      <sz val="9"/>
      <color theme="1"/>
      <name val="Arial Narrow"/>
      <family val="2"/>
    </font>
    <font>
      <b/>
      <sz val="9"/>
      <name val="Arial Nova Cond Light"/>
      <family val="2"/>
    </font>
    <font>
      <sz val="8"/>
      <color theme="1"/>
      <name val="Arial Nova Cond Light"/>
      <family val="2"/>
    </font>
    <font>
      <sz val="11"/>
      <color theme="1"/>
      <name val="Arial Nova Cond Light"/>
      <family val="2"/>
    </font>
    <font>
      <sz val="12"/>
      <name val="Calibri"/>
      <family val="2"/>
      <scheme val="minor"/>
    </font>
    <font>
      <b/>
      <sz val="9"/>
      <color rgb="FF000000"/>
      <name val="Arial Nova Cond Light"/>
      <family val="2"/>
    </font>
    <font>
      <b/>
      <sz val="10"/>
      <name val="Arial Nova Cond Light"/>
      <family val="2"/>
    </font>
    <font>
      <b/>
      <sz val="11"/>
      <name val="Arial Nova Cond Light"/>
      <family val="2"/>
    </font>
    <font>
      <sz val="12"/>
      <name val="Calibri"/>
      <family val="2"/>
    </font>
    <font>
      <sz val="10"/>
      <name val="Calibri"/>
      <family val="2"/>
      <scheme val="minor"/>
    </font>
    <font>
      <b/>
      <sz val="12"/>
      <name val="Calibri"/>
      <family val="2"/>
      <scheme val="minor"/>
    </font>
    <font>
      <b/>
      <sz val="11"/>
      <color theme="0"/>
      <name val="Calibri"/>
      <family val="2"/>
      <scheme val="minor"/>
    </font>
    <font>
      <b/>
      <sz val="14"/>
      <color theme="0"/>
      <name val="Calibri"/>
      <family val="2"/>
      <scheme val="minor"/>
    </font>
    <font>
      <b/>
      <sz val="11"/>
      <name val="Arial"/>
      <family val="2"/>
    </font>
    <font>
      <sz val="12"/>
      <color rgb="FF000000"/>
      <name val="Tahoma"/>
      <family val="2"/>
    </font>
    <font>
      <sz val="22"/>
      <color rgb="FF000000"/>
      <name val="Tahoma"/>
      <family val="2"/>
    </font>
    <font>
      <sz val="18"/>
      <color theme="0"/>
      <name val="Arial"/>
      <family val="2"/>
    </font>
    <font>
      <sz val="14"/>
      <color theme="0"/>
      <name val="Arial"/>
      <family val="2"/>
    </font>
    <font>
      <sz val="10"/>
      <color theme="0"/>
      <name val="Arial"/>
      <family val="2"/>
    </font>
    <font>
      <sz val="11"/>
      <name val="Arial"/>
      <family val="2"/>
    </font>
    <font>
      <sz val="14"/>
      <color theme="0" tint="-4.9989318521683403E-2"/>
      <name val="Arial"/>
      <family val="2"/>
    </font>
    <font>
      <sz val="18"/>
      <color rgb="FF000000"/>
      <name val="Calibri"/>
      <family val="2"/>
    </font>
    <font>
      <sz val="14"/>
      <name val="Calibri"/>
      <family val="2"/>
    </font>
    <font>
      <sz val="12"/>
      <color theme="1"/>
      <name val="Arial"/>
      <family val="2"/>
    </font>
    <font>
      <sz val="10"/>
      <color theme="0" tint="-0.14999847407452621"/>
      <name val="Arial"/>
      <family val="2"/>
    </font>
    <font>
      <b/>
      <sz val="9"/>
      <color theme="0" tint="-0.14999847407452621"/>
      <name val="Arial"/>
      <family val="2"/>
    </font>
    <font>
      <b/>
      <sz val="12"/>
      <name val="Arial Nova Cond Light"/>
      <family val="2"/>
    </font>
    <font>
      <sz val="9"/>
      <color theme="0"/>
      <name val="Arial Nova Cond Light"/>
      <family val="2"/>
    </font>
    <font>
      <b/>
      <sz val="10"/>
      <color rgb="FFFF0000"/>
      <name val="Arial"/>
      <family val="2"/>
    </font>
  </fonts>
  <fills count="3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92D050"/>
        <bgColor indexed="64"/>
      </patternFill>
    </fill>
    <fill>
      <patternFill patternType="solid">
        <fgColor rgb="FF00B05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669900"/>
        <bgColor indexed="64"/>
      </patternFill>
    </fill>
    <fill>
      <patternFill patternType="solid">
        <fgColor rgb="FFFFFF00"/>
        <bgColor indexed="64"/>
      </patternFill>
    </fill>
    <fill>
      <patternFill patternType="solid">
        <fgColor theme="0" tint="-0.249977111117893"/>
        <bgColor indexed="64"/>
      </patternFill>
    </fill>
    <fill>
      <patternFill patternType="solid">
        <fgColor rgb="FF7BB800"/>
        <bgColor indexed="64"/>
      </patternFill>
    </fill>
    <fill>
      <patternFill patternType="solid">
        <fgColor theme="6" tint="0.39997558519241921"/>
        <bgColor indexed="64"/>
      </patternFill>
    </fill>
    <fill>
      <patternFill patternType="solid">
        <fgColor theme="6"/>
        <bgColor indexed="64"/>
      </patternFill>
    </fill>
    <fill>
      <patternFill patternType="solid">
        <fgColor rgb="FF92D050"/>
        <bgColor rgb="FF3AEE3A"/>
      </patternFill>
    </fill>
    <fill>
      <patternFill patternType="solid">
        <fgColor rgb="FF00FF00"/>
        <bgColor indexed="64"/>
      </patternFill>
    </fill>
    <fill>
      <patternFill patternType="solid">
        <fgColor theme="6" tint="-0.499984740745262"/>
        <bgColor indexed="64"/>
      </patternFill>
    </fill>
    <fill>
      <patternFill patternType="solid">
        <fgColor theme="0" tint="-4.9989318521683403E-2"/>
        <bgColor indexed="64"/>
      </patternFill>
    </fill>
  </fills>
  <borders count="8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right style="thin">
        <color auto="1"/>
      </right>
      <top style="medium">
        <color auto="1"/>
      </top>
      <bottom style="medium">
        <color auto="1"/>
      </bottom>
      <diagonal/>
    </border>
    <border>
      <left style="medium">
        <color indexed="64"/>
      </left>
      <right style="thin">
        <color indexed="64"/>
      </right>
      <top style="thin">
        <color indexed="64"/>
      </top>
      <bottom style="medium">
        <color indexed="64"/>
      </bottom>
      <diagonal/>
    </border>
    <border>
      <left style="thin">
        <color auto="1"/>
      </left>
      <right/>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thin">
        <color auto="1"/>
      </left>
      <right/>
      <top style="thin">
        <color auto="1"/>
      </top>
      <bottom style="medium">
        <color auto="1"/>
      </bottom>
      <diagonal/>
    </border>
    <border>
      <left style="medium">
        <color indexed="64"/>
      </left>
      <right style="medium">
        <color auto="1"/>
      </right>
      <top/>
      <bottom style="thin">
        <color auto="1"/>
      </bottom>
      <diagonal/>
    </border>
    <border>
      <left style="medium">
        <color indexed="64"/>
      </left>
      <right style="medium">
        <color auto="1"/>
      </right>
      <top style="thin">
        <color auto="1"/>
      </top>
      <bottom/>
      <diagonal/>
    </border>
    <border>
      <left style="medium">
        <color indexed="64"/>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auto="1"/>
      </right>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diagonal/>
    </border>
    <border>
      <left style="thin">
        <color auto="1"/>
      </left>
      <right style="medium">
        <color auto="1"/>
      </right>
      <top/>
      <bottom/>
      <diagonal/>
    </border>
    <border>
      <left style="thin">
        <color auto="1"/>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top style="medium">
        <color auto="1"/>
      </top>
      <bottom/>
      <diagonal/>
    </border>
    <border>
      <left style="thin">
        <color auto="1"/>
      </left>
      <right/>
      <top style="thin">
        <color auto="1"/>
      </top>
      <bottom/>
      <diagonal/>
    </border>
    <border>
      <left style="medium">
        <color auto="1"/>
      </left>
      <right style="thin">
        <color auto="1"/>
      </right>
      <top style="medium">
        <color auto="1"/>
      </top>
      <bottom/>
      <diagonal/>
    </border>
    <border>
      <left style="thin">
        <color auto="1"/>
      </left>
      <right/>
      <top/>
      <bottom style="thin">
        <color auto="1"/>
      </bottom>
      <diagonal/>
    </border>
    <border>
      <left style="thin">
        <color auto="1"/>
      </left>
      <right/>
      <top style="medium">
        <color indexed="64"/>
      </top>
      <bottom style="medium">
        <color indexed="64"/>
      </bottom>
      <diagonal/>
    </border>
    <border>
      <left style="thin">
        <color auto="1"/>
      </left>
      <right/>
      <top/>
      <bottom/>
      <diagonal/>
    </border>
    <border>
      <left style="medium">
        <color indexed="64"/>
      </left>
      <right style="medium">
        <color indexed="64"/>
      </right>
      <top style="thin">
        <color auto="1"/>
      </top>
      <bottom style="medium">
        <color indexed="64"/>
      </bottom>
      <diagonal/>
    </border>
    <border>
      <left style="medium">
        <color auto="1"/>
      </left>
      <right style="thin">
        <color auto="1"/>
      </right>
      <top/>
      <bottom/>
      <diagonal/>
    </border>
    <border>
      <left style="medium">
        <color theme="0" tint="-4.9989318521683403E-2"/>
      </left>
      <right style="thin">
        <color auto="1"/>
      </right>
      <top style="thin">
        <color auto="1"/>
      </top>
      <bottom style="thin">
        <color auto="1"/>
      </bottom>
      <diagonal/>
    </border>
    <border>
      <left style="medium">
        <color theme="0" tint="-4.9989318521683403E-2"/>
      </left>
      <right style="thin">
        <color auto="1"/>
      </right>
      <top style="thin">
        <color auto="1"/>
      </top>
      <bottom/>
      <diagonal/>
    </border>
    <border>
      <left style="medium">
        <color theme="0" tint="-4.9989318521683403E-2"/>
      </left>
      <right style="thin">
        <color auto="1"/>
      </right>
      <top/>
      <bottom style="thin">
        <color auto="1"/>
      </bottom>
      <diagonal/>
    </border>
    <border>
      <left style="medium">
        <color theme="0" tint="-4.9989318521683403E-2"/>
      </left>
      <right style="thin">
        <color auto="1"/>
      </right>
      <top style="medium">
        <color indexed="64"/>
      </top>
      <bottom style="medium">
        <color indexed="64"/>
      </bottom>
      <diagonal/>
    </border>
    <border>
      <left style="medium">
        <color auto="1"/>
      </left>
      <right/>
      <top/>
      <bottom style="thin">
        <color auto="1"/>
      </bottom>
      <diagonal/>
    </border>
  </borders>
  <cellStyleXfs count="3133">
    <xf numFmtId="0" fontId="0" fillId="0" borderId="0"/>
    <xf numFmtId="173" fontId="11" fillId="0" borderId="0" applyFont="0" applyFill="0" applyBorder="0" applyAlignment="0" applyProtection="0"/>
    <xf numFmtId="173" fontId="7" fillId="0" borderId="0" applyFont="0" applyFill="0" applyBorder="0" applyAlignment="0" applyProtection="0"/>
    <xf numFmtId="167" fontId="20" fillId="0" borderId="0" applyFont="0" applyFill="0" applyBorder="0" applyAlignment="0" applyProtection="0"/>
    <xf numFmtId="171" fontId="5" fillId="0" borderId="0" applyFont="0" applyFill="0" applyBorder="0" applyAlignment="0" applyProtection="0"/>
    <xf numFmtId="167" fontId="5" fillId="0" borderId="0" applyFont="0" applyFill="0" applyBorder="0" applyAlignment="0" applyProtection="0"/>
    <xf numFmtId="170" fontId="7" fillId="0" borderId="0" applyFont="0" applyFill="0" applyBorder="0" applyAlignment="0" applyProtection="0"/>
    <xf numFmtId="171" fontId="5" fillId="0" borderId="0" applyFont="0" applyFill="0" applyBorder="0" applyAlignment="0" applyProtection="0"/>
    <xf numFmtId="170" fontId="5" fillId="0" borderId="0" applyFont="0" applyFill="0" applyBorder="0" applyAlignment="0" applyProtection="0"/>
    <xf numFmtId="172" fontId="7" fillId="0" borderId="0" applyFont="0" applyFill="0" applyBorder="0" applyAlignment="0" applyProtection="0"/>
    <xf numFmtId="175" fontId="7" fillId="0" borderId="0" applyFont="0" applyFill="0" applyBorder="0" applyAlignment="0" applyProtection="0"/>
    <xf numFmtId="169" fontId="20" fillId="0" borderId="0" applyFont="0" applyFill="0" applyBorder="0" applyAlignment="0" applyProtection="0"/>
    <xf numFmtId="166" fontId="14" fillId="0" borderId="0" applyFont="0" applyFill="0" applyBorder="0" applyAlignment="0" applyProtection="0"/>
    <xf numFmtId="170" fontId="5" fillId="0" borderId="0" applyFont="0" applyFill="0" applyBorder="0" applyAlignment="0" applyProtection="0"/>
    <xf numFmtId="0" fontId="7" fillId="0" borderId="0"/>
    <xf numFmtId="0" fontId="7" fillId="0" borderId="0"/>
    <xf numFmtId="0" fontId="14" fillId="0" borderId="0"/>
    <xf numFmtId="0" fontId="7" fillId="0" borderId="0"/>
    <xf numFmtId="0" fontId="7" fillId="0" borderId="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0" fontId="7" fillId="0" borderId="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49" fontId="32" fillId="0" borderId="0" applyFill="0" applyBorder="0" applyProtection="0">
      <alignment horizontal="left" vertical="center"/>
    </xf>
    <xf numFmtId="0" fontId="33" fillId="0" borderId="0" applyNumberFormat="0" applyFill="0" applyBorder="0" applyProtection="0">
      <alignment horizontal="left" vertical="center"/>
    </xf>
    <xf numFmtId="0" fontId="33" fillId="0" borderId="0" applyNumberFormat="0" applyFill="0" applyBorder="0" applyProtection="0">
      <alignment horizontal="right" vertical="center"/>
    </xf>
    <xf numFmtId="0" fontId="32" fillId="0" borderId="1" applyNumberFormat="0" applyFill="0" applyProtection="0">
      <alignment horizontal="left" vertical="center"/>
    </xf>
    <xf numFmtId="0" fontId="32" fillId="0" borderId="1" applyNumberFormat="0" applyFill="0" applyProtection="0">
      <alignment horizontal="left" vertical="center"/>
    </xf>
    <xf numFmtId="0" fontId="32" fillId="0" borderId="1" applyNumberFormat="0" applyFill="0" applyProtection="0">
      <alignment horizontal="left" vertical="center"/>
    </xf>
    <xf numFmtId="0" fontId="32" fillId="0" borderId="1" applyNumberFormat="0" applyFill="0" applyProtection="0">
      <alignment horizontal="left" vertical="center"/>
    </xf>
    <xf numFmtId="0" fontId="32" fillId="0" borderId="1" applyNumberFormat="0" applyFill="0" applyProtection="0">
      <alignment horizontal="left" vertical="center"/>
    </xf>
    <xf numFmtId="0" fontId="32" fillId="0" borderId="1" applyNumberFormat="0" applyFill="0" applyProtection="0">
      <alignment horizontal="left" vertical="center"/>
    </xf>
    <xf numFmtId="0" fontId="32" fillId="0" borderId="1" applyNumberFormat="0" applyFill="0" applyProtection="0">
      <alignment horizontal="left" vertical="center"/>
    </xf>
    <xf numFmtId="0" fontId="32" fillId="0" borderId="1" applyNumberFormat="0" applyFill="0" applyProtection="0">
      <alignment horizontal="left" vertical="center"/>
    </xf>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0" fontId="25" fillId="0" borderId="1" applyNumberFormat="0" applyFont="0" applyFill="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8"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69" fontId="25" fillId="0" borderId="0" applyFont="0" applyFill="0" applyBorder="0" applyAlignment="0" applyProtection="0"/>
    <xf numFmtId="14" fontId="32" fillId="0" borderId="0" applyFill="0" applyBorder="0" applyProtection="0">
      <alignment horizontal="right" vertical="center"/>
    </xf>
    <xf numFmtId="22" fontId="32" fillId="0" borderId="0" applyFill="0" applyBorder="0" applyProtection="0">
      <alignment horizontal="right" vertical="center"/>
    </xf>
    <xf numFmtId="4" fontId="32" fillId="0" borderId="0" applyFill="0" applyBorder="0" applyProtection="0">
      <alignment horizontal="right" vertical="center"/>
    </xf>
    <xf numFmtId="4" fontId="32" fillId="0" borderId="1" applyFill="0" applyProtection="0">
      <alignment horizontal="right" vertical="center"/>
    </xf>
    <xf numFmtId="4" fontId="32" fillId="0" borderId="1" applyFill="0" applyProtection="0">
      <alignment horizontal="right" vertical="center"/>
    </xf>
    <xf numFmtId="4" fontId="32" fillId="0" borderId="1" applyFill="0" applyProtection="0">
      <alignment horizontal="right" vertical="center"/>
    </xf>
    <xf numFmtId="4" fontId="32" fillId="0" borderId="1" applyFill="0" applyProtection="0">
      <alignment horizontal="right" vertical="center"/>
    </xf>
    <xf numFmtId="4" fontId="32" fillId="0" borderId="1" applyFill="0" applyProtection="0">
      <alignment horizontal="right" vertical="center"/>
    </xf>
    <xf numFmtId="4" fontId="32" fillId="0" borderId="1" applyFill="0" applyProtection="0">
      <alignment horizontal="right" vertical="center"/>
    </xf>
    <xf numFmtId="4" fontId="32" fillId="0" borderId="1" applyFill="0" applyProtection="0">
      <alignment horizontal="right" vertical="center"/>
    </xf>
    <xf numFmtId="4" fontId="32" fillId="0" borderId="1" applyFill="0" applyProtection="0">
      <alignment horizontal="right" vertical="center"/>
    </xf>
    <xf numFmtId="0" fontId="31" fillId="5" borderId="0" applyNumberFormat="0" applyBorder="0" applyAlignment="0" applyProtection="0"/>
    <xf numFmtId="0" fontId="34" fillId="5" borderId="0" applyNumberFormat="0" applyBorder="0" applyAlignment="0" applyProtection="0"/>
    <xf numFmtId="177" fontId="32" fillId="0" borderId="0" applyFill="0" applyBorder="0" applyProtection="0">
      <alignment horizontal="right" vertical="center"/>
    </xf>
    <xf numFmtId="177" fontId="32" fillId="0" borderId="1" applyFill="0" applyProtection="0">
      <alignment horizontal="right" vertical="center"/>
    </xf>
    <xf numFmtId="177" fontId="32" fillId="0" borderId="1" applyFill="0" applyProtection="0">
      <alignment horizontal="right" vertical="center"/>
    </xf>
    <xf numFmtId="177" fontId="32" fillId="0" borderId="1" applyFill="0" applyProtection="0">
      <alignment horizontal="right" vertical="center"/>
    </xf>
    <xf numFmtId="177" fontId="32" fillId="0" borderId="1" applyFill="0" applyProtection="0">
      <alignment horizontal="right" vertical="center"/>
    </xf>
    <xf numFmtId="177" fontId="32" fillId="0" borderId="1" applyFill="0" applyProtection="0">
      <alignment horizontal="right" vertical="center"/>
    </xf>
    <xf numFmtId="177" fontId="32" fillId="0" borderId="1" applyFill="0" applyProtection="0">
      <alignment horizontal="right" vertical="center"/>
    </xf>
    <xf numFmtId="177" fontId="32" fillId="0" borderId="1" applyFill="0" applyProtection="0">
      <alignment horizontal="right" vertical="center"/>
    </xf>
    <xf numFmtId="177" fontId="32" fillId="0" borderId="1" applyFill="0" applyProtection="0">
      <alignment horizontal="right" vertical="center"/>
    </xf>
    <xf numFmtId="0" fontId="33" fillId="2" borderId="0" applyNumberFormat="0" applyBorder="0" applyProtection="0">
      <alignment horizontal="center" vertical="center"/>
    </xf>
    <xf numFmtId="0" fontId="33" fillId="12" borderId="0" applyNumberFormat="0" applyBorder="0" applyProtection="0">
      <alignment horizontal="center" vertical="center" wrapText="1"/>
    </xf>
    <xf numFmtId="0" fontId="32" fillId="12" borderId="0" applyNumberFormat="0" applyBorder="0" applyProtection="0">
      <alignment horizontal="right" vertical="center" wrapText="1"/>
    </xf>
    <xf numFmtId="0" fontId="33" fillId="13" borderId="0" applyNumberFormat="0" applyBorder="0" applyProtection="0">
      <alignment horizontal="center" vertical="center"/>
    </xf>
    <xf numFmtId="0" fontId="33" fillId="14" borderId="0" applyNumberFormat="0" applyBorder="0" applyProtection="0">
      <alignment horizontal="center" vertical="center" wrapText="1"/>
    </xf>
    <xf numFmtId="0" fontId="33" fillId="14" borderId="0" applyNumberFormat="0" applyBorder="0" applyProtection="0">
      <alignment horizontal="right" vertical="center" wrapText="1"/>
    </xf>
    <xf numFmtId="0" fontId="33" fillId="14" borderId="1" applyNumberFormat="0" applyProtection="0">
      <alignment horizontal="left" vertical="center" wrapText="1"/>
    </xf>
    <xf numFmtId="0" fontId="33" fillId="14" borderId="1" applyNumberFormat="0" applyProtection="0">
      <alignment horizontal="left" vertical="center" wrapText="1"/>
    </xf>
    <xf numFmtId="0" fontId="33" fillId="14" borderId="1" applyNumberFormat="0" applyProtection="0">
      <alignment horizontal="left" vertical="center" wrapText="1"/>
    </xf>
    <xf numFmtId="0" fontId="33" fillId="14" borderId="1" applyNumberFormat="0" applyProtection="0">
      <alignment horizontal="left" vertical="center" wrapText="1"/>
    </xf>
    <xf numFmtId="0" fontId="33" fillId="14" borderId="1" applyNumberFormat="0" applyProtection="0">
      <alignment horizontal="left" vertical="center" wrapText="1"/>
    </xf>
    <xf numFmtId="0" fontId="33" fillId="14" borderId="1" applyNumberFormat="0" applyProtection="0">
      <alignment horizontal="left" vertical="center" wrapText="1"/>
    </xf>
    <xf numFmtId="0" fontId="33" fillId="14" borderId="1" applyNumberFormat="0" applyProtection="0">
      <alignment horizontal="left" vertical="center" wrapText="1"/>
    </xf>
    <xf numFmtId="0" fontId="33" fillId="14" borderId="1" applyNumberFormat="0" applyProtection="0">
      <alignment horizontal="left" vertical="center" wrapText="1"/>
    </xf>
    <xf numFmtId="43"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43" fontId="3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2" fontId="20"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5" fontId="35" fillId="0" borderId="0" applyFont="0" applyFill="0" applyBorder="0" applyAlignment="0" applyProtection="0"/>
    <xf numFmtId="170"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70"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4" fontId="7" fillId="0" borderId="0" applyFont="0" applyFill="0" applyBorder="0" applyAlignment="0" applyProtection="0"/>
    <xf numFmtId="169"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5" fontId="20" fillId="0" borderId="0" applyFont="0" applyFill="0" applyBorder="0" applyAlignment="0" applyProtection="0"/>
    <xf numFmtId="169" fontId="7" fillId="0" borderId="0" applyFont="0" applyFill="0" applyBorder="0" applyAlignment="0" applyProtection="0"/>
    <xf numFmtId="165" fontId="20"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5" fontId="35"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44"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5" fontId="36"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9" fontId="7" fillId="0" borderId="0" applyFont="0" applyFill="0" applyBorder="0" applyAlignment="0" applyProtection="0"/>
    <xf numFmtId="165" fontId="35" fillId="0" borderId="0" applyFont="0" applyFill="0" applyBorder="0" applyAlignment="0" applyProtection="0"/>
    <xf numFmtId="165" fontId="3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0" fontId="20" fillId="0" borderId="0" applyFont="0" applyFill="0" applyBorder="0" applyAlignment="0" applyProtection="0"/>
    <xf numFmtId="170"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69" fontId="30" fillId="0" borderId="0" applyFont="0" applyFill="0" applyBorder="0" applyAlignment="0" applyProtection="0"/>
    <xf numFmtId="169" fontId="3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20"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37" fillId="9" borderId="0" applyNumberFormat="0" applyBorder="0" applyAlignment="0" applyProtection="0"/>
    <xf numFmtId="0" fontId="20" fillId="0" borderId="0"/>
    <xf numFmtId="0" fontId="7" fillId="0" borderId="0"/>
    <xf numFmtId="0" fontId="35" fillId="0" borderId="0"/>
    <xf numFmtId="0" fontId="29" fillId="0" borderId="0"/>
    <xf numFmtId="0" fontId="29" fillId="0" borderId="0"/>
    <xf numFmtId="0" fontId="35" fillId="0" borderId="0"/>
    <xf numFmtId="0" fontId="7" fillId="0" borderId="0"/>
    <xf numFmtId="0" fontId="20" fillId="0" borderId="0"/>
    <xf numFmtId="0" fontId="7" fillId="0" borderId="0"/>
    <xf numFmtId="0" fontId="35" fillId="0" borderId="0"/>
    <xf numFmtId="0" fontId="35" fillId="0" borderId="0"/>
    <xf numFmtId="0" fontId="30" fillId="0" borderId="0"/>
    <xf numFmtId="0" fontId="38" fillId="0" borderId="0"/>
    <xf numFmtId="0" fontId="7" fillId="0" borderId="0"/>
    <xf numFmtId="3" fontId="32" fillId="0" borderId="0" applyFill="0" applyBorder="0" applyProtection="0">
      <alignment horizontal="right" vertical="center"/>
    </xf>
    <xf numFmtId="3" fontId="32" fillId="0" borderId="1" applyFill="0" applyProtection="0">
      <alignment horizontal="right" vertical="center"/>
    </xf>
    <xf numFmtId="3" fontId="32" fillId="0" borderId="1" applyFill="0" applyProtection="0">
      <alignment horizontal="right" vertical="center"/>
    </xf>
    <xf numFmtId="3" fontId="32" fillId="0" borderId="1" applyFill="0" applyProtection="0">
      <alignment horizontal="right" vertical="center"/>
    </xf>
    <xf numFmtId="3" fontId="32" fillId="0" borderId="1" applyFill="0" applyProtection="0">
      <alignment horizontal="right" vertical="center"/>
    </xf>
    <xf numFmtId="3" fontId="32" fillId="0" borderId="1" applyFill="0" applyProtection="0">
      <alignment horizontal="right" vertical="center"/>
    </xf>
    <xf numFmtId="3" fontId="32" fillId="0" borderId="1" applyFill="0" applyProtection="0">
      <alignment horizontal="right" vertical="center"/>
    </xf>
    <xf numFmtId="3" fontId="32" fillId="0" borderId="1" applyFill="0" applyProtection="0">
      <alignment horizontal="right" vertical="center"/>
    </xf>
    <xf numFmtId="3" fontId="32" fillId="0" borderId="1" applyFill="0" applyProtection="0">
      <alignment horizontal="right" vertical="center"/>
    </xf>
    <xf numFmtId="9" fontId="25" fillId="0" borderId="0" applyFont="0" applyFill="0" applyBorder="0" applyAlignment="0" applyProtection="0"/>
    <xf numFmtId="9" fontId="25" fillId="0" borderId="0" applyFont="0" applyFill="0" applyBorder="0" applyAlignment="0" applyProtection="0"/>
    <xf numFmtId="9" fontId="5"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171" fontId="5" fillId="0" borderId="0" applyFont="0" applyFill="0" applyBorder="0" applyAlignment="0" applyProtection="0"/>
    <xf numFmtId="170" fontId="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2" fontId="20"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0" fontId="30" fillId="0" borderId="0"/>
    <xf numFmtId="43" fontId="20" fillId="0" borderId="0" applyFont="0" applyFill="0" applyBorder="0" applyAlignment="0" applyProtection="0"/>
    <xf numFmtId="43" fontId="20" fillId="0" borderId="0" applyFont="0" applyFill="0" applyBorder="0" applyAlignment="0" applyProtection="0"/>
    <xf numFmtId="9" fontId="20"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2" fontId="20" fillId="0" borderId="0" applyFont="0" applyFill="0" applyBorder="0" applyAlignment="0" applyProtection="0"/>
    <xf numFmtId="165" fontId="1" fillId="0" borderId="0" applyFont="0" applyFill="0" applyBorder="0" applyAlignment="0" applyProtection="0"/>
    <xf numFmtId="44" fontId="7" fillId="0" borderId="0" applyFont="0" applyFill="0" applyBorder="0" applyAlignment="0" applyProtection="0"/>
    <xf numFmtId="165" fontId="1" fillId="0" borderId="0" applyFont="0" applyFill="0" applyBorder="0" applyAlignment="0" applyProtection="0"/>
    <xf numFmtId="44"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41"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2" fontId="20"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2" fontId="20" fillId="0" borderId="0" applyFont="0" applyFill="0" applyBorder="0" applyAlignment="0" applyProtection="0"/>
    <xf numFmtId="165" fontId="1" fillId="0" borderId="0" applyFont="0" applyFill="0" applyBorder="0" applyAlignment="0" applyProtection="0"/>
    <xf numFmtId="44" fontId="7" fillId="0" borderId="0" applyFont="0" applyFill="0" applyBorder="0" applyAlignment="0" applyProtection="0"/>
    <xf numFmtId="165" fontId="1" fillId="0" borderId="0" applyFont="0" applyFill="0" applyBorder="0" applyAlignment="0" applyProtection="0"/>
    <xf numFmtId="44"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41"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2" fontId="20"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1" fontId="20" fillId="0" borderId="0" applyFont="0" applyFill="0" applyBorder="0" applyAlignment="0" applyProtection="0"/>
    <xf numFmtId="42"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cellStyleXfs>
  <cellXfs count="1021">
    <xf numFmtId="0" fontId="0" fillId="0" borderId="0" xfId="0"/>
    <xf numFmtId="0" fontId="21" fillId="0" borderId="0" xfId="0" applyFont="1"/>
    <xf numFmtId="0" fontId="39" fillId="15" borderId="0" xfId="0" applyFont="1" applyFill="1"/>
    <xf numFmtId="4" fontId="39" fillId="15" borderId="0" xfId="0" applyNumberFormat="1" applyFont="1" applyFill="1"/>
    <xf numFmtId="0" fontId="40" fillId="15" borderId="0" xfId="0" applyFont="1" applyFill="1"/>
    <xf numFmtId="0" fontId="23" fillId="15" borderId="0" xfId="0" applyFont="1" applyFill="1" applyProtection="1">
      <protection locked="0"/>
    </xf>
    <xf numFmtId="0" fontId="24" fillId="15" borderId="0" xfId="0" applyFont="1" applyFill="1" applyAlignment="1" applyProtection="1">
      <alignment horizontal="center"/>
      <protection locked="0"/>
    </xf>
    <xf numFmtId="0" fontId="39" fillId="0" borderId="0" xfId="0" applyFont="1"/>
    <xf numFmtId="4" fontId="39" fillId="0" borderId="0" xfId="0" applyNumberFormat="1" applyFont="1"/>
    <xf numFmtId="0" fontId="17" fillId="17" borderId="1" xfId="0" applyFont="1" applyFill="1" applyBorder="1" applyAlignment="1" applyProtection="1">
      <alignment horizontal="left" vertical="center" wrapText="1"/>
      <protection locked="0"/>
    </xf>
    <xf numFmtId="0" fontId="17" fillId="16" borderId="1" xfId="0" applyFont="1" applyFill="1" applyBorder="1" applyAlignment="1" applyProtection="1">
      <alignment horizontal="left" vertical="center" wrapText="1"/>
      <protection locked="0"/>
    </xf>
    <xf numFmtId="180" fontId="17" fillId="17" borderId="1" xfId="0" applyNumberFormat="1" applyFont="1" applyFill="1" applyBorder="1" applyAlignment="1" applyProtection="1">
      <alignment horizontal="left" vertical="center" wrapText="1"/>
      <protection locked="0"/>
    </xf>
    <xf numFmtId="180" fontId="0" fillId="0" borderId="0" xfId="0" applyNumberFormat="1"/>
    <xf numFmtId="0" fontId="9" fillId="0" borderId="0" xfId="0" applyFont="1"/>
    <xf numFmtId="0" fontId="9" fillId="0" borderId="0" xfId="0" applyFont="1" applyAlignment="1">
      <alignment vertical="center"/>
    </xf>
    <xf numFmtId="0" fontId="12" fillId="0" borderId="0" xfId="0" applyFont="1" applyAlignment="1">
      <alignment horizontal="left" vertical="center" wrapText="1"/>
    </xf>
    <xf numFmtId="0" fontId="12" fillId="0" borderId="22" xfId="0" applyFont="1" applyBorder="1" applyAlignment="1">
      <alignment horizontal="left" vertical="center" wrapText="1"/>
    </xf>
    <xf numFmtId="0" fontId="39" fillId="15" borderId="0" xfId="0" applyFont="1" applyFill="1" applyAlignment="1">
      <alignment horizontal="center"/>
    </xf>
    <xf numFmtId="0" fontId="23" fillId="15" borderId="0" xfId="0" applyFont="1" applyFill="1" applyAlignment="1" applyProtection="1">
      <alignment horizontal="center"/>
      <protection locked="0"/>
    </xf>
    <xf numFmtId="0" fontId="8" fillId="0" borderId="0" xfId="0" applyFont="1"/>
    <xf numFmtId="0" fontId="0" fillId="0" borderId="0" xfId="0" applyAlignment="1">
      <alignment horizontal="center"/>
    </xf>
    <xf numFmtId="181" fontId="17" fillId="17" borderId="1" xfId="0" applyNumberFormat="1" applyFont="1" applyFill="1" applyBorder="1" applyAlignment="1" applyProtection="1">
      <alignment horizontal="left" vertical="center" wrapText="1"/>
      <protection locked="0"/>
    </xf>
    <xf numFmtId="181" fontId="0" fillId="0" borderId="0" xfId="0" applyNumberFormat="1"/>
    <xf numFmtId="181" fontId="22" fillId="0" borderId="0" xfId="0" applyNumberFormat="1" applyFont="1"/>
    <xf numFmtId="4" fontId="39" fillId="15" borderId="0" xfId="0" applyNumberFormat="1" applyFont="1" applyFill="1" applyAlignment="1">
      <alignment horizontal="center"/>
    </xf>
    <xf numFmtId="0" fontId="39"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horizontal="center" vertical="center"/>
    </xf>
    <xf numFmtId="0" fontId="51" fillId="0" borderId="0" xfId="0" applyFont="1" applyAlignment="1">
      <alignment horizontal="center" vertical="top" wrapText="1"/>
    </xf>
    <xf numFmtId="0" fontId="9" fillId="0" borderId="0" xfId="0" applyFont="1" applyAlignment="1">
      <alignment horizontal="left" vertical="top" wrapText="1"/>
    </xf>
    <xf numFmtId="176" fontId="9" fillId="0" borderId="0" xfId="2859" applyNumberFormat="1" applyFont="1" applyFill="1" applyBorder="1" applyAlignment="1">
      <alignment horizontal="center" vertical="center"/>
    </xf>
    <xf numFmtId="2" fontId="9" fillId="0" borderId="0" xfId="0" applyNumberFormat="1" applyFont="1" applyAlignment="1">
      <alignment horizontal="center" vertical="center"/>
    </xf>
    <xf numFmtId="0" fontId="50" fillId="0" borderId="0" xfId="0" applyFont="1" applyAlignment="1">
      <alignment horizontal="center" vertical="center"/>
    </xf>
    <xf numFmtId="0" fontId="6" fillId="16" borderId="28" xfId="0" applyFont="1" applyFill="1" applyBorder="1" applyAlignment="1">
      <alignment horizontal="center" vertical="center" wrapText="1"/>
    </xf>
    <xf numFmtId="0" fontId="17" fillId="16" borderId="5" xfId="0" applyFont="1" applyFill="1" applyBorder="1" applyAlignment="1" applyProtection="1">
      <alignment horizontal="left" vertical="center" wrapText="1"/>
      <protection locked="0"/>
    </xf>
    <xf numFmtId="0" fontId="6" fillId="16" borderId="13" xfId="0" applyFont="1" applyFill="1" applyBorder="1" applyAlignment="1">
      <alignment vertical="center" wrapText="1"/>
    </xf>
    <xf numFmtId="0" fontId="6" fillId="16" borderId="31" xfId="0" applyFont="1" applyFill="1" applyBorder="1" applyAlignment="1">
      <alignment vertical="center" wrapText="1"/>
    </xf>
    <xf numFmtId="0" fontId="6" fillId="16" borderId="31" xfId="17" applyFont="1" applyFill="1" applyBorder="1" applyAlignment="1">
      <alignment vertical="center" wrapText="1"/>
    </xf>
    <xf numFmtId="0" fontId="6" fillId="16" borderId="51" xfId="0" applyFont="1" applyFill="1" applyBorder="1" applyAlignment="1">
      <alignment vertical="center" wrapText="1"/>
    </xf>
    <xf numFmtId="0" fontId="6" fillId="16" borderId="4" xfId="0" applyFont="1" applyFill="1" applyBorder="1" applyAlignment="1">
      <alignment horizontal="center" vertical="center" wrapText="1"/>
    </xf>
    <xf numFmtId="0" fontId="6" fillId="16" borderId="4" xfId="0" applyFont="1" applyFill="1" applyBorder="1" applyAlignment="1">
      <alignment horizontal="center" vertical="top" wrapText="1"/>
    </xf>
    <xf numFmtId="0" fontId="6" fillId="16" borderId="50" xfId="0" applyFont="1" applyFill="1" applyBorder="1" applyAlignment="1">
      <alignment horizontal="center" vertical="center" wrapText="1"/>
    </xf>
    <xf numFmtId="0" fontId="6" fillId="16" borderId="54" xfId="0" applyFont="1" applyFill="1" applyBorder="1" applyAlignment="1">
      <alignment horizontal="center" vertical="top" wrapText="1"/>
    </xf>
    <xf numFmtId="0" fontId="48" fillId="0" borderId="0" xfId="0" applyFont="1"/>
    <xf numFmtId="0" fontId="48" fillId="3" borderId="0" xfId="0" applyFont="1" applyFill="1"/>
    <xf numFmtId="0" fontId="48" fillId="3" borderId="0" xfId="0" applyFont="1" applyFill="1" applyAlignment="1">
      <alignment horizontal="center"/>
    </xf>
    <xf numFmtId="0" fontId="67" fillId="0" borderId="0" xfId="0" applyFont="1"/>
    <xf numFmtId="0" fontId="68" fillId="0" borderId="0" xfId="0" applyFont="1"/>
    <xf numFmtId="0" fontId="69" fillId="0" borderId="0" xfId="0" applyFont="1" applyAlignment="1">
      <alignment horizontal="center" vertical="center"/>
    </xf>
    <xf numFmtId="9" fontId="45" fillId="0" borderId="0" xfId="2860" applyFont="1" applyFill="1" applyBorder="1" applyAlignment="1">
      <alignment horizontal="center" vertical="center"/>
    </xf>
    <xf numFmtId="9" fontId="70" fillId="0" borderId="0" xfId="2860" applyFont="1" applyFill="1" applyBorder="1" applyAlignment="1">
      <alignment horizontal="center" vertical="center"/>
    </xf>
    <xf numFmtId="0" fontId="71" fillId="0" borderId="0" xfId="0" applyFont="1" applyAlignment="1">
      <alignment horizontal="left" vertical="top" wrapText="1"/>
    </xf>
    <xf numFmtId="0" fontId="71" fillId="0" borderId="0" xfId="0" applyFont="1" applyAlignment="1">
      <alignment horizontal="center" vertical="center" wrapText="1"/>
    </xf>
    <xf numFmtId="0" fontId="47" fillId="3" borderId="0" xfId="0" applyFont="1" applyFill="1"/>
    <xf numFmtId="0" fontId="48" fillId="0" borderId="0" xfId="0" applyFont="1" applyAlignment="1">
      <alignment horizontal="center"/>
    </xf>
    <xf numFmtId="41" fontId="48" fillId="0" borderId="0" xfId="0" applyNumberFormat="1" applyFont="1" applyAlignment="1">
      <alignment horizontal="center"/>
    </xf>
    <xf numFmtId="2" fontId="48" fillId="0" borderId="0" xfId="0" applyNumberFormat="1" applyFont="1" applyAlignment="1">
      <alignment horizontal="center"/>
    </xf>
    <xf numFmtId="43" fontId="46" fillId="0" borderId="0" xfId="0" applyNumberFormat="1" applyFont="1"/>
    <xf numFmtId="43" fontId="48" fillId="0" borderId="0" xfId="0" applyNumberFormat="1" applyFont="1" applyAlignment="1">
      <alignment horizontal="center"/>
    </xf>
    <xf numFmtId="0" fontId="47" fillId="4" borderId="1" xfId="0" applyFont="1" applyFill="1" applyBorder="1" applyAlignment="1">
      <alignment horizontal="center" vertical="center"/>
    </xf>
    <xf numFmtId="0" fontId="48" fillId="0" borderId="1" xfId="0" applyFont="1" applyBorder="1" applyAlignment="1">
      <alignment horizontal="center" vertical="center"/>
    </xf>
    <xf numFmtId="0" fontId="72" fillId="0" borderId="0" xfId="0" applyFont="1" applyAlignment="1">
      <alignment horizontal="left" vertical="top" wrapText="1"/>
    </xf>
    <xf numFmtId="0" fontId="72" fillId="0" borderId="0" xfId="0" applyFont="1" applyAlignment="1">
      <alignment horizontal="center" vertical="center" wrapText="1"/>
    </xf>
    <xf numFmtId="0" fontId="12" fillId="0" borderId="0" xfId="0" applyFont="1" applyAlignment="1">
      <alignment horizontal="center" vertical="center" wrapText="1"/>
    </xf>
    <xf numFmtId="0" fontId="25" fillId="0" borderId="0" xfId="0" applyFont="1"/>
    <xf numFmtId="0" fontId="25" fillId="0" borderId="0" xfId="0" applyFont="1" applyAlignment="1">
      <alignment wrapText="1"/>
    </xf>
    <xf numFmtId="0" fontId="7" fillId="3" borderId="0" xfId="0" applyFont="1" applyFill="1" applyAlignment="1">
      <alignment horizontal="center"/>
    </xf>
    <xf numFmtId="0" fontId="73" fillId="0" borderId="0" xfId="0" applyFont="1" applyAlignment="1">
      <alignment horizontal="center" vertical="center"/>
    </xf>
    <xf numFmtId="0" fontId="21" fillId="0" borderId="0" xfId="0" applyFont="1" applyAlignment="1">
      <alignment horizontal="center" vertical="center"/>
    </xf>
    <xf numFmtId="181" fontId="21" fillId="0" borderId="0" xfId="0" applyNumberFormat="1" applyFont="1" applyAlignment="1">
      <alignment horizontal="center" vertical="center"/>
    </xf>
    <xf numFmtId="0" fontId="7" fillId="0" borderId="0" xfId="0" applyFont="1" applyAlignment="1">
      <alignment horizontal="center"/>
    </xf>
    <xf numFmtId="42" fontId="7" fillId="0" borderId="0" xfId="2858" applyFont="1" applyFill="1" applyAlignment="1">
      <alignment horizontal="center"/>
    </xf>
    <xf numFmtId="0" fontId="21" fillId="0" borderId="0" xfId="0" applyFont="1" applyAlignment="1">
      <alignment horizontal="center"/>
    </xf>
    <xf numFmtId="181" fontId="7" fillId="0" borderId="0" xfId="0" applyNumberFormat="1" applyFont="1" applyAlignment="1">
      <alignment horizontal="center"/>
    </xf>
    <xf numFmtId="171" fontId="7" fillId="0" borderId="0" xfId="2859" applyNumberFormat="1" applyFont="1" applyFill="1" applyBorder="1" applyAlignment="1">
      <alignment horizontal="center"/>
    </xf>
    <xf numFmtId="181" fontId="25" fillId="0" borderId="0" xfId="0" applyNumberFormat="1" applyFont="1" applyAlignment="1">
      <alignment horizontal="center" vertical="center"/>
    </xf>
    <xf numFmtId="8" fontId="7" fillId="0" borderId="0" xfId="0" applyNumberFormat="1" applyFont="1" applyAlignment="1">
      <alignment horizontal="center"/>
    </xf>
    <xf numFmtId="1" fontId="7" fillId="0" borderId="0" xfId="0" applyNumberFormat="1" applyFont="1" applyAlignment="1">
      <alignment horizontal="center"/>
    </xf>
    <xf numFmtId="43" fontId="7" fillId="0" borderId="0" xfId="0" applyNumberFormat="1" applyFont="1" applyAlignment="1">
      <alignment horizontal="center"/>
    </xf>
    <xf numFmtId="0" fontId="7" fillId="3" borderId="0" xfId="0" applyFont="1" applyFill="1" applyAlignment="1">
      <alignment horizontal="left" vertical="top"/>
    </xf>
    <xf numFmtId="0" fontId="21" fillId="3" borderId="0" xfId="0" applyFont="1" applyFill="1" applyAlignment="1">
      <alignment horizontal="center"/>
    </xf>
    <xf numFmtId="0" fontId="7" fillId="0" borderId="0" xfId="0" applyFont="1" applyAlignment="1">
      <alignment horizontal="center" vertical="center"/>
    </xf>
    <xf numFmtId="42" fontId="7" fillId="0" borderId="0" xfId="2858" applyFont="1" applyFill="1" applyAlignment="1">
      <alignment horizontal="center" vertical="center"/>
    </xf>
    <xf numFmtId="180" fontId="7" fillId="0" borderId="0" xfId="0" applyNumberFormat="1" applyFont="1" applyAlignment="1">
      <alignment horizontal="center" vertical="center"/>
    </xf>
    <xf numFmtId="176" fontId="21" fillId="3" borderId="0" xfId="0" applyNumberFormat="1" applyFont="1" applyFill="1" applyAlignment="1">
      <alignment horizontal="left" vertical="top"/>
    </xf>
    <xf numFmtId="0" fontId="21" fillId="3" borderId="0" xfId="0" applyFont="1" applyFill="1" applyAlignment="1">
      <alignment horizontal="left" vertical="top"/>
    </xf>
    <xf numFmtId="0" fontId="13" fillId="3" borderId="0" xfId="0" applyFont="1" applyFill="1" applyAlignment="1">
      <alignment horizontal="left" vertical="top"/>
    </xf>
    <xf numFmtId="0" fontId="13" fillId="0" borderId="0" xfId="0" applyFont="1" applyAlignment="1">
      <alignment horizontal="center"/>
    </xf>
    <xf numFmtId="0" fontId="75" fillId="0" borderId="0" xfId="0" applyFont="1" applyAlignment="1">
      <alignment horizontal="center"/>
    </xf>
    <xf numFmtId="2" fontId="21" fillId="0" borderId="0" xfId="0" applyNumberFormat="1" applyFont="1" applyAlignment="1">
      <alignment horizontal="center" vertical="center"/>
    </xf>
    <xf numFmtId="0" fontId="76" fillId="0" borderId="0" xfId="0" applyFont="1" applyAlignment="1">
      <alignment horizontal="center" vertical="center"/>
    </xf>
    <xf numFmtId="0" fontId="66" fillId="0" borderId="0" xfId="0" applyFont="1" applyAlignment="1">
      <alignment horizontal="left" vertical="top" wrapText="1"/>
    </xf>
    <xf numFmtId="0" fontId="59" fillId="0" borderId="0" xfId="14" applyFont="1" applyAlignment="1">
      <alignment vertical="center"/>
    </xf>
    <xf numFmtId="0" fontId="77" fillId="0" borderId="58" xfId="0" applyFont="1" applyBorder="1" applyAlignment="1">
      <alignment horizontal="center" vertical="center" wrapText="1"/>
    </xf>
    <xf numFmtId="0" fontId="59" fillId="2" borderId="0" xfId="14" applyFont="1" applyFill="1" applyAlignment="1">
      <alignment vertical="center"/>
    </xf>
    <xf numFmtId="174" fontId="59" fillId="16" borderId="3" xfId="0" applyNumberFormat="1" applyFont="1" applyFill="1" applyBorder="1" applyAlignment="1">
      <alignment vertical="center"/>
    </xf>
    <xf numFmtId="10" fontId="59" fillId="2" borderId="0" xfId="14" applyNumberFormat="1" applyFont="1" applyFill="1" applyAlignment="1">
      <alignment vertical="center"/>
    </xf>
    <xf numFmtId="174" fontId="59" fillId="17" borderId="1" xfId="0" applyNumberFormat="1" applyFont="1" applyFill="1" applyBorder="1" applyAlignment="1">
      <alignment vertical="center"/>
    </xf>
    <xf numFmtId="174" fontId="59" fillId="16" borderId="1" xfId="0" applyNumberFormat="1" applyFont="1" applyFill="1" applyBorder="1" applyAlignment="1">
      <alignment vertical="center"/>
    </xf>
    <xf numFmtId="174" fontId="59" fillId="17" borderId="4" xfId="0" applyNumberFormat="1" applyFont="1" applyFill="1" applyBorder="1" applyAlignment="1">
      <alignment vertical="center"/>
    </xf>
    <xf numFmtId="10" fontId="59" fillId="16" borderId="1" xfId="0" applyNumberFormat="1" applyFont="1" applyFill="1" applyBorder="1" applyAlignment="1">
      <alignment vertical="center"/>
    </xf>
    <xf numFmtId="174" fontId="59" fillId="17" borderId="2" xfId="0" applyNumberFormat="1" applyFont="1" applyFill="1" applyBorder="1" applyAlignment="1">
      <alignment vertical="center"/>
    </xf>
    <xf numFmtId="0" fontId="59" fillId="2" borderId="0" xfId="14" applyFont="1" applyFill="1" applyAlignment="1">
      <alignment horizontal="left" vertical="center"/>
    </xf>
    <xf numFmtId="0" fontId="59" fillId="2" borderId="0" xfId="14" applyFont="1" applyFill="1" applyAlignment="1">
      <alignment vertical="top"/>
    </xf>
    <xf numFmtId="10" fontId="59" fillId="0" borderId="0" xfId="14" applyNumberFormat="1" applyFont="1" applyAlignment="1">
      <alignment vertical="center"/>
    </xf>
    <xf numFmtId="0" fontId="59" fillId="0" borderId="0" xfId="14" applyFont="1" applyAlignment="1">
      <alignment horizontal="left" vertical="center"/>
    </xf>
    <xf numFmtId="0" fontId="6" fillId="3" borderId="0" xfId="0" applyFont="1" applyFill="1" applyAlignment="1">
      <alignment horizontal="left" vertical="top"/>
    </xf>
    <xf numFmtId="42" fontId="6" fillId="0" borderId="0" xfId="2858" applyFont="1" applyFill="1" applyAlignment="1">
      <alignment horizontal="center"/>
    </xf>
    <xf numFmtId="0" fontId="6" fillId="0" borderId="0" xfId="0" applyFont="1" applyAlignment="1">
      <alignment horizontal="center"/>
    </xf>
    <xf numFmtId="187" fontId="21" fillId="0" borderId="0" xfId="0" applyNumberFormat="1" applyFont="1" applyAlignment="1">
      <alignment horizontal="center" vertical="center"/>
    </xf>
    <xf numFmtId="187" fontId="74" fillId="0" borderId="0" xfId="0" applyNumberFormat="1" applyFont="1" applyAlignment="1">
      <alignment horizontal="center"/>
    </xf>
    <xf numFmtId="181" fontId="6" fillId="0" borderId="0" xfId="0" applyNumberFormat="1" applyFont="1" applyAlignment="1">
      <alignment horizontal="center"/>
    </xf>
    <xf numFmtId="176" fontId="0" fillId="0" borderId="0" xfId="0" applyNumberFormat="1"/>
    <xf numFmtId="187" fontId="7" fillId="0" borderId="0" xfId="0" applyNumberFormat="1" applyFont="1" applyAlignment="1">
      <alignment horizontal="center"/>
    </xf>
    <xf numFmtId="43" fontId="6" fillId="0" borderId="0" xfId="2859" applyFont="1" applyFill="1" applyAlignment="1">
      <alignment horizontal="center"/>
    </xf>
    <xf numFmtId="186" fontId="74" fillId="0" borderId="0" xfId="2859" applyNumberFormat="1" applyFont="1" applyFill="1" applyAlignment="1">
      <alignment horizontal="center"/>
    </xf>
    <xf numFmtId="186" fontId="6" fillId="0" borderId="0" xfId="2859" applyNumberFormat="1" applyFont="1" applyFill="1" applyAlignment="1">
      <alignment horizontal="center"/>
    </xf>
    <xf numFmtId="174" fontId="59" fillId="16" borderId="5" xfId="0" applyNumberFormat="1" applyFont="1" applyFill="1" applyBorder="1" applyAlignment="1">
      <alignment vertical="center"/>
    </xf>
    <xf numFmtId="0" fontId="66" fillId="0" borderId="0" xfId="0" applyFont="1" applyAlignment="1">
      <alignment horizontal="left"/>
    </xf>
    <xf numFmtId="0" fontId="65" fillId="17" borderId="16" xfId="0" applyFont="1" applyFill="1" applyBorder="1" applyAlignment="1">
      <alignment horizontal="left" vertical="center"/>
    </xf>
    <xf numFmtId="0" fontId="65" fillId="27" borderId="1" xfId="2913" applyFont="1" applyFill="1" applyBorder="1" applyAlignment="1">
      <alignment horizontal="left" vertical="center" wrapText="1"/>
    </xf>
    <xf numFmtId="0" fontId="65" fillId="27" borderId="1" xfId="2913" applyFont="1" applyFill="1" applyBorder="1" applyAlignment="1">
      <alignment horizontal="left" vertical="top" wrapText="1"/>
    </xf>
    <xf numFmtId="0" fontId="65" fillId="27" borderId="11" xfId="2913" applyFont="1" applyFill="1" applyBorder="1" applyAlignment="1">
      <alignment horizontal="left" vertical="center" wrapText="1"/>
    </xf>
    <xf numFmtId="0" fontId="66" fillId="0" borderId="16" xfId="0" applyFont="1" applyBorder="1" applyAlignment="1">
      <alignment horizontal="left"/>
    </xf>
    <xf numFmtId="0" fontId="66" fillId="0" borderId="1" xfId="0" applyFont="1" applyBorder="1" applyAlignment="1">
      <alignment horizontal="left"/>
    </xf>
    <xf numFmtId="0" fontId="66" fillId="0" borderId="1" xfId="0" applyFont="1" applyBorder="1" applyAlignment="1">
      <alignment horizontal="left" vertical="top" wrapText="1"/>
    </xf>
    <xf numFmtId="0" fontId="66" fillId="0" borderId="11" xfId="0" applyFont="1" applyBorder="1" applyAlignment="1">
      <alignment horizontal="left"/>
    </xf>
    <xf numFmtId="42" fontId="66" fillId="0" borderId="1" xfId="2858" applyFont="1" applyBorder="1" applyAlignment="1">
      <alignment horizontal="left"/>
    </xf>
    <xf numFmtId="42" fontId="66" fillId="0" borderId="1" xfId="2858" applyFont="1" applyBorder="1" applyAlignment="1">
      <alignment horizontal="left" vertical="top" wrapText="1"/>
    </xf>
    <xf numFmtId="42" fontId="66" fillId="0" borderId="1" xfId="2858" applyFont="1" applyBorder="1" applyAlignment="1">
      <alignment horizontal="left" wrapText="1"/>
    </xf>
    <xf numFmtId="42" fontId="66" fillId="0" borderId="0" xfId="2858" applyFont="1" applyAlignment="1">
      <alignment horizontal="left" vertical="top" wrapText="1"/>
    </xf>
    <xf numFmtId="0" fontId="66" fillId="0" borderId="2" xfId="0" applyFont="1" applyBorder="1" applyAlignment="1">
      <alignment horizontal="left"/>
    </xf>
    <xf numFmtId="0" fontId="66" fillId="0" borderId="50" xfId="0" applyFont="1" applyBorder="1" applyAlignment="1">
      <alignment horizontal="left"/>
    </xf>
    <xf numFmtId="0" fontId="66" fillId="0" borderId="4" xfId="0" applyFont="1" applyBorder="1" applyAlignment="1">
      <alignment horizontal="left"/>
    </xf>
    <xf numFmtId="42" fontId="66" fillId="0" borderId="4" xfId="0" applyNumberFormat="1" applyFont="1" applyBorder="1" applyAlignment="1">
      <alignment horizontal="left"/>
    </xf>
    <xf numFmtId="0" fontId="66" fillId="0" borderId="4" xfId="0" applyFont="1" applyBorder="1" applyAlignment="1">
      <alignment horizontal="left" vertical="top" wrapText="1"/>
    </xf>
    <xf numFmtId="0" fontId="65" fillId="17" borderId="16" xfId="0" applyFont="1" applyFill="1" applyBorder="1" applyAlignment="1">
      <alignment horizontal="center" vertical="center" wrapText="1"/>
    </xf>
    <xf numFmtId="0" fontId="65" fillId="27" borderId="1" xfId="2913" applyFont="1" applyFill="1" applyBorder="1" applyAlignment="1">
      <alignment horizontal="center" vertical="center" wrapText="1"/>
    </xf>
    <xf numFmtId="0" fontId="65" fillId="27" borderId="11" xfId="2913" applyFont="1" applyFill="1" applyBorder="1" applyAlignment="1">
      <alignment horizontal="center" vertical="center" wrapText="1"/>
    </xf>
    <xf numFmtId="0" fontId="66" fillId="0" borderId="1" xfId="0" applyFont="1" applyBorder="1" applyAlignment="1">
      <alignment horizontal="left" wrapText="1"/>
    </xf>
    <xf numFmtId="9" fontId="66" fillId="0" borderId="1" xfId="0" applyNumberFormat="1" applyFont="1" applyBorder="1" applyAlignment="1">
      <alignment horizontal="left"/>
    </xf>
    <xf numFmtId="0" fontId="65" fillId="17" borderId="35" xfId="0" applyFont="1" applyFill="1" applyBorder="1" applyAlignment="1">
      <alignment vertical="center"/>
    </xf>
    <xf numFmtId="0" fontId="65" fillId="17" borderId="28" xfId="0" applyFont="1" applyFill="1" applyBorder="1" applyAlignment="1">
      <alignment vertical="center"/>
    </xf>
    <xf numFmtId="0" fontId="65" fillId="17" borderId="29" xfId="0" applyFont="1" applyFill="1" applyBorder="1" applyAlignment="1">
      <alignment vertical="center"/>
    </xf>
    <xf numFmtId="0" fontId="66" fillId="0" borderId="11" xfId="0" applyFont="1" applyBorder="1" applyAlignment="1">
      <alignment horizontal="left" wrapText="1"/>
    </xf>
    <xf numFmtId="0" fontId="66" fillId="18" borderId="1" xfId="0" applyFont="1" applyFill="1" applyBorder="1" applyAlignment="1">
      <alignment horizontal="left" wrapText="1"/>
    </xf>
    <xf numFmtId="0" fontId="66" fillId="18" borderId="1" xfId="0" applyFont="1" applyFill="1" applyBorder="1" applyAlignment="1">
      <alignment horizontal="left"/>
    </xf>
    <xf numFmtId="0" fontId="66" fillId="18" borderId="1" xfId="0" applyFont="1" applyFill="1" applyBorder="1" applyAlignment="1">
      <alignment horizontal="left" vertical="top" wrapText="1"/>
    </xf>
    <xf numFmtId="188" fontId="66" fillId="3" borderId="0" xfId="0" applyNumberFormat="1" applyFont="1" applyFill="1" applyAlignment="1">
      <alignment horizontal="left" vertical="center"/>
    </xf>
    <xf numFmtId="0" fontId="66" fillId="0" borderId="12" xfId="0" applyFont="1" applyBorder="1" applyAlignment="1">
      <alignment horizontal="left"/>
    </xf>
    <xf numFmtId="0" fontId="65" fillId="27" borderId="4" xfId="2913" applyFont="1" applyFill="1" applyBorder="1" applyAlignment="1">
      <alignment horizontal="left" vertical="center" wrapText="1"/>
    </xf>
    <xf numFmtId="0" fontId="65" fillId="27" borderId="12" xfId="2913" applyFont="1" applyFill="1" applyBorder="1" applyAlignment="1">
      <alignment horizontal="left" vertical="top" wrapText="1"/>
    </xf>
    <xf numFmtId="0" fontId="66" fillId="0" borderId="63" xfId="0" applyFont="1" applyBorder="1" applyAlignment="1">
      <alignment horizontal="left"/>
    </xf>
    <xf numFmtId="0" fontId="66" fillId="0" borderId="5" xfId="0" applyFont="1" applyBorder="1" applyAlignment="1">
      <alignment horizontal="left"/>
    </xf>
    <xf numFmtId="0" fontId="66" fillId="0" borderId="64" xfId="0" applyFont="1" applyBorder="1" applyAlignment="1">
      <alignment horizontal="left" vertical="top" wrapText="1"/>
    </xf>
    <xf numFmtId="0" fontId="66" fillId="0" borderId="11" xfId="0" applyFont="1" applyBorder="1" applyAlignment="1">
      <alignment horizontal="left" vertical="top" wrapText="1"/>
    </xf>
    <xf numFmtId="0" fontId="66" fillId="0" borderId="12" xfId="0" applyFont="1" applyBorder="1" applyAlignment="1">
      <alignment horizontal="left" vertical="top" wrapText="1"/>
    </xf>
    <xf numFmtId="171" fontId="66" fillId="0" borderId="1" xfId="2862" applyFont="1" applyFill="1" applyBorder="1" applyAlignment="1">
      <alignment horizontal="left"/>
    </xf>
    <xf numFmtId="0" fontId="66" fillId="25" borderId="16" xfId="0" applyFont="1" applyFill="1" applyBorder="1" applyAlignment="1">
      <alignment horizontal="left"/>
    </xf>
    <xf numFmtId="0" fontId="66" fillId="0" borderId="22" xfId="0" applyFont="1" applyBorder="1" applyAlignment="1">
      <alignment horizontal="left"/>
    </xf>
    <xf numFmtId="0" fontId="66" fillId="0" borderId="23" xfId="0" applyFont="1" applyBorder="1" applyAlignment="1">
      <alignment horizontal="left" vertical="top" wrapText="1"/>
    </xf>
    <xf numFmtId="0" fontId="65" fillId="16" borderId="1" xfId="0" applyFont="1" applyFill="1" applyBorder="1" applyAlignment="1">
      <alignment horizontal="left" vertical="center" wrapText="1"/>
    </xf>
    <xf numFmtId="0" fontId="65" fillId="16" borderId="1" xfId="0" applyFont="1" applyFill="1" applyBorder="1" applyAlignment="1">
      <alignment horizontal="left" vertical="top" wrapText="1"/>
    </xf>
    <xf numFmtId="0" fontId="66" fillId="18" borderId="11" xfId="0" applyFont="1" applyFill="1" applyBorder="1" applyAlignment="1">
      <alignment horizontal="left"/>
    </xf>
    <xf numFmtId="0" fontId="77" fillId="15" borderId="0" xfId="0" applyFont="1" applyFill="1" applyAlignment="1">
      <alignment horizontal="left"/>
    </xf>
    <xf numFmtId="0" fontId="59" fillId="15" borderId="0" xfId="0" applyFont="1" applyFill="1" applyAlignment="1">
      <alignment horizontal="left"/>
    </xf>
    <xf numFmtId="4" fontId="59" fillId="15" borderId="0" xfId="0" applyNumberFormat="1" applyFont="1" applyFill="1" applyAlignment="1">
      <alignment horizontal="left"/>
    </xf>
    <xf numFmtId="4" fontId="59" fillId="15" borderId="0" xfId="0" applyNumberFormat="1" applyFont="1" applyFill="1" applyAlignment="1">
      <alignment horizontal="left" vertical="top" wrapText="1"/>
    </xf>
    <xf numFmtId="4" fontId="59" fillId="0" borderId="0" xfId="0" applyNumberFormat="1" applyFont="1" applyAlignment="1">
      <alignment horizontal="left"/>
    </xf>
    <xf numFmtId="0" fontId="59" fillId="15" borderId="0" xfId="0" applyFont="1" applyFill="1" applyAlignment="1" applyProtection="1">
      <alignment horizontal="left"/>
      <protection locked="0"/>
    </xf>
    <xf numFmtId="0" fontId="77" fillId="15" borderId="0" xfId="0" applyFont="1" applyFill="1" applyAlignment="1" applyProtection="1">
      <alignment horizontal="left"/>
      <protection locked="0"/>
    </xf>
    <xf numFmtId="9" fontId="79" fillId="0" borderId="1" xfId="2860" applyFont="1" applyFill="1" applyBorder="1" applyAlignment="1">
      <alignment horizontal="center" vertical="center"/>
    </xf>
    <xf numFmtId="9" fontId="79" fillId="0" borderId="1" xfId="2861" applyFont="1" applyFill="1" applyBorder="1" applyAlignment="1">
      <alignment horizontal="center" vertical="center"/>
    </xf>
    <xf numFmtId="185" fontId="79" fillId="0" borderId="5" xfId="2912" applyNumberFormat="1" applyFont="1" applyFill="1" applyBorder="1" applyAlignment="1">
      <alignment horizontal="center" vertical="center"/>
    </xf>
    <xf numFmtId="181" fontId="74" fillId="0" borderId="0" xfId="0" applyNumberFormat="1" applyFont="1" applyAlignment="1">
      <alignment horizontal="center" vertical="center"/>
    </xf>
    <xf numFmtId="174" fontId="79" fillId="0" borderId="1" xfId="2860" applyNumberFormat="1" applyFont="1" applyFill="1" applyBorder="1" applyAlignment="1">
      <alignment horizontal="center" vertical="center"/>
    </xf>
    <xf numFmtId="174" fontId="79" fillId="0" borderId="1" xfId="2861" applyNumberFormat="1" applyFont="1" applyFill="1" applyBorder="1" applyAlignment="1">
      <alignment horizontal="center" vertical="center"/>
    </xf>
    <xf numFmtId="10" fontId="59" fillId="17" borderId="1" xfId="0" applyNumberFormat="1" applyFont="1" applyFill="1" applyBorder="1" applyAlignment="1">
      <alignment vertical="center"/>
    </xf>
    <xf numFmtId="0" fontId="77" fillId="16" borderId="59" xfId="14" applyFont="1" applyFill="1" applyBorder="1" applyAlignment="1">
      <alignment horizontal="center" vertical="top" wrapText="1"/>
    </xf>
    <xf numFmtId="176" fontId="83" fillId="0" borderId="1" xfId="2862" applyNumberFormat="1" applyFont="1" applyFill="1" applyBorder="1" applyAlignment="1">
      <alignment horizontal="left"/>
    </xf>
    <xf numFmtId="0" fontId="21" fillId="0" borderId="0" xfId="0" applyFont="1" applyAlignment="1">
      <alignment horizontal="left"/>
    </xf>
    <xf numFmtId="0" fontId="66" fillId="0" borderId="1" xfId="0" applyFont="1" applyBorder="1" applyAlignment="1">
      <alignment horizontal="left" vertical="top"/>
    </xf>
    <xf numFmtId="183" fontId="79" fillId="0" borderId="1" xfId="0" applyNumberFormat="1" applyFont="1" applyBorder="1" applyAlignment="1">
      <alignment horizontal="center" vertical="center"/>
    </xf>
    <xf numFmtId="188" fontId="66" fillId="0" borderId="0" xfId="0" applyNumberFormat="1" applyFont="1" applyAlignment="1">
      <alignment horizontal="left" vertical="center"/>
    </xf>
    <xf numFmtId="0" fontId="66" fillId="0" borderId="11" xfId="0" applyFont="1" applyBorder="1"/>
    <xf numFmtId="0" fontId="79" fillId="0" borderId="1" xfId="0" applyFont="1" applyBorder="1" applyAlignment="1">
      <alignment horizontal="center" vertical="center"/>
    </xf>
    <xf numFmtId="188" fontId="78" fillId="0" borderId="0" xfId="0" applyNumberFormat="1" applyFont="1" applyAlignment="1">
      <alignment horizontal="left" vertical="center" wrapText="1"/>
    </xf>
    <xf numFmtId="171" fontId="79" fillId="0" borderId="1" xfId="2862" applyFont="1" applyFill="1" applyBorder="1" applyAlignment="1">
      <alignment horizontal="left"/>
    </xf>
    <xf numFmtId="0" fontId="82" fillId="0" borderId="1" xfId="0" applyFont="1" applyBorder="1" applyAlignment="1">
      <alignment horizontal="left"/>
    </xf>
    <xf numFmtId="0" fontId="66" fillId="0" borderId="5" xfId="0" applyFont="1" applyBorder="1" applyAlignment="1">
      <alignment vertical="center"/>
    </xf>
    <xf numFmtId="0" fontId="66" fillId="0" borderId="11" xfId="0" quotePrefix="1" applyFont="1" applyBorder="1" applyAlignment="1">
      <alignment horizontal="left" wrapText="1"/>
    </xf>
    <xf numFmtId="2" fontId="79" fillId="0" borderId="1" xfId="0" applyNumberFormat="1" applyFont="1" applyBorder="1" applyAlignment="1">
      <alignment horizontal="center" vertical="center"/>
    </xf>
    <xf numFmtId="0" fontId="85" fillId="0" borderId="1" xfId="0" applyFont="1" applyBorder="1" applyAlignment="1">
      <alignment horizontal="left" vertical="center" wrapText="1"/>
    </xf>
    <xf numFmtId="0" fontId="85" fillId="0" borderId="1" xfId="0" applyFont="1" applyBorder="1" applyAlignment="1">
      <alignment horizontal="justify" vertical="center" wrapText="1"/>
    </xf>
    <xf numFmtId="0" fontId="86" fillId="24" borderId="1" xfId="0" applyFont="1" applyFill="1" applyBorder="1" applyAlignment="1">
      <alignment horizontal="left" vertical="center" wrapText="1"/>
    </xf>
    <xf numFmtId="0" fontId="86" fillId="28" borderId="1" xfId="0" applyFont="1" applyFill="1" applyBorder="1" applyAlignment="1">
      <alignment horizontal="left" vertical="center" wrapText="1"/>
    </xf>
    <xf numFmtId="174" fontId="35" fillId="0" borderId="0" xfId="0" applyNumberFormat="1" applyFont="1"/>
    <xf numFmtId="10" fontId="79" fillId="0" borderId="1" xfId="2860" applyNumberFormat="1" applyFont="1" applyFill="1" applyBorder="1" applyAlignment="1">
      <alignment horizontal="center"/>
    </xf>
    <xf numFmtId="0" fontId="66" fillId="0" borderId="11" xfId="0" applyFont="1" applyBorder="1" applyAlignment="1">
      <alignment horizontal="left" vertical="center" wrapText="1"/>
    </xf>
    <xf numFmtId="0" fontId="66" fillId="22" borderId="11" xfId="0" applyFont="1" applyFill="1" applyBorder="1" applyAlignment="1">
      <alignment horizontal="left" vertical="center" wrapText="1"/>
    </xf>
    <xf numFmtId="0" fontId="66" fillId="0" borderId="17" xfId="0" applyFont="1" applyBorder="1" applyAlignment="1">
      <alignment horizontal="left"/>
    </xf>
    <xf numFmtId="185" fontId="79" fillId="0" borderId="1" xfId="2912" applyNumberFormat="1" applyFont="1" applyFill="1" applyBorder="1" applyAlignment="1">
      <alignment horizontal="center" vertical="center"/>
    </xf>
    <xf numFmtId="0" fontId="66" fillId="0" borderId="7" xfId="0" applyFont="1" applyBorder="1" applyAlignment="1">
      <alignment horizontal="left"/>
    </xf>
    <xf numFmtId="10" fontId="83" fillId="0" borderId="1" xfId="2860" applyNumberFormat="1" applyFont="1" applyFill="1" applyBorder="1" applyAlignment="1">
      <alignment horizontal="center"/>
    </xf>
    <xf numFmtId="0" fontId="66" fillId="0" borderId="65" xfId="0" applyFont="1" applyBorder="1" applyAlignment="1">
      <alignment horizontal="left"/>
    </xf>
    <xf numFmtId="0" fontId="48" fillId="0" borderId="0" xfId="0" applyFont="1" applyAlignment="1">
      <alignment wrapText="1"/>
    </xf>
    <xf numFmtId="4" fontId="48" fillId="0" borderId="0" xfId="0" applyNumberFormat="1" applyFont="1" applyAlignment="1">
      <alignment horizontal="center"/>
    </xf>
    <xf numFmtId="0" fontId="66" fillId="22" borderId="11" xfId="0" quotePrefix="1" applyFont="1" applyFill="1" applyBorder="1" applyAlignment="1">
      <alignment horizontal="left" vertical="center" wrapText="1"/>
    </xf>
    <xf numFmtId="9" fontId="80" fillId="25" borderId="1" xfId="21" applyFont="1" applyFill="1" applyBorder="1" applyAlignment="1" applyProtection="1">
      <alignment horizontal="center" vertical="center" wrapText="1"/>
      <protection locked="0"/>
    </xf>
    <xf numFmtId="9" fontId="35" fillId="0" borderId="0" xfId="0" applyNumberFormat="1" applyFont="1"/>
    <xf numFmtId="9" fontId="80" fillId="19" borderId="1" xfId="21" applyFont="1" applyFill="1" applyBorder="1" applyAlignment="1" applyProtection="1">
      <alignment horizontal="center" vertical="center" wrapText="1"/>
      <protection locked="0"/>
    </xf>
    <xf numFmtId="9" fontId="80" fillId="26" borderId="1" xfId="21" applyFont="1" applyFill="1" applyBorder="1" applyAlignment="1" applyProtection="1">
      <alignment horizontal="center" vertical="center" wrapText="1"/>
      <protection locked="0"/>
    </xf>
    <xf numFmtId="9" fontId="86" fillId="24" borderId="1" xfId="21" applyFont="1" applyFill="1" applyBorder="1" applyAlignment="1" applyProtection="1">
      <alignment horizontal="center" vertical="center" wrapText="1"/>
      <protection locked="0"/>
    </xf>
    <xf numFmtId="0" fontId="88" fillId="29" borderId="0" xfId="0" applyFont="1" applyFill="1" applyAlignment="1">
      <alignment horizontal="center"/>
    </xf>
    <xf numFmtId="0" fontId="87" fillId="19" borderId="0" xfId="0" applyFont="1" applyFill="1"/>
    <xf numFmtId="0" fontId="87" fillId="19" borderId="0" xfId="0" applyFont="1" applyFill="1" applyAlignment="1">
      <alignment horizontal="center"/>
    </xf>
    <xf numFmtId="185" fontId="66" fillId="0" borderId="0" xfId="0" applyNumberFormat="1" applyFont="1" applyAlignment="1">
      <alignment horizontal="left"/>
    </xf>
    <xf numFmtId="186" fontId="66" fillId="0" borderId="0" xfId="2859" applyNumberFormat="1" applyFont="1" applyAlignment="1">
      <alignment horizontal="left"/>
    </xf>
    <xf numFmtId="0" fontId="71" fillId="0" borderId="0" xfId="0" applyFont="1" applyAlignment="1">
      <alignment horizontal="left" vertical="center" wrapText="1"/>
    </xf>
    <xf numFmtId="10" fontId="59" fillId="16" borderId="3" xfId="0" applyNumberFormat="1" applyFont="1" applyFill="1" applyBorder="1" applyAlignment="1">
      <alignment vertical="center"/>
    </xf>
    <xf numFmtId="10" fontId="59" fillId="17" borderId="2" xfId="0" applyNumberFormat="1" applyFont="1" applyFill="1" applyBorder="1" applyAlignment="1">
      <alignment vertical="center"/>
    </xf>
    <xf numFmtId="10" fontId="59" fillId="17" borderId="4" xfId="0" applyNumberFormat="1" applyFont="1" applyFill="1" applyBorder="1" applyAlignment="1">
      <alignment vertical="center"/>
    </xf>
    <xf numFmtId="10" fontId="59" fillId="16" borderId="5" xfId="0" applyNumberFormat="1" applyFont="1" applyFill="1" applyBorder="1" applyAlignment="1">
      <alignment vertical="center"/>
    </xf>
    <xf numFmtId="10" fontId="58" fillId="0" borderId="1" xfId="14" applyNumberFormat="1" applyFont="1" applyBorder="1" applyAlignment="1">
      <alignment horizontal="center" vertical="center" wrapText="1"/>
    </xf>
    <xf numFmtId="10" fontId="58" fillId="0" borderId="4" xfId="14" applyNumberFormat="1" applyFont="1" applyBorder="1" applyAlignment="1">
      <alignment horizontal="center" vertical="center" wrapText="1"/>
    </xf>
    <xf numFmtId="0" fontId="16" fillId="16" borderId="13" xfId="0" applyFont="1" applyFill="1" applyBorder="1" applyAlignment="1">
      <alignment horizontal="center" vertical="center" wrapText="1"/>
    </xf>
    <xf numFmtId="0" fontId="65" fillId="17" borderId="17" xfId="0" applyFont="1" applyFill="1" applyBorder="1" applyAlignment="1">
      <alignment horizontal="left" vertical="center"/>
    </xf>
    <xf numFmtId="0" fontId="65" fillId="27" borderId="2" xfId="2913" applyFont="1" applyFill="1" applyBorder="1" applyAlignment="1">
      <alignment horizontal="left" vertical="center" wrapText="1"/>
    </xf>
    <xf numFmtId="185" fontId="79" fillId="0" borderId="2" xfId="2912" applyNumberFormat="1" applyFont="1" applyFill="1" applyBorder="1" applyAlignment="1">
      <alignment horizontal="center" vertical="center"/>
    </xf>
    <xf numFmtId="0" fontId="66" fillId="22" borderId="62" xfId="0" quotePrefix="1" applyFont="1" applyFill="1" applyBorder="1" applyAlignment="1">
      <alignment horizontal="left" vertical="center" wrapText="1"/>
    </xf>
    <xf numFmtId="185" fontId="79" fillId="0" borderId="0" xfId="2912" applyNumberFormat="1" applyFont="1" applyFill="1" applyBorder="1" applyAlignment="1">
      <alignment horizontal="center" vertical="center"/>
    </xf>
    <xf numFmtId="0" fontId="66" fillId="0" borderId="0" xfId="0" quotePrefix="1" applyFont="1" applyAlignment="1">
      <alignment horizontal="left" vertical="center" wrapText="1"/>
    </xf>
    <xf numFmtId="0" fontId="65" fillId="17" borderId="63" xfId="0" applyFont="1" applyFill="1" applyBorder="1" applyAlignment="1">
      <alignment horizontal="left" vertical="center"/>
    </xf>
    <xf numFmtId="0" fontId="65" fillId="27" borderId="31" xfId="2913" applyFont="1" applyFill="1" applyBorder="1" applyAlignment="1">
      <alignment horizontal="left" vertical="center" wrapText="1"/>
    </xf>
    <xf numFmtId="0" fontId="65" fillId="27" borderId="40" xfId="2913" applyFont="1" applyFill="1" applyBorder="1" applyAlignment="1">
      <alignment horizontal="left" vertical="top" wrapText="1"/>
    </xf>
    <xf numFmtId="0" fontId="66" fillId="0" borderId="1" xfId="0" applyFont="1" applyBorder="1" applyAlignment="1">
      <alignment horizontal="center"/>
    </xf>
    <xf numFmtId="0" fontId="65" fillId="27" borderId="1" xfId="2913" applyFont="1" applyFill="1" applyBorder="1" applyAlignment="1">
      <alignment horizontal="center" vertical="top" wrapText="1"/>
    </xf>
    <xf numFmtId="9" fontId="66" fillId="0" borderId="1" xfId="2860" applyFont="1" applyBorder="1" applyAlignment="1">
      <alignment horizontal="center"/>
    </xf>
    <xf numFmtId="0" fontId="65" fillId="17" borderId="16" xfId="0" applyFont="1" applyFill="1" applyBorder="1" applyAlignment="1">
      <alignment horizontal="center" vertical="center"/>
    </xf>
    <xf numFmtId="0" fontId="65" fillId="16" borderId="1" xfId="0" applyFont="1" applyFill="1" applyBorder="1" applyAlignment="1">
      <alignment horizontal="center" vertical="center" wrapText="1"/>
    </xf>
    <xf numFmtId="0" fontId="65" fillId="27" borderId="31" xfId="2913" applyFont="1" applyFill="1" applyBorder="1" applyAlignment="1">
      <alignment horizontal="center" vertical="center" wrapText="1"/>
    </xf>
    <xf numFmtId="10" fontId="58" fillId="0" borderId="2" xfId="14" applyNumberFormat="1" applyFont="1" applyBorder="1" applyAlignment="1">
      <alignment horizontal="center" vertical="center" wrapText="1"/>
    </xf>
    <xf numFmtId="185" fontId="7" fillId="0" borderId="1" xfId="2912" applyNumberFormat="1" applyFont="1" applyFill="1" applyBorder="1" applyAlignment="1" applyProtection="1">
      <alignment horizontal="center" vertical="center" wrapText="1"/>
      <protection locked="0"/>
    </xf>
    <xf numFmtId="185" fontId="66" fillId="0" borderId="1" xfId="2912" applyNumberFormat="1" applyFont="1" applyBorder="1" applyAlignment="1">
      <alignment horizontal="left"/>
    </xf>
    <xf numFmtId="0" fontId="66" fillId="0" borderId="1" xfId="2859" applyNumberFormat="1" applyFont="1" applyBorder="1" applyAlignment="1">
      <alignment horizontal="center"/>
    </xf>
    <xf numFmtId="2" fontId="66" fillId="0" borderId="1" xfId="2859" applyNumberFormat="1" applyFont="1" applyBorder="1" applyAlignment="1">
      <alignment horizontal="center"/>
    </xf>
    <xf numFmtId="183" fontId="66" fillId="0" borderId="1" xfId="2859" applyNumberFormat="1" applyFont="1" applyBorder="1" applyAlignment="1">
      <alignment horizontal="center"/>
    </xf>
    <xf numFmtId="0" fontId="65" fillId="27" borderId="2" xfId="2913" applyFont="1" applyFill="1" applyBorder="1" applyAlignment="1">
      <alignment horizontal="center" vertical="center" wrapText="1"/>
    </xf>
    <xf numFmtId="0" fontId="65" fillId="27" borderId="62" xfId="2913" applyFont="1" applyFill="1" applyBorder="1" applyAlignment="1">
      <alignment horizontal="center" vertical="center" wrapText="1"/>
    </xf>
    <xf numFmtId="0" fontId="78" fillId="0" borderId="16" xfId="0" applyFont="1" applyBorder="1" applyAlignment="1">
      <alignment horizontal="left"/>
    </xf>
    <xf numFmtId="0" fontId="78" fillId="0" borderId="1" xfId="0" applyFont="1" applyBorder="1" applyAlignment="1">
      <alignment horizontal="left"/>
    </xf>
    <xf numFmtId="9" fontId="78" fillId="0" borderId="1" xfId="2860" applyFont="1" applyFill="1" applyBorder="1" applyAlignment="1">
      <alignment horizontal="center" vertical="center"/>
    </xf>
    <xf numFmtId="0" fontId="78" fillId="0" borderId="1" xfId="0" applyFont="1" applyBorder="1" applyAlignment="1">
      <alignment horizontal="center"/>
    </xf>
    <xf numFmtId="1" fontId="78" fillId="0" borderId="1" xfId="0" applyNumberFormat="1" applyFont="1" applyBorder="1" applyAlignment="1">
      <alignment horizontal="center"/>
    </xf>
    <xf numFmtId="9" fontId="78" fillId="0" borderId="1" xfId="2860" applyFont="1" applyBorder="1" applyAlignment="1">
      <alignment horizontal="center" vertical="top" wrapText="1"/>
    </xf>
    <xf numFmtId="0" fontId="78" fillId="0" borderId="0" xfId="0" applyFont="1" applyAlignment="1">
      <alignment horizontal="left"/>
    </xf>
    <xf numFmtId="10" fontId="59" fillId="16" borderId="60" xfId="2860" applyNumberFormat="1" applyFont="1" applyFill="1" applyBorder="1" applyAlignment="1">
      <alignment horizontal="center" vertical="center" wrapText="1"/>
    </xf>
    <xf numFmtId="10" fontId="59" fillId="16" borderId="51" xfId="2860" applyNumberFormat="1" applyFont="1" applyFill="1" applyBorder="1" applyAlignment="1">
      <alignment horizontal="center" vertical="center" wrapText="1"/>
    </xf>
    <xf numFmtId="0" fontId="18" fillId="16" borderId="1" xfId="0" applyFont="1" applyFill="1" applyBorder="1" applyAlignment="1">
      <alignment horizontal="center" vertical="center" wrapText="1"/>
    </xf>
    <xf numFmtId="0" fontId="19" fillId="16" borderId="1" xfId="0" applyFont="1" applyFill="1" applyBorder="1" applyAlignment="1">
      <alignment horizontal="center" vertical="center" wrapText="1"/>
    </xf>
    <xf numFmtId="0" fontId="18" fillId="20" borderId="1" xfId="0" applyFont="1" applyFill="1" applyBorder="1" applyAlignment="1">
      <alignment horizontal="center" vertical="center" wrapText="1"/>
    </xf>
    <xf numFmtId="0" fontId="19" fillId="19" borderId="1" xfId="0" applyFont="1" applyFill="1" applyBorder="1" applyAlignment="1">
      <alignment horizontal="center" vertical="center" wrapText="1"/>
    </xf>
    <xf numFmtId="0" fontId="19" fillId="18" borderId="1" xfId="0" applyFont="1" applyFill="1" applyBorder="1" applyAlignment="1">
      <alignment horizontal="center" vertical="center" wrapText="1"/>
    </xf>
    <xf numFmtId="0" fontId="13" fillId="16" borderId="1" xfId="0" applyFont="1" applyFill="1" applyBorder="1" applyAlignment="1" applyProtection="1">
      <alignment horizontal="center" vertical="center" wrapText="1"/>
      <protection locked="0"/>
    </xf>
    <xf numFmtId="187" fontId="13" fillId="17" borderId="1" xfId="0" applyNumberFormat="1" applyFont="1" applyFill="1" applyBorder="1" applyAlignment="1" applyProtection="1">
      <alignment horizontal="center" vertical="center" wrapText="1"/>
      <protection locked="0"/>
    </xf>
    <xf numFmtId="187" fontId="57" fillId="0" borderId="1" xfId="2858" applyNumberFormat="1" applyFont="1" applyFill="1" applyBorder="1" applyAlignment="1">
      <alignment horizontal="center" vertical="center" wrapText="1"/>
    </xf>
    <xf numFmtId="187" fontId="57" fillId="0" borderId="1" xfId="2858" applyNumberFormat="1" applyFont="1" applyFill="1" applyBorder="1" applyAlignment="1">
      <alignment horizontal="center" vertical="center"/>
    </xf>
    <xf numFmtId="187" fontId="25" fillId="0" borderId="1" xfId="2912" applyNumberFormat="1" applyFont="1" applyFill="1" applyBorder="1" applyAlignment="1">
      <alignment horizontal="center" vertical="center"/>
    </xf>
    <xf numFmtId="187" fontId="7" fillId="0" borderId="1" xfId="2858" applyNumberFormat="1" applyFont="1" applyFill="1" applyBorder="1" applyAlignment="1">
      <alignment horizontal="center" vertical="center" wrapText="1"/>
    </xf>
    <xf numFmtId="187" fontId="7" fillId="0" borderId="1" xfId="2912" applyNumberFormat="1" applyFont="1" applyFill="1" applyBorder="1" applyAlignment="1">
      <alignment horizontal="center" vertical="center"/>
    </xf>
    <xf numFmtId="187" fontId="13" fillId="19" borderId="1" xfId="0" applyNumberFormat="1" applyFont="1" applyFill="1" applyBorder="1" applyAlignment="1" applyProtection="1">
      <alignment horizontal="center" vertical="center" wrapText="1"/>
      <protection locked="0"/>
    </xf>
    <xf numFmtId="187" fontId="25" fillId="0" borderId="1" xfId="2858" applyNumberFormat="1" applyFont="1" applyFill="1" applyBorder="1" applyAlignment="1">
      <alignment horizontal="center" vertical="center"/>
    </xf>
    <xf numFmtId="182" fontId="7" fillId="0" borderId="1" xfId="8" applyNumberFormat="1" applyFont="1" applyFill="1" applyBorder="1" applyAlignment="1">
      <alignment horizontal="center" vertical="center" wrapText="1"/>
    </xf>
    <xf numFmtId="181" fontId="13" fillId="17" borderId="1" xfId="0" applyNumberFormat="1" applyFont="1" applyFill="1" applyBorder="1" applyAlignment="1" applyProtection="1">
      <alignment horizontal="center" vertical="center" wrapText="1"/>
      <protection locked="0"/>
    </xf>
    <xf numFmtId="181" fontId="57" fillId="0" borderId="1" xfId="8" applyNumberFormat="1" applyFont="1" applyFill="1" applyBorder="1" applyAlignment="1">
      <alignment horizontal="center" vertical="center"/>
    </xf>
    <xf numFmtId="181" fontId="7" fillId="0" borderId="1" xfId="2858" applyNumberFormat="1" applyFont="1" applyFill="1" applyBorder="1" applyAlignment="1">
      <alignment horizontal="center" vertical="center" wrapText="1"/>
    </xf>
    <xf numFmtId="2" fontId="13" fillId="16" borderId="1" xfId="0" applyNumberFormat="1" applyFont="1" applyFill="1" applyBorder="1" applyAlignment="1" applyProtection="1">
      <alignment horizontal="center" vertical="center" wrapText="1"/>
      <protection locked="0"/>
    </xf>
    <xf numFmtId="1" fontId="7" fillId="0" borderId="1" xfId="2858" applyNumberFormat="1" applyFont="1" applyFill="1" applyBorder="1" applyAlignment="1">
      <alignment horizontal="center" vertical="center" wrapText="1"/>
    </xf>
    <xf numFmtId="187" fontId="25" fillId="0" borderId="1" xfId="8" applyNumberFormat="1" applyFont="1" applyFill="1" applyBorder="1" applyAlignment="1">
      <alignment horizontal="center" vertical="center"/>
    </xf>
    <xf numFmtId="187" fontId="6" fillId="0" borderId="1" xfId="2858" applyNumberFormat="1" applyFont="1" applyFill="1" applyBorder="1" applyAlignment="1">
      <alignment horizontal="center" vertical="center" wrapText="1"/>
    </xf>
    <xf numFmtId="187" fontId="29" fillId="0" borderId="1" xfId="8" applyNumberFormat="1" applyFont="1" applyFill="1" applyBorder="1" applyAlignment="1">
      <alignment horizontal="center" vertical="center" wrapText="1"/>
    </xf>
    <xf numFmtId="171" fontId="7" fillId="0" borderId="1" xfId="2859" applyNumberFormat="1" applyFont="1" applyFill="1" applyBorder="1" applyAlignment="1">
      <alignment horizontal="center" vertical="center"/>
    </xf>
    <xf numFmtId="37" fontId="25" fillId="0" borderId="1" xfId="2912" applyNumberFormat="1" applyFont="1" applyFill="1" applyBorder="1" applyAlignment="1">
      <alignment horizontal="center" vertical="center"/>
    </xf>
    <xf numFmtId="187" fontId="57" fillId="0" borderId="1" xfId="8" applyNumberFormat="1" applyFont="1" applyFill="1" applyBorder="1" applyAlignment="1">
      <alignment horizontal="center" vertical="center" wrapText="1"/>
    </xf>
    <xf numFmtId="187" fontId="57" fillId="0" borderId="1" xfId="8" applyNumberFormat="1" applyFont="1" applyFill="1" applyBorder="1" applyAlignment="1">
      <alignment horizontal="center" vertical="center"/>
    </xf>
    <xf numFmtId="37" fontId="25" fillId="0" borderId="1" xfId="8" applyNumberFormat="1" applyFont="1" applyFill="1" applyBorder="1" applyAlignment="1">
      <alignment horizontal="center" vertical="center"/>
    </xf>
    <xf numFmtId="186" fontId="13" fillId="17" borderId="1" xfId="2859" applyNumberFormat="1" applyFont="1" applyFill="1" applyBorder="1" applyAlignment="1" applyProtection="1">
      <alignment horizontal="center" vertical="center" wrapText="1"/>
      <protection locked="0"/>
    </xf>
    <xf numFmtId="186" fontId="25" fillId="0" borderId="1" xfId="2859" applyNumberFormat="1" applyFont="1" applyFill="1" applyBorder="1" applyAlignment="1">
      <alignment horizontal="center" vertical="center"/>
    </xf>
    <xf numFmtId="186" fontId="6" fillId="0" borderId="1" xfId="2859" applyNumberFormat="1" applyFont="1" applyFill="1" applyBorder="1" applyAlignment="1">
      <alignment horizontal="center" vertical="center" wrapText="1"/>
    </xf>
    <xf numFmtId="187" fontId="57" fillId="0" borderId="16" xfId="2858" applyNumberFormat="1" applyFont="1" applyFill="1" applyBorder="1" applyAlignment="1">
      <alignment horizontal="center" vertical="center" wrapText="1"/>
    </xf>
    <xf numFmtId="187" fontId="25" fillId="0" borderId="16" xfId="2858" applyNumberFormat="1" applyFont="1" applyFill="1" applyBorder="1" applyAlignment="1">
      <alignment horizontal="center" vertical="center"/>
    </xf>
    <xf numFmtId="187" fontId="25" fillId="0" borderId="16" xfId="2912" applyNumberFormat="1" applyFont="1" applyFill="1" applyBorder="1" applyAlignment="1">
      <alignment horizontal="center" vertical="center"/>
    </xf>
    <xf numFmtId="187" fontId="57" fillId="0" borderId="16" xfId="8" applyNumberFormat="1" applyFont="1" applyFill="1" applyBorder="1" applyAlignment="1">
      <alignment horizontal="center" vertical="center" wrapText="1"/>
    </xf>
    <xf numFmtId="187" fontId="25" fillId="0" borderId="16" xfId="8" applyNumberFormat="1" applyFont="1" applyFill="1" applyBorder="1" applyAlignment="1">
      <alignment horizontal="center" vertical="center"/>
    </xf>
    <xf numFmtId="37" fontId="25" fillId="0" borderId="16" xfId="2912" applyNumberFormat="1" applyFont="1" applyFill="1" applyBorder="1" applyAlignment="1">
      <alignment horizontal="center" vertical="center"/>
    </xf>
    <xf numFmtId="186" fontId="25" fillId="0" borderId="16" xfId="2859" applyNumberFormat="1" applyFont="1" applyFill="1" applyBorder="1" applyAlignment="1">
      <alignment horizontal="center" vertical="center"/>
    </xf>
    <xf numFmtId="0" fontId="19" fillId="16" borderId="8" xfId="0" applyFont="1" applyFill="1" applyBorder="1" applyAlignment="1">
      <alignment horizontal="center" vertical="center" wrapText="1"/>
    </xf>
    <xf numFmtId="185" fontId="7" fillId="0" borderId="8" xfId="2912" applyNumberFormat="1" applyFont="1" applyFill="1" applyBorder="1" applyAlignment="1" applyProtection="1">
      <alignment horizontal="center" vertical="center" wrapText="1"/>
      <protection locked="0"/>
    </xf>
    <xf numFmtId="187" fontId="7" fillId="0" borderId="8" xfId="2912" applyNumberFormat="1" applyFont="1" applyFill="1" applyBorder="1" applyAlignment="1">
      <alignment horizontal="center" vertical="center"/>
    </xf>
    <xf numFmtId="181" fontId="7" fillId="0" borderId="8" xfId="2912" applyNumberFormat="1" applyFont="1" applyFill="1" applyBorder="1" applyAlignment="1">
      <alignment horizontal="center" vertical="center"/>
    </xf>
    <xf numFmtId="0" fontId="18" fillId="20" borderId="7" xfId="0" applyFont="1" applyFill="1" applyBorder="1" applyAlignment="1">
      <alignment horizontal="center" vertical="center" wrapText="1"/>
    </xf>
    <xf numFmtId="0" fontId="13" fillId="16" borderId="5" xfId="0" applyFont="1" applyFill="1" applyBorder="1" applyAlignment="1" applyProtection="1">
      <alignment horizontal="center" vertical="center" wrapText="1"/>
      <protection locked="0"/>
    </xf>
    <xf numFmtId="0" fontId="18" fillId="16" borderId="61" xfId="0" applyFont="1" applyFill="1" applyBorder="1" applyAlignment="1">
      <alignment horizontal="center" vertical="center" wrapText="1"/>
    </xf>
    <xf numFmtId="0" fontId="19" fillId="16" borderId="44" xfId="0" applyFont="1" applyFill="1" applyBorder="1" applyAlignment="1">
      <alignment horizontal="center" vertical="center" wrapText="1"/>
    </xf>
    <xf numFmtId="0" fontId="18" fillId="17" borderId="61" xfId="0" applyFont="1" applyFill="1" applyBorder="1" applyAlignment="1">
      <alignment horizontal="center" vertical="center" wrapText="1"/>
    </xf>
    <xf numFmtId="0" fontId="18" fillId="20" borderId="44" xfId="0" applyFont="1" applyFill="1" applyBorder="1" applyAlignment="1">
      <alignment horizontal="center" vertical="center" wrapText="1"/>
    </xf>
    <xf numFmtId="0" fontId="18" fillId="16" borderId="44" xfId="0" applyFont="1" applyFill="1" applyBorder="1" applyAlignment="1">
      <alignment horizontal="center" vertical="center" wrapText="1"/>
    </xf>
    <xf numFmtId="0" fontId="19" fillId="19" borderId="44" xfId="0" applyFont="1" applyFill="1" applyBorder="1" applyAlignment="1">
      <alignment horizontal="center" vertical="center" wrapText="1"/>
    </xf>
    <xf numFmtId="0" fontId="19" fillId="18" borderId="44" xfId="0" applyFont="1" applyFill="1" applyBorder="1" applyAlignment="1">
      <alignment horizontal="center" vertical="center" wrapText="1"/>
    </xf>
    <xf numFmtId="0" fontId="19" fillId="20" borderId="44" xfId="0" applyFont="1" applyFill="1" applyBorder="1" applyAlignment="1">
      <alignment horizontal="center" vertical="center" wrapText="1"/>
    </xf>
    <xf numFmtId="0" fontId="19" fillId="16" borderId="45" xfId="0" applyFont="1" applyFill="1" applyBorder="1" applyAlignment="1">
      <alignment horizontal="center" vertical="center" wrapText="1"/>
    </xf>
    <xf numFmtId="0" fontId="18" fillId="17" borderId="45" xfId="0" applyFont="1" applyFill="1" applyBorder="1" applyAlignment="1">
      <alignment horizontal="center" vertical="center" wrapText="1"/>
    </xf>
    <xf numFmtId="4" fontId="39" fillId="15" borderId="0" xfId="0" applyNumberFormat="1" applyFont="1" applyFill="1" applyAlignment="1">
      <alignment vertical="center"/>
    </xf>
    <xf numFmtId="0" fontId="39" fillId="15" borderId="0" xfId="0" applyFont="1" applyFill="1" applyAlignment="1">
      <alignment vertical="center"/>
    </xf>
    <xf numFmtId="0" fontId="39" fillId="0" borderId="0" xfId="0" applyFont="1" applyAlignment="1">
      <alignment vertical="center"/>
    </xf>
    <xf numFmtId="0" fontId="0" fillId="0" borderId="0" xfId="0" applyAlignment="1">
      <alignment vertical="center"/>
    </xf>
    <xf numFmtId="180" fontId="21" fillId="0" borderId="0" xfId="0" applyNumberFormat="1" applyFont="1" applyAlignment="1">
      <alignment horizontal="center"/>
    </xf>
    <xf numFmtId="2" fontId="49" fillId="0" borderId="46" xfId="0" applyNumberFormat="1" applyFont="1" applyBorder="1" applyAlignment="1" applyProtection="1">
      <alignment horizontal="right" vertical="center" wrapText="1"/>
      <protection locked="0"/>
    </xf>
    <xf numFmtId="174" fontId="12" fillId="0" borderId="71" xfId="2852" applyNumberFormat="1" applyFont="1" applyFill="1" applyBorder="1" applyAlignment="1">
      <alignment horizontal="right" vertical="center"/>
    </xf>
    <xf numFmtId="181" fontId="8" fillId="0" borderId="0" xfId="0" applyNumberFormat="1" applyFont="1" applyAlignment="1" applyProtection="1">
      <alignment horizontal="center" vertical="center" wrapText="1"/>
      <protection locked="0"/>
    </xf>
    <xf numFmtId="186" fontId="49" fillId="0" borderId="0" xfId="2914" applyNumberFormat="1" applyFont="1" applyFill="1" applyBorder="1" applyAlignment="1" applyProtection="1">
      <alignment horizontal="right" vertical="center" wrapText="1"/>
      <protection locked="0"/>
    </xf>
    <xf numFmtId="174" fontId="49" fillId="0" borderId="75" xfId="2852" applyNumberFormat="1" applyFont="1" applyFill="1" applyBorder="1" applyAlignment="1">
      <alignment horizontal="right" vertical="center"/>
    </xf>
    <xf numFmtId="174" fontId="49" fillId="0" borderId="18" xfId="2852" applyNumberFormat="1" applyFont="1" applyFill="1" applyBorder="1" applyAlignment="1">
      <alignment horizontal="right" vertical="center"/>
    </xf>
    <xf numFmtId="181" fontId="8" fillId="0" borderId="36" xfId="0" applyNumberFormat="1" applyFont="1" applyBorder="1" applyAlignment="1" applyProtection="1">
      <alignment horizontal="center" vertical="center" wrapText="1"/>
      <protection locked="0"/>
    </xf>
    <xf numFmtId="186" fontId="49" fillId="0" borderId="36" xfId="2914" applyNumberFormat="1" applyFont="1" applyFill="1" applyBorder="1" applyAlignment="1" applyProtection="1">
      <alignment horizontal="right" vertical="center" wrapText="1"/>
      <protection locked="0"/>
    </xf>
    <xf numFmtId="174" fontId="49" fillId="0" borderId="73" xfId="2852" applyNumberFormat="1" applyFont="1" applyFill="1" applyBorder="1" applyAlignment="1">
      <alignment horizontal="right" vertical="center"/>
    </xf>
    <xf numFmtId="174" fontId="49" fillId="0" borderId="5" xfId="2852" applyNumberFormat="1" applyFont="1" applyFill="1" applyBorder="1" applyAlignment="1">
      <alignment horizontal="right" vertical="center"/>
    </xf>
    <xf numFmtId="9" fontId="95" fillId="0" borderId="0" xfId="2852" applyFont="1" applyFill="1" applyBorder="1" applyAlignment="1">
      <alignment horizontal="center" vertical="center" wrapText="1"/>
    </xf>
    <xf numFmtId="0" fontId="49" fillId="0" borderId="0" xfId="0" applyFont="1" applyAlignment="1">
      <alignment horizontal="right"/>
    </xf>
    <xf numFmtId="174" fontId="49" fillId="0" borderId="0" xfId="0" applyNumberFormat="1" applyFont="1" applyAlignment="1">
      <alignment horizontal="right"/>
    </xf>
    <xf numFmtId="0" fontId="95" fillId="0" borderId="0" xfId="0" applyFont="1"/>
    <xf numFmtId="0" fontId="7" fillId="0" borderId="73" xfId="0" applyFont="1" applyBorder="1"/>
    <xf numFmtId="0" fontId="49" fillId="0" borderId="36" xfId="0" applyFont="1" applyBorder="1" applyAlignment="1">
      <alignment horizontal="right"/>
    </xf>
    <xf numFmtId="174" fontId="49" fillId="0" borderId="36" xfId="0" applyNumberFormat="1" applyFont="1" applyBorder="1" applyAlignment="1">
      <alignment horizontal="right"/>
    </xf>
    <xf numFmtId="174" fontId="49" fillId="0" borderId="37" xfId="0" applyNumberFormat="1" applyFont="1" applyBorder="1" applyAlignment="1">
      <alignment horizontal="right"/>
    </xf>
    <xf numFmtId="180" fontId="7" fillId="0" borderId="0" xfId="2858" applyNumberFormat="1" applyFont="1" applyFill="1" applyAlignment="1">
      <alignment horizontal="center"/>
    </xf>
    <xf numFmtId="0" fontId="78" fillId="0" borderId="11" xfId="0" applyFont="1" applyBorder="1" applyAlignment="1">
      <alignment horizontal="left" vertical="top" wrapText="1"/>
    </xf>
    <xf numFmtId="186" fontId="48" fillId="0" borderId="0" xfId="0" applyNumberFormat="1" applyFont="1"/>
    <xf numFmtId="43" fontId="48" fillId="0" borderId="0" xfId="2915" applyFont="1"/>
    <xf numFmtId="2" fontId="12" fillId="22" borderId="46" xfId="0" applyNumberFormat="1" applyFont="1" applyFill="1" applyBorder="1" applyAlignment="1" applyProtection="1">
      <alignment horizontal="right" vertical="center" wrapText="1"/>
      <protection locked="0"/>
    </xf>
    <xf numFmtId="174" fontId="12" fillId="22" borderId="2" xfId="2852" applyNumberFormat="1" applyFont="1" applyFill="1" applyBorder="1" applyAlignment="1">
      <alignment horizontal="right" vertical="center"/>
    </xf>
    <xf numFmtId="0" fontId="94" fillId="24" borderId="0" xfId="0" applyFont="1" applyFill="1" applyAlignment="1">
      <alignment horizontal="center" vertical="center" wrapText="1"/>
    </xf>
    <xf numFmtId="181" fontId="71" fillId="24" borderId="0" xfId="0" applyNumberFormat="1" applyFont="1" applyFill="1" applyAlignment="1" applyProtection="1">
      <alignment horizontal="center" vertical="center" wrapText="1"/>
      <protection locked="0"/>
    </xf>
    <xf numFmtId="186" fontId="70" fillId="24" borderId="0" xfId="2914" applyNumberFormat="1" applyFont="1" applyFill="1" applyBorder="1" applyAlignment="1" applyProtection="1">
      <alignment horizontal="right" vertical="center" wrapText="1"/>
      <protection locked="0"/>
    </xf>
    <xf numFmtId="186" fontId="93" fillId="24" borderId="0" xfId="2914" applyNumberFormat="1" applyFont="1" applyFill="1" applyBorder="1" applyAlignment="1" applyProtection="1">
      <alignment horizontal="right" vertical="center" wrapText="1"/>
      <protection locked="0"/>
    </xf>
    <xf numFmtId="174" fontId="70" fillId="24" borderId="2" xfId="2852" applyNumberFormat="1" applyFont="1" applyFill="1" applyBorder="1" applyAlignment="1">
      <alignment horizontal="right" vertical="center"/>
    </xf>
    <xf numFmtId="174" fontId="70" fillId="24" borderId="9" xfId="2852" applyNumberFormat="1" applyFont="1" applyFill="1" applyBorder="1" applyAlignment="1">
      <alignment horizontal="right" vertical="center"/>
    </xf>
    <xf numFmtId="174" fontId="93" fillId="24" borderId="18" xfId="2852" applyNumberFormat="1" applyFont="1" applyFill="1" applyBorder="1" applyAlignment="1">
      <alignment horizontal="right" vertical="center"/>
    </xf>
    <xf numFmtId="181" fontId="71" fillId="24" borderId="36" xfId="0" applyNumberFormat="1" applyFont="1" applyFill="1" applyBorder="1" applyAlignment="1" applyProtection="1">
      <alignment horizontal="center" vertical="center" wrapText="1"/>
      <protection locked="0"/>
    </xf>
    <xf numFmtId="186" fontId="70" fillId="24" borderId="36" xfId="2914" applyNumberFormat="1" applyFont="1" applyFill="1" applyBorder="1" applyAlignment="1" applyProtection="1">
      <alignment horizontal="right" vertical="center" wrapText="1"/>
      <protection locked="0"/>
    </xf>
    <xf numFmtId="186" fontId="93" fillId="24" borderId="36" xfId="2914" applyNumberFormat="1" applyFont="1" applyFill="1" applyBorder="1" applyAlignment="1" applyProtection="1">
      <alignment horizontal="right" vertical="center" wrapText="1"/>
      <protection locked="0"/>
    </xf>
    <xf numFmtId="174" fontId="93" fillId="24" borderId="5" xfId="2852" applyNumberFormat="1" applyFont="1" applyFill="1" applyBorder="1" applyAlignment="1">
      <alignment horizontal="right" vertical="center"/>
    </xf>
    <xf numFmtId="174" fontId="70" fillId="24" borderId="37" xfId="2852" applyNumberFormat="1" applyFont="1" applyFill="1" applyBorder="1" applyAlignment="1">
      <alignment horizontal="right" vertical="center"/>
    </xf>
    <xf numFmtId="0" fontId="48" fillId="24" borderId="0" xfId="0" applyFont="1" applyFill="1"/>
    <xf numFmtId="2" fontId="48" fillId="24" borderId="0" xfId="0" applyNumberFormat="1" applyFont="1" applyFill="1"/>
    <xf numFmtId="0" fontId="8" fillId="22" borderId="46" xfId="0" applyFont="1" applyFill="1" applyBorder="1" applyAlignment="1" applyProtection="1">
      <alignment horizontal="center" vertical="center" wrapText="1"/>
      <protection locked="0"/>
    </xf>
    <xf numFmtId="3" fontId="97" fillId="0" borderId="1" xfId="0" applyNumberFormat="1" applyFont="1" applyBorder="1" applyAlignment="1">
      <alignment horizontal="center" vertical="center" wrapText="1" readingOrder="1"/>
    </xf>
    <xf numFmtId="1" fontId="97" fillId="0" borderId="1" xfId="0" applyNumberFormat="1" applyFont="1" applyBorder="1" applyAlignment="1">
      <alignment horizontal="center" vertical="center" wrapText="1" readingOrder="1"/>
    </xf>
    <xf numFmtId="174" fontId="97" fillId="0" borderId="1" xfId="0" applyNumberFormat="1" applyFont="1" applyBorder="1" applyAlignment="1">
      <alignment horizontal="center" vertical="center" wrapText="1" readingOrder="1"/>
    </xf>
    <xf numFmtId="0" fontId="98" fillId="4" borderId="46" xfId="0" applyFont="1" applyFill="1" applyBorder="1" applyAlignment="1">
      <alignment horizontal="center" vertical="center" wrapText="1" readingOrder="1"/>
    </xf>
    <xf numFmtId="0" fontId="98" fillId="4" borderId="36" xfId="0" applyFont="1" applyFill="1" applyBorder="1" applyAlignment="1">
      <alignment horizontal="center" vertical="center" wrapText="1" readingOrder="1"/>
    </xf>
    <xf numFmtId="0" fontId="65" fillId="0" borderId="16" xfId="0" applyFont="1" applyBorder="1" applyAlignment="1">
      <alignment horizontal="left"/>
    </xf>
    <xf numFmtId="185" fontId="66" fillId="0" borderId="1" xfId="2912" applyNumberFormat="1" applyFont="1" applyFill="1" applyBorder="1" applyAlignment="1">
      <alignment horizontal="left"/>
    </xf>
    <xf numFmtId="185" fontId="66" fillId="0" borderId="1" xfId="2912" applyNumberFormat="1" applyFont="1" applyFill="1" applyBorder="1" applyAlignment="1">
      <alignment horizontal="left" vertical="top" wrapText="1"/>
    </xf>
    <xf numFmtId="9" fontId="66" fillId="0" borderId="11" xfId="2860" applyFont="1" applyFill="1" applyBorder="1" applyAlignment="1">
      <alignment horizontal="left"/>
    </xf>
    <xf numFmtId="10" fontId="58" fillId="0" borderId="5" xfId="14" applyNumberFormat="1" applyFont="1" applyBorder="1" applyAlignment="1">
      <alignment horizontal="center" vertical="center" wrapText="1"/>
    </xf>
    <xf numFmtId="10" fontId="58" fillId="0" borderId="3" xfId="14" applyNumberFormat="1" applyFont="1" applyBorder="1" applyAlignment="1">
      <alignment horizontal="center" vertical="center" wrapText="1"/>
    </xf>
    <xf numFmtId="0" fontId="99" fillId="30" borderId="0" xfId="0" applyFont="1" applyFill="1"/>
    <xf numFmtId="0" fontId="99" fillId="30" borderId="0" xfId="0" applyFont="1" applyFill="1" applyAlignment="1">
      <alignment horizontal="center"/>
    </xf>
    <xf numFmtId="0" fontId="99" fillId="30" borderId="0" xfId="0" applyFont="1" applyFill="1" applyAlignment="1">
      <alignment horizontal="center" wrapText="1"/>
    </xf>
    <xf numFmtId="9" fontId="95" fillId="30" borderId="0" xfId="2852" applyFont="1" applyFill="1" applyBorder="1" applyAlignment="1">
      <alignment horizontal="center" vertical="center" wrapText="1"/>
    </xf>
    <xf numFmtId="0" fontId="95" fillId="30" borderId="0" xfId="0" applyFont="1" applyFill="1"/>
    <xf numFmtId="0" fontId="51" fillId="30" borderId="0" xfId="0" applyFont="1" applyFill="1"/>
    <xf numFmtId="174" fontId="51" fillId="30" borderId="0" xfId="2916" applyNumberFormat="1" applyFont="1" applyFill="1"/>
    <xf numFmtId="43" fontId="45" fillId="0" borderId="0" xfId="2915" applyFont="1" applyFill="1" applyBorder="1" applyAlignment="1">
      <alignment horizontal="center" vertical="center"/>
    </xf>
    <xf numFmtId="43" fontId="100" fillId="0" borderId="68" xfId="2859" applyFont="1" applyFill="1" applyBorder="1" applyAlignment="1">
      <alignment horizontal="center" vertical="center" wrapText="1"/>
    </xf>
    <xf numFmtId="43" fontId="100" fillId="0" borderId="69" xfId="2859" applyFont="1" applyFill="1" applyBorder="1" applyAlignment="1">
      <alignment horizontal="center" vertical="center" wrapText="1"/>
    </xf>
    <xf numFmtId="43" fontId="100" fillId="0" borderId="59" xfId="2859" applyFont="1" applyFill="1" applyBorder="1" applyAlignment="1">
      <alignment horizontal="center" vertical="center" wrapText="1"/>
    </xf>
    <xf numFmtId="43" fontId="100" fillId="0" borderId="68" xfId="2859" applyFont="1" applyFill="1" applyBorder="1" applyAlignment="1">
      <alignment vertical="center" wrapText="1"/>
    </xf>
    <xf numFmtId="43" fontId="100" fillId="0" borderId="66" xfId="2859" applyFont="1" applyFill="1" applyBorder="1" applyAlignment="1">
      <alignment vertical="center" wrapText="1"/>
    </xf>
    <xf numFmtId="43" fontId="100" fillId="0" borderId="40" xfId="2859" applyFont="1" applyFill="1" applyBorder="1" applyAlignment="1">
      <alignment vertical="center" wrapText="1"/>
    </xf>
    <xf numFmtId="43" fontId="100" fillId="0" borderId="67" xfId="2859" applyFont="1" applyFill="1" applyBorder="1" applyAlignment="1">
      <alignment vertical="center" wrapText="1"/>
    </xf>
    <xf numFmtId="43" fontId="100" fillId="0" borderId="18" xfId="2859" applyFont="1" applyFill="1" applyBorder="1" applyAlignment="1">
      <alignment vertical="center" wrapText="1"/>
    </xf>
    <xf numFmtId="187" fontId="25" fillId="0" borderId="7" xfId="2912" applyNumberFormat="1" applyFont="1" applyFill="1" applyBorder="1" applyAlignment="1">
      <alignment horizontal="center" vertical="center"/>
    </xf>
    <xf numFmtId="37" fontId="25" fillId="0" borderId="7" xfId="2912" applyNumberFormat="1" applyFont="1" applyFill="1" applyBorder="1" applyAlignment="1">
      <alignment horizontal="center" vertical="center"/>
    </xf>
    <xf numFmtId="10" fontId="66" fillId="0" borderId="0" xfId="0" applyNumberFormat="1" applyFont="1" applyAlignment="1">
      <alignment horizontal="left"/>
    </xf>
    <xf numFmtId="9" fontId="66" fillId="0" borderId="0" xfId="0" applyNumberFormat="1" applyFont="1" applyAlignment="1">
      <alignment horizontal="left"/>
    </xf>
    <xf numFmtId="189" fontId="66" fillId="0" borderId="0" xfId="2916" applyNumberFormat="1" applyFont="1" applyFill="1" applyBorder="1" applyAlignment="1">
      <alignment horizontal="left"/>
    </xf>
    <xf numFmtId="0" fontId="0" fillId="0" borderId="0" xfId="0" applyAlignment="1">
      <alignment horizontal="center" wrapText="1"/>
    </xf>
    <xf numFmtId="176" fontId="0" fillId="0" borderId="0" xfId="4" applyNumberFormat="1" applyFont="1"/>
    <xf numFmtId="176" fontId="0" fillId="0" borderId="8" xfId="0" applyNumberFormat="1" applyBorder="1"/>
    <xf numFmtId="10" fontId="0" fillId="0" borderId="7" xfId="21" applyNumberFormat="1" applyFont="1" applyBorder="1" applyAlignment="1">
      <alignment horizontal="center"/>
    </xf>
    <xf numFmtId="0" fontId="1" fillId="0" borderId="0" xfId="0" applyFont="1" applyAlignment="1">
      <alignment vertical="center"/>
    </xf>
    <xf numFmtId="0" fontId="6" fillId="16" borderId="2" xfId="0" applyFont="1" applyFill="1" applyBorder="1" applyAlignment="1">
      <alignment horizontal="center" vertical="center" wrapText="1"/>
    </xf>
    <xf numFmtId="185" fontId="6" fillId="4" borderId="41" xfId="2912" applyNumberFormat="1" applyFont="1" applyFill="1" applyBorder="1" applyAlignment="1">
      <alignment horizontal="center" vertical="center" wrapText="1"/>
    </xf>
    <xf numFmtId="185" fontId="62" fillId="23" borderId="57" xfId="2912" applyNumberFormat="1" applyFont="1" applyFill="1" applyBorder="1" applyAlignment="1">
      <alignment horizontal="center" vertical="center"/>
    </xf>
    <xf numFmtId="185" fontId="6" fillId="23" borderId="38" xfId="2912" applyNumberFormat="1" applyFont="1" applyFill="1" applyBorder="1" applyAlignment="1">
      <alignment horizontal="center" vertical="center" wrapText="1"/>
    </xf>
    <xf numFmtId="10" fontId="9" fillId="0" borderId="1" xfId="21" applyNumberFormat="1" applyFont="1" applyFill="1" applyBorder="1" applyAlignment="1">
      <alignment horizontal="center" vertical="center"/>
    </xf>
    <xf numFmtId="10" fontId="9" fillId="0" borderId="2" xfId="21" applyNumberFormat="1" applyFont="1" applyFill="1" applyBorder="1" applyAlignment="1">
      <alignment horizontal="center" vertical="center"/>
    </xf>
    <xf numFmtId="10" fontId="9" fillId="4" borderId="44" xfId="21" applyNumberFormat="1" applyFont="1" applyFill="1" applyBorder="1" applyAlignment="1">
      <alignment horizontal="center" vertical="center"/>
    </xf>
    <xf numFmtId="10" fontId="9" fillId="4" borderId="45" xfId="21" applyNumberFormat="1" applyFont="1" applyFill="1" applyBorder="1" applyAlignment="1">
      <alignment horizontal="center" vertical="center"/>
    </xf>
    <xf numFmtId="10" fontId="9" fillId="0" borderId="5" xfId="21" applyNumberFormat="1" applyFont="1" applyFill="1" applyBorder="1" applyAlignment="1">
      <alignment horizontal="center" vertical="center"/>
    </xf>
    <xf numFmtId="0" fontId="18" fillId="16" borderId="74" xfId="0" applyFont="1" applyFill="1" applyBorder="1" applyAlignment="1">
      <alignment horizontal="center" vertical="center" wrapText="1"/>
    </xf>
    <xf numFmtId="0" fontId="19" fillId="19" borderId="61" xfId="0" applyFont="1" applyFill="1" applyBorder="1" applyAlignment="1">
      <alignment horizontal="center" vertical="center" wrapText="1"/>
    </xf>
    <xf numFmtId="181" fontId="16" fillId="17" borderId="1" xfId="0" applyNumberFormat="1" applyFont="1" applyFill="1" applyBorder="1" applyAlignment="1" applyProtection="1">
      <alignment horizontal="center" vertical="center" wrapText="1"/>
      <protection locked="0"/>
    </xf>
    <xf numFmtId="3" fontId="7" fillId="0" borderId="5"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181" fontId="16" fillId="17" borderId="2" xfId="0" applyNumberFormat="1" applyFont="1" applyFill="1" applyBorder="1" applyAlignment="1" applyProtection="1">
      <alignment horizontal="center" vertical="center" wrapText="1"/>
      <protection locked="0"/>
    </xf>
    <xf numFmtId="174" fontId="7" fillId="0" borderId="5" xfId="2860" applyNumberFormat="1" applyFont="1" applyFill="1" applyBorder="1" applyAlignment="1">
      <alignment horizontal="center" vertical="center"/>
    </xf>
    <xf numFmtId="0" fontId="77" fillId="3" borderId="43" xfId="0" applyFont="1" applyFill="1" applyBorder="1" applyAlignment="1">
      <alignment horizontal="left" vertical="center" wrapText="1"/>
    </xf>
    <xf numFmtId="0" fontId="77" fillId="16" borderId="2" xfId="14" applyFont="1" applyFill="1" applyBorder="1" applyAlignment="1">
      <alignment horizontal="center" vertical="center" wrapText="1"/>
    </xf>
    <xf numFmtId="0" fontId="77" fillId="16" borderId="2" xfId="14" applyFont="1" applyFill="1" applyBorder="1" applyAlignment="1">
      <alignment horizontal="center" vertical="center" textRotation="90" wrapText="1"/>
    </xf>
    <xf numFmtId="10" fontId="77" fillId="16" borderId="2" xfId="14" applyNumberFormat="1" applyFont="1" applyFill="1" applyBorder="1" applyAlignment="1">
      <alignment horizontal="center" vertical="center" wrapText="1"/>
    </xf>
    <xf numFmtId="0" fontId="22" fillId="4" borderId="1" xfId="0" applyFont="1" applyFill="1" applyBorder="1" applyAlignment="1">
      <alignment horizontal="center" vertical="center"/>
    </xf>
    <xf numFmtId="0" fontId="0" fillId="0" borderId="1" xfId="0" applyBorder="1" applyAlignment="1">
      <alignment horizontal="center" vertical="center"/>
    </xf>
    <xf numFmtId="0" fontId="77" fillId="0" borderId="0" xfId="14" applyFont="1" applyAlignment="1">
      <alignment horizontal="center" vertical="center" wrapText="1"/>
    </xf>
    <xf numFmtId="10" fontId="59" fillId="0" borderId="0" xfId="2860" applyNumberFormat="1" applyFont="1" applyFill="1" applyBorder="1" applyAlignment="1">
      <alignment horizontal="center" vertical="center" wrapText="1"/>
    </xf>
    <xf numFmtId="0" fontId="77" fillId="0" borderId="0" xfId="14" applyFont="1" applyAlignment="1">
      <alignment horizontal="center" vertical="top" wrapText="1"/>
    </xf>
    <xf numFmtId="9" fontId="78" fillId="0" borderId="1" xfId="2860" applyFont="1" applyFill="1" applyBorder="1" applyAlignment="1">
      <alignment horizontal="center" vertical="top" wrapText="1"/>
    </xf>
    <xf numFmtId="2" fontId="66" fillId="0" borderId="1" xfId="0" applyNumberFormat="1" applyFont="1" applyBorder="1" applyAlignment="1">
      <alignment horizontal="center"/>
    </xf>
    <xf numFmtId="10" fontId="66" fillId="0" borderId="1" xfId="2860" applyNumberFormat="1" applyFont="1" applyFill="1" applyBorder="1" applyAlignment="1">
      <alignment horizontal="center" vertical="top" wrapText="1"/>
    </xf>
    <xf numFmtId="0" fontId="66" fillId="0" borderId="1" xfId="2859" applyNumberFormat="1" applyFont="1" applyFill="1" applyBorder="1" applyAlignment="1">
      <alignment horizontal="center"/>
    </xf>
    <xf numFmtId="2" fontId="66" fillId="0" borderId="1" xfId="2859" applyNumberFormat="1" applyFont="1" applyFill="1" applyBorder="1" applyAlignment="1">
      <alignment horizontal="center"/>
    </xf>
    <xf numFmtId="174" fontId="66" fillId="0" borderId="1" xfId="2860" applyNumberFormat="1" applyFont="1" applyFill="1" applyBorder="1" applyAlignment="1">
      <alignment horizontal="center"/>
    </xf>
    <xf numFmtId="9" fontId="66" fillId="0" borderId="1" xfId="2860" applyFont="1" applyFill="1" applyBorder="1" applyAlignment="1">
      <alignment horizontal="center"/>
    </xf>
    <xf numFmtId="188" fontId="103" fillId="0" borderId="0" xfId="0" applyNumberFormat="1" applyFont="1" applyAlignment="1">
      <alignment horizontal="left" vertical="center"/>
    </xf>
    <xf numFmtId="0" fontId="103" fillId="0" borderId="0" xfId="0" applyFont="1" applyAlignment="1">
      <alignment horizontal="left"/>
    </xf>
    <xf numFmtId="0" fontId="66" fillId="0" borderId="19" xfId="0" applyFont="1" applyBorder="1"/>
    <xf numFmtId="0" fontId="66" fillId="0" borderId="33" xfId="0" applyFont="1" applyBorder="1"/>
    <xf numFmtId="0" fontId="66" fillId="0" borderId="22" xfId="0" applyFont="1" applyBorder="1"/>
    <xf numFmtId="0" fontId="66" fillId="0" borderId="23" xfId="0" applyFont="1" applyBorder="1"/>
    <xf numFmtId="0" fontId="66" fillId="0" borderId="24" xfId="0" applyFont="1" applyBorder="1"/>
    <xf numFmtId="0" fontId="66" fillId="0" borderId="34" xfId="0" applyFont="1" applyBorder="1"/>
    <xf numFmtId="0" fontId="7" fillId="0" borderId="73" xfId="0" applyFont="1" applyBorder="1" applyAlignment="1" applyProtection="1">
      <alignment horizontal="center" vertical="center" wrapText="1"/>
      <protection locked="0"/>
    </xf>
    <xf numFmtId="2" fontId="7" fillId="0" borderId="73" xfId="0" applyNumberFormat="1" applyFont="1" applyBorder="1" applyAlignment="1" applyProtection="1">
      <alignment horizontal="center" vertical="center" wrapText="1"/>
      <protection locked="0"/>
    </xf>
    <xf numFmtId="2" fontId="7" fillId="0" borderId="5" xfId="0" applyNumberFormat="1" applyFont="1" applyBorder="1" applyAlignment="1" applyProtection="1">
      <alignment horizontal="center" vertical="center" wrapText="1"/>
      <protection locked="0"/>
    </xf>
    <xf numFmtId="2" fontId="7" fillId="0" borderId="80" xfId="0" applyNumberFormat="1" applyFont="1" applyBorder="1" applyAlignment="1" applyProtection="1">
      <alignment horizontal="center" vertical="center" wrapText="1"/>
      <protection locked="0"/>
    </xf>
    <xf numFmtId="2" fontId="7" fillId="0" borderId="63" xfId="0" applyNumberFormat="1" applyFont="1" applyBorder="1" applyAlignment="1" applyProtection="1">
      <alignment horizontal="center" vertical="center" wrapText="1"/>
      <protection locked="0"/>
    </xf>
    <xf numFmtId="2" fontId="7" fillId="0" borderId="64" xfId="0" applyNumberFormat="1" applyFont="1" applyBorder="1" applyAlignment="1" applyProtection="1">
      <alignment horizontal="center" vertical="center" wrapText="1"/>
      <protection locked="0"/>
    </xf>
    <xf numFmtId="187" fontId="7" fillId="0" borderId="8" xfId="0" applyNumberFormat="1" applyFont="1" applyBorder="1" applyAlignment="1" applyProtection="1">
      <alignment horizontal="center" vertical="center" wrapText="1"/>
      <protection locked="0"/>
    </xf>
    <xf numFmtId="180" fontId="7" fillId="0" borderId="1" xfId="0" applyNumberFormat="1" applyFont="1" applyBorder="1" applyAlignment="1" applyProtection="1">
      <alignment horizontal="center" vertical="center" wrapText="1"/>
      <protection locked="0"/>
    </xf>
    <xf numFmtId="180" fontId="7" fillId="0" borderId="8" xfId="0" applyNumberFormat="1" applyFont="1" applyBorder="1" applyAlignment="1" applyProtection="1">
      <alignment horizontal="center" vertical="center" wrapText="1"/>
      <protection locked="0"/>
    </xf>
    <xf numFmtId="180" fontId="7" fillId="0" borderId="78" xfId="0" applyNumberFormat="1" applyFont="1" applyBorder="1" applyAlignment="1" applyProtection="1">
      <alignment horizontal="center" vertical="center" wrapText="1"/>
      <protection locked="0"/>
    </xf>
    <xf numFmtId="180" fontId="7" fillId="0" borderId="16" xfId="0" applyNumberFormat="1" applyFont="1" applyBorder="1" applyAlignment="1" applyProtection="1">
      <alignment horizontal="center" vertical="center" wrapText="1"/>
      <protection locked="0"/>
    </xf>
    <xf numFmtId="180" fontId="7" fillId="0" borderId="11" xfId="0" applyNumberFormat="1" applyFont="1" applyBorder="1" applyAlignment="1" applyProtection="1">
      <alignment horizontal="center" vertical="center" wrapText="1"/>
      <protection locked="0"/>
    </xf>
    <xf numFmtId="2" fontId="7" fillId="0" borderId="8" xfId="0" applyNumberFormat="1" applyFont="1" applyBorder="1" applyAlignment="1" applyProtection="1">
      <alignment horizontal="center" vertical="center" wrapText="1"/>
      <protection locked="0"/>
    </xf>
    <xf numFmtId="2" fontId="7" fillId="0" borderId="1" xfId="0" applyNumberFormat="1" applyFont="1" applyBorder="1" applyAlignment="1" applyProtection="1">
      <alignment horizontal="center" vertical="center" wrapText="1"/>
      <protection locked="0"/>
    </xf>
    <xf numFmtId="2" fontId="7" fillId="0" borderId="78" xfId="0" applyNumberFormat="1" applyFont="1" applyBorder="1" applyAlignment="1" applyProtection="1">
      <alignment horizontal="center" vertical="center" wrapText="1"/>
      <protection locked="0"/>
    </xf>
    <xf numFmtId="2" fontId="7" fillId="0" borderId="16" xfId="0" applyNumberFormat="1" applyFont="1" applyBorder="1" applyAlignment="1" applyProtection="1">
      <alignment horizontal="center" vertical="center" wrapText="1"/>
      <protection locked="0"/>
    </xf>
    <xf numFmtId="2" fontId="7" fillId="0" borderId="11" xfId="0" applyNumberFormat="1"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182" fontId="56" fillId="0" borderId="63" xfId="0" applyNumberFormat="1" applyFont="1" applyBorder="1" applyAlignment="1">
      <alignment horizontal="center" vertical="center" wrapText="1"/>
    </xf>
    <xf numFmtId="182" fontId="56" fillId="0" borderId="5" xfId="0" applyNumberFormat="1" applyFont="1" applyBorder="1" applyAlignment="1">
      <alignment horizontal="center" vertical="center" wrapText="1"/>
    </xf>
    <xf numFmtId="3" fontId="56" fillId="0" borderId="5" xfId="0" applyNumberFormat="1" applyFont="1" applyBorder="1" applyAlignment="1">
      <alignment horizontal="center" vertical="center" wrapText="1"/>
    </xf>
    <xf numFmtId="0" fontId="7" fillId="0" borderId="5" xfId="0" applyFont="1" applyBorder="1" applyAlignment="1" applyProtection="1">
      <alignment horizontal="center" vertical="center" wrapText="1"/>
      <protection locked="0"/>
    </xf>
    <xf numFmtId="3" fontId="7" fillId="0" borderId="7" xfId="0" applyNumberFormat="1" applyFont="1" applyBorder="1" applyAlignment="1">
      <alignment horizontal="center" vertical="center" wrapText="1"/>
    </xf>
    <xf numFmtId="182" fontId="6" fillId="0" borderId="1" xfId="0" applyNumberFormat="1" applyFont="1" applyBorder="1" applyAlignment="1">
      <alignment horizontal="center" vertical="center" wrapText="1"/>
    </xf>
    <xf numFmtId="182" fontId="6" fillId="0" borderId="8" xfId="0" applyNumberFormat="1" applyFont="1" applyBorder="1" applyAlignment="1">
      <alignment horizontal="center" vertical="center" wrapText="1"/>
    </xf>
    <xf numFmtId="187" fontId="7" fillId="0" borderId="1" xfId="0" applyNumberFormat="1" applyFont="1" applyBorder="1" applyAlignment="1" applyProtection="1">
      <alignment horizontal="center" vertical="center" wrapText="1"/>
      <protection locked="0"/>
    </xf>
    <xf numFmtId="187" fontId="6" fillId="0" borderId="1" xfId="0" applyNumberFormat="1" applyFont="1" applyBorder="1" applyAlignment="1">
      <alignment horizontal="center" vertical="center" wrapText="1"/>
    </xf>
    <xf numFmtId="2" fontId="56" fillId="0" borderId="16" xfId="0" applyNumberFormat="1" applyFont="1" applyBorder="1" applyAlignment="1">
      <alignment horizontal="center" vertical="center" wrapText="1"/>
    </xf>
    <xf numFmtId="2" fontId="56" fillId="0" borderId="1" xfId="0" applyNumberFormat="1" applyFont="1" applyBorder="1" applyAlignment="1">
      <alignment horizontal="center" vertical="center" wrapText="1"/>
    </xf>
    <xf numFmtId="1" fontId="25" fillId="0" borderId="7" xfId="0" applyNumberFormat="1" applyFont="1" applyBorder="1" applyAlignment="1">
      <alignment horizontal="center" vertical="center"/>
    </xf>
    <xf numFmtId="1" fontId="25" fillId="0" borderId="1" xfId="0" applyNumberFormat="1" applyFont="1" applyBorder="1" applyAlignment="1">
      <alignment horizontal="center" vertical="center"/>
    </xf>
    <xf numFmtId="0" fontId="25" fillId="0" borderId="1" xfId="0" applyFont="1" applyBorder="1" applyAlignment="1">
      <alignment horizontal="center" vertical="center"/>
    </xf>
    <xf numFmtId="1" fontId="7" fillId="0" borderId="8" xfId="0" applyNumberFormat="1" applyFont="1" applyBorder="1" applyAlignment="1">
      <alignment horizontal="center" vertical="center"/>
    </xf>
    <xf numFmtId="181" fontId="57" fillId="0" borderId="16" xfId="8" applyNumberFormat="1" applyFont="1" applyFill="1" applyBorder="1" applyAlignment="1">
      <alignment horizontal="center" vertical="center"/>
    </xf>
    <xf numFmtId="181" fontId="25" fillId="0" borderId="7" xfId="0" applyNumberFormat="1" applyFont="1" applyBorder="1" applyAlignment="1">
      <alignment horizontal="center" vertical="center"/>
    </xf>
    <xf numFmtId="181" fontId="25" fillId="0" borderId="1" xfId="0" applyNumberFormat="1" applyFont="1" applyBorder="1" applyAlignment="1">
      <alignment horizontal="center" vertical="center"/>
    </xf>
    <xf numFmtId="181" fontId="7" fillId="0" borderId="1" xfId="0" applyNumberFormat="1" applyFont="1" applyBorder="1" applyAlignment="1">
      <alignment horizontal="center" vertical="center" wrapText="1"/>
    </xf>
    <xf numFmtId="181" fontId="7" fillId="0" borderId="1" xfId="0" applyNumberFormat="1" applyFont="1" applyBorder="1" applyAlignment="1">
      <alignment horizontal="center" vertical="center"/>
    </xf>
    <xf numFmtId="2" fontId="7" fillId="0" borderId="71" xfId="0" applyNumberFormat="1" applyFont="1" applyBorder="1" applyAlignment="1" applyProtection="1">
      <alignment horizontal="center" vertical="center" wrapText="1"/>
      <protection locked="0"/>
    </xf>
    <xf numFmtId="4" fontId="7" fillId="0" borderId="1" xfId="0" applyNumberFormat="1" applyFont="1" applyBorder="1" applyAlignment="1">
      <alignment horizontal="center" vertical="center" wrapText="1"/>
    </xf>
    <xf numFmtId="187" fontId="7" fillId="0" borderId="1" xfId="0" applyNumberFormat="1" applyFont="1" applyBorder="1" applyAlignment="1">
      <alignment horizontal="center" vertical="center" wrapText="1"/>
    </xf>
    <xf numFmtId="2" fontId="25" fillId="0" borderId="16" xfId="0" applyNumberFormat="1" applyFont="1" applyBorder="1" applyAlignment="1">
      <alignment horizontal="center" vertical="center"/>
    </xf>
    <xf numFmtId="2" fontId="25" fillId="0" borderId="1" xfId="0" applyNumberFormat="1" applyFont="1" applyBorder="1" applyAlignment="1">
      <alignment horizontal="center" vertical="center"/>
    </xf>
    <xf numFmtId="0" fontId="25" fillId="0" borderId="7" xfId="0" applyFont="1" applyBorder="1" applyAlignment="1">
      <alignment horizontal="center" vertical="center"/>
    </xf>
    <xf numFmtId="4" fontId="7" fillId="0" borderId="8" xfId="0" applyNumberFormat="1" applyFont="1" applyBorder="1" applyAlignment="1">
      <alignment horizontal="center" vertical="center" wrapText="1"/>
    </xf>
    <xf numFmtId="187" fontId="25" fillId="0" borderId="16" xfId="0" applyNumberFormat="1" applyFont="1" applyBorder="1" applyAlignment="1">
      <alignment horizontal="center" vertical="center"/>
    </xf>
    <xf numFmtId="187" fontId="25" fillId="0" borderId="1" xfId="0" applyNumberFormat="1" applyFont="1" applyBorder="1" applyAlignment="1">
      <alignment horizontal="center" vertical="center"/>
    </xf>
    <xf numFmtId="0" fontId="7" fillId="0" borderId="71" xfId="0" applyFont="1" applyBorder="1" applyAlignment="1" applyProtection="1">
      <alignment horizontal="center" vertical="center" wrapText="1"/>
      <protection locked="0"/>
    </xf>
    <xf numFmtId="0" fontId="7" fillId="0" borderId="8" xfId="0" applyFont="1" applyBorder="1" applyAlignment="1">
      <alignment horizontal="center" vertical="center"/>
    </xf>
    <xf numFmtId="187" fontId="6" fillId="0" borderId="32" xfId="8" applyNumberFormat="1" applyFont="1" applyFill="1" applyBorder="1" applyAlignment="1">
      <alignment horizontal="center" vertical="center" wrapText="1"/>
    </xf>
    <xf numFmtId="187" fontId="6" fillId="0" borderId="3" xfId="8" applyNumberFormat="1" applyFont="1" applyFill="1" applyBorder="1" applyAlignment="1">
      <alignment horizontal="center" vertical="center" wrapText="1"/>
    </xf>
    <xf numFmtId="187" fontId="6" fillId="0" borderId="14" xfId="8" applyNumberFormat="1" applyFont="1" applyFill="1" applyBorder="1" applyAlignment="1">
      <alignment horizontal="center" vertical="center" wrapText="1"/>
    </xf>
    <xf numFmtId="187" fontId="62" fillId="0" borderId="7" xfId="2912" applyNumberFormat="1" applyFont="1" applyFill="1" applyBorder="1" applyAlignment="1">
      <alignment horizontal="center" vertical="center"/>
    </xf>
    <xf numFmtId="187" fontId="62" fillId="0" borderId="1" xfId="2912" applyNumberFormat="1" applyFont="1" applyFill="1" applyBorder="1" applyAlignment="1">
      <alignment horizontal="center" vertical="center"/>
    </xf>
    <xf numFmtId="187" fontId="62" fillId="0" borderId="8" xfId="2912" applyNumberFormat="1" applyFont="1" applyFill="1" applyBorder="1" applyAlignment="1">
      <alignment horizontal="center" vertical="center"/>
    </xf>
    <xf numFmtId="187" fontId="6" fillId="0" borderId="39" xfId="0" applyNumberFormat="1" applyFont="1" applyBorder="1" applyAlignment="1">
      <alignment horizontal="center" vertical="center" wrapText="1"/>
    </xf>
    <xf numFmtId="187" fontId="6" fillId="0" borderId="4" xfId="0" applyNumberFormat="1" applyFont="1" applyBorder="1" applyAlignment="1">
      <alignment horizontal="center" vertical="center" wrapText="1"/>
    </xf>
    <xf numFmtId="187" fontId="6" fillId="0" borderId="54" xfId="0" applyNumberFormat="1" applyFont="1" applyBorder="1" applyAlignment="1">
      <alignment horizontal="center" vertical="center" wrapText="1"/>
    </xf>
    <xf numFmtId="2" fontId="56" fillId="0" borderId="17" xfId="0" applyNumberFormat="1" applyFont="1" applyBorder="1" applyAlignment="1">
      <alignment horizontal="center" vertical="center" wrapText="1"/>
    </xf>
    <xf numFmtId="2" fontId="56" fillId="0" borderId="2" xfId="0" applyNumberFormat="1" applyFont="1" applyBorder="1" applyAlignment="1">
      <alignment horizontal="center" vertical="center" wrapText="1"/>
    </xf>
    <xf numFmtId="2" fontId="7" fillId="0" borderId="2" xfId="0" applyNumberFormat="1" applyFont="1" applyBorder="1" applyAlignment="1" applyProtection="1">
      <alignment horizontal="center" vertical="center" wrapText="1"/>
      <protection locked="0"/>
    </xf>
    <xf numFmtId="2" fontId="7" fillId="0" borderId="79" xfId="0" applyNumberFormat="1" applyFont="1" applyBorder="1" applyAlignment="1" applyProtection="1">
      <alignment horizontal="center" vertical="center" wrapText="1"/>
      <protection locked="0"/>
    </xf>
    <xf numFmtId="2" fontId="7" fillId="0" borderId="17" xfId="0" applyNumberFormat="1" applyFont="1" applyBorder="1" applyAlignment="1" applyProtection="1">
      <alignment horizontal="center" vertical="center" wrapText="1"/>
      <protection locked="0"/>
    </xf>
    <xf numFmtId="2" fontId="7" fillId="0" borderId="62" xfId="0" applyNumberFormat="1" applyFont="1" applyBorder="1" applyAlignment="1" applyProtection="1">
      <alignment horizontal="center" vertical="center" wrapText="1"/>
      <protection locked="0"/>
    </xf>
    <xf numFmtId="2" fontId="6" fillId="0" borderId="65" xfId="8" applyNumberFormat="1" applyFont="1" applyFill="1" applyBorder="1" applyAlignment="1">
      <alignment horizontal="center" vertical="center" wrapText="1"/>
    </xf>
    <xf numFmtId="2" fontId="6" fillId="0" borderId="2" xfId="8" applyNumberFormat="1" applyFont="1" applyFill="1" applyBorder="1" applyAlignment="1">
      <alignment horizontal="center" vertical="center" wrapText="1"/>
    </xf>
    <xf numFmtId="2" fontId="7" fillId="0" borderId="2" xfId="8" applyNumberFormat="1" applyFont="1" applyFill="1" applyBorder="1" applyAlignment="1">
      <alignment horizontal="center" vertical="center" wrapText="1"/>
    </xf>
    <xf numFmtId="2" fontId="7" fillId="0" borderId="2" xfId="0" applyNumberFormat="1" applyFont="1" applyBorder="1" applyAlignment="1">
      <alignment horizontal="center" vertical="center" wrapText="1"/>
    </xf>
    <xf numFmtId="2" fontId="7" fillId="0" borderId="71" xfId="8" applyNumberFormat="1" applyFont="1" applyFill="1" applyBorder="1" applyAlignment="1">
      <alignment horizontal="center" vertical="center" wrapText="1"/>
    </xf>
    <xf numFmtId="174" fontId="7" fillId="0" borderId="18" xfId="2860" applyNumberFormat="1" applyFont="1" applyFill="1" applyBorder="1" applyAlignment="1">
      <alignment horizontal="center" vertical="center"/>
    </xf>
    <xf numFmtId="4" fontId="7" fillId="0" borderId="37" xfId="0" applyNumberFormat="1" applyFont="1" applyBorder="1" applyAlignment="1">
      <alignment horizontal="center" vertical="center" wrapText="1"/>
    </xf>
    <xf numFmtId="4" fontId="7" fillId="0" borderId="5" xfId="0" applyNumberFormat="1" applyFont="1" applyBorder="1" applyAlignment="1">
      <alignment horizontal="center" vertical="center" wrapText="1"/>
    </xf>
    <xf numFmtId="3" fontId="6" fillId="0" borderId="5" xfId="0" applyNumberFormat="1" applyFont="1" applyBorder="1" applyAlignment="1">
      <alignment horizontal="center" vertical="center" wrapText="1"/>
    </xf>
    <xf numFmtId="1" fontId="7" fillId="0" borderId="5" xfId="2858" applyNumberFormat="1" applyFont="1" applyFill="1" applyBorder="1" applyAlignment="1">
      <alignment horizontal="center" vertical="center" wrapText="1"/>
    </xf>
    <xf numFmtId="3" fontId="7" fillId="0" borderId="73" xfId="0" applyNumberFormat="1" applyFont="1" applyBorder="1" applyAlignment="1">
      <alignment horizontal="center" vertical="center" wrapText="1"/>
    </xf>
    <xf numFmtId="181" fontId="6" fillId="4" borderId="61" xfId="8" applyNumberFormat="1" applyFont="1" applyFill="1" applyBorder="1" applyAlignment="1">
      <alignment horizontal="center" vertical="center" wrapText="1"/>
    </xf>
    <xf numFmtId="181" fontId="6" fillId="4" borderId="44" xfId="8" applyNumberFormat="1" applyFont="1" applyFill="1" applyBorder="1" applyAlignment="1">
      <alignment horizontal="center" vertical="center" wrapText="1"/>
    </xf>
    <xf numFmtId="185" fontId="6" fillId="4" borderId="74" xfId="2912" applyNumberFormat="1" applyFont="1" applyFill="1" applyBorder="1" applyAlignment="1">
      <alignment horizontal="center" vertical="center" wrapText="1"/>
    </xf>
    <xf numFmtId="180" fontId="6" fillId="4" borderId="44" xfId="8" applyNumberFormat="1" applyFont="1" applyFill="1" applyBorder="1" applyAlignment="1">
      <alignment horizontal="center" vertical="center" wrapText="1"/>
    </xf>
    <xf numFmtId="180" fontId="6" fillId="4" borderId="74" xfId="8" applyNumberFormat="1" applyFont="1" applyFill="1" applyBorder="1" applyAlignment="1">
      <alignment horizontal="center" vertical="center" wrapText="1"/>
    </xf>
    <xf numFmtId="180" fontId="6" fillId="4" borderId="81" xfId="8" applyNumberFormat="1" applyFont="1" applyFill="1" applyBorder="1" applyAlignment="1">
      <alignment horizontal="center" vertical="center" wrapText="1"/>
    </xf>
    <xf numFmtId="180" fontId="6" fillId="4" borderId="61" xfId="8" applyNumberFormat="1" applyFont="1" applyFill="1" applyBorder="1" applyAlignment="1">
      <alignment horizontal="center" vertical="center" wrapText="1"/>
    </xf>
    <xf numFmtId="180" fontId="6" fillId="4" borderId="45" xfId="8" applyNumberFormat="1" applyFont="1" applyFill="1" applyBorder="1" applyAlignment="1">
      <alignment horizontal="center" vertical="center" wrapText="1"/>
    </xf>
    <xf numFmtId="181" fontId="62" fillId="4" borderId="49" xfId="2912" applyNumberFormat="1" applyFont="1" applyFill="1" applyBorder="1" applyAlignment="1">
      <alignment horizontal="center" vertical="center"/>
    </xf>
    <xf numFmtId="181" fontId="62" fillId="4" borderId="44" xfId="2912" applyNumberFormat="1" applyFont="1" applyFill="1" applyBorder="1" applyAlignment="1">
      <alignment horizontal="center" vertical="center"/>
    </xf>
    <xf numFmtId="181" fontId="6" fillId="4" borderId="44" xfId="0" applyNumberFormat="1" applyFont="1" applyFill="1" applyBorder="1" applyAlignment="1">
      <alignment horizontal="center" vertical="center" wrapText="1"/>
    </xf>
    <xf numFmtId="181" fontId="62" fillId="4" borderId="74" xfId="2912" applyNumberFormat="1" applyFont="1" applyFill="1" applyBorder="1" applyAlignment="1">
      <alignment horizontal="center" vertical="center"/>
    </xf>
    <xf numFmtId="174" fontId="7" fillId="4" borderId="44" xfId="2860" applyNumberFormat="1" applyFont="1" applyFill="1" applyBorder="1" applyAlignment="1">
      <alignment horizontal="center" vertical="center"/>
    </xf>
    <xf numFmtId="182" fontId="56" fillId="0" borderId="17" xfId="0" applyNumberFormat="1" applyFont="1" applyBorder="1" applyAlignment="1">
      <alignment horizontal="center" vertical="center" wrapText="1"/>
    </xf>
    <xf numFmtId="182" fontId="56" fillId="0" borderId="2" xfId="0" applyNumberFormat="1" applyFont="1" applyBorder="1" applyAlignment="1">
      <alignment horizontal="center" vertical="center" wrapText="1"/>
    </xf>
    <xf numFmtId="4" fontId="6" fillId="0" borderId="65" xfId="8" applyNumberFormat="1" applyFont="1" applyFill="1" applyBorder="1" applyAlignment="1">
      <alignment horizontal="center" vertical="center" wrapText="1"/>
    </xf>
    <xf numFmtId="4" fontId="6" fillId="0" borderId="2" xfId="8" applyNumberFormat="1" applyFont="1" applyFill="1" applyBorder="1" applyAlignment="1">
      <alignment horizontal="center" vertical="center" wrapText="1"/>
    </xf>
    <xf numFmtId="4" fontId="7" fillId="0" borderId="2" xfId="0" applyNumberFormat="1" applyFont="1" applyBorder="1" applyAlignment="1">
      <alignment horizontal="center" vertical="center" wrapText="1"/>
    </xf>
    <xf numFmtId="171" fontId="7" fillId="0" borderId="2" xfId="2859" applyNumberFormat="1" applyFont="1" applyFill="1" applyBorder="1" applyAlignment="1">
      <alignment horizontal="center" vertical="center"/>
    </xf>
    <xf numFmtId="1" fontId="7" fillId="0" borderId="2" xfId="2858" applyNumberFormat="1" applyFont="1" applyFill="1" applyBorder="1" applyAlignment="1">
      <alignment horizontal="center" vertical="center" wrapText="1"/>
    </xf>
    <xf numFmtId="171" fontId="7" fillId="0" borderId="71" xfId="2859" applyNumberFormat="1" applyFont="1" applyFill="1" applyBorder="1" applyAlignment="1">
      <alignment horizontal="center" vertical="center"/>
    </xf>
    <xf numFmtId="4" fontId="56" fillId="0" borderId="63" xfId="0" applyNumberFormat="1" applyFont="1" applyBorder="1" applyAlignment="1">
      <alignment horizontal="center" vertical="center" wrapText="1"/>
    </xf>
    <xf numFmtId="4" fontId="56" fillId="0" borderId="5" xfId="0" applyNumberFormat="1" applyFont="1" applyBorder="1" applyAlignment="1">
      <alignment horizontal="center" vertical="center" wrapText="1"/>
    </xf>
    <xf numFmtId="182" fontId="6" fillId="0" borderId="5" xfId="0" applyNumberFormat="1" applyFont="1" applyBorder="1" applyAlignment="1">
      <alignment horizontal="center" vertical="center" wrapText="1"/>
    </xf>
    <xf numFmtId="37" fontId="25" fillId="0" borderId="37" xfId="2912" applyNumberFormat="1" applyFont="1" applyFill="1" applyBorder="1" applyAlignment="1">
      <alignment horizontal="center" vertical="center"/>
    </xf>
    <xf numFmtId="37" fontId="25" fillId="0" borderId="5" xfId="2912" applyNumberFormat="1" applyFont="1" applyFill="1" applyBorder="1" applyAlignment="1">
      <alignment horizontal="center" vertical="center"/>
    </xf>
    <xf numFmtId="37" fontId="62" fillId="0" borderId="5" xfId="2912" applyNumberFormat="1" applyFont="1" applyFill="1" applyBorder="1" applyAlignment="1">
      <alignment horizontal="center" vertical="center"/>
    </xf>
    <xf numFmtId="4" fontId="6" fillId="0" borderId="5" xfId="0" applyNumberFormat="1" applyFont="1" applyBorder="1" applyAlignment="1">
      <alignment horizontal="center" vertical="center" wrapText="1"/>
    </xf>
    <xf numFmtId="1" fontId="6" fillId="0" borderId="5" xfId="2858" applyNumberFormat="1" applyFont="1" applyFill="1" applyBorder="1" applyAlignment="1">
      <alignment horizontal="center" vertical="center" wrapText="1"/>
    </xf>
    <xf numFmtId="4" fontId="7" fillId="0" borderId="73" xfId="0" applyNumberFormat="1" applyFont="1" applyBorder="1" applyAlignment="1">
      <alignment horizontal="center" vertical="center" wrapText="1"/>
    </xf>
    <xf numFmtId="185" fontId="6" fillId="4" borderId="44" xfId="2912" applyNumberFormat="1" applyFont="1" applyFill="1" applyBorder="1" applyAlignment="1">
      <alignment horizontal="center" vertical="center" wrapText="1"/>
    </xf>
    <xf numFmtId="185" fontId="6" fillId="4" borderId="81" xfId="2912" applyNumberFormat="1" applyFont="1" applyFill="1" applyBorder="1" applyAlignment="1">
      <alignment horizontal="center" vertical="center" wrapText="1"/>
    </xf>
    <xf numFmtId="181" fontId="6" fillId="4" borderId="44" xfId="2912" applyNumberFormat="1" applyFont="1" applyFill="1" applyBorder="1" applyAlignment="1">
      <alignment horizontal="center" vertical="center"/>
    </xf>
    <xf numFmtId="182" fontId="6" fillId="0" borderId="2" xfId="0" applyNumberFormat="1" applyFont="1" applyBorder="1" applyAlignment="1">
      <alignment horizontal="center" vertical="center" wrapText="1"/>
    </xf>
    <xf numFmtId="39" fontId="62" fillId="0" borderId="65" xfId="2912" applyNumberFormat="1" applyFont="1" applyFill="1" applyBorder="1" applyAlignment="1">
      <alignment horizontal="center" vertical="center"/>
    </xf>
    <xf numFmtId="39" fontId="62" fillId="0" borderId="2" xfId="2912" applyNumberFormat="1" applyFont="1" applyFill="1" applyBorder="1" applyAlignment="1">
      <alignment horizontal="center" vertical="center"/>
    </xf>
    <xf numFmtId="39" fontId="7" fillId="0" borderId="2" xfId="2912" applyNumberFormat="1" applyFont="1" applyFill="1" applyBorder="1" applyAlignment="1">
      <alignment horizontal="center" vertical="center"/>
    </xf>
    <xf numFmtId="185" fontId="6" fillId="4" borderId="61" xfId="2912" applyNumberFormat="1" applyFont="1" applyFill="1" applyBorder="1" applyAlignment="1">
      <alignment horizontal="center" vertical="center" wrapText="1"/>
    </xf>
    <xf numFmtId="185" fontId="6" fillId="4" borderId="45" xfId="2912" applyNumberFormat="1" applyFont="1" applyFill="1" applyBorder="1" applyAlignment="1">
      <alignment horizontal="center" vertical="center" wrapText="1"/>
    </xf>
    <xf numFmtId="185" fontId="62" fillId="4" borderId="44" xfId="2912" applyNumberFormat="1" applyFont="1" applyFill="1" applyBorder="1" applyAlignment="1">
      <alignment horizontal="center" vertical="center"/>
    </xf>
    <xf numFmtId="185" fontId="62" fillId="4" borderId="74" xfId="2912" applyNumberFormat="1" applyFont="1" applyFill="1" applyBorder="1" applyAlignment="1">
      <alignment horizontal="center" vertical="center"/>
    </xf>
    <xf numFmtId="185" fontId="62" fillId="4" borderId="81" xfId="2912" applyNumberFormat="1" applyFont="1" applyFill="1" applyBorder="1" applyAlignment="1">
      <alignment horizontal="center" vertical="center"/>
    </xf>
    <xf numFmtId="185" fontId="6" fillId="16" borderId="14" xfId="2912" applyNumberFormat="1" applyFont="1" applyFill="1" applyBorder="1" applyAlignment="1">
      <alignment horizontal="center" vertical="center" wrapText="1"/>
    </xf>
    <xf numFmtId="187" fontId="16" fillId="17" borderId="8" xfId="0" applyNumberFormat="1" applyFont="1" applyFill="1" applyBorder="1" applyAlignment="1" applyProtection="1">
      <alignment horizontal="center" vertical="top" wrapText="1"/>
      <protection locked="0"/>
    </xf>
    <xf numFmtId="185" fontId="62" fillId="16" borderId="8" xfId="2912" applyNumberFormat="1" applyFont="1" applyFill="1" applyBorder="1" applyAlignment="1">
      <alignment horizontal="center" vertical="center"/>
    </xf>
    <xf numFmtId="187" fontId="16" fillId="16" borderId="54" xfId="0" applyNumberFormat="1" applyFont="1" applyFill="1" applyBorder="1" applyAlignment="1" applyProtection="1">
      <alignment horizontal="center" vertical="top" wrapText="1"/>
      <protection locked="0"/>
    </xf>
    <xf numFmtId="185" fontId="6" fillId="23" borderId="15" xfId="2912" applyNumberFormat="1" applyFont="1" applyFill="1" applyBorder="1" applyAlignment="1">
      <alignment horizontal="center" vertical="center" wrapText="1"/>
    </xf>
    <xf numFmtId="185" fontId="6" fillId="23" borderId="3" xfId="2912" applyNumberFormat="1" applyFont="1" applyFill="1" applyBorder="1" applyAlignment="1">
      <alignment horizontal="center" vertical="center" wrapText="1"/>
    </xf>
    <xf numFmtId="185" fontId="6" fillId="23" borderId="14" xfId="2912" applyNumberFormat="1" applyFont="1" applyFill="1" applyBorder="1" applyAlignment="1">
      <alignment horizontal="center" vertical="center" wrapText="1"/>
    </xf>
    <xf numFmtId="185" fontId="6" fillId="23" borderId="10" xfId="2912" applyNumberFormat="1" applyFont="1" applyFill="1" applyBorder="1" applyAlignment="1">
      <alignment horizontal="center" vertical="center" wrapText="1"/>
    </xf>
    <xf numFmtId="185" fontId="62" fillId="23" borderId="16" xfId="2912" applyNumberFormat="1" applyFont="1" applyFill="1" applyBorder="1" applyAlignment="1">
      <alignment horizontal="center" vertical="center"/>
    </xf>
    <xf numFmtId="185" fontId="62" fillId="23" borderId="1" xfId="2912" applyNumberFormat="1" applyFont="1" applyFill="1" applyBorder="1" applyAlignment="1">
      <alignment horizontal="center" vertical="center"/>
    </xf>
    <xf numFmtId="185" fontId="62" fillId="23" borderId="8" xfId="2912" applyNumberFormat="1" applyFont="1" applyFill="1" applyBorder="1" applyAlignment="1">
      <alignment horizontal="center" vertical="center"/>
    </xf>
    <xf numFmtId="185" fontId="62" fillId="23" borderId="11" xfId="2912" applyNumberFormat="1" applyFont="1" applyFill="1" applyBorder="1" applyAlignment="1">
      <alignment horizontal="center" vertical="center"/>
    </xf>
    <xf numFmtId="185" fontId="62" fillId="23" borderId="7" xfId="2912" applyNumberFormat="1" applyFont="1" applyFill="1" applyBorder="1" applyAlignment="1">
      <alignment horizontal="center" vertical="center"/>
    </xf>
    <xf numFmtId="185" fontId="6" fillId="23" borderId="50" xfId="2912" applyNumberFormat="1" applyFont="1" applyFill="1" applyBorder="1" applyAlignment="1">
      <alignment horizontal="center" vertical="center" wrapText="1"/>
    </xf>
    <xf numFmtId="185" fontId="6" fillId="23" borderId="4" xfId="2912" applyNumberFormat="1" applyFont="1" applyFill="1" applyBorder="1" applyAlignment="1">
      <alignment horizontal="center" vertical="center" wrapText="1"/>
    </xf>
    <xf numFmtId="185" fontId="6" fillId="23" borderId="54" xfId="2912" applyNumberFormat="1" applyFont="1" applyFill="1" applyBorder="1" applyAlignment="1">
      <alignment horizontal="center" vertical="center" wrapText="1"/>
    </xf>
    <xf numFmtId="185" fontId="6" fillId="23" borderId="12" xfId="2912" applyNumberFormat="1" applyFont="1" applyFill="1" applyBorder="1" applyAlignment="1">
      <alignment horizontal="center" vertical="center" wrapText="1"/>
    </xf>
    <xf numFmtId="185" fontId="6" fillId="23" borderId="39" xfId="2912" applyNumberFormat="1" applyFont="1" applyFill="1" applyBorder="1" applyAlignment="1">
      <alignment horizontal="center" vertical="center" wrapText="1"/>
    </xf>
    <xf numFmtId="0" fontId="18" fillId="19" borderId="42" xfId="0" applyFont="1" applyFill="1" applyBorder="1" applyAlignment="1">
      <alignment horizontal="center" vertical="center" wrapText="1"/>
    </xf>
    <xf numFmtId="0" fontId="18" fillId="16" borderId="41" xfId="0" applyFont="1" applyFill="1" applyBorder="1" applyAlignment="1">
      <alignment horizontal="center" vertical="center" wrapText="1"/>
    </xf>
    <xf numFmtId="174" fontId="49" fillId="0" borderId="1" xfId="2860" applyNumberFormat="1" applyFont="1" applyFill="1" applyBorder="1" applyAlignment="1">
      <alignment horizontal="center" vertical="center"/>
    </xf>
    <xf numFmtId="10" fontId="49" fillId="0" borderId="1" xfId="2860" applyNumberFormat="1" applyFont="1" applyFill="1" applyBorder="1" applyAlignment="1">
      <alignment horizontal="center" vertical="center"/>
    </xf>
    <xf numFmtId="0" fontId="80" fillId="0" borderId="1" xfId="0" applyFont="1" applyBorder="1" applyAlignment="1">
      <alignment horizontal="justify" vertical="top" wrapText="1"/>
    </xf>
    <xf numFmtId="4" fontId="80" fillId="0" borderId="1" xfId="0" applyNumberFormat="1" applyFont="1" applyBorder="1" applyAlignment="1">
      <alignment horizontal="justify" vertical="top" wrapText="1"/>
    </xf>
    <xf numFmtId="0" fontId="7" fillId="16" borderId="2" xfId="0" applyFont="1" applyFill="1" applyBorder="1" applyAlignment="1">
      <alignment vertical="center" wrapText="1"/>
    </xf>
    <xf numFmtId="0" fontId="7" fillId="16" borderId="2"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7" fillId="20" borderId="2" xfId="0" applyFont="1" applyFill="1" applyBorder="1" applyAlignment="1">
      <alignment horizontal="center" vertical="center" wrapText="1"/>
    </xf>
    <xf numFmtId="0" fontId="6" fillId="19" borderId="2" xfId="0" applyFont="1" applyFill="1" applyBorder="1" applyAlignment="1">
      <alignment horizontal="center" vertical="center" wrapText="1"/>
    </xf>
    <xf numFmtId="0" fontId="6" fillId="18" borderId="2" xfId="0" applyFont="1" applyFill="1" applyBorder="1" applyAlignment="1">
      <alignment horizontal="center" vertical="center" wrapText="1"/>
    </xf>
    <xf numFmtId="0" fontId="6" fillId="20" borderId="2" xfId="0" applyFont="1" applyFill="1" applyBorder="1" applyAlignment="1">
      <alignment horizontal="center" vertical="center" wrapText="1"/>
    </xf>
    <xf numFmtId="0" fontId="18" fillId="20" borderId="2" xfId="0" applyFont="1" applyFill="1" applyBorder="1" applyAlignment="1">
      <alignment horizontal="center" vertical="center" wrapText="1"/>
    </xf>
    <xf numFmtId="0" fontId="18" fillId="16" borderId="2" xfId="0" applyFont="1" applyFill="1" applyBorder="1" applyAlignment="1">
      <alignment horizontal="center" vertical="center" wrapText="1"/>
    </xf>
    <xf numFmtId="0" fontId="19" fillId="20" borderId="2" xfId="0" applyFont="1" applyFill="1" applyBorder="1" applyAlignment="1">
      <alignment horizontal="center" vertical="center" wrapText="1"/>
    </xf>
    <xf numFmtId="0" fontId="19" fillId="16" borderId="2" xfId="0" applyFont="1" applyFill="1" applyBorder="1" applyAlignment="1">
      <alignment horizontal="center" vertical="center" wrapText="1"/>
    </xf>
    <xf numFmtId="180" fontId="18" fillId="16" borderId="50" xfId="0" applyNumberFormat="1" applyFont="1" applyFill="1" applyBorder="1" applyAlignment="1">
      <alignment vertical="center" wrapText="1"/>
    </xf>
    <xf numFmtId="180" fontId="18" fillId="16" borderId="16" xfId="0" applyNumberFormat="1" applyFont="1" applyFill="1" applyBorder="1" applyAlignment="1">
      <alignment vertical="center" wrapText="1"/>
    </xf>
    <xf numFmtId="180" fontId="18" fillId="16" borderId="15" xfId="0" applyNumberFormat="1" applyFont="1" applyFill="1" applyBorder="1" applyAlignment="1">
      <alignment vertical="center" wrapText="1"/>
    </xf>
    <xf numFmtId="185" fontId="59" fillId="0" borderId="56" xfId="3021" applyNumberFormat="1" applyFont="1" applyFill="1" applyBorder="1" applyAlignment="1">
      <alignment horizontal="center" vertical="center"/>
    </xf>
    <xf numFmtId="185" fontId="59" fillId="0" borderId="56" xfId="3127" applyNumberFormat="1" applyFont="1" applyFill="1" applyBorder="1" applyAlignment="1">
      <alignment horizontal="center" vertical="center"/>
    </xf>
    <xf numFmtId="185" fontId="59" fillId="0" borderId="53" xfId="3021" applyNumberFormat="1" applyFont="1" applyFill="1" applyBorder="1" applyAlignment="1">
      <alignment horizontal="center" vertical="center"/>
    </xf>
    <xf numFmtId="184" fontId="58" fillId="0" borderId="53" xfId="8" applyNumberFormat="1" applyFont="1" applyFill="1" applyBorder="1" applyAlignment="1">
      <alignment horizontal="center" vertical="center" wrapText="1"/>
    </xf>
    <xf numFmtId="185" fontId="59" fillId="0" borderId="53" xfId="3127" applyNumberFormat="1" applyFont="1" applyFill="1" applyBorder="1" applyAlignment="1">
      <alignment horizontal="center" vertical="center"/>
    </xf>
    <xf numFmtId="185" fontId="58" fillId="0" borderId="53" xfId="3127" applyNumberFormat="1" applyFont="1" applyFill="1" applyBorder="1" applyAlignment="1">
      <alignment horizontal="center" vertical="center" wrapText="1"/>
    </xf>
    <xf numFmtId="0" fontId="6" fillId="21" borderId="1" xfId="0" applyFont="1" applyFill="1" applyBorder="1" applyAlignment="1">
      <alignment horizontal="center" vertical="center" wrapText="1"/>
    </xf>
    <xf numFmtId="0" fontId="6" fillId="21" borderId="2" xfId="0" applyFont="1" applyFill="1" applyBorder="1" applyAlignment="1">
      <alignment horizontal="center" vertical="center" wrapText="1"/>
    </xf>
    <xf numFmtId="0" fontId="6" fillId="16" borderId="1" xfId="0" applyFont="1" applyFill="1" applyBorder="1" applyAlignment="1">
      <alignment horizontal="center" vertical="center" wrapText="1"/>
    </xf>
    <xf numFmtId="0" fontId="6" fillId="19" borderId="1" xfId="0" applyFont="1" applyFill="1" applyBorder="1" applyAlignment="1">
      <alignment horizontal="center" vertical="center" wrapText="1"/>
    </xf>
    <xf numFmtId="0" fontId="6" fillId="19" borderId="2" xfId="0" applyFont="1" applyFill="1" applyBorder="1" applyAlignment="1">
      <alignment horizontal="center" vertical="center" wrapText="1"/>
    </xf>
    <xf numFmtId="0" fontId="6" fillId="16" borderId="2" xfId="0" applyFont="1" applyFill="1" applyBorder="1" applyAlignment="1">
      <alignment horizontal="center" vertical="center" wrapText="1"/>
    </xf>
    <xf numFmtId="0" fontId="67" fillId="0" borderId="19" xfId="0" applyFont="1" applyBorder="1" applyAlignment="1">
      <alignment horizontal="center"/>
    </xf>
    <xf numFmtId="0" fontId="67" fillId="0" borderId="20" xfId="0" applyFont="1" applyBorder="1" applyAlignment="1">
      <alignment horizontal="center"/>
    </xf>
    <xf numFmtId="0" fontId="67" fillId="0" borderId="33" xfId="0" applyFont="1" applyBorder="1" applyAlignment="1">
      <alignment horizontal="center"/>
    </xf>
    <xf numFmtId="0" fontId="67" fillId="0" borderId="22" xfId="0" applyFont="1" applyBorder="1" applyAlignment="1">
      <alignment horizontal="center"/>
    </xf>
    <xf numFmtId="0" fontId="67" fillId="0" borderId="0" xfId="0" applyFont="1" applyAlignment="1">
      <alignment horizontal="center"/>
    </xf>
    <xf numFmtId="0" fontId="67" fillId="0" borderId="23" xfId="0" applyFont="1" applyBorder="1" applyAlignment="1">
      <alignment horizontal="center"/>
    </xf>
    <xf numFmtId="0" fontId="67" fillId="0" borderId="24" xfId="0" applyFont="1" applyBorder="1" applyAlignment="1">
      <alignment horizontal="center"/>
    </xf>
    <xf numFmtId="0" fontId="67" fillId="0" borderId="25" xfId="0" applyFont="1" applyBorder="1" applyAlignment="1">
      <alignment horizontal="center"/>
    </xf>
    <xf numFmtId="0" fontId="67" fillId="0" borderId="34" xfId="0" applyFont="1" applyBorder="1" applyAlignment="1">
      <alignment horizontal="center"/>
    </xf>
    <xf numFmtId="0" fontId="53" fillId="16" borderId="28" xfId="0" applyFont="1" applyFill="1" applyBorder="1" applyAlignment="1">
      <alignment horizontal="center" vertical="center" wrapText="1"/>
    </xf>
    <xf numFmtId="0" fontId="53" fillId="16" borderId="29" xfId="0" applyFont="1" applyFill="1" applyBorder="1" applyAlignment="1">
      <alignment horizontal="center" vertical="center" wrapText="1"/>
    </xf>
    <xf numFmtId="0" fontId="53" fillId="16" borderId="26" xfId="0" applyFont="1" applyFill="1" applyBorder="1" applyAlignment="1">
      <alignment horizontal="center"/>
    </xf>
    <xf numFmtId="0" fontId="26" fillId="3" borderId="42" xfId="0" applyFont="1" applyFill="1" applyBorder="1" applyAlignment="1">
      <alignment vertical="center" wrapText="1"/>
    </xf>
    <xf numFmtId="0" fontId="26" fillId="3" borderId="41" xfId="0" applyFont="1" applyFill="1" applyBorder="1" applyAlignment="1">
      <alignment horizontal="left" vertical="center" wrapText="1"/>
    </xf>
    <xf numFmtId="0" fontId="26" fillId="3" borderId="42" xfId="0" applyFont="1" applyFill="1" applyBorder="1" applyAlignment="1">
      <alignment horizontal="left" vertical="center" wrapText="1"/>
    </xf>
    <xf numFmtId="0" fontId="26" fillId="3" borderId="43" xfId="0" applyFont="1" applyFill="1" applyBorder="1" applyAlignment="1">
      <alignment horizontal="left" vertical="center" wrapText="1"/>
    </xf>
    <xf numFmtId="0" fontId="6" fillId="19" borderId="1" xfId="0" applyFont="1" applyFill="1" applyBorder="1" applyAlignment="1">
      <alignment horizontal="left" vertical="center"/>
    </xf>
    <xf numFmtId="0" fontId="6" fillId="19" borderId="1" xfId="0" applyFont="1" applyFill="1" applyBorder="1" applyAlignment="1">
      <alignment horizontal="center" vertical="center"/>
    </xf>
    <xf numFmtId="0" fontId="12" fillId="16" borderId="35" xfId="0" applyFont="1" applyFill="1" applyBorder="1" applyAlignment="1">
      <alignment horizontal="left" vertical="center" wrapText="1"/>
    </xf>
    <xf numFmtId="0" fontId="12" fillId="16" borderId="28" xfId="0" applyFont="1" applyFill="1" applyBorder="1" applyAlignment="1">
      <alignment horizontal="left" vertical="center" wrapText="1"/>
    </xf>
    <xf numFmtId="0" fontId="12" fillId="0" borderId="41" xfId="0" applyFont="1" applyBorder="1" applyAlignment="1">
      <alignment horizontal="left" vertical="top" wrapText="1"/>
    </xf>
    <xf numFmtId="0" fontId="12" fillId="0" borderId="42" xfId="0" applyFont="1" applyBorder="1" applyAlignment="1">
      <alignment horizontal="left" vertical="top" wrapText="1"/>
    </xf>
    <xf numFmtId="0" fontId="12" fillId="0" borderId="43" xfId="0" applyFont="1" applyBorder="1" applyAlignment="1">
      <alignment horizontal="left" vertical="top" wrapText="1"/>
    </xf>
    <xf numFmtId="0" fontId="12" fillId="0" borderId="41" xfId="0" applyFont="1" applyBorder="1" applyAlignment="1">
      <alignment horizontal="left" vertical="center" wrapText="1"/>
    </xf>
    <xf numFmtId="0" fontId="12" fillId="0" borderId="42" xfId="0" applyFont="1" applyBorder="1" applyAlignment="1">
      <alignment horizontal="left" vertical="center" wrapText="1"/>
    </xf>
    <xf numFmtId="0" fontId="12" fillId="0" borderId="4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12" fillId="0" borderId="34" xfId="0" applyFont="1" applyBorder="1" applyAlignment="1">
      <alignment horizontal="left" vertical="center" wrapText="1"/>
    </xf>
    <xf numFmtId="0" fontId="48" fillId="0" borderId="1" xfId="0" applyFont="1" applyBorder="1" applyAlignment="1">
      <alignment horizontal="left" vertical="center" wrapText="1"/>
    </xf>
    <xf numFmtId="0" fontId="48" fillId="0" borderId="1" xfId="0" applyFont="1" applyBorder="1" applyAlignment="1">
      <alignment horizontal="left" vertical="center"/>
    </xf>
    <xf numFmtId="0" fontId="47" fillId="4" borderId="1" xfId="0" applyFont="1" applyFill="1" applyBorder="1" applyAlignment="1">
      <alignment horizontal="center" vertical="center"/>
    </xf>
    <xf numFmtId="0" fontId="47" fillId="4" borderId="1" xfId="0"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17"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66" fillId="0" borderId="19" xfId="0" applyFont="1" applyBorder="1" applyAlignment="1">
      <alignment horizontal="center"/>
    </xf>
    <xf numFmtId="0" fontId="66" fillId="0" borderId="20" xfId="0" applyFont="1" applyBorder="1" applyAlignment="1">
      <alignment horizontal="center"/>
    </xf>
    <xf numFmtId="0" fontId="66" fillId="0" borderId="22" xfId="0" applyFont="1" applyBorder="1" applyAlignment="1">
      <alignment horizontal="center"/>
    </xf>
    <xf numFmtId="0" fontId="66" fillId="0" borderId="0" xfId="0" applyFont="1" applyAlignment="1">
      <alignment horizontal="center"/>
    </xf>
    <xf numFmtId="0" fontId="66" fillId="0" borderId="24" xfId="0" applyFont="1" applyBorder="1" applyAlignment="1">
      <alignment horizontal="center"/>
    </xf>
    <xf numFmtId="0" fontId="66" fillId="0" borderId="25" xfId="0" applyFont="1" applyBorder="1" applyAlignment="1">
      <alignment horizontal="center"/>
    </xf>
    <xf numFmtId="0" fontId="77" fillId="16" borderId="38" xfId="0" applyFont="1" applyFill="1" applyBorder="1" applyAlignment="1">
      <alignment horizontal="left" vertical="center" wrapText="1"/>
    </xf>
    <xf numFmtId="0" fontId="59" fillId="16" borderId="26" xfId="0" applyFont="1" applyFill="1" applyBorder="1" applyAlignment="1">
      <alignment horizontal="left" vertical="center" wrapText="1"/>
    </xf>
    <xf numFmtId="0" fontId="59" fillId="16" borderId="27" xfId="0" applyFont="1" applyFill="1" applyBorder="1" applyAlignment="1">
      <alignment horizontal="left" vertical="center" wrapText="1"/>
    </xf>
    <xf numFmtId="0" fontId="59" fillId="0" borderId="41" xfId="0" applyFont="1" applyBorder="1" applyAlignment="1">
      <alignment horizontal="left" vertical="center" wrapText="1"/>
    </xf>
    <xf numFmtId="0" fontId="59" fillId="0" borderId="42" xfId="0" applyFont="1" applyBorder="1" applyAlignment="1">
      <alignment horizontal="left" vertical="center" wrapText="1"/>
    </xf>
    <xf numFmtId="0" fontId="77" fillId="16" borderId="35" xfId="0" applyFont="1" applyFill="1" applyBorder="1" applyAlignment="1">
      <alignment horizontal="left" vertical="center" wrapText="1"/>
    </xf>
    <xf numFmtId="0" fontId="77" fillId="16" borderId="28" xfId="0" applyFont="1" applyFill="1" applyBorder="1" applyAlignment="1">
      <alignment horizontal="left" vertical="center" wrapText="1"/>
    </xf>
    <xf numFmtId="0" fontId="77" fillId="16" borderId="29" xfId="0" applyFont="1" applyFill="1" applyBorder="1" applyAlignment="1">
      <alignment horizontal="left" vertical="center" wrapText="1"/>
    </xf>
    <xf numFmtId="0" fontId="59" fillId="0" borderId="41" xfId="0" applyFont="1" applyBorder="1" applyAlignment="1">
      <alignment horizontal="center" vertical="center" wrapText="1"/>
    </xf>
    <xf numFmtId="0" fontId="59" fillId="0" borderId="42" xfId="0" applyFont="1" applyBorder="1" applyAlignment="1">
      <alignment horizontal="center" vertical="center" wrapText="1"/>
    </xf>
    <xf numFmtId="0" fontId="77" fillId="16" borderId="41" xfId="0" applyFont="1" applyFill="1" applyBorder="1" applyAlignment="1">
      <alignment horizontal="center" vertical="center" wrapText="1"/>
    </xf>
    <xf numFmtId="0" fontId="77" fillId="16" borderId="42" xfId="0" applyFont="1" applyFill="1" applyBorder="1" applyAlignment="1">
      <alignment horizontal="center" vertical="center" wrapText="1"/>
    </xf>
    <xf numFmtId="0" fontId="77" fillId="16" borderId="43" xfId="0" applyFont="1" applyFill="1" applyBorder="1" applyAlignment="1">
      <alignment horizontal="center" vertical="center" wrapText="1"/>
    </xf>
    <xf numFmtId="0" fontId="77" fillId="0" borderId="19" xfId="0" applyFont="1" applyBorder="1" applyAlignment="1">
      <alignment horizontal="left" vertical="center" wrapText="1"/>
    </xf>
    <xf numFmtId="0" fontId="77" fillId="0" borderId="20" xfId="0" applyFont="1" applyBorder="1" applyAlignment="1">
      <alignment horizontal="left" vertical="center" wrapText="1"/>
    </xf>
    <xf numFmtId="0" fontId="77" fillId="0" borderId="42" xfId="0" applyFont="1" applyBorder="1" applyAlignment="1">
      <alignment horizontal="center" vertical="center" wrapText="1"/>
    </xf>
    <xf numFmtId="0" fontId="77" fillId="0" borderId="43" xfId="0" applyFont="1" applyBorder="1" applyAlignment="1">
      <alignment horizontal="center" vertical="center" wrapText="1"/>
    </xf>
    <xf numFmtId="0" fontId="77" fillId="0" borderId="41" xfId="0" applyFont="1" applyBorder="1" applyAlignment="1">
      <alignment horizontal="left" vertical="center" wrapText="1"/>
    </xf>
    <xf numFmtId="0" fontId="77" fillId="0" borderId="42" xfId="0" applyFont="1" applyBorder="1" applyAlignment="1">
      <alignment horizontal="left" vertical="center" wrapText="1"/>
    </xf>
    <xf numFmtId="0" fontId="77" fillId="16" borderId="3" xfId="14" applyFont="1" applyFill="1" applyBorder="1" applyAlignment="1">
      <alignment horizontal="center" vertical="center" wrapText="1"/>
    </xf>
    <xf numFmtId="0" fontId="102" fillId="16" borderId="10" xfId="14" applyFont="1" applyFill="1" applyBorder="1" applyAlignment="1">
      <alignment horizontal="center" vertical="center" wrapText="1"/>
    </xf>
    <xf numFmtId="0" fontId="102" fillId="16" borderId="62" xfId="14" applyFont="1" applyFill="1" applyBorder="1" applyAlignment="1">
      <alignment horizontal="center" vertical="center" wrapText="1"/>
    </xf>
    <xf numFmtId="10" fontId="59" fillId="0" borderId="3" xfId="0" applyNumberFormat="1" applyFont="1" applyBorder="1" applyAlignment="1" applyProtection="1">
      <alignment horizontal="center" vertical="center" wrapText="1"/>
      <protection locked="0"/>
    </xf>
    <xf numFmtId="10" fontId="59" fillId="0" borderId="1" xfId="0" applyNumberFormat="1" applyFont="1" applyBorder="1" applyAlignment="1" applyProtection="1">
      <alignment horizontal="center" vertical="center" wrapText="1"/>
      <protection locked="0"/>
    </xf>
    <xf numFmtId="10" fontId="59" fillId="0" borderId="2" xfId="0" applyNumberFormat="1" applyFont="1" applyBorder="1" applyAlignment="1" applyProtection="1">
      <alignment horizontal="center" vertical="center" wrapText="1"/>
      <protection locked="0"/>
    </xf>
    <xf numFmtId="0" fontId="77" fillId="16" borderId="19" xfId="14" applyFont="1" applyFill="1" applyBorder="1" applyAlignment="1">
      <alignment horizontal="center" vertical="center" wrapText="1"/>
    </xf>
    <xf numFmtId="0" fontId="77" fillId="16" borderId="22" xfId="14" applyFont="1" applyFill="1" applyBorder="1" applyAlignment="1">
      <alignment horizontal="center" vertical="center" wrapText="1"/>
    </xf>
    <xf numFmtId="0" fontId="77" fillId="16" borderId="2" xfId="14" applyFont="1" applyFill="1" applyBorder="1" applyAlignment="1">
      <alignment horizontal="center" vertical="center" wrapText="1"/>
    </xf>
    <xf numFmtId="0" fontId="77" fillId="16" borderId="30" xfId="14" applyFont="1" applyFill="1" applyBorder="1" applyAlignment="1">
      <alignment horizontal="center" vertical="center" wrapText="1"/>
    </xf>
    <xf numFmtId="0" fontId="77" fillId="16" borderId="18" xfId="14" applyFont="1" applyFill="1" applyBorder="1" applyAlignment="1">
      <alignment horizontal="center" vertical="center" wrapText="1"/>
    </xf>
    <xf numFmtId="0" fontId="77" fillId="16" borderId="14" xfId="14" applyFont="1" applyFill="1" applyBorder="1" applyAlignment="1">
      <alignment horizontal="center" vertical="top" wrapText="1"/>
    </xf>
    <xf numFmtId="0" fontId="77" fillId="16" borderId="32" xfId="14" applyFont="1" applyFill="1" applyBorder="1" applyAlignment="1">
      <alignment horizontal="center" vertical="top" wrapText="1"/>
    </xf>
    <xf numFmtId="0" fontId="77" fillId="19" borderId="3" xfId="14" applyFont="1" applyFill="1" applyBorder="1" applyAlignment="1">
      <alignment horizontal="center" vertical="center" wrapText="1"/>
    </xf>
    <xf numFmtId="0" fontId="59" fillId="0" borderId="16" xfId="14" applyFont="1" applyBorder="1" applyAlignment="1">
      <alignment horizontal="justify" vertical="top" wrapText="1"/>
    </xf>
    <xf numFmtId="0" fontId="77" fillId="0" borderId="1" xfId="0" applyFont="1" applyBorder="1" applyAlignment="1" applyProtection="1">
      <alignment horizontal="center" vertical="center" wrapText="1"/>
      <protection locked="0"/>
    </xf>
    <xf numFmtId="0" fontId="59" fillId="0" borderId="64" xfId="14" applyFont="1" applyBorder="1" applyAlignment="1">
      <alignment vertical="top" wrapText="1"/>
    </xf>
    <xf numFmtId="0" fontId="59" fillId="0" borderId="11" xfId="14" applyFont="1" applyBorder="1" applyAlignment="1">
      <alignment vertical="top" wrapText="1"/>
    </xf>
    <xf numFmtId="0" fontId="59" fillId="0" borderId="32" xfId="14" applyFont="1" applyBorder="1" applyAlignment="1">
      <alignment horizontal="justify" vertical="top" wrapText="1"/>
    </xf>
    <xf numFmtId="0" fontId="59" fillId="0" borderId="7" xfId="14" applyFont="1" applyBorder="1" applyAlignment="1">
      <alignment horizontal="justify" vertical="top" wrapText="1"/>
    </xf>
    <xf numFmtId="0" fontId="77" fillId="0" borderId="3" xfId="0" applyFont="1" applyBorder="1" applyAlignment="1" applyProtection="1">
      <alignment horizontal="center" vertical="center" wrapText="1"/>
      <protection locked="0"/>
    </xf>
    <xf numFmtId="10" fontId="59" fillId="0" borderId="4" xfId="0" applyNumberFormat="1" applyFont="1" applyBorder="1" applyAlignment="1" applyProtection="1">
      <alignment horizontal="center" vertical="center" wrapText="1"/>
      <protection locked="0"/>
    </xf>
    <xf numFmtId="0" fontId="59" fillId="0" borderId="10" xfId="14" applyFont="1" applyBorder="1" applyAlignment="1">
      <alignment vertical="top" wrapText="1"/>
    </xf>
    <xf numFmtId="0" fontId="59" fillId="0" borderId="12" xfId="14" applyFont="1" applyBorder="1" applyAlignment="1">
      <alignment vertical="top" wrapText="1"/>
    </xf>
    <xf numFmtId="0" fontId="59" fillId="0" borderId="5" xfId="14" applyFont="1" applyBorder="1" applyAlignment="1">
      <alignment horizontal="justify" vertical="top" wrapText="1"/>
    </xf>
    <xf numFmtId="0" fontId="59" fillId="0" borderId="1" xfId="14" applyFont="1" applyBorder="1" applyAlignment="1">
      <alignment horizontal="justify" vertical="top" wrapText="1"/>
    </xf>
    <xf numFmtId="0" fontId="59" fillId="0" borderId="2" xfId="14" applyFont="1" applyBorder="1" applyAlignment="1">
      <alignment horizontal="justify" vertical="top" wrapText="1"/>
    </xf>
    <xf numFmtId="0" fontId="59" fillId="0" borderId="39" xfId="14" applyFont="1" applyBorder="1" applyAlignment="1">
      <alignment horizontal="justify" vertical="top" wrapText="1"/>
    </xf>
    <xf numFmtId="0" fontId="77" fillId="0" borderId="4" xfId="0" applyFont="1" applyBorder="1" applyAlignment="1" applyProtection="1">
      <alignment horizontal="center" vertical="center" wrapText="1"/>
      <protection locked="0"/>
    </xf>
    <xf numFmtId="0" fontId="59" fillId="0" borderId="63" xfId="14" applyFont="1" applyBorder="1" applyAlignment="1">
      <alignment horizontal="center" vertical="top" wrapText="1"/>
    </xf>
    <xf numFmtId="0" fontId="59" fillId="0" borderId="16" xfId="14" applyFont="1" applyBorder="1" applyAlignment="1">
      <alignment horizontal="center" vertical="top" wrapText="1"/>
    </xf>
    <xf numFmtId="0" fontId="59" fillId="0" borderId="50" xfId="14" applyFont="1" applyBorder="1" applyAlignment="1">
      <alignment horizontal="center" vertical="top" wrapText="1"/>
    </xf>
    <xf numFmtId="0" fontId="59" fillId="0" borderId="17" xfId="14" applyFont="1" applyBorder="1" applyAlignment="1">
      <alignment horizontal="justify" vertical="top" wrapText="1"/>
    </xf>
    <xf numFmtId="0" fontId="77" fillId="0" borderId="2" xfId="0" applyFont="1" applyBorder="1" applyAlignment="1" applyProtection="1">
      <alignment horizontal="center" vertical="center" wrapText="1"/>
      <protection locked="0"/>
    </xf>
    <xf numFmtId="0" fontId="59" fillId="0" borderId="1" xfId="14" applyFont="1" applyBorder="1" applyAlignment="1">
      <alignment horizontal="center" vertical="center"/>
    </xf>
    <xf numFmtId="0" fontId="59" fillId="0" borderId="2" xfId="14" applyFont="1" applyBorder="1" applyAlignment="1">
      <alignment horizontal="center" vertical="center"/>
    </xf>
    <xf numFmtId="0" fontId="59" fillId="0" borderId="62" xfId="14" applyFont="1" applyBorder="1" applyAlignment="1">
      <alignment vertical="top" wrapText="1"/>
    </xf>
    <xf numFmtId="0" fontId="59" fillId="0" borderId="66" xfId="14" applyFont="1" applyBorder="1" applyAlignment="1">
      <alignment vertical="top" wrapText="1"/>
    </xf>
    <xf numFmtId="0" fontId="77" fillId="0" borderId="5" xfId="0" applyFont="1" applyBorder="1" applyAlignment="1" applyProtection="1">
      <alignment horizontal="center" vertical="center" wrapText="1"/>
      <protection locked="0"/>
    </xf>
    <xf numFmtId="10" fontId="59" fillId="0" borderId="5" xfId="0" applyNumberFormat="1" applyFont="1" applyBorder="1" applyAlignment="1" applyProtection="1">
      <alignment horizontal="center" vertical="center" wrapText="1"/>
      <protection locked="0"/>
    </xf>
    <xf numFmtId="0" fontId="77" fillId="0" borderId="1" xfId="14" applyFont="1" applyBorder="1" applyAlignment="1">
      <alignment horizontal="center" vertical="center"/>
    </xf>
    <xf numFmtId="0" fontId="77" fillId="16" borderId="41" xfId="14" applyFont="1" applyFill="1" applyBorder="1" applyAlignment="1">
      <alignment horizontal="center" vertical="center" wrapText="1"/>
    </xf>
    <xf numFmtId="0" fontId="77" fillId="16" borderId="42" xfId="14" applyFont="1" applyFill="1" applyBorder="1" applyAlignment="1">
      <alignment horizontal="center" vertical="center" wrapText="1"/>
    </xf>
    <xf numFmtId="0" fontId="77" fillId="16" borderId="43" xfId="14" applyFont="1" applyFill="1" applyBorder="1" applyAlignment="1">
      <alignment horizontal="center" vertical="center" wrapText="1"/>
    </xf>
    <xf numFmtId="0" fontId="22" fillId="4" borderId="8" xfId="0" applyFont="1" applyFill="1" applyBorder="1" applyAlignment="1">
      <alignment horizontal="center" vertical="center"/>
    </xf>
    <xf numFmtId="0" fontId="22" fillId="4" borderId="6" xfId="0" applyFont="1" applyFill="1" applyBorder="1" applyAlignment="1">
      <alignment horizontal="center" vertical="center"/>
    </xf>
    <xf numFmtId="0" fontId="22" fillId="4" borderId="7" xfId="0" applyFont="1" applyFill="1" applyBorder="1" applyAlignment="1">
      <alignment horizontal="center" vertical="center"/>
    </xf>
    <xf numFmtId="0" fontId="22" fillId="4" borderId="8"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59" fillId="0" borderId="57" xfId="14" applyFont="1" applyBorder="1" applyAlignment="1">
      <alignment horizontal="center" vertical="center" wrapText="1"/>
    </xf>
    <xf numFmtId="0" fontId="59" fillId="0" borderId="47" xfId="14" applyFont="1" applyBorder="1" applyAlignment="1">
      <alignment horizontal="center" vertical="center" wrapText="1"/>
    </xf>
    <xf numFmtId="0" fontId="59" fillId="0" borderId="35" xfId="14" applyFont="1" applyBorder="1" applyAlignment="1">
      <alignment horizontal="center" vertical="top" wrapText="1"/>
    </xf>
    <xf numFmtId="0" fontId="59" fillId="0" borderId="57" xfId="14" applyFont="1" applyBorder="1" applyAlignment="1">
      <alignment horizontal="center" vertical="top" wrapText="1"/>
    </xf>
    <xf numFmtId="0" fontId="59" fillId="0" borderId="47" xfId="14" applyFont="1" applyBorder="1" applyAlignment="1">
      <alignment horizontal="center" vertical="top" wrapText="1"/>
    </xf>
    <xf numFmtId="0" fontId="59" fillId="0" borderId="15" xfId="14" applyFont="1" applyBorder="1" applyAlignment="1">
      <alignment horizontal="justify" vertical="top" wrapText="1"/>
    </xf>
    <xf numFmtId="0" fontId="59" fillId="0" borderId="52" xfId="14" applyFont="1" applyBorder="1" applyAlignment="1">
      <alignment horizontal="center" vertical="top" wrapText="1"/>
    </xf>
    <xf numFmtId="0" fontId="59" fillId="0" borderId="53" xfId="14" applyFont="1" applyBorder="1" applyAlignment="1">
      <alignment horizontal="center" vertical="top" wrapText="1"/>
    </xf>
    <xf numFmtId="0" fontId="59" fillId="0" borderId="76" xfId="14" applyFont="1" applyBorder="1" applyAlignment="1">
      <alignment horizontal="center" vertical="top" wrapText="1"/>
    </xf>
    <xf numFmtId="0" fontId="59" fillId="0" borderId="10" xfId="14" applyFont="1" applyBorder="1" applyAlignment="1">
      <alignment horizontal="left" vertical="top" wrapText="1"/>
    </xf>
    <xf numFmtId="0" fontId="59" fillId="0" borderId="11" xfId="14" applyFont="1" applyBorder="1" applyAlignment="1">
      <alignment horizontal="left" vertical="top" wrapText="1"/>
    </xf>
    <xf numFmtId="4" fontId="2" fillId="0" borderId="7" xfId="0" applyNumberFormat="1" applyFont="1" applyBorder="1" applyAlignment="1">
      <alignment horizontal="left" vertical="top" wrapText="1"/>
    </xf>
    <xf numFmtId="0" fontId="4" fillId="0" borderId="7" xfId="0" applyFont="1" applyBorder="1" applyAlignment="1">
      <alignment horizontal="left" vertical="top" wrapText="1"/>
    </xf>
    <xf numFmtId="0" fontId="80" fillId="0" borderId="17" xfId="0" applyFont="1" applyBorder="1" applyAlignment="1">
      <alignment horizontal="left" vertical="center" wrapText="1"/>
    </xf>
    <xf numFmtId="0" fontId="80" fillId="0" borderId="77" xfId="0" applyFont="1" applyBorder="1" applyAlignment="1">
      <alignment horizontal="left" vertical="center" wrapText="1"/>
    </xf>
    <xf numFmtId="0" fontId="80" fillId="0" borderId="63" xfId="0" applyFont="1" applyBorder="1" applyAlignment="1">
      <alignment horizontal="left" vertical="center" wrapText="1"/>
    </xf>
    <xf numFmtId="4" fontId="2" fillId="0" borderId="17" xfId="0" applyNumberFormat="1" applyFont="1" applyBorder="1" applyAlignment="1">
      <alignment horizontal="left" vertical="top" wrapText="1"/>
    </xf>
    <xf numFmtId="4" fontId="2" fillId="0" borderId="77" xfId="0" applyNumberFormat="1" applyFont="1" applyBorder="1" applyAlignment="1">
      <alignment horizontal="left" vertical="top" wrapText="1"/>
    </xf>
    <xf numFmtId="4" fontId="2" fillId="0" borderId="63" xfId="0" applyNumberFormat="1" applyFont="1" applyBorder="1" applyAlignment="1">
      <alignment horizontal="left" vertical="top" wrapText="1"/>
    </xf>
    <xf numFmtId="0" fontId="80" fillId="0" borderId="7" xfId="0" applyFont="1" applyBorder="1" applyAlignment="1">
      <alignment horizontal="left" vertical="center" wrapText="1"/>
    </xf>
    <xf numFmtId="0" fontId="12" fillId="17" borderId="68" xfId="0" applyFont="1" applyFill="1" applyBorder="1" applyAlignment="1">
      <alignment horizontal="center" vertical="center" wrapText="1"/>
    </xf>
    <xf numFmtId="0" fontId="12" fillId="17" borderId="69" xfId="0" applyFont="1" applyFill="1" applyBorder="1" applyAlignment="1">
      <alignment horizontal="center" vertical="center" wrapText="1"/>
    </xf>
    <xf numFmtId="0" fontId="12" fillId="21" borderId="68" xfId="0" applyFont="1" applyFill="1" applyBorder="1" applyAlignment="1">
      <alignment horizontal="center" vertical="center" wrapText="1"/>
    </xf>
    <xf numFmtId="0" fontId="12" fillId="21" borderId="69" xfId="0" applyFont="1" applyFill="1" applyBorder="1" applyAlignment="1">
      <alignment horizontal="center" vertical="center" wrapText="1"/>
    </xf>
    <xf numFmtId="0" fontId="6" fillId="19" borderId="30" xfId="0" applyFont="1" applyFill="1" applyBorder="1" applyAlignment="1">
      <alignment horizontal="center" vertical="center"/>
    </xf>
    <xf numFmtId="0" fontId="6" fillId="19" borderId="3" xfId="0" applyFont="1" applyFill="1" applyBorder="1" applyAlignment="1">
      <alignment horizontal="center" vertical="center"/>
    </xf>
    <xf numFmtId="0" fontId="6" fillId="19" borderId="14" xfId="0" applyFont="1" applyFill="1" applyBorder="1" applyAlignment="1">
      <alignment horizontal="center" vertical="center"/>
    </xf>
    <xf numFmtId="0" fontId="6" fillId="19" borderId="72" xfId="0" applyFont="1" applyFill="1" applyBorder="1" applyAlignment="1">
      <alignment horizontal="center" vertical="center"/>
    </xf>
    <xf numFmtId="0" fontId="6" fillId="16" borderId="3" xfId="0" applyFont="1" applyFill="1" applyBorder="1" applyAlignment="1">
      <alignment horizontal="center" vertical="center" wrapText="1"/>
    </xf>
    <xf numFmtId="0" fontId="12" fillId="19" borderId="19" xfId="0" applyFont="1" applyFill="1" applyBorder="1" applyAlignment="1">
      <alignment horizontal="center" vertical="center" wrapText="1"/>
    </xf>
    <xf numFmtId="0" fontId="12" fillId="19" borderId="22" xfId="0" applyFont="1" applyFill="1" applyBorder="1" applyAlignment="1">
      <alignment horizontal="center" vertical="center" wrapText="1"/>
    </xf>
    <xf numFmtId="0" fontId="12" fillId="19" borderId="82" xfId="0" applyFont="1" applyFill="1" applyBorder="1" applyAlignment="1">
      <alignment horizontal="center" vertical="center" wrapText="1"/>
    </xf>
    <xf numFmtId="0" fontId="6" fillId="16" borderId="32" xfId="0" applyFont="1" applyFill="1" applyBorder="1" applyAlignment="1">
      <alignment horizontal="center" vertical="center" wrapText="1"/>
    </xf>
    <xf numFmtId="0" fontId="6" fillId="16" borderId="7" xfId="0" applyFont="1" applyFill="1" applyBorder="1" applyAlignment="1">
      <alignment horizontal="center" vertical="center" wrapText="1"/>
    </xf>
    <xf numFmtId="0" fontId="12" fillId="19" borderId="68" xfId="0" applyFont="1" applyFill="1" applyBorder="1" applyAlignment="1">
      <alignment horizontal="center" vertical="center" wrapText="1"/>
    </xf>
    <xf numFmtId="0" fontId="12" fillId="19" borderId="69" xfId="0" applyFont="1" applyFill="1" applyBorder="1" applyAlignment="1">
      <alignment horizontal="center" vertical="center" wrapText="1"/>
    </xf>
    <xf numFmtId="0" fontId="6" fillId="16" borderId="70" xfId="0" applyFont="1" applyFill="1" applyBorder="1" applyAlignment="1">
      <alignment horizontal="center" vertical="center"/>
    </xf>
    <xf numFmtId="0" fontId="6" fillId="16" borderId="20" xfId="0" applyFont="1" applyFill="1" applyBorder="1" applyAlignment="1">
      <alignment horizontal="center" vertical="center"/>
    </xf>
    <xf numFmtId="0" fontId="6" fillId="16" borderId="33" xfId="0" applyFont="1" applyFill="1" applyBorder="1" applyAlignment="1">
      <alignment horizontal="center" vertical="center"/>
    </xf>
    <xf numFmtId="0" fontId="21" fillId="0" borderId="19" xfId="0" applyFont="1" applyBorder="1" applyAlignment="1">
      <alignment horizontal="center"/>
    </xf>
    <xf numFmtId="0" fontId="21" fillId="0" borderId="20" xfId="0" applyFont="1" applyBorder="1" applyAlignment="1">
      <alignment horizontal="center"/>
    </xf>
    <xf numFmtId="0" fontId="21" fillId="0" borderId="33" xfId="0" applyFont="1" applyBorder="1" applyAlignment="1">
      <alignment horizontal="center"/>
    </xf>
    <xf numFmtId="0" fontId="21" fillId="0" borderId="22" xfId="0" applyFont="1" applyBorder="1" applyAlignment="1">
      <alignment horizontal="center"/>
    </xf>
    <xf numFmtId="0" fontId="21" fillId="0" borderId="0" xfId="0" applyFont="1" applyAlignment="1">
      <alignment horizontal="center"/>
    </xf>
    <xf numFmtId="0" fontId="21" fillId="0" borderId="23" xfId="0" applyFont="1" applyBorder="1" applyAlignment="1">
      <alignment horizontal="center"/>
    </xf>
    <xf numFmtId="0" fontId="21" fillId="0" borderId="24" xfId="0" applyFont="1" applyBorder="1" applyAlignment="1">
      <alignment horizontal="center"/>
    </xf>
    <xf numFmtId="0" fontId="21" fillId="0" borderId="25" xfId="0" applyFont="1" applyBorder="1" applyAlignment="1">
      <alignment horizontal="center"/>
    </xf>
    <xf numFmtId="0" fontId="21" fillId="0" borderId="34" xfId="0" applyFont="1" applyBorder="1" applyAlignment="1">
      <alignment horizontal="center"/>
    </xf>
    <xf numFmtId="0" fontId="6" fillId="16" borderId="41" xfId="0" applyFont="1" applyFill="1" applyBorder="1" applyAlignment="1">
      <alignment horizontal="center" vertical="center" wrapText="1"/>
    </xf>
    <xf numFmtId="0" fontId="6" fillId="16" borderId="42" xfId="0" applyFont="1" applyFill="1" applyBorder="1" applyAlignment="1">
      <alignment horizontal="center" vertical="center" wrapText="1"/>
    </xf>
    <xf numFmtId="0" fontId="6" fillId="16" borderId="43" xfId="0" applyFont="1" applyFill="1" applyBorder="1" applyAlignment="1">
      <alignment horizontal="center" vertical="center" wrapText="1"/>
    </xf>
    <xf numFmtId="0" fontId="6" fillId="16" borderId="15" xfId="0" applyFont="1" applyFill="1" applyBorder="1" applyAlignment="1">
      <alignment horizontal="center" vertical="center" wrapText="1"/>
    </xf>
    <xf numFmtId="0" fontId="6" fillId="16" borderId="17" xfId="0" applyFont="1" applyFill="1" applyBorder="1" applyAlignment="1">
      <alignment horizontal="center" vertical="center" wrapText="1"/>
    </xf>
    <xf numFmtId="0" fontId="6" fillId="16" borderId="71" xfId="0" applyFont="1" applyFill="1" applyBorder="1" applyAlignment="1">
      <alignment horizontal="center" vertical="center" wrapText="1"/>
    </xf>
    <xf numFmtId="0" fontId="6" fillId="16" borderId="28" xfId="0" applyFont="1" applyFill="1" applyBorder="1" applyAlignment="1">
      <alignment horizontal="center" vertical="center" wrapText="1"/>
    </xf>
    <xf numFmtId="0" fontId="6" fillId="16" borderId="29" xfId="0" applyFont="1" applyFill="1" applyBorder="1" applyAlignment="1">
      <alignment horizontal="center" vertical="center" wrapText="1"/>
    </xf>
    <xf numFmtId="0" fontId="7" fillId="16" borderId="6" xfId="0" applyFont="1" applyFill="1" applyBorder="1" applyAlignment="1">
      <alignment horizontal="center" vertical="center" wrapText="1"/>
    </xf>
    <xf numFmtId="0" fontId="7" fillId="16" borderId="46" xfId="0" applyFont="1" applyFill="1" applyBorder="1" applyAlignment="1">
      <alignment horizontal="center" vertical="center" wrapText="1"/>
    </xf>
    <xf numFmtId="0" fontId="7" fillId="16" borderId="48" xfId="0" applyFont="1" applyFill="1" applyBorder="1" applyAlignment="1">
      <alignment horizontal="center" vertical="center" wrapText="1"/>
    </xf>
    <xf numFmtId="0" fontId="6" fillId="0" borderId="41" xfId="0" applyFont="1" applyBorder="1" applyAlignment="1">
      <alignment horizontal="left" vertical="top"/>
    </xf>
    <xf numFmtId="0" fontId="6" fillId="0" borderId="42" xfId="0" applyFont="1" applyBorder="1" applyAlignment="1">
      <alignment horizontal="left" vertical="top"/>
    </xf>
    <xf numFmtId="0" fontId="6" fillId="19" borderId="67" xfId="0" applyFont="1" applyFill="1" applyBorder="1" applyAlignment="1">
      <alignment horizontal="center" vertical="center"/>
    </xf>
    <xf numFmtId="0" fontId="6" fillId="19" borderId="61" xfId="0" applyFont="1" applyFill="1" applyBorder="1" applyAlignment="1">
      <alignment horizontal="center" vertical="center"/>
    </xf>
    <xf numFmtId="0" fontId="6" fillId="19" borderId="44" xfId="0" applyFont="1" applyFill="1" applyBorder="1" applyAlignment="1">
      <alignment horizontal="center" vertical="center"/>
    </xf>
    <xf numFmtId="0" fontId="6" fillId="19" borderId="45" xfId="0" applyFont="1" applyFill="1" applyBorder="1" applyAlignment="1">
      <alignment horizontal="center" vertical="center"/>
    </xf>
    <xf numFmtId="0" fontId="6" fillId="0" borderId="43" xfId="0" applyFont="1" applyBorder="1" applyAlignment="1">
      <alignment horizontal="left" vertical="top"/>
    </xf>
    <xf numFmtId="0" fontId="6" fillId="0" borderId="41" xfId="0" applyFont="1" applyBorder="1" applyAlignment="1">
      <alignment horizontal="left" vertical="top" wrapText="1"/>
    </xf>
    <xf numFmtId="0" fontId="6" fillId="0" borderId="42" xfId="0" applyFont="1" applyBorder="1" applyAlignment="1">
      <alignment horizontal="left" vertical="top" wrapText="1"/>
    </xf>
    <xf numFmtId="0" fontId="6" fillId="0" borderId="43" xfId="0" applyFont="1" applyBorder="1" applyAlignment="1">
      <alignment horizontal="left" vertical="top" wrapText="1"/>
    </xf>
    <xf numFmtId="3" fontId="7" fillId="0" borderId="5"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1" xfId="0" applyFont="1" applyBorder="1" applyAlignment="1">
      <alignment horizontal="center" vertical="top" wrapText="1"/>
    </xf>
    <xf numFmtId="0" fontId="7" fillId="0" borderId="2" xfId="0" applyFont="1" applyBorder="1" applyAlignment="1">
      <alignment horizontal="center" vertical="top" wrapText="1"/>
    </xf>
    <xf numFmtId="0" fontId="7"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174" fontId="6" fillId="16" borderId="20" xfId="2860" applyNumberFormat="1" applyFont="1" applyFill="1" applyBorder="1" applyAlignment="1">
      <alignment horizontal="center" vertical="center" wrapText="1"/>
    </xf>
    <xf numFmtId="174" fontId="6" fillId="16" borderId="0" xfId="2860" applyNumberFormat="1" applyFont="1" applyFill="1" applyBorder="1" applyAlignment="1">
      <alignment horizontal="center" vertical="center" wrapText="1"/>
    </xf>
    <xf numFmtId="174" fontId="6" fillId="16" borderId="25" xfId="2860" applyNumberFormat="1" applyFont="1" applyFill="1" applyBorder="1" applyAlignment="1">
      <alignment horizontal="center" vertical="center" wrapText="1"/>
    </xf>
    <xf numFmtId="187" fontId="6" fillId="16" borderId="15" xfId="0" applyNumberFormat="1" applyFont="1" applyFill="1" applyBorder="1" applyAlignment="1" applyProtection="1">
      <alignment horizontal="center" vertical="center" wrapText="1"/>
      <protection locked="0"/>
    </xf>
    <xf numFmtId="187" fontId="6" fillId="16" borderId="3" xfId="0" applyNumberFormat="1" applyFont="1" applyFill="1" applyBorder="1" applyAlignment="1" applyProtection="1">
      <alignment horizontal="center" vertical="center" wrapText="1"/>
      <protection locked="0"/>
    </xf>
    <xf numFmtId="187" fontId="6" fillId="16" borderId="16" xfId="0" applyNumberFormat="1" applyFont="1" applyFill="1" applyBorder="1" applyAlignment="1" applyProtection="1">
      <alignment horizontal="center" vertical="center" wrapText="1"/>
      <protection locked="0"/>
    </xf>
    <xf numFmtId="187" fontId="6" fillId="16" borderId="1" xfId="0" applyNumberFormat="1" applyFont="1" applyFill="1" applyBorder="1" applyAlignment="1" applyProtection="1">
      <alignment horizontal="center" vertical="center" wrapText="1"/>
      <protection locked="0"/>
    </xf>
    <xf numFmtId="187" fontId="6" fillId="16" borderId="50" xfId="0" applyNumberFormat="1" applyFont="1" applyFill="1" applyBorder="1" applyAlignment="1" applyProtection="1">
      <alignment horizontal="center" vertical="center" wrapText="1"/>
      <protection locked="0"/>
    </xf>
    <xf numFmtId="187" fontId="6" fillId="16" borderId="4" xfId="0" applyNumberFormat="1" applyFont="1" applyFill="1" applyBorder="1" applyAlignment="1" applyProtection="1">
      <alignment horizontal="center" vertical="center" wrapText="1"/>
      <protection locked="0"/>
    </xf>
    <xf numFmtId="0" fontId="2" fillId="0" borderId="7" xfId="0" applyFont="1" applyBorder="1" applyAlignment="1">
      <alignment horizontal="left" vertical="top" wrapText="1"/>
    </xf>
    <xf numFmtId="0" fontId="84" fillId="0" borderId="7" xfId="0" applyFont="1" applyBorder="1" applyAlignment="1">
      <alignment horizontal="left" vertical="top" wrapText="1"/>
    </xf>
    <xf numFmtId="0" fontId="84" fillId="0" borderId="65" xfId="0" applyFont="1" applyBorder="1" applyAlignment="1">
      <alignment horizontal="left" vertical="top" wrapText="1"/>
    </xf>
    <xf numFmtId="4" fontId="2" fillId="0" borderId="7" xfId="0" applyNumberFormat="1" applyFont="1" applyBorder="1" applyAlignment="1">
      <alignment horizontal="left" vertical="center" wrapText="1"/>
    </xf>
    <xf numFmtId="0" fontId="84" fillId="0" borderId="7" xfId="0" applyFont="1" applyBorder="1" applyAlignment="1">
      <alignment horizontal="left" vertical="center" wrapText="1"/>
    </xf>
    <xf numFmtId="3" fontId="7" fillId="0" borderId="2" xfId="0" applyNumberFormat="1" applyFont="1" applyBorder="1" applyAlignment="1">
      <alignment horizontal="center" vertical="center" wrapText="1"/>
    </xf>
    <xf numFmtId="0" fontId="18" fillId="0" borderId="2" xfId="0" applyFont="1" applyBorder="1" applyAlignment="1">
      <alignment horizontal="center" vertical="top" wrapText="1"/>
    </xf>
    <xf numFmtId="0" fontId="18" fillId="0" borderId="18" xfId="0" applyFont="1" applyBorder="1" applyAlignment="1">
      <alignment horizontal="center" vertical="top" wrapText="1"/>
    </xf>
    <xf numFmtId="0" fontId="18" fillId="0" borderId="5" xfId="0" applyFont="1" applyBorder="1" applyAlignment="1">
      <alignment horizontal="center" vertical="top" wrapText="1"/>
    </xf>
    <xf numFmtId="0" fontId="60" fillId="0" borderId="3" xfId="0" applyFont="1" applyBorder="1" applyAlignment="1">
      <alignment horizontal="center" vertical="center" wrapText="1"/>
    </xf>
    <xf numFmtId="0" fontId="60" fillId="0" borderId="1" xfId="0" applyFont="1" applyBorder="1" applyAlignment="1">
      <alignment horizontal="center" vertical="center" wrapText="1"/>
    </xf>
    <xf numFmtId="0" fontId="60" fillId="0" borderId="4" xfId="0" applyFont="1" applyBorder="1" applyAlignment="1">
      <alignment horizontal="center" vertical="center" wrapText="1"/>
    </xf>
    <xf numFmtId="0" fontId="18" fillId="0" borderId="1" xfId="0" applyFont="1" applyBorder="1" applyAlignment="1">
      <alignment horizontal="center" vertical="top" wrapText="1"/>
    </xf>
    <xf numFmtId="0" fontId="6" fillId="16" borderId="14" xfId="0" applyFont="1" applyFill="1" applyBorder="1" applyAlignment="1">
      <alignment horizontal="center" vertical="center" wrapText="1"/>
    </xf>
    <xf numFmtId="0" fontId="6" fillId="16" borderId="10" xfId="0" applyFont="1" applyFill="1" applyBorder="1" applyAlignment="1">
      <alignment horizontal="center" vertical="center" wrapText="1"/>
    </xf>
    <xf numFmtId="0" fontId="6" fillId="16" borderId="12" xfId="0" applyFont="1" applyFill="1" applyBorder="1" applyAlignment="1">
      <alignment horizontal="center" vertical="center" wrapText="1"/>
    </xf>
    <xf numFmtId="0" fontId="18" fillId="0" borderId="30" xfId="0" applyFont="1" applyBorder="1" applyAlignment="1">
      <alignment horizontal="center" vertical="top" wrapText="1"/>
    </xf>
    <xf numFmtId="0" fontId="12" fillId="16" borderId="41" xfId="0" applyFont="1" applyFill="1" applyBorder="1" applyAlignment="1">
      <alignment horizontal="left" vertical="center" wrapText="1"/>
    </xf>
    <xf numFmtId="0" fontId="12" fillId="16" borderId="42" xfId="0" applyFont="1" applyFill="1" applyBorder="1" applyAlignment="1">
      <alignment horizontal="left" vertical="center" wrapText="1"/>
    </xf>
    <xf numFmtId="0" fontId="12" fillId="16" borderId="43" xfId="0" applyFont="1" applyFill="1" applyBorder="1" applyAlignment="1">
      <alignment horizontal="left" vertical="center" wrapText="1"/>
    </xf>
    <xf numFmtId="0" fontId="6" fillId="3" borderId="49" xfId="0" applyFont="1" applyFill="1" applyBorder="1" applyAlignment="1">
      <alignment horizontal="left" vertical="center" wrapText="1"/>
    </xf>
    <xf numFmtId="0" fontId="6" fillId="3" borderId="44" xfId="0" applyFont="1" applyFill="1" applyBorder="1" applyAlignment="1">
      <alignment horizontal="left" vertical="center" wrapText="1"/>
    </xf>
    <xf numFmtId="0" fontId="6" fillId="3" borderId="45" xfId="0" applyFont="1" applyFill="1" applyBorder="1" applyAlignment="1">
      <alignment horizontal="left" vertical="center" wrapText="1"/>
    </xf>
    <xf numFmtId="0" fontId="27" fillId="16" borderId="24" xfId="17" applyFont="1" applyFill="1" applyBorder="1" applyAlignment="1">
      <alignment horizontal="left" vertical="center" wrapText="1"/>
    </xf>
    <xf numFmtId="0" fontId="27" fillId="16" borderId="25" xfId="17" applyFont="1" applyFill="1" applyBorder="1" applyAlignment="1">
      <alignment horizontal="left" vertical="center" wrapText="1"/>
    </xf>
    <xf numFmtId="0" fontId="27" fillId="16" borderId="34" xfId="17" applyFont="1" applyFill="1" applyBorder="1" applyAlignment="1">
      <alignment horizontal="left" vertical="center" wrapText="1"/>
    </xf>
    <xf numFmtId="0" fontId="104" fillId="15" borderId="49" xfId="0" applyFont="1" applyFill="1" applyBorder="1" applyAlignment="1">
      <alignment horizontal="left" vertical="center" wrapText="1"/>
    </xf>
    <xf numFmtId="0" fontId="104" fillId="15" borderId="44" xfId="0" applyFont="1" applyFill="1" applyBorder="1" applyAlignment="1">
      <alignment horizontal="left" vertical="center" wrapText="1"/>
    </xf>
    <xf numFmtId="0" fontId="104" fillId="15" borderId="45" xfId="0" applyFont="1" applyFill="1" applyBorder="1" applyAlignment="1">
      <alignment horizontal="left" vertical="center" wrapText="1"/>
    </xf>
    <xf numFmtId="0" fontId="27" fillId="0" borderId="41" xfId="17" applyFont="1" applyBorder="1" applyAlignment="1">
      <alignment horizontal="center" vertical="center" wrapText="1"/>
    </xf>
    <xf numFmtId="0" fontId="27" fillId="0" borderId="42" xfId="17" applyFont="1" applyBorder="1" applyAlignment="1">
      <alignment horizontal="center" vertical="center" wrapText="1"/>
    </xf>
    <xf numFmtId="0" fontId="27" fillId="0" borderId="43" xfId="17" applyFont="1" applyBorder="1" applyAlignment="1">
      <alignment horizontal="center" vertical="center" wrapText="1"/>
    </xf>
    <xf numFmtId="0" fontId="12" fillId="16" borderId="41" xfId="0" applyFont="1" applyFill="1" applyBorder="1" applyAlignment="1">
      <alignment horizontal="left" vertical="center"/>
    </xf>
    <xf numFmtId="0" fontId="12" fillId="16" borderId="42" xfId="0" applyFont="1" applyFill="1" applyBorder="1" applyAlignment="1">
      <alignment horizontal="left" vertical="center"/>
    </xf>
    <xf numFmtId="0" fontId="12" fillId="16" borderId="43" xfId="0" applyFont="1" applyFill="1" applyBorder="1" applyAlignment="1">
      <alignment horizontal="left" vertical="center"/>
    </xf>
    <xf numFmtId="0" fontId="6" fillId="3" borderId="49" xfId="0" applyFont="1" applyFill="1" applyBorder="1" applyAlignment="1">
      <alignment horizontal="left" vertical="center"/>
    </xf>
    <xf numFmtId="0" fontId="6" fillId="3" borderId="44" xfId="0" applyFont="1" applyFill="1" applyBorder="1" applyAlignment="1">
      <alignment horizontal="left" vertical="center"/>
    </xf>
    <xf numFmtId="0" fontId="6" fillId="3" borderId="45" xfId="0" applyFont="1" applyFill="1" applyBorder="1" applyAlignment="1">
      <alignment horizontal="left" vertical="center"/>
    </xf>
    <xf numFmtId="0" fontId="0" fillId="0" borderId="19" xfId="0" applyBorder="1" applyAlignment="1">
      <alignment horizontal="center"/>
    </xf>
    <xf numFmtId="0" fontId="0" fillId="0" borderId="20" xfId="0" applyBorder="1" applyAlignment="1">
      <alignment horizontal="center"/>
    </xf>
    <xf numFmtId="0" fontId="0" fillId="0" borderId="22" xfId="0" applyBorder="1" applyAlignment="1">
      <alignment horizontal="center"/>
    </xf>
    <xf numFmtId="0" fontId="0" fillId="0" borderId="0" xfId="0" applyAlignment="1">
      <alignment horizontal="center"/>
    </xf>
    <xf numFmtId="0" fontId="22" fillId="16" borderId="1" xfId="0" applyFont="1" applyFill="1" applyBorder="1" applyAlignment="1">
      <alignment horizontal="center" vertical="center"/>
    </xf>
    <xf numFmtId="0" fontId="89" fillId="16" borderId="2" xfId="0" applyFont="1" applyFill="1" applyBorder="1" applyAlignment="1">
      <alignment horizontal="center" vertical="center" wrapText="1"/>
    </xf>
    <xf numFmtId="0" fontId="6" fillId="15" borderId="19" xfId="0" applyFont="1" applyFill="1" applyBorder="1" applyAlignment="1">
      <alignment horizontal="left" vertical="center" wrapText="1"/>
    </xf>
    <xf numFmtId="0" fontId="6" fillId="15" borderId="20" xfId="0" applyFont="1" applyFill="1" applyBorder="1" applyAlignment="1">
      <alignment horizontal="left" vertical="center" wrapText="1"/>
    </xf>
    <xf numFmtId="0" fontId="6" fillId="15" borderId="20" xfId="0" applyFont="1" applyFill="1" applyBorder="1" applyAlignment="1">
      <alignment horizontal="left" vertical="center"/>
    </xf>
    <xf numFmtId="0" fontId="6" fillId="15" borderId="33" xfId="0" applyFont="1" applyFill="1" applyBorder="1" applyAlignment="1">
      <alignment horizontal="left" vertical="center"/>
    </xf>
    <xf numFmtId="0" fontId="65" fillId="17" borderId="15" xfId="0" applyFont="1" applyFill="1" applyBorder="1" applyAlignment="1">
      <alignment horizontal="left" vertical="center"/>
    </xf>
    <xf numFmtId="0" fontId="65" fillId="17" borderId="3" xfId="0" applyFont="1" applyFill="1" applyBorder="1" applyAlignment="1">
      <alignment horizontal="left" vertical="center"/>
    </xf>
    <xf numFmtId="0" fontId="65" fillId="17" borderId="10" xfId="0" applyFont="1" applyFill="1" applyBorder="1" applyAlignment="1">
      <alignment horizontal="left" vertical="center"/>
    </xf>
    <xf numFmtId="0" fontId="65" fillId="0" borderId="38" xfId="0" applyFont="1" applyBorder="1" applyAlignment="1">
      <alignment horizontal="left"/>
    </xf>
    <xf numFmtId="0" fontId="65" fillId="0" borderId="26" xfId="0" applyFont="1" applyBorder="1" applyAlignment="1">
      <alignment horizontal="left"/>
    </xf>
    <xf numFmtId="0" fontId="65" fillId="0" borderId="41" xfId="0" applyFont="1" applyBorder="1" applyAlignment="1">
      <alignment horizontal="left"/>
    </xf>
    <xf numFmtId="0" fontId="65" fillId="0" borderId="42" xfId="0" applyFont="1" applyBorder="1" applyAlignment="1">
      <alignment horizontal="left"/>
    </xf>
    <xf numFmtId="0" fontId="65" fillId="0" borderId="43" xfId="0" applyFont="1" applyBorder="1" applyAlignment="1">
      <alignment horizontal="left"/>
    </xf>
    <xf numFmtId="0" fontId="66" fillId="0" borderId="42" xfId="0" applyFont="1" applyBorder="1" applyAlignment="1">
      <alignment horizontal="left"/>
    </xf>
    <xf numFmtId="0" fontId="66" fillId="0" borderId="43" xfId="0" applyFont="1" applyBorder="1" applyAlignment="1">
      <alignment horizontal="left"/>
    </xf>
    <xf numFmtId="0" fontId="66" fillId="0" borderId="25" xfId="0" applyFont="1" applyBorder="1" applyAlignment="1">
      <alignment horizontal="left"/>
    </xf>
    <xf numFmtId="0" fontId="66" fillId="0" borderId="34" xfId="0" applyFont="1" applyBorder="1" applyAlignment="1">
      <alignment horizontal="left"/>
    </xf>
    <xf numFmtId="0" fontId="65" fillId="17" borderId="15" xfId="0" applyFont="1" applyFill="1" applyBorder="1" applyAlignment="1">
      <alignment horizontal="center" vertical="center"/>
    </xf>
    <xf numFmtId="0" fontId="65" fillId="17" borderId="3" xfId="0" applyFont="1" applyFill="1" applyBorder="1" applyAlignment="1">
      <alignment horizontal="center" vertical="center"/>
    </xf>
    <xf numFmtId="0" fontId="65" fillId="17" borderId="10" xfId="0" applyFont="1" applyFill="1" applyBorder="1" applyAlignment="1">
      <alignment horizontal="center" vertical="center"/>
    </xf>
    <xf numFmtId="0" fontId="65" fillId="17" borderId="35" xfId="0" applyFont="1" applyFill="1" applyBorder="1" applyAlignment="1">
      <alignment horizontal="center"/>
    </xf>
    <xf numFmtId="0" fontId="65" fillId="17" borderId="28" xfId="0" applyFont="1" applyFill="1" applyBorder="1" applyAlignment="1">
      <alignment horizontal="center"/>
    </xf>
    <xf numFmtId="0" fontId="65" fillId="17" borderId="29" xfId="0" applyFont="1" applyFill="1" applyBorder="1" applyAlignment="1">
      <alignment horizontal="center"/>
    </xf>
    <xf numFmtId="0" fontId="65" fillId="17" borderId="35" xfId="0" applyFont="1" applyFill="1" applyBorder="1" applyAlignment="1">
      <alignment horizontal="left"/>
    </xf>
    <xf numFmtId="0" fontId="65" fillId="17" borderId="28" xfId="0" applyFont="1" applyFill="1" applyBorder="1" applyAlignment="1">
      <alignment horizontal="left"/>
    </xf>
    <xf numFmtId="0" fontId="65" fillId="17" borderId="29" xfId="0" applyFont="1" applyFill="1" applyBorder="1" applyAlignment="1">
      <alignment horizontal="left"/>
    </xf>
    <xf numFmtId="0" fontId="65" fillId="17" borderId="35" xfId="0" applyFont="1" applyFill="1" applyBorder="1" applyAlignment="1">
      <alignment horizontal="left" vertical="center"/>
    </xf>
    <xf numFmtId="0" fontId="65" fillId="17" borderId="28" xfId="0" applyFont="1" applyFill="1" applyBorder="1" applyAlignment="1">
      <alignment horizontal="left" vertical="center"/>
    </xf>
    <xf numFmtId="0" fontId="65" fillId="17" borderId="29" xfId="0" applyFont="1" applyFill="1" applyBorder="1" applyAlignment="1">
      <alignment horizontal="left" vertical="center"/>
    </xf>
    <xf numFmtId="0" fontId="65" fillId="17" borderId="41" xfId="0" applyFont="1" applyFill="1" applyBorder="1" applyAlignment="1">
      <alignment horizontal="center"/>
    </xf>
    <xf numFmtId="0" fontId="65" fillId="17" borderId="42" xfId="0" applyFont="1" applyFill="1" applyBorder="1" applyAlignment="1">
      <alignment horizontal="center"/>
    </xf>
    <xf numFmtId="0" fontId="65" fillId="17" borderId="43" xfId="0" applyFont="1" applyFill="1" applyBorder="1" applyAlignment="1">
      <alignment horizontal="center"/>
    </xf>
    <xf numFmtId="174" fontId="51" fillId="0" borderId="1" xfId="2916" applyNumberFormat="1" applyFont="1" applyBorder="1" applyAlignment="1">
      <alignment horizontal="center" vertical="center"/>
    </xf>
    <xf numFmtId="2" fontId="51" fillId="0" borderId="1" xfId="0" applyNumberFormat="1" applyFont="1" applyBorder="1" applyAlignment="1">
      <alignment horizontal="center" vertical="center"/>
    </xf>
    <xf numFmtId="0" fontId="51" fillId="0" borderId="1" xfId="0" applyFont="1" applyBorder="1" applyAlignment="1">
      <alignment horizontal="center" vertical="center"/>
    </xf>
    <xf numFmtId="2" fontId="51" fillId="21" borderId="1" xfId="0" applyNumberFormat="1" applyFont="1" applyFill="1" applyBorder="1" applyAlignment="1">
      <alignment horizontal="center" vertical="center"/>
    </xf>
    <xf numFmtId="0" fontId="51" fillId="21" borderId="1" xfId="0" applyFont="1" applyFill="1" applyBorder="1" applyAlignment="1">
      <alignment horizontal="center" vertical="center"/>
    </xf>
    <xf numFmtId="9" fontId="96" fillId="24" borderId="71" xfId="2852" applyFont="1" applyFill="1" applyBorder="1" applyAlignment="1">
      <alignment horizontal="left" vertical="top" wrapText="1"/>
    </xf>
    <xf numFmtId="9" fontId="96" fillId="24" borderId="75" xfId="2852" applyFont="1" applyFill="1" applyBorder="1" applyAlignment="1">
      <alignment horizontal="left" vertical="top" wrapText="1"/>
    </xf>
    <xf numFmtId="9" fontId="96" fillId="24" borderId="73" xfId="2852" applyFont="1" applyFill="1" applyBorder="1" applyAlignment="1">
      <alignment horizontal="left" vertical="top" wrapText="1"/>
    </xf>
    <xf numFmtId="0" fontId="98" fillId="4" borderId="65" xfId="0" applyFont="1" applyFill="1" applyBorder="1" applyAlignment="1">
      <alignment horizontal="center" vertical="center" wrapText="1" readingOrder="1"/>
    </xf>
    <xf numFmtId="0" fontId="98" fillId="4" borderId="37" xfId="0" applyFont="1" applyFill="1" applyBorder="1" applyAlignment="1">
      <alignment horizontal="center" vertical="center" wrapText="1" readingOrder="1"/>
    </xf>
    <xf numFmtId="0" fontId="98" fillId="4" borderId="71" xfId="0" applyFont="1" applyFill="1" applyBorder="1" applyAlignment="1">
      <alignment horizontal="center" vertical="center" wrapText="1" readingOrder="1"/>
    </xf>
    <xf numFmtId="0" fontId="98" fillId="4" borderId="73" xfId="0" applyFont="1" applyFill="1" applyBorder="1" applyAlignment="1">
      <alignment horizontal="center" vertical="center" wrapText="1" readingOrder="1"/>
    </xf>
    <xf numFmtId="0" fontId="98" fillId="4" borderId="46" xfId="0" applyFont="1" applyFill="1" applyBorder="1" applyAlignment="1">
      <alignment horizontal="center" vertical="center" wrapText="1" readingOrder="1"/>
    </xf>
    <xf numFmtId="0" fontId="98" fillId="4" borderId="36" xfId="0" applyFont="1" applyFill="1" applyBorder="1" applyAlignment="1">
      <alignment horizontal="center" vertical="center" wrapText="1" readingOrder="1"/>
    </xf>
    <xf numFmtId="0" fontId="92" fillId="24" borderId="0" xfId="0" applyFont="1" applyFill="1" applyAlignment="1">
      <alignment horizontal="center" vertical="center" wrapText="1"/>
    </xf>
    <xf numFmtId="9" fontId="94" fillId="24" borderId="71" xfId="2852" applyFont="1" applyFill="1" applyBorder="1" applyAlignment="1">
      <alignment horizontal="center" vertical="center" wrapText="1"/>
    </xf>
    <xf numFmtId="9" fontId="94" fillId="24" borderId="75" xfId="2852" applyFont="1" applyFill="1" applyBorder="1" applyAlignment="1">
      <alignment horizontal="center" vertical="center" wrapText="1"/>
    </xf>
    <xf numFmtId="9" fontId="94" fillId="24" borderId="73" xfId="2852" applyFont="1" applyFill="1" applyBorder="1" applyAlignment="1">
      <alignment horizontal="center" vertical="center" wrapText="1"/>
    </xf>
    <xf numFmtId="0" fontId="88" fillId="29" borderId="0" xfId="0" applyFont="1" applyFill="1" applyAlignment="1">
      <alignment horizontal="center"/>
    </xf>
    <xf numFmtId="174" fontId="86" fillId="28" borderId="8" xfId="21" applyNumberFormat="1" applyFont="1" applyFill="1" applyBorder="1" applyAlignment="1" applyProtection="1">
      <alignment horizontal="center" vertical="center" wrapText="1"/>
      <protection locked="0"/>
    </xf>
    <xf numFmtId="174" fontId="86" fillId="28" borderId="6" xfId="21" applyNumberFormat="1" applyFont="1" applyFill="1" applyBorder="1" applyAlignment="1" applyProtection="1">
      <alignment horizontal="center" vertical="center" wrapText="1"/>
      <protection locked="0"/>
    </xf>
    <xf numFmtId="174" fontId="86" fillId="28" borderId="7" xfId="21" applyNumberFormat="1" applyFont="1" applyFill="1" applyBorder="1" applyAlignment="1" applyProtection="1">
      <alignment horizontal="center" vertical="center" wrapText="1"/>
      <protection locked="0"/>
    </xf>
    <xf numFmtId="10" fontId="7" fillId="16" borderId="31" xfId="14" applyNumberFormat="1" applyFill="1" applyBorder="1" applyAlignment="1">
      <alignment horizontal="center" vertical="center" wrapText="1"/>
    </xf>
    <xf numFmtId="0" fontId="6" fillId="16" borderId="40" xfId="0" applyFont="1" applyFill="1" applyBorder="1" applyAlignment="1">
      <alignment horizontal="center" vertical="center" wrapText="1"/>
    </xf>
    <xf numFmtId="0" fontId="6" fillId="16" borderId="31" xfId="0" applyFont="1" applyFill="1" applyBorder="1" applyAlignment="1">
      <alignment horizontal="center" vertical="center" wrapText="1"/>
    </xf>
    <xf numFmtId="0" fontId="6" fillId="19" borderId="41" xfId="0" applyFont="1" applyFill="1" applyBorder="1" applyAlignment="1">
      <alignment horizontal="center" vertical="center" wrapText="1"/>
    </xf>
    <xf numFmtId="0" fontId="6" fillId="19" borderId="42" xfId="0" applyFont="1" applyFill="1" applyBorder="1" applyAlignment="1">
      <alignment horizontal="center" vertical="center" wrapText="1"/>
    </xf>
    <xf numFmtId="0" fontId="6" fillId="19" borderId="43" xfId="0" applyFont="1" applyFill="1" applyBorder="1" applyAlignment="1">
      <alignment horizontal="center" vertical="center" wrapText="1"/>
    </xf>
    <xf numFmtId="183" fontId="58" fillId="0" borderId="52" xfId="0" applyNumberFormat="1" applyFont="1" applyFill="1" applyBorder="1" applyAlignment="1">
      <alignment horizontal="center" vertical="center"/>
    </xf>
    <xf numFmtId="2" fontId="58" fillId="0" borderId="52" xfId="0" applyNumberFormat="1" applyFont="1" applyFill="1" applyBorder="1" applyAlignment="1">
      <alignment horizontal="center" vertical="center"/>
    </xf>
    <xf numFmtId="2" fontId="81" fillId="0" borderId="52" xfId="0" applyNumberFormat="1" applyFont="1" applyFill="1" applyBorder="1" applyAlignment="1">
      <alignment horizontal="center" vertical="center"/>
    </xf>
    <xf numFmtId="0" fontId="60" fillId="0" borderId="32" xfId="0" applyFont="1" applyFill="1" applyBorder="1" applyAlignment="1">
      <alignment horizontal="center" vertical="center" wrapText="1"/>
    </xf>
    <xf numFmtId="0" fontId="56" fillId="0" borderId="3" xfId="0" applyFont="1" applyFill="1" applyBorder="1" applyAlignment="1">
      <alignment vertical="center" wrapText="1"/>
    </xf>
    <xf numFmtId="0" fontId="61" fillId="0" borderId="3" xfId="0" applyFont="1" applyFill="1" applyBorder="1" applyAlignment="1">
      <alignment horizontal="center" vertical="center" wrapText="1"/>
    </xf>
    <xf numFmtId="0" fontId="60" fillId="0" borderId="3" xfId="0" applyFont="1" applyFill="1" applyBorder="1" applyAlignment="1">
      <alignment horizontal="center" vertical="center" wrapText="1"/>
    </xf>
    <xf numFmtId="0" fontId="56" fillId="0" borderId="3" xfId="0" applyFont="1" applyFill="1" applyBorder="1" applyAlignment="1">
      <alignment horizontal="center" vertical="center" wrapText="1"/>
    </xf>
    <xf numFmtId="3" fontId="56" fillId="0" borderId="30" xfId="0" applyNumberFormat="1" applyFont="1" applyFill="1" applyBorder="1" applyAlignment="1">
      <alignment horizontal="center" vertical="center" wrapText="1"/>
    </xf>
    <xf numFmtId="184" fontId="81" fillId="0" borderId="53" xfId="8" applyNumberFormat="1" applyFont="1" applyFill="1" applyBorder="1" applyAlignment="1">
      <alignment horizontal="center" vertical="center" wrapText="1"/>
    </xf>
    <xf numFmtId="0" fontId="60" fillId="0" borderId="7" xfId="0" applyFont="1" applyFill="1" applyBorder="1" applyAlignment="1">
      <alignment horizontal="center" vertical="center" wrapText="1"/>
    </xf>
    <xf numFmtId="0" fontId="56" fillId="0" borderId="1" xfId="0" applyFont="1" applyFill="1" applyBorder="1" applyAlignment="1">
      <alignment vertical="center" wrapText="1"/>
    </xf>
    <xf numFmtId="0" fontId="61" fillId="0" borderId="1" xfId="0" applyFont="1" applyFill="1" applyBorder="1" applyAlignment="1">
      <alignment horizontal="center" vertical="center" wrapText="1"/>
    </xf>
    <xf numFmtId="0" fontId="60" fillId="0" borderId="1" xfId="0" applyFont="1" applyFill="1" applyBorder="1" applyAlignment="1">
      <alignment horizontal="center" vertical="center" wrapText="1"/>
    </xf>
    <xf numFmtId="0" fontId="56" fillId="0" borderId="1" xfId="0" applyFont="1" applyFill="1" applyBorder="1" applyAlignment="1">
      <alignment horizontal="center" vertical="center" wrapText="1"/>
    </xf>
    <xf numFmtId="0" fontId="56" fillId="0" borderId="18" xfId="0" applyFont="1" applyFill="1" applyBorder="1" applyAlignment="1">
      <alignment horizontal="center" vertical="center" wrapText="1"/>
    </xf>
    <xf numFmtId="4" fontId="59" fillId="0" borderId="53" xfId="0" applyNumberFormat="1" applyFont="1" applyFill="1" applyBorder="1" applyAlignment="1">
      <alignment horizontal="center" vertical="center"/>
    </xf>
    <xf numFmtId="4" fontId="77" fillId="0" borderId="53" xfId="0" applyNumberFormat="1" applyFont="1" applyFill="1" applyBorder="1" applyAlignment="1">
      <alignment horizontal="center" vertical="center"/>
    </xf>
    <xf numFmtId="3" fontId="59" fillId="0" borderId="53" xfId="0" applyNumberFormat="1" applyFont="1" applyFill="1" applyBorder="1" applyAlignment="1">
      <alignment horizontal="center" vertical="center"/>
    </xf>
    <xf numFmtId="185" fontId="59" fillId="0" borderId="53" xfId="2912" applyNumberFormat="1" applyFont="1" applyFill="1" applyBorder="1" applyAlignment="1">
      <alignment horizontal="center" vertical="center"/>
    </xf>
    <xf numFmtId="185" fontId="77" fillId="0" borderId="53" xfId="2912" applyNumberFormat="1" applyFont="1" applyFill="1" applyBorder="1" applyAlignment="1">
      <alignment horizontal="center" vertical="center"/>
    </xf>
    <xf numFmtId="182" fontId="77" fillId="0" borderId="53" xfId="0" applyNumberFormat="1" applyFont="1" applyFill="1" applyBorder="1" applyAlignment="1">
      <alignment horizontal="center" vertical="center"/>
    </xf>
    <xf numFmtId="182" fontId="59" fillId="0" borderId="53" xfId="0" applyNumberFormat="1" applyFont="1" applyFill="1" applyBorder="1" applyAlignment="1">
      <alignment horizontal="center" vertical="center"/>
    </xf>
    <xf numFmtId="185" fontId="77" fillId="0" borderId="56" xfId="2912" applyNumberFormat="1" applyFont="1" applyFill="1" applyBorder="1" applyAlignment="1">
      <alignment horizontal="center" vertical="center"/>
    </xf>
    <xf numFmtId="185" fontId="58" fillId="0" borderId="53" xfId="2912" applyNumberFormat="1" applyFont="1" applyFill="1" applyBorder="1" applyAlignment="1">
      <alignment horizontal="center" vertical="center" wrapText="1"/>
    </xf>
    <xf numFmtId="185" fontId="81" fillId="0" borderId="53" xfId="2912" applyNumberFormat="1" applyFont="1" applyFill="1" applyBorder="1" applyAlignment="1">
      <alignment horizontal="center" vertical="center" wrapText="1"/>
    </xf>
    <xf numFmtId="183" fontId="81" fillId="0" borderId="55" xfId="0" applyNumberFormat="1" applyFont="1" applyFill="1" applyBorder="1" applyAlignment="1">
      <alignment horizontal="center" vertical="center"/>
    </xf>
    <xf numFmtId="183" fontId="58" fillId="0" borderId="55" xfId="0" applyNumberFormat="1" applyFont="1" applyFill="1" applyBorder="1" applyAlignment="1">
      <alignment horizontal="center" vertical="center"/>
    </xf>
    <xf numFmtId="1" fontId="58" fillId="0" borderId="52" xfId="0" applyNumberFormat="1" applyFont="1" applyFill="1" applyBorder="1" applyAlignment="1">
      <alignment horizontal="center" vertical="center"/>
    </xf>
    <xf numFmtId="0" fontId="56" fillId="0" borderId="30" xfId="0" applyFont="1" applyFill="1" applyBorder="1" applyAlignment="1">
      <alignment horizontal="center" vertical="center" wrapText="1"/>
    </xf>
    <xf numFmtId="0" fontId="56" fillId="0" borderId="10" xfId="0" applyFont="1" applyFill="1" applyBorder="1" applyAlignment="1">
      <alignment horizontal="center" vertical="center" wrapText="1"/>
    </xf>
    <xf numFmtId="0" fontId="56" fillId="0" borderId="11" xfId="0" applyFont="1" applyFill="1" applyBorder="1" applyAlignment="1">
      <alignment horizontal="center" vertical="center" wrapText="1"/>
    </xf>
    <xf numFmtId="3" fontId="77" fillId="0" borderId="53" xfId="0" applyNumberFormat="1" applyFont="1" applyFill="1" applyBorder="1" applyAlignment="1">
      <alignment horizontal="center" vertical="center"/>
    </xf>
    <xf numFmtId="0" fontId="60" fillId="0" borderId="39" xfId="0" applyFont="1" applyFill="1" applyBorder="1" applyAlignment="1">
      <alignment horizontal="center" vertical="center" wrapText="1"/>
    </xf>
    <xf numFmtId="0" fontId="56" fillId="0" borderId="4" xfId="0" applyFont="1" applyFill="1" applyBorder="1" applyAlignment="1">
      <alignment vertical="center" wrapText="1"/>
    </xf>
    <xf numFmtId="0" fontId="61" fillId="0" borderId="4" xfId="0" applyFont="1" applyFill="1" applyBorder="1" applyAlignment="1">
      <alignment horizontal="center" vertical="center" wrapText="1"/>
    </xf>
    <xf numFmtId="0" fontId="60" fillId="0" borderId="4" xfId="0" applyFont="1" applyFill="1" applyBorder="1" applyAlignment="1">
      <alignment horizontal="center" vertical="center" wrapText="1"/>
    </xf>
    <xf numFmtId="0" fontId="56" fillId="0" borderId="4" xfId="0" applyFont="1" applyFill="1" applyBorder="1" applyAlignment="1">
      <alignment horizontal="center" vertical="center" wrapText="1"/>
    </xf>
    <xf numFmtId="0" fontId="56" fillId="0" borderId="31" xfId="0" applyFont="1" applyFill="1" applyBorder="1" applyAlignment="1">
      <alignment horizontal="center" vertical="center" wrapText="1"/>
    </xf>
    <xf numFmtId="0" fontId="56" fillId="0" borderId="12" xfId="0" applyFont="1" applyFill="1" applyBorder="1" applyAlignment="1">
      <alignment horizontal="center" vertical="center" wrapText="1"/>
    </xf>
    <xf numFmtId="4" fontId="59" fillId="0" borderId="56" xfId="0" applyNumberFormat="1" applyFont="1" applyFill="1" applyBorder="1" applyAlignment="1">
      <alignment horizontal="center" vertical="center"/>
    </xf>
    <xf numFmtId="185" fontId="59" fillId="0" borderId="58" xfId="2912" applyNumberFormat="1" applyFont="1" applyFill="1" applyBorder="1" applyAlignment="1">
      <alignment horizontal="center" vertical="center"/>
    </xf>
    <xf numFmtId="0" fontId="16" fillId="16" borderId="1" xfId="0" applyFont="1" applyFill="1" applyBorder="1" applyAlignment="1">
      <alignment horizontal="center" vertical="center" wrapText="1"/>
    </xf>
    <xf numFmtId="180" fontId="16" fillId="16" borderId="8" xfId="0" applyNumberFormat="1" applyFont="1" applyFill="1" applyBorder="1" applyAlignment="1">
      <alignment horizontal="left" vertical="center" wrapText="1"/>
    </xf>
    <xf numFmtId="180" fontId="19" fillId="16" borderId="15" xfId="0" applyNumberFormat="1" applyFont="1" applyFill="1" applyBorder="1" applyAlignment="1">
      <alignment vertical="center" wrapText="1"/>
    </xf>
    <xf numFmtId="186" fontId="101" fillId="16" borderId="56" xfId="2859" applyNumberFormat="1" applyFont="1" applyFill="1" applyBorder="1" applyAlignment="1">
      <alignment vertical="center" wrapText="1"/>
    </xf>
    <xf numFmtId="180" fontId="19" fillId="16" borderId="14" xfId="0" applyNumberFormat="1" applyFont="1" applyFill="1" applyBorder="1" applyAlignment="1">
      <alignment vertical="center" wrapText="1"/>
    </xf>
    <xf numFmtId="180" fontId="19" fillId="16" borderId="52" xfId="0" applyNumberFormat="1" applyFont="1" applyFill="1" applyBorder="1" applyAlignment="1">
      <alignment vertical="center" wrapText="1"/>
    </xf>
    <xf numFmtId="186" fontId="101" fillId="16" borderId="33" xfId="2859" applyNumberFormat="1" applyFont="1" applyFill="1" applyBorder="1" applyAlignment="1">
      <alignment vertical="center" wrapText="1"/>
    </xf>
    <xf numFmtId="180" fontId="6" fillId="16" borderId="20" xfId="0" applyNumberFormat="1" applyFont="1" applyFill="1" applyBorder="1" applyAlignment="1">
      <alignment horizontal="center" vertical="center" wrapText="1"/>
    </xf>
    <xf numFmtId="180" fontId="6" fillId="16" borderId="21" xfId="0" applyNumberFormat="1" applyFont="1" applyFill="1" applyBorder="1" applyAlignment="1">
      <alignment horizontal="center" vertical="center" wrapText="1"/>
    </xf>
    <xf numFmtId="0" fontId="19" fillId="16" borderId="8" xfId="0" applyFont="1" applyFill="1" applyBorder="1" applyAlignment="1">
      <alignment horizontal="left" vertical="center" wrapText="1"/>
    </xf>
    <xf numFmtId="180" fontId="19" fillId="16" borderId="16" xfId="0" applyNumberFormat="1" applyFont="1" applyFill="1" applyBorder="1" applyAlignment="1">
      <alignment vertical="center" wrapText="1"/>
    </xf>
    <xf numFmtId="186" fontId="101" fillId="16" borderId="69" xfId="2859" applyNumberFormat="1" applyFont="1" applyFill="1" applyBorder="1" applyAlignment="1">
      <alignment vertical="center" wrapText="1"/>
    </xf>
    <xf numFmtId="42" fontId="19" fillId="16" borderId="8" xfId="0" applyNumberFormat="1" applyFont="1" applyFill="1" applyBorder="1" applyAlignment="1">
      <alignment vertical="center" wrapText="1"/>
    </xf>
    <xf numFmtId="180" fontId="19" fillId="16" borderId="53" xfId="0" applyNumberFormat="1" applyFont="1" applyFill="1" applyBorder="1" applyAlignment="1">
      <alignment vertical="center" wrapText="1"/>
    </xf>
    <xf numFmtId="186" fontId="101" fillId="16" borderId="23" xfId="2859" applyNumberFormat="1" applyFont="1" applyFill="1" applyBorder="1" applyAlignment="1">
      <alignment vertical="center" wrapText="1"/>
    </xf>
    <xf numFmtId="180" fontId="6" fillId="16" borderId="0" xfId="0" applyNumberFormat="1" applyFont="1" applyFill="1" applyAlignment="1">
      <alignment horizontal="center" vertical="center" wrapText="1"/>
    </xf>
    <xf numFmtId="180" fontId="6" fillId="16" borderId="9" xfId="0" applyNumberFormat="1" applyFont="1" applyFill="1" applyBorder="1" applyAlignment="1">
      <alignment horizontal="center" vertical="center" wrapText="1"/>
    </xf>
    <xf numFmtId="180" fontId="19" fillId="16" borderId="8" xfId="0" applyNumberFormat="1" applyFont="1" applyFill="1" applyBorder="1" applyAlignment="1">
      <alignment horizontal="left" vertical="center" wrapText="1"/>
    </xf>
    <xf numFmtId="180" fontId="19" fillId="16" borderId="50" xfId="0" applyNumberFormat="1" applyFont="1" applyFill="1" applyBorder="1" applyAlignment="1">
      <alignment vertical="center" wrapText="1"/>
    </xf>
    <xf numFmtId="186" fontId="101" fillId="16" borderId="59" xfId="2859" applyNumberFormat="1" applyFont="1" applyFill="1" applyBorder="1" applyAlignment="1">
      <alignment vertical="center" wrapText="1"/>
    </xf>
    <xf numFmtId="180" fontId="19" fillId="16" borderId="54" xfId="0" applyNumberFormat="1" applyFont="1" applyFill="1" applyBorder="1" applyAlignment="1">
      <alignment vertical="center" wrapText="1"/>
    </xf>
    <xf numFmtId="180" fontId="19" fillId="16" borderId="76" xfId="0" applyNumberFormat="1" applyFont="1" applyFill="1" applyBorder="1" applyAlignment="1">
      <alignment vertical="center" wrapText="1"/>
    </xf>
    <xf numFmtId="186" fontId="101" fillId="16" borderId="34" xfId="2859" applyNumberFormat="1" applyFont="1" applyFill="1" applyBorder="1" applyAlignment="1">
      <alignment vertical="center" wrapText="1"/>
    </xf>
    <xf numFmtId="180" fontId="6" fillId="16" borderId="36" xfId="0" applyNumberFormat="1" applyFont="1" applyFill="1" applyBorder="1" applyAlignment="1">
      <alignment horizontal="center" vertical="center" wrapText="1"/>
    </xf>
    <xf numFmtId="180" fontId="6" fillId="16" borderId="37" xfId="0" applyNumberFormat="1" applyFont="1" applyFill="1" applyBorder="1" applyAlignment="1">
      <alignment horizontal="center" vertical="center" wrapText="1"/>
    </xf>
    <xf numFmtId="0" fontId="6" fillId="15" borderId="49" xfId="0" applyFont="1" applyFill="1" applyBorder="1" applyAlignment="1">
      <alignment horizontal="left" vertical="center" wrapText="1"/>
    </xf>
    <xf numFmtId="3" fontId="18" fillId="0" borderId="30" xfId="0" applyNumberFormat="1" applyFont="1" applyBorder="1" applyAlignment="1">
      <alignment horizontal="center" vertical="center" wrapText="1"/>
    </xf>
    <xf numFmtId="3" fontId="18" fillId="0" borderId="18" xfId="0" applyNumberFormat="1" applyFont="1" applyBorder="1" applyAlignment="1">
      <alignment horizontal="center" vertical="center" wrapText="1"/>
    </xf>
    <xf numFmtId="3" fontId="18" fillId="0" borderId="5" xfId="0" applyNumberFormat="1" applyFont="1" applyBorder="1" applyAlignment="1">
      <alignment horizontal="center" vertical="center" wrapText="1"/>
    </xf>
    <xf numFmtId="0" fontId="65" fillId="16" borderId="15" xfId="0" applyFont="1" applyFill="1" applyBorder="1" applyAlignment="1">
      <alignment horizontal="center" vertical="center"/>
    </xf>
    <xf numFmtId="0" fontId="65" fillId="16" borderId="3" xfId="0" applyFont="1" applyFill="1" applyBorder="1" applyAlignment="1">
      <alignment horizontal="center" vertical="center"/>
    </xf>
    <xf numFmtId="0" fontId="65" fillId="16" borderId="10" xfId="0" applyFont="1" applyFill="1" applyBorder="1" applyAlignment="1">
      <alignment horizontal="center" vertical="center"/>
    </xf>
    <xf numFmtId="0" fontId="65" fillId="16" borderId="16" xfId="0" applyFont="1" applyFill="1" applyBorder="1" applyAlignment="1">
      <alignment horizontal="center" vertical="center" wrapText="1"/>
    </xf>
    <xf numFmtId="0" fontId="65" fillId="16" borderId="1" xfId="0" applyFont="1" applyFill="1" applyBorder="1" applyAlignment="1">
      <alignment horizontal="center" vertical="center"/>
    </xf>
    <xf numFmtId="0" fontId="65" fillId="16" borderId="2" xfId="0" applyFont="1" applyFill="1" applyBorder="1" applyAlignment="1">
      <alignment horizontal="center" vertical="center"/>
    </xf>
    <xf numFmtId="0" fontId="65" fillId="16" borderId="62" xfId="0" applyFont="1" applyFill="1" applyBorder="1" applyAlignment="1">
      <alignment horizontal="center" vertical="center"/>
    </xf>
    <xf numFmtId="0" fontId="65" fillId="16" borderId="19" xfId="0" applyFont="1" applyFill="1" applyBorder="1" applyAlignment="1">
      <alignment horizontal="left" vertical="center"/>
    </xf>
    <xf numFmtId="0" fontId="65" fillId="16" borderId="33" xfId="0" applyFont="1" applyFill="1" applyBorder="1" applyAlignment="1">
      <alignment horizontal="left" vertical="center"/>
    </xf>
    <xf numFmtId="0" fontId="65" fillId="16" borderId="41" xfId="0" applyFont="1" applyFill="1" applyBorder="1" applyAlignment="1">
      <alignment horizontal="left" vertical="center"/>
    </xf>
    <xf numFmtId="0" fontId="65" fillId="16" borderId="43" xfId="0" applyFont="1" applyFill="1" applyBorder="1" applyAlignment="1">
      <alignment horizontal="left" vertical="center"/>
    </xf>
    <xf numFmtId="174" fontId="6" fillId="16" borderId="19" xfId="2860" applyNumberFormat="1" applyFont="1" applyFill="1" applyBorder="1" applyAlignment="1">
      <alignment horizontal="center" vertical="center" wrapText="1"/>
    </xf>
    <xf numFmtId="174" fontId="6" fillId="16" borderId="33" xfId="2860" applyNumberFormat="1" applyFont="1" applyFill="1" applyBorder="1" applyAlignment="1">
      <alignment horizontal="center" vertical="center" wrapText="1"/>
    </xf>
    <xf numFmtId="174" fontId="6" fillId="16" borderId="22" xfId="2860" applyNumberFormat="1" applyFont="1" applyFill="1" applyBorder="1" applyAlignment="1">
      <alignment horizontal="center" vertical="center" wrapText="1"/>
    </xf>
    <xf numFmtId="174" fontId="6" fillId="16" borderId="23" xfId="2860" applyNumberFormat="1" applyFont="1" applyFill="1" applyBorder="1" applyAlignment="1">
      <alignment horizontal="center" vertical="center" wrapText="1"/>
    </xf>
    <xf numFmtId="174" fontId="6" fillId="16" borderId="24" xfId="2860" applyNumberFormat="1" applyFont="1" applyFill="1" applyBorder="1" applyAlignment="1">
      <alignment horizontal="center" vertical="center" wrapText="1"/>
    </xf>
    <xf numFmtId="174" fontId="6" fillId="16" borderId="34" xfId="286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54" fillId="0" borderId="1" xfId="0" applyFont="1" applyBorder="1" applyAlignment="1">
      <alignment horizontal="center" vertical="center"/>
    </xf>
    <xf numFmtId="0" fontId="54" fillId="0" borderId="1" xfId="0" applyFont="1" applyBorder="1" applyAlignment="1">
      <alignment horizontal="left" vertical="top" wrapText="1"/>
    </xf>
    <xf numFmtId="0" fontId="49" fillId="0" borderId="1" xfId="0" applyFont="1" applyBorder="1" applyAlignment="1">
      <alignment horizontal="left" vertical="top" wrapText="1"/>
    </xf>
    <xf numFmtId="0" fontId="54" fillId="0" borderId="1" xfId="0" applyFont="1" applyBorder="1" applyAlignment="1">
      <alignment horizontal="left" vertical="center"/>
    </xf>
    <xf numFmtId="176" fontId="55" fillId="0" borderId="1" xfId="2859" applyNumberFormat="1" applyFont="1" applyFill="1" applyBorder="1" applyAlignment="1">
      <alignment vertical="center"/>
    </xf>
    <xf numFmtId="0" fontId="54" fillId="0" borderId="1" xfId="19" applyNumberFormat="1" applyFont="1" applyFill="1" applyBorder="1" applyAlignment="1">
      <alignment horizontal="center" vertical="center"/>
    </xf>
    <xf numFmtId="179" fontId="50" fillId="0" borderId="1" xfId="2859" applyNumberFormat="1" applyFont="1" applyFill="1" applyBorder="1" applyAlignment="1">
      <alignment horizontal="center" vertical="center"/>
    </xf>
    <xf numFmtId="178" fontId="54" fillId="0" borderId="1" xfId="4" applyNumberFormat="1" applyFont="1" applyFill="1" applyBorder="1" applyAlignment="1">
      <alignment horizontal="center" vertical="center"/>
    </xf>
    <xf numFmtId="178" fontId="55" fillId="0" borderId="1" xfId="4" applyNumberFormat="1" applyFont="1" applyFill="1" applyBorder="1" applyAlignment="1">
      <alignment horizontal="right" vertical="center"/>
    </xf>
    <xf numFmtId="178" fontId="50" fillId="0" borderId="1" xfId="0" applyNumberFormat="1" applyFont="1" applyBorder="1" applyAlignment="1">
      <alignment horizontal="center" vertical="center"/>
    </xf>
    <xf numFmtId="4" fontId="49" fillId="0" borderId="1" xfId="0" applyNumberFormat="1" applyFont="1" applyBorder="1" applyAlignment="1">
      <alignment horizontal="center" vertical="center" wrapText="1"/>
    </xf>
    <xf numFmtId="2" fontId="54" fillId="0" borderId="1" xfId="19" applyNumberFormat="1" applyFont="1" applyFill="1" applyBorder="1" applyAlignment="1">
      <alignment horizontal="center" vertical="center"/>
    </xf>
    <xf numFmtId="178" fontId="50" fillId="0" borderId="1" xfId="2859" applyNumberFormat="1" applyFont="1" applyFill="1" applyBorder="1" applyAlignment="1">
      <alignment horizontal="center" vertical="center"/>
    </xf>
    <xf numFmtId="178" fontId="9" fillId="0" borderId="1" xfId="2859" applyNumberFormat="1" applyFont="1" applyFill="1" applyBorder="1" applyAlignment="1">
      <alignment horizontal="center" vertical="center"/>
    </xf>
    <xf numFmtId="3" fontId="18" fillId="0" borderId="1" xfId="0" applyNumberFormat="1" applyFont="1" applyBorder="1" applyAlignment="1">
      <alignment horizontal="center" vertical="center" wrapText="1"/>
    </xf>
    <xf numFmtId="176" fontId="55" fillId="0" borderId="1" xfId="2859" applyNumberFormat="1" applyFont="1" applyFill="1" applyBorder="1" applyAlignment="1">
      <alignment horizontal="left" vertical="center"/>
    </xf>
    <xf numFmtId="179" fontId="50" fillId="0" borderId="1" xfId="2859" applyNumberFormat="1" applyFont="1" applyFill="1" applyBorder="1" applyAlignment="1">
      <alignment vertical="center"/>
    </xf>
    <xf numFmtId="178" fontId="54" fillId="0" borderId="1" xfId="0" applyNumberFormat="1" applyFont="1" applyBorder="1" applyAlignment="1">
      <alignment horizontal="center" vertical="center"/>
    </xf>
    <xf numFmtId="178" fontId="50" fillId="0" borderId="1" xfId="2911" applyNumberFormat="1" applyFont="1" applyFill="1" applyBorder="1" applyAlignment="1">
      <alignment horizontal="center" vertical="center"/>
    </xf>
    <xf numFmtId="3" fontId="49" fillId="0" borderId="1" xfId="0" applyNumberFormat="1" applyFont="1" applyBorder="1" applyAlignment="1">
      <alignment horizontal="center" vertical="center" wrapText="1"/>
    </xf>
    <xf numFmtId="179" fontId="49" fillId="0" borderId="1" xfId="2859" applyNumberFormat="1" applyFont="1" applyFill="1" applyBorder="1" applyAlignment="1">
      <alignment horizontal="center" vertical="center"/>
    </xf>
    <xf numFmtId="178" fontId="55" fillId="0" borderId="1" xfId="4" applyNumberFormat="1" applyFont="1" applyFill="1" applyBorder="1" applyAlignment="1">
      <alignment horizontal="left" vertical="center"/>
    </xf>
    <xf numFmtId="178" fontId="49" fillId="0" borderId="1" xfId="2859" applyNumberFormat="1" applyFont="1" applyFill="1" applyBorder="1" applyAlignment="1">
      <alignment horizontal="center" vertical="center"/>
    </xf>
    <xf numFmtId="178" fontId="8" fillId="0" borderId="1" xfId="2859" applyNumberFormat="1" applyFont="1" applyFill="1" applyBorder="1" applyAlignment="1">
      <alignment horizontal="center" vertical="center"/>
    </xf>
    <xf numFmtId="176" fontId="8" fillId="0" borderId="1" xfId="2859" applyNumberFormat="1" applyFont="1" applyFill="1" applyBorder="1" applyAlignment="1">
      <alignment horizontal="center" vertical="center"/>
    </xf>
    <xf numFmtId="0" fontId="80" fillId="0" borderId="1" xfId="0" applyFont="1" applyBorder="1" applyAlignment="1">
      <alignment horizontal="left" vertical="top" wrapText="1"/>
    </xf>
  </cellXfs>
  <cellStyles count="3133">
    <cellStyle name="60% - Énfasis1 2" xfId="25" xr:uid="{00000000-0005-0000-0000-000000000000}"/>
    <cellStyle name="60% - Énfasis2 2" xfId="26" xr:uid="{00000000-0005-0000-0000-000001000000}"/>
    <cellStyle name="60% - Énfasis3 2" xfId="27" xr:uid="{00000000-0005-0000-0000-000002000000}"/>
    <cellStyle name="60% - Énfasis4 2" xfId="28" xr:uid="{00000000-0005-0000-0000-000003000000}"/>
    <cellStyle name="60% - Énfasis5 2" xfId="29" xr:uid="{00000000-0005-0000-0000-000004000000}"/>
    <cellStyle name="60% - Énfasis6 2" xfId="30" xr:uid="{00000000-0005-0000-0000-000005000000}"/>
    <cellStyle name="BodyStyle" xfId="31" xr:uid="{00000000-0005-0000-0000-000006000000}"/>
    <cellStyle name="BodyStyleBold" xfId="32" xr:uid="{00000000-0005-0000-0000-000007000000}"/>
    <cellStyle name="BodyStyleBoldRight" xfId="33" xr:uid="{00000000-0005-0000-0000-000008000000}"/>
    <cellStyle name="BodyStyleWithBorder" xfId="34" xr:uid="{00000000-0005-0000-0000-000009000000}"/>
    <cellStyle name="BodyStyleWithBorder 2" xfId="35" xr:uid="{00000000-0005-0000-0000-00000A000000}"/>
    <cellStyle name="BodyStyleWithBorder 2 2" xfId="36" xr:uid="{00000000-0005-0000-0000-00000B000000}"/>
    <cellStyle name="BodyStyleWithBorder 2 3" xfId="37" xr:uid="{00000000-0005-0000-0000-00000C000000}"/>
    <cellStyle name="BodyStyleWithBorder 2 4" xfId="38" xr:uid="{00000000-0005-0000-0000-00000D000000}"/>
    <cellStyle name="BodyStyleWithBorder 3" xfId="39" xr:uid="{00000000-0005-0000-0000-00000E000000}"/>
    <cellStyle name="BodyStyleWithBorder 4" xfId="40" xr:uid="{00000000-0005-0000-0000-00000F000000}"/>
    <cellStyle name="BodyStyleWithBorder 5" xfId="41" xr:uid="{00000000-0005-0000-0000-000010000000}"/>
    <cellStyle name="BorderThinBlack" xfId="42" xr:uid="{00000000-0005-0000-0000-000011000000}"/>
    <cellStyle name="BorderThinBlack 2" xfId="43" xr:uid="{00000000-0005-0000-0000-000012000000}"/>
    <cellStyle name="BorderThinBlack 2 2" xfId="44" xr:uid="{00000000-0005-0000-0000-000013000000}"/>
    <cellStyle name="BorderThinBlack 2 2 2" xfId="45" xr:uid="{00000000-0005-0000-0000-000014000000}"/>
    <cellStyle name="BorderThinBlack 2 2 2 2" xfId="46" xr:uid="{00000000-0005-0000-0000-000015000000}"/>
    <cellStyle name="BorderThinBlack 2 2 2 3" xfId="47" xr:uid="{00000000-0005-0000-0000-000016000000}"/>
    <cellStyle name="BorderThinBlack 2 2 2 4" xfId="48" xr:uid="{00000000-0005-0000-0000-000017000000}"/>
    <cellStyle name="BorderThinBlack 2 2 3" xfId="49" xr:uid="{00000000-0005-0000-0000-000018000000}"/>
    <cellStyle name="BorderThinBlack 2 2 4" xfId="50" xr:uid="{00000000-0005-0000-0000-000019000000}"/>
    <cellStyle name="BorderThinBlack 2 2 5" xfId="51" xr:uid="{00000000-0005-0000-0000-00001A000000}"/>
    <cellStyle name="BorderThinBlack 2 3" xfId="52" xr:uid="{00000000-0005-0000-0000-00001B000000}"/>
    <cellStyle name="BorderThinBlack 2 4" xfId="53" xr:uid="{00000000-0005-0000-0000-00001C000000}"/>
    <cellStyle name="BorderThinBlack 2 5" xfId="54" xr:uid="{00000000-0005-0000-0000-00001D000000}"/>
    <cellStyle name="BorderThinBlack 3" xfId="55" xr:uid="{00000000-0005-0000-0000-00001E000000}"/>
    <cellStyle name="BorderThinBlack 3 2" xfId="56" xr:uid="{00000000-0005-0000-0000-00001F000000}"/>
    <cellStyle name="BorderThinBlack 3 2 2" xfId="57" xr:uid="{00000000-0005-0000-0000-000020000000}"/>
    <cellStyle name="BorderThinBlack 3 2 3" xfId="58" xr:uid="{00000000-0005-0000-0000-000021000000}"/>
    <cellStyle name="BorderThinBlack 3 2 4" xfId="59" xr:uid="{00000000-0005-0000-0000-000022000000}"/>
    <cellStyle name="BorderThinBlack 3 3" xfId="60" xr:uid="{00000000-0005-0000-0000-000023000000}"/>
    <cellStyle name="BorderThinBlack 3 4" xfId="61" xr:uid="{00000000-0005-0000-0000-000024000000}"/>
    <cellStyle name="BorderThinBlack 3 5" xfId="62" xr:uid="{00000000-0005-0000-0000-000025000000}"/>
    <cellStyle name="BorderThinBlack 4" xfId="63" xr:uid="{00000000-0005-0000-0000-000026000000}"/>
    <cellStyle name="BorderThinBlack 5" xfId="64" xr:uid="{00000000-0005-0000-0000-000027000000}"/>
    <cellStyle name="BorderThinBlack 6" xfId="65" xr:uid="{00000000-0005-0000-0000-000028000000}"/>
    <cellStyle name="Coma 2" xfId="1" xr:uid="{00000000-0005-0000-0000-000029000000}"/>
    <cellStyle name="Coma 2 2" xfId="2" xr:uid="{00000000-0005-0000-0000-00002A000000}"/>
    <cellStyle name="Comma" xfId="2859" xr:uid="{00000000-0005-0000-0000-00002B000000}"/>
    <cellStyle name="Comma [0]" xfId="2857" xr:uid="{00000000-0005-0000-0000-00002C000000}"/>
    <cellStyle name="Comma [0] 2" xfId="66" xr:uid="{00000000-0005-0000-0000-00002D000000}"/>
    <cellStyle name="Comma [0] 2 2" xfId="67" xr:uid="{00000000-0005-0000-0000-00002E000000}"/>
    <cellStyle name="Comma [0] 2 2 2" xfId="68" xr:uid="{00000000-0005-0000-0000-00002F000000}"/>
    <cellStyle name="Comma [0] 2 2 2 2" xfId="2866" xr:uid="{00000000-0005-0000-0000-000030000000}"/>
    <cellStyle name="Comma [0] 2 2 2 2 2" xfId="3081" xr:uid="{00000000-0005-0000-0000-000031000000}"/>
    <cellStyle name="Comma [0] 2 2 2 2 3" xfId="2975" xr:uid="{00000000-0005-0000-0000-000032000000}"/>
    <cellStyle name="Comma [0] 2 2 2 3" xfId="3025" xr:uid="{00000000-0005-0000-0000-000033000000}"/>
    <cellStyle name="Comma [0] 2 2 2 4" xfId="2919" xr:uid="{00000000-0005-0000-0000-000034000000}"/>
    <cellStyle name="Comma [0] 2 2 3" xfId="2865" xr:uid="{00000000-0005-0000-0000-000035000000}"/>
    <cellStyle name="Comma [0] 2 2 3 2" xfId="3080" xr:uid="{00000000-0005-0000-0000-000036000000}"/>
    <cellStyle name="Comma [0] 2 2 3 3" xfId="2974" xr:uid="{00000000-0005-0000-0000-000037000000}"/>
    <cellStyle name="Comma [0] 2 2 4" xfId="3024" xr:uid="{00000000-0005-0000-0000-000038000000}"/>
    <cellStyle name="Comma [0] 2 2 5" xfId="2918" xr:uid="{00000000-0005-0000-0000-000039000000}"/>
    <cellStyle name="Comma [0] 2 3" xfId="69" xr:uid="{00000000-0005-0000-0000-00003A000000}"/>
    <cellStyle name="Comma [0] 2 3 2" xfId="2867" xr:uid="{00000000-0005-0000-0000-00003B000000}"/>
    <cellStyle name="Comma [0] 2 3 2 2" xfId="3082" xr:uid="{00000000-0005-0000-0000-00003C000000}"/>
    <cellStyle name="Comma [0] 2 3 2 3" xfId="2976" xr:uid="{00000000-0005-0000-0000-00003D000000}"/>
    <cellStyle name="Comma [0] 2 3 3" xfId="3026" xr:uid="{00000000-0005-0000-0000-00003E000000}"/>
    <cellStyle name="Comma [0] 2 3 4" xfId="2920" xr:uid="{00000000-0005-0000-0000-00003F000000}"/>
    <cellStyle name="Comma [0] 2 4" xfId="2864" xr:uid="{00000000-0005-0000-0000-000040000000}"/>
    <cellStyle name="Comma [0] 2 4 2" xfId="3079" xr:uid="{00000000-0005-0000-0000-000041000000}"/>
    <cellStyle name="Comma [0] 2 4 3" xfId="2973" xr:uid="{00000000-0005-0000-0000-000042000000}"/>
    <cellStyle name="Comma [0] 2 5" xfId="3023" xr:uid="{00000000-0005-0000-0000-000043000000}"/>
    <cellStyle name="Comma [0] 2 6" xfId="2917" xr:uid="{00000000-0005-0000-0000-000044000000}"/>
    <cellStyle name="Comma [0] 3" xfId="70" xr:uid="{00000000-0005-0000-0000-000045000000}"/>
    <cellStyle name="Comma [0] 3 2" xfId="2868" xr:uid="{00000000-0005-0000-0000-000046000000}"/>
    <cellStyle name="Comma [0] 3 2 2" xfId="3083" xr:uid="{00000000-0005-0000-0000-000047000000}"/>
    <cellStyle name="Comma [0] 3 2 3" xfId="2977" xr:uid="{00000000-0005-0000-0000-000048000000}"/>
    <cellStyle name="Comma [0] 3 3" xfId="3027" xr:uid="{00000000-0005-0000-0000-000049000000}"/>
    <cellStyle name="Comma [0] 3 4" xfId="2921" xr:uid="{00000000-0005-0000-0000-00004A000000}"/>
    <cellStyle name="Comma [0] 4" xfId="2909" xr:uid="{00000000-0005-0000-0000-00004B000000}"/>
    <cellStyle name="Comma [0] 4 2" xfId="3124" xr:uid="{00000000-0005-0000-0000-00004C000000}"/>
    <cellStyle name="Comma [0] 4 3" xfId="3018" xr:uid="{00000000-0005-0000-0000-00004D000000}"/>
    <cellStyle name="Comma [0] 5" xfId="3076" xr:uid="{00000000-0005-0000-0000-00004E000000}"/>
    <cellStyle name="Comma [0] 6" xfId="2970" xr:uid="{00000000-0005-0000-0000-00004F000000}"/>
    <cellStyle name="Comma 10" xfId="2972" xr:uid="{00000000-0005-0000-0000-000050000000}"/>
    <cellStyle name="Comma 11" xfId="3131" xr:uid="{00000000-0005-0000-0000-000051000000}"/>
    <cellStyle name="Comma 2" xfId="71" xr:uid="{00000000-0005-0000-0000-000052000000}"/>
    <cellStyle name="Comma 2 2" xfId="72" xr:uid="{00000000-0005-0000-0000-000053000000}"/>
    <cellStyle name="Comma 2 2 2" xfId="73" xr:uid="{00000000-0005-0000-0000-000054000000}"/>
    <cellStyle name="Comma 2 2 2 2" xfId="2871" xr:uid="{00000000-0005-0000-0000-000055000000}"/>
    <cellStyle name="Comma 2 2 2 2 2" xfId="3086" xr:uid="{00000000-0005-0000-0000-000056000000}"/>
    <cellStyle name="Comma 2 2 2 2 3" xfId="2980" xr:uid="{00000000-0005-0000-0000-000057000000}"/>
    <cellStyle name="Comma 2 2 2 3" xfId="3030" xr:uid="{00000000-0005-0000-0000-000058000000}"/>
    <cellStyle name="Comma 2 2 2 4" xfId="2924" xr:uid="{00000000-0005-0000-0000-000059000000}"/>
    <cellStyle name="Comma 2 2 3" xfId="2870" xr:uid="{00000000-0005-0000-0000-00005A000000}"/>
    <cellStyle name="Comma 2 2 3 2" xfId="3085" xr:uid="{00000000-0005-0000-0000-00005B000000}"/>
    <cellStyle name="Comma 2 2 3 3" xfId="2979" xr:uid="{00000000-0005-0000-0000-00005C000000}"/>
    <cellStyle name="Comma 2 2 4" xfId="3029" xr:uid="{00000000-0005-0000-0000-00005D000000}"/>
    <cellStyle name="Comma 2 2 5" xfId="2923" xr:uid="{00000000-0005-0000-0000-00005E000000}"/>
    <cellStyle name="Comma 2 3" xfId="74" xr:uid="{00000000-0005-0000-0000-00005F000000}"/>
    <cellStyle name="Comma 2 3 2" xfId="2872" xr:uid="{00000000-0005-0000-0000-000060000000}"/>
    <cellStyle name="Comma 2 3 2 2" xfId="3087" xr:uid="{00000000-0005-0000-0000-000061000000}"/>
    <cellStyle name="Comma 2 3 2 3" xfId="2981" xr:uid="{00000000-0005-0000-0000-000062000000}"/>
    <cellStyle name="Comma 2 3 3" xfId="3031" xr:uid="{00000000-0005-0000-0000-000063000000}"/>
    <cellStyle name="Comma 2 3 4" xfId="2925" xr:uid="{00000000-0005-0000-0000-000064000000}"/>
    <cellStyle name="Comma 2 4" xfId="2869" xr:uid="{00000000-0005-0000-0000-000065000000}"/>
    <cellStyle name="Comma 2 4 2" xfId="3084" xr:uid="{00000000-0005-0000-0000-000066000000}"/>
    <cellStyle name="Comma 2 4 3" xfId="2978" xr:uid="{00000000-0005-0000-0000-000067000000}"/>
    <cellStyle name="Comma 2 5" xfId="3028" xr:uid="{00000000-0005-0000-0000-000068000000}"/>
    <cellStyle name="Comma 2 6" xfId="2922" xr:uid="{00000000-0005-0000-0000-000069000000}"/>
    <cellStyle name="Comma 3" xfId="75" xr:uid="{00000000-0005-0000-0000-00006A000000}"/>
    <cellStyle name="Comma 3 2" xfId="2873" xr:uid="{00000000-0005-0000-0000-00006B000000}"/>
    <cellStyle name="Comma 3 2 2" xfId="3088" xr:uid="{00000000-0005-0000-0000-00006C000000}"/>
    <cellStyle name="Comma 3 2 3" xfId="2982" xr:uid="{00000000-0005-0000-0000-00006D000000}"/>
    <cellStyle name="Comma 3 3" xfId="3032" xr:uid="{00000000-0005-0000-0000-00006E000000}"/>
    <cellStyle name="Comma 3 4" xfId="2926" xr:uid="{00000000-0005-0000-0000-00006F000000}"/>
    <cellStyle name="Comma 4" xfId="76" xr:uid="{00000000-0005-0000-0000-000070000000}"/>
    <cellStyle name="Comma 4 2" xfId="2874" xr:uid="{00000000-0005-0000-0000-000071000000}"/>
    <cellStyle name="Comma 4 2 2" xfId="3089" xr:uid="{00000000-0005-0000-0000-000072000000}"/>
    <cellStyle name="Comma 4 2 3" xfId="2983" xr:uid="{00000000-0005-0000-0000-000073000000}"/>
    <cellStyle name="Comma 4 3" xfId="3033" xr:uid="{00000000-0005-0000-0000-000074000000}"/>
    <cellStyle name="Comma 4 4" xfId="2927" xr:uid="{00000000-0005-0000-0000-000075000000}"/>
    <cellStyle name="Comma 5" xfId="77" xr:uid="{00000000-0005-0000-0000-000076000000}"/>
    <cellStyle name="Comma 5 2" xfId="2875" xr:uid="{00000000-0005-0000-0000-000077000000}"/>
    <cellStyle name="Comma 5 2 2" xfId="3090" xr:uid="{00000000-0005-0000-0000-000078000000}"/>
    <cellStyle name="Comma 5 2 3" xfId="2984" xr:uid="{00000000-0005-0000-0000-000079000000}"/>
    <cellStyle name="Comma 5 3" xfId="3034" xr:uid="{00000000-0005-0000-0000-00007A000000}"/>
    <cellStyle name="Comma 5 4" xfId="2928" xr:uid="{00000000-0005-0000-0000-00007B000000}"/>
    <cellStyle name="Comma 6" xfId="2862" xr:uid="{00000000-0005-0000-0000-00007C000000}"/>
    <cellStyle name="Comma 7" xfId="2911" xr:uid="{00000000-0005-0000-0000-00007D000000}"/>
    <cellStyle name="Comma 7 2" xfId="3126" xr:uid="{00000000-0005-0000-0000-00007E000000}"/>
    <cellStyle name="Comma 7 3" xfId="3020" xr:uid="{00000000-0005-0000-0000-00007F000000}"/>
    <cellStyle name="Comma 8" xfId="3078" xr:uid="{00000000-0005-0000-0000-000080000000}"/>
    <cellStyle name="Comma 9" xfId="3129" xr:uid="{00000000-0005-0000-0000-000081000000}"/>
    <cellStyle name="Currency" xfId="2912" xr:uid="{00000000-0005-0000-0000-000082000000}"/>
    <cellStyle name="Currency [0]" xfId="2858" xr:uid="{00000000-0005-0000-0000-000083000000}"/>
    <cellStyle name="Currency [0] 10" xfId="2971" xr:uid="{00000000-0005-0000-0000-000084000000}"/>
    <cellStyle name="Currency [0] 2" xfId="78" xr:uid="{00000000-0005-0000-0000-000085000000}"/>
    <cellStyle name="Currency [0] 2 2" xfId="79" xr:uid="{00000000-0005-0000-0000-000086000000}"/>
    <cellStyle name="Currency [0] 2 2 2" xfId="80" xr:uid="{00000000-0005-0000-0000-000087000000}"/>
    <cellStyle name="Currency [0] 2 2 2 2" xfId="81" xr:uid="{00000000-0005-0000-0000-000088000000}"/>
    <cellStyle name="Currency [0] 2 2 3" xfId="82" xr:uid="{00000000-0005-0000-0000-000089000000}"/>
    <cellStyle name="Currency [0] 2 2 3 2" xfId="83" xr:uid="{00000000-0005-0000-0000-00008A000000}"/>
    <cellStyle name="Currency [0] 2 2 4" xfId="84" xr:uid="{00000000-0005-0000-0000-00008B000000}"/>
    <cellStyle name="Currency [0] 2 2 4 2" xfId="85" xr:uid="{00000000-0005-0000-0000-00008C000000}"/>
    <cellStyle name="Currency [0] 2 2 5" xfId="86" xr:uid="{00000000-0005-0000-0000-00008D000000}"/>
    <cellStyle name="Currency [0] 2 3" xfId="87" xr:uid="{00000000-0005-0000-0000-00008E000000}"/>
    <cellStyle name="Currency [0] 2 3 2" xfId="88" xr:uid="{00000000-0005-0000-0000-00008F000000}"/>
    <cellStyle name="Currency [0] 2 4" xfId="89" xr:uid="{00000000-0005-0000-0000-000090000000}"/>
    <cellStyle name="Currency [0] 2 4 2" xfId="90" xr:uid="{00000000-0005-0000-0000-000091000000}"/>
    <cellStyle name="Currency [0] 2 5" xfId="91" xr:uid="{00000000-0005-0000-0000-000092000000}"/>
    <cellStyle name="Currency [0] 2 5 2" xfId="92" xr:uid="{00000000-0005-0000-0000-000093000000}"/>
    <cellStyle name="Currency [0] 2 6" xfId="93" xr:uid="{00000000-0005-0000-0000-000094000000}"/>
    <cellStyle name="Currency [0] 3" xfId="94" xr:uid="{00000000-0005-0000-0000-000095000000}"/>
    <cellStyle name="Currency [0] 3 2" xfId="95" xr:uid="{00000000-0005-0000-0000-000096000000}"/>
    <cellStyle name="Currency [0] 3 2 2" xfId="96" xr:uid="{00000000-0005-0000-0000-000097000000}"/>
    <cellStyle name="Currency [0] 3 3" xfId="97" xr:uid="{00000000-0005-0000-0000-000098000000}"/>
    <cellStyle name="Currency [0] 3 3 2" xfId="98" xr:uid="{00000000-0005-0000-0000-000099000000}"/>
    <cellStyle name="Currency [0] 3 4" xfId="99" xr:uid="{00000000-0005-0000-0000-00009A000000}"/>
    <cellStyle name="Currency [0] 3 4 2" xfId="100" xr:uid="{00000000-0005-0000-0000-00009B000000}"/>
    <cellStyle name="Currency [0] 3 5" xfId="101" xr:uid="{00000000-0005-0000-0000-00009C000000}"/>
    <cellStyle name="Currency [0] 4" xfId="102" xr:uid="{00000000-0005-0000-0000-00009D000000}"/>
    <cellStyle name="Currency [0] 4 2" xfId="103" xr:uid="{00000000-0005-0000-0000-00009E000000}"/>
    <cellStyle name="Currency [0] 5" xfId="104" xr:uid="{00000000-0005-0000-0000-00009F000000}"/>
    <cellStyle name="Currency [0] 5 2" xfId="105" xr:uid="{00000000-0005-0000-0000-0000A0000000}"/>
    <cellStyle name="Currency [0] 6" xfId="106" xr:uid="{00000000-0005-0000-0000-0000A1000000}"/>
    <cellStyle name="Currency [0] 6 2" xfId="107" xr:uid="{00000000-0005-0000-0000-0000A2000000}"/>
    <cellStyle name="Currency [0] 7" xfId="108" xr:uid="{00000000-0005-0000-0000-0000A3000000}"/>
    <cellStyle name="Currency [0] 8" xfId="2910" xr:uid="{00000000-0005-0000-0000-0000A4000000}"/>
    <cellStyle name="Currency [0] 8 2" xfId="3125" xr:uid="{00000000-0005-0000-0000-0000A5000000}"/>
    <cellStyle name="Currency [0] 8 3" xfId="3019" xr:uid="{00000000-0005-0000-0000-0000A6000000}"/>
    <cellStyle name="Currency [0] 9" xfId="3077" xr:uid="{00000000-0005-0000-0000-0000A7000000}"/>
    <cellStyle name="Currency 10" xfId="109" xr:uid="{00000000-0005-0000-0000-0000A8000000}"/>
    <cellStyle name="Currency 10 2" xfId="110" xr:uid="{00000000-0005-0000-0000-0000A9000000}"/>
    <cellStyle name="Currency 11" xfId="111" xr:uid="{00000000-0005-0000-0000-0000AA000000}"/>
    <cellStyle name="Currency 11 2" xfId="112" xr:uid="{00000000-0005-0000-0000-0000AB000000}"/>
    <cellStyle name="Currency 12" xfId="113" xr:uid="{00000000-0005-0000-0000-0000AC000000}"/>
    <cellStyle name="Currency 12 2" xfId="114" xr:uid="{00000000-0005-0000-0000-0000AD000000}"/>
    <cellStyle name="Currency 13" xfId="115" xr:uid="{00000000-0005-0000-0000-0000AE000000}"/>
    <cellStyle name="Currency 13 2" xfId="116" xr:uid="{00000000-0005-0000-0000-0000AF000000}"/>
    <cellStyle name="Currency 14" xfId="117" xr:uid="{00000000-0005-0000-0000-0000B0000000}"/>
    <cellStyle name="Currency 15" xfId="118" xr:uid="{00000000-0005-0000-0000-0000B1000000}"/>
    <cellStyle name="Currency 16" xfId="2863" xr:uid="{00000000-0005-0000-0000-0000B2000000}"/>
    <cellStyle name="Currency 17" xfId="3127" xr:uid="{00000000-0005-0000-0000-0000B3000000}"/>
    <cellStyle name="Currency 18" xfId="3130" xr:uid="{00000000-0005-0000-0000-0000B4000000}"/>
    <cellStyle name="Currency 19" xfId="3021" xr:uid="{00000000-0005-0000-0000-0000B5000000}"/>
    <cellStyle name="Currency 2" xfId="119" xr:uid="{00000000-0005-0000-0000-0000B6000000}"/>
    <cellStyle name="Currency 2 2" xfId="120" xr:uid="{00000000-0005-0000-0000-0000B7000000}"/>
    <cellStyle name="Currency 2 2 2" xfId="121" xr:uid="{00000000-0005-0000-0000-0000B8000000}"/>
    <cellStyle name="Currency 2 2 2 2" xfId="122" xr:uid="{00000000-0005-0000-0000-0000B9000000}"/>
    <cellStyle name="Currency 2 2 3" xfId="123" xr:uid="{00000000-0005-0000-0000-0000BA000000}"/>
    <cellStyle name="Currency 2 2 3 2" xfId="124" xr:uid="{00000000-0005-0000-0000-0000BB000000}"/>
    <cellStyle name="Currency 2 2 4" xfId="125" xr:uid="{00000000-0005-0000-0000-0000BC000000}"/>
    <cellStyle name="Currency 2 2 4 2" xfId="126" xr:uid="{00000000-0005-0000-0000-0000BD000000}"/>
    <cellStyle name="Currency 2 2 5" xfId="127" xr:uid="{00000000-0005-0000-0000-0000BE000000}"/>
    <cellStyle name="Currency 2 3" xfId="128" xr:uid="{00000000-0005-0000-0000-0000BF000000}"/>
    <cellStyle name="Currency 2 3 2" xfId="129" xr:uid="{00000000-0005-0000-0000-0000C0000000}"/>
    <cellStyle name="Currency 2 4" xfId="130" xr:uid="{00000000-0005-0000-0000-0000C1000000}"/>
    <cellStyle name="Currency 2 4 2" xfId="131" xr:uid="{00000000-0005-0000-0000-0000C2000000}"/>
    <cellStyle name="Currency 2 5" xfId="132" xr:uid="{00000000-0005-0000-0000-0000C3000000}"/>
    <cellStyle name="Currency 2 5 2" xfId="133" xr:uid="{00000000-0005-0000-0000-0000C4000000}"/>
    <cellStyle name="Currency 2 6" xfId="134" xr:uid="{00000000-0005-0000-0000-0000C5000000}"/>
    <cellStyle name="Currency 20" xfId="3132" xr:uid="{00000000-0005-0000-0000-0000C6000000}"/>
    <cellStyle name="Currency 3" xfId="135" xr:uid="{00000000-0005-0000-0000-0000C7000000}"/>
    <cellStyle name="Currency 3 2" xfId="136" xr:uid="{00000000-0005-0000-0000-0000C8000000}"/>
    <cellStyle name="Currency 3 2 2" xfId="137" xr:uid="{00000000-0005-0000-0000-0000C9000000}"/>
    <cellStyle name="Currency 3 3" xfId="138" xr:uid="{00000000-0005-0000-0000-0000CA000000}"/>
    <cellStyle name="Currency 3 3 2" xfId="139" xr:uid="{00000000-0005-0000-0000-0000CB000000}"/>
    <cellStyle name="Currency 3 4" xfId="140" xr:uid="{00000000-0005-0000-0000-0000CC000000}"/>
    <cellStyle name="Currency 3 4 2" xfId="141" xr:uid="{00000000-0005-0000-0000-0000CD000000}"/>
    <cellStyle name="Currency 3 5" xfId="142" xr:uid="{00000000-0005-0000-0000-0000CE000000}"/>
    <cellStyle name="Currency 4" xfId="143" xr:uid="{00000000-0005-0000-0000-0000CF000000}"/>
    <cellStyle name="Currency 4 2" xfId="144" xr:uid="{00000000-0005-0000-0000-0000D0000000}"/>
    <cellStyle name="Currency 4 2 2" xfId="145" xr:uid="{00000000-0005-0000-0000-0000D1000000}"/>
    <cellStyle name="Currency 4 3" xfId="146" xr:uid="{00000000-0005-0000-0000-0000D2000000}"/>
    <cellStyle name="Currency 4 3 2" xfId="147" xr:uid="{00000000-0005-0000-0000-0000D3000000}"/>
    <cellStyle name="Currency 4 4" xfId="148" xr:uid="{00000000-0005-0000-0000-0000D4000000}"/>
    <cellStyle name="Currency 4 4 2" xfId="149" xr:uid="{00000000-0005-0000-0000-0000D5000000}"/>
    <cellStyle name="Currency 4 5" xfId="150" xr:uid="{00000000-0005-0000-0000-0000D6000000}"/>
    <cellStyle name="Currency 5" xfId="151" xr:uid="{00000000-0005-0000-0000-0000D7000000}"/>
    <cellStyle name="Currency 5 2" xfId="152" xr:uid="{00000000-0005-0000-0000-0000D8000000}"/>
    <cellStyle name="Currency 5 2 2" xfId="153" xr:uid="{00000000-0005-0000-0000-0000D9000000}"/>
    <cellStyle name="Currency 5 3" xfId="154" xr:uid="{00000000-0005-0000-0000-0000DA000000}"/>
    <cellStyle name="Currency 5 3 2" xfId="155" xr:uid="{00000000-0005-0000-0000-0000DB000000}"/>
    <cellStyle name="Currency 5 4" xfId="156" xr:uid="{00000000-0005-0000-0000-0000DC000000}"/>
    <cellStyle name="Currency 5 4 2" xfId="157" xr:uid="{00000000-0005-0000-0000-0000DD000000}"/>
    <cellStyle name="Currency 5 5" xfId="158" xr:uid="{00000000-0005-0000-0000-0000DE000000}"/>
    <cellStyle name="Currency 6" xfId="159" xr:uid="{00000000-0005-0000-0000-0000DF000000}"/>
    <cellStyle name="Currency 6 2" xfId="160" xr:uid="{00000000-0005-0000-0000-0000E0000000}"/>
    <cellStyle name="Currency 7" xfId="161" xr:uid="{00000000-0005-0000-0000-0000E1000000}"/>
    <cellStyle name="Currency 7 2" xfId="162" xr:uid="{00000000-0005-0000-0000-0000E2000000}"/>
    <cellStyle name="Currency 8" xfId="163" xr:uid="{00000000-0005-0000-0000-0000E3000000}"/>
    <cellStyle name="Currency 8 2" xfId="164" xr:uid="{00000000-0005-0000-0000-0000E4000000}"/>
    <cellStyle name="Currency 9" xfId="165" xr:uid="{00000000-0005-0000-0000-0000E5000000}"/>
    <cellStyle name="Currency 9 2" xfId="166" xr:uid="{00000000-0005-0000-0000-0000E6000000}"/>
    <cellStyle name="DateStyle" xfId="167" xr:uid="{00000000-0005-0000-0000-0000E7000000}"/>
    <cellStyle name="DateTimeStyle" xfId="168" xr:uid="{00000000-0005-0000-0000-0000E8000000}"/>
    <cellStyle name="Decimal" xfId="169" xr:uid="{00000000-0005-0000-0000-0000E9000000}"/>
    <cellStyle name="DecimalWithBorder" xfId="170" xr:uid="{00000000-0005-0000-0000-0000EA000000}"/>
    <cellStyle name="DecimalWithBorder 2" xfId="171" xr:uid="{00000000-0005-0000-0000-0000EB000000}"/>
    <cellStyle name="DecimalWithBorder 2 2" xfId="172" xr:uid="{00000000-0005-0000-0000-0000EC000000}"/>
    <cellStyle name="DecimalWithBorder 2 3" xfId="173" xr:uid="{00000000-0005-0000-0000-0000ED000000}"/>
    <cellStyle name="DecimalWithBorder 2 4" xfId="174" xr:uid="{00000000-0005-0000-0000-0000EE000000}"/>
    <cellStyle name="DecimalWithBorder 3" xfId="175" xr:uid="{00000000-0005-0000-0000-0000EF000000}"/>
    <cellStyle name="DecimalWithBorder 4" xfId="176" xr:uid="{00000000-0005-0000-0000-0000F0000000}"/>
    <cellStyle name="DecimalWithBorder 5" xfId="177" xr:uid="{00000000-0005-0000-0000-0000F1000000}"/>
    <cellStyle name="Énfasis1 2" xfId="178" xr:uid="{00000000-0005-0000-0000-0000F2000000}"/>
    <cellStyle name="Énfasis1 2 2" xfId="179" xr:uid="{00000000-0005-0000-0000-0000F3000000}"/>
    <cellStyle name="EuroCurrency" xfId="180" xr:uid="{00000000-0005-0000-0000-0000F4000000}"/>
    <cellStyle name="EuroCurrencyWithBorder" xfId="181" xr:uid="{00000000-0005-0000-0000-0000F5000000}"/>
    <cellStyle name="EuroCurrencyWithBorder 2" xfId="182" xr:uid="{00000000-0005-0000-0000-0000F6000000}"/>
    <cellStyle name="EuroCurrencyWithBorder 2 2" xfId="183" xr:uid="{00000000-0005-0000-0000-0000F7000000}"/>
    <cellStyle name="EuroCurrencyWithBorder 2 3" xfId="184" xr:uid="{00000000-0005-0000-0000-0000F8000000}"/>
    <cellStyle name="EuroCurrencyWithBorder 2 4" xfId="185" xr:uid="{00000000-0005-0000-0000-0000F9000000}"/>
    <cellStyle name="EuroCurrencyWithBorder 3" xfId="186" xr:uid="{00000000-0005-0000-0000-0000FA000000}"/>
    <cellStyle name="EuroCurrencyWithBorder 4" xfId="187" xr:uid="{00000000-0005-0000-0000-0000FB000000}"/>
    <cellStyle name="EuroCurrencyWithBorder 5" xfId="188" xr:uid="{00000000-0005-0000-0000-0000FC000000}"/>
    <cellStyle name="HeaderStyle" xfId="189" xr:uid="{00000000-0005-0000-0000-0000FD000000}"/>
    <cellStyle name="HeaderSubTop" xfId="190" xr:uid="{00000000-0005-0000-0000-0000FE000000}"/>
    <cellStyle name="HeaderSubTopNoBold" xfId="191" xr:uid="{00000000-0005-0000-0000-0000FF000000}"/>
    <cellStyle name="HeaderTopBuyer" xfId="192" xr:uid="{00000000-0005-0000-0000-000000010000}"/>
    <cellStyle name="HeaderTopStyle" xfId="193" xr:uid="{00000000-0005-0000-0000-000001010000}"/>
    <cellStyle name="HeaderTopStyleAlignRight" xfId="194" xr:uid="{00000000-0005-0000-0000-000002010000}"/>
    <cellStyle name="MainTitle" xfId="195" xr:uid="{00000000-0005-0000-0000-000003010000}"/>
    <cellStyle name="MainTitle 2" xfId="196" xr:uid="{00000000-0005-0000-0000-000004010000}"/>
    <cellStyle name="MainTitle 2 2" xfId="197" xr:uid="{00000000-0005-0000-0000-000005010000}"/>
    <cellStyle name="MainTitle 2 3" xfId="198" xr:uid="{00000000-0005-0000-0000-000006010000}"/>
    <cellStyle name="MainTitle 2 4" xfId="199" xr:uid="{00000000-0005-0000-0000-000007010000}"/>
    <cellStyle name="MainTitle 3" xfId="200" xr:uid="{00000000-0005-0000-0000-000008010000}"/>
    <cellStyle name="MainTitle 4" xfId="201" xr:uid="{00000000-0005-0000-0000-000009010000}"/>
    <cellStyle name="MainTitle 5" xfId="202" xr:uid="{00000000-0005-0000-0000-00000A010000}"/>
    <cellStyle name="Millares" xfId="2915" builtinId="3"/>
    <cellStyle name="Millares 10" xfId="203" xr:uid="{00000000-0005-0000-0000-00000C010000}"/>
    <cellStyle name="Millares 10 2" xfId="204" xr:uid="{00000000-0005-0000-0000-00000D010000}"/>
    <cellStyle name="Millares 10 2 2" xfId="2877" xr:uid="{00000000-0005-0000-0000-00000E010000}"/>
    <cellStyle name="Millares 10 2 2 2" xfId="3092" xr:uid="{00000000-0005-0000-0000-00000F010000}"/>
    <cellStyle name="Millares 10 2 2 3" xfId="2986" xr:uid="{00000000-0005-0000-0000-000010010000}"/>
    <cellStyle name="Millares 10 2 3" xfId="3036" xr:uid="{00000000-0005-0000-0000-000011010000}"/>
    <cellStyle name="Millares 10 2 4" xfId="2930" xr:uid="{00000000-0005-0000-0000-000012010000}"/>
    <cellStyle name="Millares 10 3" xfId="2876" xr:uid="{00000000-0005-0000-0000-000013010000}"/>
    <cellStyle name="Millares 10 3 2" xfId="3091" xr:uid="{00000000-0005-0000-0000-000014010000}"/>
    <cellStyle name="Millares 10 3 3" xfId="2985" xr:uid="{00000000-0005-0000-0000-000015010000}"/>
    <cellStyle name="Millares 10 4" xfId="3035" xr:uid="{00000000-0005-0000-0000-000016010000}"/>
    <cellStyle name="Millares 10 5" xfId="2929" xr:uid="{00000000-0005-0000-0000-000017010000}"/>
    <cellStyle name="Millares 13" xfId="2914" xr:uid="{00000000-0005-0000-0000-000018010000}"/>
    <cellStyle name="Millares 13 2" xfId="3128" xr:uid="{00000000-0005-0000-0000-000019010000}"/>
    <cellStyle name="Millares 13 3" xfId="3022" xr:uid="{00000000-0005-0000-0000-00001A010000}"/>
    <cellStyle name="Millares 2" xfId="3" xr:uid="{00000000-0005-0000-0000-00001B010000}"/>
    <cellStyle name="Millares 2 2" xfId="4" xr:uid="{00000000-0005-0000-0000-00001C010000}"/>
    <cellStyle name="Millares 2 2 2" xfId="205" xr:uid="{00000000-0005-0000-0000-00001D010000}"/>
    <cellStyle name="Millares 2 3" xfId="206" xr:uid="{00000000-0005-0000-0000-00001E010000}"/>
    <cellStyle name="Millares 2 3 2" xfId="207" xr:uid="{00000000-0005-0000-0000-00001F010000}"/>
    <cellStyle name="Millares 2 3 2 2" xfId="208" xr:uid="{00000000-0005-0000-0000-000020010000}"/>
    <cellStyle name="Millares 2 3 2 2 2" xfId="2880" xr:uid="{00000000-0005-0000-0000-000021010000}"/>
    <cellStyle name="Millares 2 3 2 2 2 2" xfId="3095" xr:uid="{00000000-0005-0000-0000-000022010000}"/>
    <cellStyle name="Millares 2 3 2 2 2 3" xfId="2989" xr:uid="{00000000-0005-0000-0000-000023010000}"/>
    <cellStyle name="Millares 2 3 2 2 3" xfId="3039" xr:uid="{00000000-0005-0000-0000-000024010000}"/>
    <cellStyle name="Millares 2 3 2 2 4" xfId="2933" xr:uid="{00000000-0005-0000-0000-000025010000}"/>
    <cellStyle name="Millares 2 3 2 3" xfId="2879" xr:uid="{00000000-0005-0000-0000-000026010000}"/>
    <cellStyle name="Millares 2 3 2 3 2" xfId="3094" xr:uid="{00000000-0005-0000-0000-000027010000}"/>
    <cellStyle name="Millares 2 3 2 3 3" xfId="2988" xr:uid="{00000000-0005-0000-0000-000028010000}"/>
    <cellStyle name="Millares 2 3 2 4" xfId="3038" xr:uid="{00000000-0005-0000-0000-000029010000}"/>
    <cellStyle name="Millares 2 3 2 5" xfId="2932" xr:uid="{00000000-0005-0000-0000-00002A010000}"/>
    <cellStyle name="Millares 2 3 3" xfId="209" xr:uid="{00000000-0005-0000-0000-00002B010000}"/>
    <cellStyle name="Millares 2 3 3 2" xfId="2881" xr:uid="{00000000-0005-0000-0000-00002C010000}"/>
    <cellStyle name="Millares 2 3 3 2 2" xfId="3096" xr:uid="{00000000-0005-0000-0000-00002D010000}"/>
    <cellStyle name="Millares 2 3 3 2 3" xfId="2990" xr:uid="{00000000-0005-0000-0000-00002E010000}"/>
    <cellStyle name="Millares 2 3 3 3" xfId="3040" xr:uid="{00000000-0005-0000-0000-00002F010000}"/>
    <cellStyle name="Millares 2 3 3 4" xfId="2934" xr:uid="{00000000-0005-0000-0000-000030010000}"/>
    <cellStyle name="Millares 2 3 4" xfId="210" xr:uid="{00000000-0005-0000-0000-000031010000}"/>
    <cellStyle name="Millares 2 3 4 2" xfId="2882" xr:uid="{00000000-0005-0000-0000-000032010000}"/>
    <cellStyle name="Millares 2 3 4 2 2" xfId="3097" xr:uid="{00000000-0005-0000-0000-000033010000}"/>
    <cellStyle name="Millares 2 3 4 2 3" xfId="2991" xr:uid="{00000000-0005-0000-0000-000034010000}"/>
    <cellStyle name="Millares 2 3 4 3" xfId="3041" xr:uid="{00000000-0005-0000-0000-000035010000}"/>
    <cellStyle name="Millares 2 3 4 4" xfId="2935" xr:uid="{00000000-0005-0000-0000-000036010000}"/>
    <cellStyle name="Millares 2 3 5" xfId="2878" xr:uid="{00000000-0005-0000-0000-000037010000}"/>
    <cellStyle name="Millares 2 3 5 2" xfId="3093" xr:uid="{00000000-0005-0000-0000-000038010000}"/>
    <cellStyle name="Millares 2 3 5 3" xfId="2987" xr:uid="{00000000-0005-0000-0000-000039010000}"/>
    <cellStyle name="Millares 2 3 6" xfId="3037" xr:uid="{00000000-0005-0000-0000-00003A010000}"/>
    <cellStyle name="Millares 2 3 7" xfId="2931" xr:uid="{00000000-0005-0000-0000-00003B010000}"/>
    <cellStyle name="Millares 2 4" xfId="211" xr:uid="{00000000-0005-0000-0000-00003C010000}"/>
    <cellStyle name="Millares 2 4 2" xfId="212" xr:uid="{00000000-0005-0000-0000-00003D010000}"/>
    <cellStyle name="Millares 2 4 2 2" xfId="2884" xr:uid="{00000000-0005-0000-0000-00003E010000}"/>
    <cellStyle name="Millares 2 4 2 2 2" xfId="3099" xr:uid="{00000000-0005-0000-0000-00003F010000}"/>
    <cellStyle name="Millares 2 4 2 2 3" xfId="2993" xr:uid="{00000000-0005-0000-0000-000040010000}"/>
    <cellStyle name="Millares 2 4 2 3" xfId="3043" xr:uid="{00000000-0005-0000-0000-000041010000}"/>
    <cellStyle name="Millares 2 4 2 4" xfId="2937" xr:uid="{00000000-0005-0000-0000-000042010000}"/>
    <cellStyle name="Millares 2 4 3" xfId="213" xr:uid="{00000000-0005-0000-0000-000043010000}"/>
    <cellStyle name="Millares 2 4 3 2" xfId="2885" xr:uid="{00000000-0005-0000-0000-000044010000}"/>
    <cellStyle name="Millares 2 4 3 2 2" xfId="3100" xr:uid="{00000000-0005-0000-0000-000045010000}"/>
    <cellStyle name="Millares 2 4 3 2 3" xfId="2994" xr:uid="{00000000-0005-0000-0000-000046010000}"/>
    <cellStyle name="Millares 2 4 3 3" xfId="3044" xr:uid="{00000000-0005-0000-0000-000047010000}"/>
    <cellStyle name="Millares 2 4 3 4" xfId="2938" xr:uid="{00000000-0005-0000-0000-000048010000}"/>
    <cellStyle name="Millares 2 4 4" xfId="2883" xr:uid="{00000000-0005-0000-0000-000049010000}"/>
    <cellStyle name="Millares 2 4 4 2" xfId="3098" xr:uid="{00000000-0005-0000-0000-00004A010000}"/>
    <cellStyle name="Millares 2 4 4 3" xfId="2992" xr:uid="{00000000-0005-0000-0000-00004B010000}"/>
    <cellStyle name="Millares 2 4 5" xfId="3042" xr:uid="{00000000-0005-0000-0000-00004C010000}"/>
    <cellStyle name="Millares 2 4 6" xfId="2936" xr:uid="{00000000-0005-0000-0000-00004D010000}"/>
    <cellStyle name="Millares 2 5" xfId="214" xr:uid="{00000000-0005-0000-0000-00004E010000}"/>
    <cellStyle name="Millares 2 5 2" xfId="215" xr:uid="{00000000-0005-0000-0000-00004F010000}"/>
    <cellStyle name="Millares 2 5 2 2" xfId="2887" xr:uid="{00000000-0005-0000-0000-000050010000}"/>
    <cellStyle name="Millares 2 5 2 2 2" xfId="3102" xr:uid="{00000000-0005-0000-0000-000051010000}"/>
    <cellStyle name="Millares 2 5 2 2 3" xfId="2996" xr:uid="{00000000-0005-0000-0000-000052010000}"/>
    <cellStyle name="Millares 2 5 2 3" xfId="3046" xr:uid="{00000000-0005-0000-0000-000053010000}"/>
    <cellStyle name="Millares 2 5 2 4" xfId="2940" xr:uid="{00000000-0005-0000-0000-000054010000}"/>
    <cellStyle name="Millares 2 5 3" xfId="2886" xr:uid="{00000000-0005-0000-0000-000055010000}"/>
    <cellStyle name="Millares 2 5 3 2" xfId="3101" xr:uid="{00000000-0005-0000-0000-000056010000}"/>
    <cellStyle name="Millares 2 5 3 3" xfId="2995" xr:uid="{00000000-0005-0000-0000-000057010000}"/>
    <cellStyle name="Millares 2 5 4" xfId="3045" xr:uid="{00000000-0005-0000-0000-000058010000}"/>
    <cellStyle name="Millares 2 5 5" xfId="2939" xr:uid="{00000000-0005-0000-0000-000059010000}"/>
    <cellStyle name="Millares 2 6" xfId="216" xr:uid="{00000000-0005-0000-0000-00005A010000}"/>
    <cellStyle name="Millares 2 6 2" xfId="217" xr:uid="{00000000-0005-0000-0000-00005B010000}"/>
    <cellStyle name="Millares 2 6 2 2" xfId="2889" xr:uid="{00000000-0005-0000-0000-00005C010000}"/>
    <cellStyle name="Millares 2 6 2 2 2" xfId="3104" xr:uid="{00000000-0005-0000-0000-00005D010000}"/>
    <cellStyle name="Millares 2 6 2 2 3" xfId="2998" xr:uid="{00000000-0005-0000-0000-00005E010000}"/>
    <cellStyle name="Millares 2 6 2 3" xfId="3048" xr:uid="{00000000-0005-0000-0000-00005F010000}"/>
    <cellStyle name="Millares 2 6 2 4" xfId="2942" xr:uid="{00000000-0005-0000-0000-000060010000}"/>
    <cellStyle name="Millares 2 6 3" xfId="2888" xr:uid="{00000000-0005-0000-0000-000061010000}"/>
    <cellStyle name="Millares 2 6 3 2" xfId="3103" xr:uid="{00000000-0005-0000-0000-000062010000}"/>
    <cellStyle name="Millares 2 6 3 3" xfId="2997" xr:uid="{00000000-0005-0000-0000-000063010000}"/>
    <cellStyle name="Millares 2 6 4" xfId="3047" xr:uid="{00000000-0005-0000-0000-000064010000}"/>
    <cellStyle name="Millares 2 6 5" xfId="2941" xr:uid="{00000000-0005-0000-0000-000065010000}"/>
    <cellStyle name="Millares 3" xfId="5" xr:uid="{00000000-0005-0000-0000-000066010000}"/>
    <cellStyle name="Millares 3 2" xfId="6" xr:uid="{00000000-0005-0000-0000-000067010000}"/>
    <cellStyle name="Millares 3 3" xfId="218" xr:uid="{00000000-0005-0000-0000-000068010000}"/>
    <cellStyle name="Millares 3 3 2" xfId="219" xr:uid="{00000000-0005-0000-0000-000069010000}"/>
    <cellStyle name="Millares 3 3 2 2" xfId="2891" xr:uid="{00000000-0005-0000-0000-00006A010000}"/>
    <cellStyle name="Millares 3 3 2 2 2" xfId="3106" xr:uid="{00000000-0005-0000-0000-00006B010000}"/>
    <cellStyle name="Millares 3 3 2 2 3" xfId="3000" xr:uid="{00000000-0005-0000-0000-00006C010000}"/>
    <cellStyle name="Millares 3 3 2 3" xfId="3050" xr:uid="{00000000-0005-0000-0000-00006D010000}"/>
    <cellStyle name="Millares 3 3 2 4" xfId="2944" xr:uid="{00000000-0005-0000-0000-00006E010000}"/>
    <cellStyle name="Millares 3 3 3" xfId="2890" xr:uid="{00000000-0005-0000-0000-00006F010000}"/>
    <cellStyle name="Millares 3 3 3 2" xfId="3105" xr:uid="{00000000-0005-0000-0000-000070010000}"/>
    <cellStyle name="Millares 3 3 3 3" xfId="2999" xr:uid="{00000000-0005-0000-0000-000071010000}"/>
    <cellStyle name="Millares 3 3 4" xfId="3049" xr:uid="{00000000-0005-0000-0000-000072010000}"/>
    <cellStyle name="Millares 3 3 5" xfId="2943" xr:uid="{00000000-0005-0000-0000-000073010000}"/>
    <cellStyle name="Millares 3 4" xfId="220" xr:uid="{00000000-0005-0000-0000-000074010000}"/>
    <cellStyle name="Millares 3 4 2" xfId="2892" xr:uid="{00000000-0005-0000-0000-000075010000}"/>
    <cellStyle name="Millares 3 4 2 2" xfId="3107" xr:uid="{00000000-0005-0000-0000-000076010000}"/>
    <cellStyle name="Millares 3 4 2 3" xfId="3001" xr:uid="{00000000-0005-0000-0000-000077010000}"/>
    <cellStyle name="Millares 3 4 3" xfId="3051" xr:uid="{00000000-0005-0000-0000-000078010000}"/>
    <cellStyle name="Millares 3 4 4" xfId="2945" xr:uid="{00000000-0005-0000-0000-000079010000}"/>
    <cellStyle name="Millares 4" xfId="7" xr:uid="{00000000-0005-0000-0000-00007A010000}"/>
    <cellStyle name="Millares 4 2" xfId="221" xr:uid="{00000000-0005-0000-0000-00007B010000}"/>
    <cellStyle name="Millares 5" xfId="222" xr:uid="{00000000-0005-0000-0000-00007C010000}"/>
    <cellStyle name="Millares 5 2" xfId="223" xr:uid="{00000000-0005-0000-0000-00007D010000}"/>
    <cellStyle name="Millares 5 3" xfId="224" xr:uid="{00000000-0005-0000-0000-00007E010000}"/>
    <cellStyle name="Millares 5 4" xfId="225" xr:uid="{00000000-0005-0000-0000-00007F010000}"/>
    <cellStyle name="Millares 5 4 2" xfId="2893" xr:uid="{00000000-0005-0000-0000-000080010000}"/>
    <cellStyle name="Millares 5 4 2 2" xfId="3108" xr:uid="{00000000-0005-0000-0000-000081010000}"/>
    <cellStyle name="Millares 5 4 2 3" xfId="3002" xr:uid="{00000000-0005-0000-0000-000082010000}"/>
    <cellStyle name="Millares 5 4 3" xfId="3052" xr:uid="{00000000-0005-0000-0000-000083010000}"/>
    <cellStyle name="Millares 5 4 4" xfId="2946" xr:uid="{00000000-0005-0000-0000-000084010000}"/>
    <cellStyle name="Millares 5 5" xfId="226" xr:uid="{00000000-0005-0000-0000-000085010000}"/>
    <cellStyle name="Millares 5 5 2" xfId="2894" xr:uid="{00000000-0005-0000-0000-000086010000}"/>
    <cellStyle name="Millares 5 5 2 2" xfId="3109" xr:uid="{00000000-0005-0000-0000-000087010000}"/>
    <cellStyle name="Millares 5 5 2 3" xfId="3003" xr:uid="{00000000-0005-0000-0000-000088010000}"/>
    <cellStyle name="Millares 5 5 3" xfId="3053" xr:uid="{00000000-0005-0000-0000-000089010000}"/>
    <cellStyle name="Millares 5 5 4" xfId="2947" xr:uid="{00000000-0005-0000-0000-00008A010000}"/>
    <cellStyle name="Millares 6" xfId="227" xr:uid="{00000000-0005-0000-0000-00008B010000}"/>
    <cellStyle name="Millares 6 2" xfId="228" xr:uid="{00000000-0005-0000-0000-00008C010000}"/>
    <cellStyle name="Millares 6 2 2" xfId="229" xr:uid="{00000000-0005-0000-0000-00008D010000}"/>
    <cellStyle name="Millares 6 2 2 2" xfId="2897" xr:uid="{00000000-0005-0000-0000-00008E010000}"/>
    <cellStyle name="Millares 6 2 2 2 2" xfId="3112" xr:uid="{00000000-0005-0000-0000-00008F010000}"/>
    <cellStyle name="Millares 6 2 2 2 3" xfId="3006" xr:uid="{00000000-0005-0000-0000-000090010000}"/>
    <cellStyle name="Millares 6 2 2 3" xfId="3056" xr:uid="{00000000-0005-0000-0000-000091010000}"/>
    <cellStyle name="Millares 6 2 2 4" xfId="2950" xr:uid="{00000000-0005-0000-0000-000092010000}"/>
    <cellStyle name="Millares 6 2 3" xfId="2896" xr:uid="{00000000-0005-0000-0000-000093010000}"/>
    <cellStyle name="Millares 6 2 3 2" xfId="3111" xr:uid="{00000000-0005-0000-0000-000094010000}"/>
    <cellStyle name="Millares 6 2 3 3" xfId="3005" xr:uid="{00000000-0005-0000-0000-000095010000}"/>
    <cellStyle name="Millares 6 2 4" xfId="3055" xr:uid="{00000000-0005-0000-0000-000096010000}"/>
    <cellStyle name="Millares 6 2 5" xfId="2949" xr:uid="{00000000-0005-0000-0000-000097010000}"/>
    <cellStyle name="Millares 6 3" xfId="230" xr:uid="{00000000-0005-0000-0000-000098010000}"/>
    <cellStyle name="Millares 6 3 2" xfId="231" xr:uid="{00000000-0005-0000-0000-000099010000}"/>
    <cellStyle name="Millares 6 3 2 2" xfId="2899" xr:uid="{00000000-0005-0000-0000-00009A010000}"/>
    <cellStyle name="Millares 6 3 2 2 2" xfId="3114" xr:uid="{00000000-0005-0000-0000-00009B010000}"/>
    <cellStyle name="Millares 6 3 2 2 3" xfId="3008" xr:uid="{00000000-0005-0000-0000-00009C010000}"/>
    <cellStyle name="Millares 6 3 2 3" xfId="3058" xr:uid="{00000000-0005-0000-0000-00009D010000}"/>
    <cellStyle name="Millares 6 3 2 4" xfId="2952" xr:uid="{00000000-0005-0000-0000-00009E010000}"/>
    <cellStyle name="Millares 6 3 3" xfId="2898" xr:uid="{00000000-0005-0000-0000-00009F010000}"/>
    <cellStyle name="Millares 6 3 3 2" xfId="3113" xr:uid="{00000000-0005-0000-0000-0000A0010000}"/>
    <cellStyle name="Millares 6 3 3 3" xfId="3007" xr:uid="{00000000-0005-0000-0000-0000A1010000}"/>
    <cellStyle name="Millares 6 3 4" xfId="3057" xr:uid="{00000000-0005-0000-0000-0000A2010000}"/>
    <cellStyle name="Millares 6 3 5" xfId="2951" xr:uid="{00000000-0005-0000-0000-0000A3010000}"/>
    <cellStyle name="Millares 6 4" xfId="232" xr:uid="{00000000-0005-0000-0000-0000A4010000}"/>
    <cellStyle name="Millares 6 5" xfId="2895" xr:uid="{00000000-0005-0000-0000-0000A5010000}"/>
    <cellStyle name="Millares 6 5 2" xfId="3110" xr:uid="{00000000-0005-0000-0000-0000A6010000}"/>
    <cellStyle name="Millares 6 5 3" xfId="3004" xr:uid="{00000000-0005-0000-0000-0000A7010000}"/>
    <cellStyle name="Millares 6 6" xfId="3054" xr:uid="{00000000-0005-0000-0000-0000A8010000}"/>
    <cellStyle name="Millares 6 7" xfId="2948" xr:uid="{00000000-0005-0000-0000-0000A9010000}"/>
    <cellStyle name="Millares 7" xfId="233" xr:uid="{00000000-0005-0000-0000-0000AA010000}"/>
    <cellStyle name="Millares 7 2" xfId="234" xr:uid="{00000000-0005-0000-0000-0000AB010000}"/>
    <cellStyle name="Millares 7 2 2" xfId="2901" xr:uid="{00000000-0005-0000-0000-0000AC010000}"/>
    <cellStyle name="Millares 7 2 2 2" xfId="3116" xr:uid="{00000000-0005-0000-0000-0000AD010000}"/>
    <cellStyle name="Millares 7 2 2 3" xfId="3010" xr:uid="{00000000-0005-0000-0000-0000AE010000}"/>
    <cellStyle name="Millares 7 2 3" xfId="3060" xr:uid="{00000000-0005-0000-0000-0000AF010000}"/>
    <cellStyle name="Millares 7 2 4" xfId="2954" xr:uid="{00000000-0005-0000-0000-0000B0010000}"/>
    <cellStyle name="Millares 7 3" xfId="2900" xr:uid="{00000000-0005-0000-0000-0000B1010000}"/>
    <cellStyle name="Millares 7 3 2" xfId="3115" xr:uid="{00000000-0005-0000-0000-0000B2010000}"/>
    <cellStyle name="Millares 7 3 3" xfId="3009" xr:uid="{00000000-0005-0000-0000-0000B3010000}"/>
    <cellStyle name="Millares 7 4" xfId="3059" xr:uid="{00000000-0005-0000-0000-0000B4010000}"/>
    <cellStyle name="Millares 7 5" xfId="2953" xr:uid="{00000000-0005-0000-0000-0000B5010000}"/>
    <cellStyle name="Millares 8" xfId="235" xr:uid="{00000000-0005-0000-0000-0000B6010000}"/>
    <cellStyle name="Millares 8 2" xfId="236" xr:uid="{00000000-0005-0000-0000-0000B7010000}"/>
    <cellStyle name="Millares 8 2 2" xfId="2903" xr:uid="{00000000-0005-0000-0000-0000B8010000}"/>
    <cellStyle name="Millares 8 2 2 2" xfId="3118" xr:uid="{00000000-0005-0000-0000-0000B9010000}"/>
    <cellStyle name="Millares 8 2 2 3" xfId="3012" xr:uid="{00000000-0005-0000-0000-0000BA010000}"/>
    <cellStyle name="Millares 8 2 3" xfId="3062" xr:uid="{00000000-0005-0000-0000-0000BB010000}"/>
    <cellStyle name="Millares 8 2 4" xfId="2956" xr:uid="{00000000-0005-0000-0000-0000BC010000}"/>
    <cellStyle name="Millares 8 3" xfId="2902" xr:uid="{00000000-0005-0000-0000-0000BD010000}"/>
    <cellStyle name="Millares 8 3 2" xfId="3117" xr:uid="{00000000-0005-0000-0000-0000BE010000}"/>
    <cellStyle name="Millares 8 3 3" xfId="3011" xr:uid="{00000000-0005-0000-0000-0000BF010000}"/>
    <cellStyle name="Millares 8 4" xfId="3061" xr:uid="{00000000-0005-0000-0000-0000C0010000}"/>
    <cellStyle name="Millares 8 5" xfId="2955" xr:uid="{00000000-0005-0000-0000-0000C1010000}"/>
    <cellStyle name="Millares 9" xfId="237" xr:uid="{00000000-0005-0000-0000-0000C2010000}"/>
    <cellStyle name="Millares 9 2" xfId="238" xr:uid="{00000000-0005-0000-0000-0000C3010000}"/>
    <cellStyle name="Millares 9 2 2" xfId="2905" xr:uid="{00000000-0005-0000-0000-0000C4010000}"/>
    <cellStyle name="Millares 9 2 2 2" xfId="3120" xr:uid="{00000000-0005-0000-0000-0000C5010000}"/>
    <cellStyle name="Millares 9 2 2 3" xfId="3014" xr:uid="{00000000-0005-0000-0000-0000C6010000}"/>
    <cellStyle name="Millares 9 2 3" xfId="3064" xr:uid="{00000000-0005-0000-0000-0000C7010000}"/>
    <cellStyle name="Millares 9 2 4" xfId="2958" xr:uid="{00000000-0005-0000-0000-0000C8010000}"/>
    <cellStyle name="Millares 9 3" xfId="2904" xr:uid="{00000000-0005-0000-0000-0000C9010000}"/>
    <cellStyle name="Millares 9 3 2" xfId="3119" xr:uid="{00000000-0005-0000-0000-0000CA010000}"/>
    <cellStyle name="Millares 9 3 3" xfId="3013" xr:uid="{00000000-0005-0000-0000-0000CB010000}"/>
    <cellStyle name="Millares 9 4" xfId="3063" xr:uid="{00000000-0005-0000-0000-0000CC010000}"/>
    <cellStyle name="Millares 9 5" xfId="2957" xr:uid="{00000000-0005-0000-0000-0000CD010000}"/>
    <cellStyle name="Moneda [0] 2" xfId="239" xr:uid="{00000000-0005-0000-0000-0000CE010000}"/>
    <cellStyle name="Moneda [0] 2 2" xfId="240" xr:uid="{00000000-0005-0000-0000-0000CF010000}"/>
    <cellStyle name="Moneda [0] 2 2 2" xfId="241" xr:uid="{00000000-0005-0000-0000-0000D0010000}"/>
    <cellStyle name="Moneda [0] 2 2 2 2" xfId="242" xr:uid="{00000000-0005-0000-0000-0000D1010000}"/>
    <cellStyle name="Moneda [0] 2 2 3" xfId="243" xr:uid="{00000000-0005-0000-0000-0000D2010000}"/>
    <cellStyle name="Moneda [0] 2 2 4" xfId="244" xr:uid="{00000000-0005-0000-0000-0000D3010000}"/>
    <cellStyle name="Moneda [0] 2 3" xfId="245" xr:uid="{00000000-0005-0000-0000-0000D4010000}"/>
    <cellStyle name="Moneda [0] 2 3 2" xfId="246" xr:uid="{00000000-0005-0000-0000-0000D5010000}"/>
    <cellStyle name="Moneda [0] 2 4" xfId="247" xr:uid="{00000000-0005-0000-0000-0000D6010000}"/>
    <cellStyle name="Moneda [0] 2 5" xfId="248" xr:uid="{00000000-0005-0000-0000-0000D7010000}"/>
    <cellStyle name="Moneda [0] 3" xfId="249" xr:uid="{00000000-0005-0000-0000-0000D8010000}"/>
    <cellStyle name="Moneda [0] 3 10" xfId="2959" xr:uid="{00000000-0005-0000-0000-0000D9010000}"/>
    <cellStyle name="Moneda [0] 3 2" xfId="250" xr:uid="{00000000-0005-0000-0000-0000DA010000}"/>
    <cellStyle name="Moneda [0] 3 2 2" xfId="251" xr:uid="{00000000-0005-0000-0000-0000DB010000}"/>
    <cellStyle name="Moneda [0] 3 2 2 2" xfId="252" xr:uid="{00000000-0005-0000-0000-0000DC010000}"/>
    <cellStyle name="Moneda [0] 3 2 3" xfId="253" xr:uid="{00000000-0005-0000-0000-0000DD010000}"/>
    <cellStyle name="Moneda [0] 3 2 3 2" xfId="254" xr:uid="{00000000-0005-0000-0000-0000DE010000}"/>
    <cellStyle name="Moneda [0] 3 2 4" xfId="255" xr:uid="{00000000-0005-0000-0000-0000DF010000}"/>
    <cellStyle name="Moneda [0] 3 2 4 2" xfId="256" xr:uid="{00000000-0005-0000-0000-0000E0010000}"/>
    <cellStyle name="Moneda [0] 3 2 5" xfId="257" xr:uid="{00000000-0005-0000-0000-0000E1010000}"/>
    <cellStyle name="Moneda [0] 3 3" xfId="258" xr:uid="{00000000-0005-0000-0000-0000E2010000}"/>
    <cellStyle name="Moneda [0] 3 3 2" xfId="259" xr:uid="{00000000-0005-0000-0000-0000E3010000}"/>
    <cellStyle name="Moneda [0] 3 4" xfId="260" xr:uid="{00000000-0005-0000-0000-0000E4010000}"/>
    <cellStyle name="Moneda [0] 3 4 2" xfId="261" xr:uid="{00000000-0005-0000-0000-0000E5010000}"/>
    <cellStyle name="Moneda [0] 3 5" xfId="262" xr:uid="{00000000-0005-0000-0000-0000E6010000}"/>
    <cellStyle name="Moneda [0] 3 5 2" xfId="263" xr:uid="{00000000-0005-0000-0000-0000E7010000}"/>
    <cellStyle name="Moneda [0] 3 6" xfId="264" xr:uid="{00000000-0005-0000-0000-0000E8010000}"/>
    <cellStyle name="Moneda [0] 3 7" xfId="265" xr:uid="{00000000-0005-0000-0000-0000E9010000}"/>
    <cellStyle name="Moneda [0] 3 8" xfId="2906" xr:uid="{00000000-0005-0000-0000-0000EA010000}"/>
    <cellStyle name="Moneda [0] 3 8 2" xfId="3121" xr:uid="{00000000-0005-0000-0000-0000EB010000}"/>
    <cellStyle name="Moneda [0] 3 8 3" xfId="3015" xr:uid="{00000000-0005-0000-0000-0000EC010000}"/>
    <cellStyle name="Moneda [0] 3 9" xfId="3065" xr:uid="{00000000-0005-0000-0000-0000ED010000}"/>
    <cellStyle name="Moneda [0] 4" xfId="266" xr:uid="{00000000-0005-0000-0000-0000EE010000}"/>
    <cellStyle name="Moneda [0] 4 2" xfId="267" xr:uid="{00000000-0005-0000-0000-0000EF010000}"/>
    <cellStyle name="Moneda [0] 4 2 2" xfId="268" xr:uid="{00000000-0005-0000-0000-0000F0010000}"/>
    <cellStyle name="Moneda [0] 4 3" xfId="269" xr:uid="{00000000-0005-0000-0000-0000F1010000}"/>
    <cellStyle name="Moneda [0] 4 3 2" xfId="270" xr:uid="{00000000-0005-0000-0000-0000F2010000}"/>
    <cellStyle name="Moneda [0] 4 4" xfId="271" xr:uid="{00000000-0005-0000-0000-0000F3010000}"/>
    <cellStyle name="Moneda [0] 4 4 2" xfId="272" xr:uid="{00000000-0005-0000-0000-0000F4010000}"/>
    <cellStyle name="Moneda [0] 4 5" xfId="273" xr:uid="{00000000-0005-0000-0000-0000F5010000}"/>
    <cellStyle name="Moneda [0] 5" xfId="274" xr:uid="{00000000-0005-0000-0000-0000F6010000}"/>
    <cellStyle name="Moneda [0] 5 2" xfId="275" xr:uid="{00000000-0005-0000-0000-0000F7010000}"/>
    <cellStyle name="Moneda [0] 5 2 2" xfId="276" xr:uid="{00000000-0005-0000-0000-0000F8010000}"/>
    <cellStyle name="Moneda [0] 5 3" xfId="277" xr:uid="{00000000-0005-0000-0000-0000F9010000}"/>
    <cellStyle name="Moneda [0] 5 3 2" xfId="278" xr:uid="{00000000-0005-0000-0000-0000FA010000}"/>
    <cellStyle name="Moneda [0] 5 4" xfId="279" xr:uid="{00000000-0005-0000-0000-0000FB010000}"/>
    <cellStyle name="Moneda [0] 5 4 2" xfId="280" xr:uid="{00000000-0005-0000-0000-0000FC010000}"/>
    <cellStyle name="Moneda [0] 5 5" xfId="281" xr:uid="{00000000-0005-0000-0000-0000FD010000}"/>
    <cellStyle name="Moneda [0] 6" xfId="282" xr:uid="{00000000-0005-0000-0000-0000FE010000}"/>
    <cellStyle name="Moneda [0] 6 2" xfId="283" xr:uid="{00000000-0005-0000-0000-0000FF010000}"/>
    <cellStyle name="Moneda [0] 7" xfId="284" xr:uid="{00000000-0005-0000-0000-000000020000}"/>
    <cellStyle name="Moneda [0] 7 2" xfId="285" xr:uid="{00000000-0005-0000-0000-000001020000}"/>
    <cellStyle name="Moneda [0] 8" xfId="286" xr:uid="{00000000-0005-0000-0000-000002020000}"/>
    <cellStyle name="Moneda [0] 8 2" xfId="287" xr:uid="{00000000-0005-0000-0000-000003020000}"/>
    <cellStyle name="Moneda [0] 9" xfId="288" xr:uid="{00000000-0005-0000-0000-000004020000}"/>
    <cellStyle name="Moneda [0] 9 2" xfId="289" xr:uid="{00000000-0005-0000-0000-000005020000}"/>
    <cellStyle name="Moneda 10" xfId="290" xr:uid="{00000000-0005-0000-0000-000006020000}"/>
    <cellStyle name="Moneda 10 10" xfId="291" xr:uid="{00000000-0005-0000-0000-000007020000}"/>
    <cellStyle name="Moneda 10 11" xfId="292" xr:uid="{00000000-0005-0000-0000-000008020000}"/>
    <cellStyle name="Moneda 10 2" xfId="293" xr:uid="{00000000-0005-0000-0000-000009020000}"/>
    <cellStyle name="Moneda 10 2 2" xfId="294" xr:uid="{00000000-0005-0000-0000-00000A020000}"/>
    <cellStyle name="Moneda 10 2 2 2" xfId="295" xr:uid="{00000000-0005-0000-0000-00000B020000}"/>
    <cellStyle name="Moneda 10 2 2 2 2" xfId="296" xr:uid="{00000000-0005-0000-0000-00000C020000}"/>
    <cellStyle name="Moneda 10 2 2 2 2 2" xfId="297" xr:uid="{00000000-0005-0000-0000-00000D020000}"/>
    <cellStyle name="Moneda 10 2 2 2 3" xfId="298" xr:uid="{00000000-0005-0000-0000-00000E020000}"/>
    <cellStyle name="Moneda 10 2 2 2 3 2" xfId="299" xr:uid="{00000000-0005-0000-0000-00000F020000}"/>
    <cellStyle name="Moneda 10 2 2 2 4" xfId="300" xr:uid="{00000000-0005-0000-0000-000010020000}"/>
    <cellStyle name="Moneda 10 2 2 2 4 2" xfId="301" xr:uid="{00000000-0005-0000-0000-000011020000}"/>
    <cellStyle name="Moneda 10 2 2 2 5" xfId="302" xr:uid="{00000000-0005-0000-0000-000012020000}"/>
    <cellStyle name="Moneda 10 2 2 3" xfId="303" xr:uid="{00000000-0005-0000-0000-000013020000}"/>
    <cellStyle name="Moneda 10 2 2 3 2" xfId="304" xr:uid="{00000000-0005-0000-0000-000014020000}"/>
    <cellStyle name="Moneda 10 2 2 4" xfId="305" xr:uid="{00000000-0005-0000-0000-000015020000}"/>
    <cellStyle name="Moneda 10 2 2 4 2" xfId="306" xr:uid="{00000000-0005-0000-0000-000016020000}"/>
    <cellStyle name="Moneda 10 2 2 5" xfId="307" xr:uid="{00000000-0005-0000-0000-000017020000}"/>
    <cellStyle name="Moneda 10 2 2 5 2" xfId="308" xr:uid="{00000000-0005-0000-0000-000018020000}"/>
    <cellStyle name="Moneda 10 2 2 6" xfId="309" xr:uid="{00000000-0005-0000-0000-000019020000}"/>
    <cellStyle name="Moneda 10 2 3" xfId="310" xr:uid="{00000000-0005-0000-0000-00001A020000}"/>
    <cellStyle name="Moneda 10 2 3 2" xfId="311" xr:uid="{00000000-0005-0000-0000-00001B020000}"/>
    <cellStyle name="Moneda 10 2 3 2 2" xfId="312" xr:uid="{00000000-0005-0000-0000-00001C020000}"/>
    <cellStyle name="Moneda 10 2 3 3" xfId="313" xr:uid="{00000000-0005-0000-0000-00001D020000}"/>
    <cellStyle name="Moneda 10 2 3 3 2" xfId="314" xr:uid="{00000000-0005-0000-0000-00001E020000}"/>
    <cellStyle name="Moneda 10 2 3 4" xfId="315" xr:uid="{00000000-0005-0000-0000-00001F020000}"/>
    <cellStyle name="Moneda 10 2 3 4 2" xfId="316" xr:uid="{00000000-0005-0000-0000-000020020000}"/>
    <cellStyle name="Moneda 10 2 3 5" xfId="317" xr:uid="{00000000-0005-0000-0000-000021020000}"/>
    <cellStyle name="Moneda 10 2 4" xfId="318" xr:uid="{00000000-0005-0000-0000-000022020000}"/>
    <cellStyle name="Moneda 10 2 4 2" xfId="319" xr:uid="{00000000-0005-0000-0000-000023020000}"/>
    <cellStyle name="Moneda 10 2 5" xfId="320" xr:uid="{00000000-0005-0000-0000-000024020000}"/>
    <cellStyle name="Moneda 10 2 5 2" xfId="321" xr:uid="{00000000-0005-0000-0000-000025020000}"/>
    <cellStyle name="Moneda 10 2 6" xfId="322" xr:uid="{00000000-0005-0000-0000-000026020000}"/>
    <cellStyle name="Moneda 10 2 6 2" xfId="323" xr:uid="{00000000-0005-0000-0000-000027020000}"/>
    <cellStyle name="Moneda 10 2 7" xfId="324" xr:uid="{00000000-0005-0000-0000-000028020000}"/>
    <cellStyle name="Moneda 10 2 8" xfId="325" xr:uid="{00000000-0005-0000-0000-000029020000}"/>
    <cellStyle name="Moneda 10 3" xfId="326" xr:uid="{00000000-0005-0000-0000-00002A020000}"/>
    <cellStyle name="Moneda 10 3 2" xfId="327" xr:uid="{00000000-0005-0000-0000-00002B020000}"/>
    <cellStyle name="Moneda 10 3 2 2" xfId="328" xr:uid="{00000000-0005-0000-0000-00002C020000}"/>
    <cellStyle name="Moneda 10 3 2 2 2" xfId="329" xr:uid="{00000000-0005-0000-0000-00002D020000}"/>
    <cellStyle name="Moneda 10 3 2 2 2 2" xfId="330" xr:uid="{00000000-0005-0000-0000-00002E020000}"/>
    <cellStyle name="Moneda 10 3 2 2 3" xfId="331" xr:uid="{00000000-0005-0000-0000-00002F020000}"/>
    <cellStyle name="Moneda 10 3 2 2 3 2" xfId="332" xr:uid="{00000000-0005-0000-0000-000030020000}"/>
    <cellStyle name="Moneda 10 3 2 2 4" xfId="333" xr:uid="{00000000-0005-0000-0000-000031020000}"/>
    <cellStyle name="Moneda 10 3 2 2 4 2" xfId="334" xr:uid="{00000000-0005-0000-0000-000032020000}"/>
    <cellStyle name="Moneda 10 3 2 2 5" xfId="335" xr:uid="{00000000-0005-0000-0000-000033020000}"/>
    <cellStyle name="Moneda 10 3 2 3" xfId="336" xr:uid="{00000000-0005-0000-0000-000034020000}"/>
    <cellStyle name="Moneda 10 3 2 3 2" xfId="337" xr:uid="{00000000-0005-0000-0000-000035020000}"/>
    <cellStyle name="Moneda 10 3 2 4" xfId="338" xr:uid="{00000000-0005-0000-0000-000036020000}"/>
    <cellStyle name="Moneda 10 3 2 4 2" xfId="339" xr:uid="{00000000-0005-0000-0000-000037020000}"/>
    <cellStyle name="Moneda 10 3 2 5" xfId="340" xr:uid="{00000000-0005-0000-0000-000038020000}"/>
    <cellStyle name="Moneda 10 3 2 5 2" xfId="341" xr:uid="{00000000-0005-0000-0000-000039020000}"/>
    <cellStyle name="Moneda 10 3 2 6" xfId="342" xr:uid="{00000000-0005-0000-0000-00003A020000}"/>
    <cellStyle name="Moneda 10 3 3" xfId="343" xr:uid="{00000000-0005-0000-0000-00003B020000}"/>
    <cellStyle name="Moneda 10 3 3 2" xfId="344" xr:uid="{00000000-0005-0000-0000-00003C020000}"/>
    <cellStyle name="Moneda 10 3 3 2 2" xfId="345" xr:uid="{00000000-0005-0000-0000-00003D020000}"/>
    <cellStyle name="Moneda 10 3 3 3" xfId="346" xr:uid="{00000000-0005-0000-0000-00003E020000}"/>
    <cellStyle name="Moneda 10 3 3 3 2" xfId="347" xr:uid="{00000000-0005-0000-0000-00003F020000}"/>
    <cellStyle name="Moneda 10 3 3 4" xfId="348" xr:uid="{00000000-0005-0000-0000-000040020000}"/>
    <cellStyle name="Moneda 10 3 3 4 2" xfId="349" xr:uid="{00000000-0005-0000-0000-000041020000}"/>
    <cellStyle name="Moneda 10 3 3 5" xfId="350" xr:uid="{00000000-0005-0000-0000-000042020000}"/>
    <cellStyle name="Moneda 10 3 4" xfId="351" xr:uid="{00000000-0005-0000-0000-000043020000}"/>
    <cellStyle name="Moneda 10 3 4 2" xfId="352" xr:uid="{00000000-0005-0000-0000-000044020000}"/>
    <cellStyle name="Moneda 10 3 5" xfId="353" xr:uid="{00000000-0005-0000-0000-000045020000}"/>
    <cellStyle name="Moneda 10 3 5 2" xfId="354" xr:uid="{00000000-0005-0000-0000-000046020000}"/>
    <cellStyle name="Moneda 10 3 6" xfId="355" xr:uid="{00000000-0005-0000-0000-000047020000}"/>
    <cellStyle name="Moneda 10 3 6 2" xfId="356" xr:uid="{00000000-0005-0000-0000-000048020000}"/>
    <cellStyle name="Moneda 10 3 7" xfId="357" xr:uid="{00000000-0005-0000-0000-000049020000}"/>
    <cellStyle name="Moneda 10 4" xfId="358" xr:uid="{00000000-0005-0000-0000-00004A020000}"/>
    <cellStyle name="Moneda 10 4 2" xfId="359" xr:uid="{00000000-0005-0000-0000-00004B020000}"/>
    <cellStyle name="Moneda 10 4 2 2" xfId="360" xr:uid="{00000000-0005-0000-0000-00004C020000}"/>
    <cellStyle name="Moneda 10 4 2 2 2" xfId="361" xr:uid="{00000000-0005-0000-0000-00004D020000}"/>
    <cellStyle name="Moneda 10 4 2 2 2 2" xfId="362" xr:uid="{00000000-0005-0000-0000-00004E020000}"/>
    <cellStyle name="Moneda 10 4 2 2 3" xfId="363" xr:uid="{00000000-0005-0000-0000-00004F020000}"/>
    <cellStyle name="Moneda 10 4 2 2 3 2" xfId="364" xr:uid="{00000000-0005-0000-0000-000050020000}"/>
    <cellStyle name="Moneda 10 4 2 2 4" xfId="365" xr:uid="{00000000-0005-0000-0000-000051020000}"/>
    <cellStyle name="Moneda 10 4 2 2 4 2" xfId="366" xr:uid="{00000000-0005-0000-0000-000052020000}"/>
    <cellStyle name="Moneda 10 4 2 2 5" xfId="367" xr:uid="{00000000-0005-0000-0000-000053020000}"/>
    <cellStyle name="Moneda 10 4 2 3" xfId="368" xr:uid="{00000000-0005-0000-0000-000054020000}"/>
    <cellStyle name="Moneda 10 4 2 3 2" xfId="369" xr:uid="{00000000-0005-0000-0000-000055020000}"/>
    <cellStyle name="Moneda 10 4 2 4" xfId="370" xr:uid="{00000000-0005-0000-0000-000056020000}"/>
    <cellStyle name="Moneda 10 4 2 4 2" xfId="371" xr:uid="{00000000-0005-0000-0000-000057020000}"/>
    <cellStyle name="Moneda 10 4 2 5" xfId="372" xr:uid="{00000000-0005-0000-0000-000058020000}"/>
    <cellStyle name="Moneda 10 4 2 5 2" xfId="373" xr:uid="{00000000-0005-0000-0000-000059020000}"/>
    <cellStyle name="Moneda 10 4 2 6" xfId="374" xr:uid="{00000000-0005-0000-0000-00005A020000}"/>
    <cellStyle name="Moneda 10 4 3" xfId="375" xr:uid="{00000000-0005-0000-0000-00005B020000}"/>
    <cellStyle name="Moneda 10 4 3 2" xfId="376" xr:uid="{00000000-0005-0000-0000-00005C020000}"/>
    <cellStyle name="Moneda 10 4 3 2 2" xfId="377" xr:uid="{00000000-0005-0000-0000-00005D020000}"/>
    <cellStyle name="Moneda 10 4 3 3" xfId="378" xr:uid="{00000000-0005-0000-0000-00005E020000}"/>
    <cellStyle name="Moneda 10 4 3 3 2" xfId="379" xr:uid="{00000000-0005-0000-0000-00005F020000}"/>
    <cellStyle name="Moneda 10 4 3 4" xfId="380" xr:uid="{00000000-0005-0000-0000-000060020000}"/>
    <cellStyle name="Moneda 10 4 3 4 2" xfId="381" xr:uid="{00000000-0005-0000-0000-000061020000}"/>
    <cellStyle name="Moneda 10 4 3 5" xfId="382" xr:uid="{00000000-0005-0000-0000-000062020000}"/>
    <cellStyle name="Moneda 10 4 4" xfId="383" xr:uid="{00000000-0005-0000-0000-000063020000}"/>
    <cellStyle name="Moneda 10 4 4 2" xfId="384" xr:uid="{00000000-0005-0000-0000-000064020000}"/>
    <cellStyle name="Moneda 10 4 5" xfId="385" xr:uid="{00000000-0005-0000-0000-000065020000}"/>
    <cellStyle name="Moneda 10 4 5 2" xfId="386" xr:uid="{00000000-0005-0000-0000-000066020000}"/>
    <cellStyle name="Moneda 10 4 6" xfId="387" xr:uid="{00000000-0005-0000-0000-000067020000}"/>
    <cellStyle name="Moneda 10 4 6 2" xfId="388" xr:uid="{00000000-0005-0000-0000-000068020000}"/>
    <cellStyle name="Moneda 10 4 7" xfId="389" xr:uid="{00000000-0005-0000-0000-000069020000}"/>
    <cellStyle name="Moneda 10 5" xfId="390" xr:uid="{00000000-0005-0000-0000-00006A020000}"/>
    <cellStyle name="Moneda 10 5 2" xfId="391" xr:uid="{00000000-0005-0000-0000-00006B020000}"/>
    <cellStyle name="Moneda 10 5 2 2" xfId="392" xr:uid="{00000000-0005-0000-0000-00006C020000}"/>
    <cellStyle name="Moneda 10 5 2 2 2" xfId="393" xr:uid="{00000000-0005-0000-0000-00006D020000}"/>
    <cellStyle name="Moneda 10 5 2 3" xfId="394" xr:uid="{00000000-0005-0000-0000-00006E020000}"/>
    <cellStyle name="Moneda 10 5 2 3 2" xfId="395" xr:uid="{00000000-0005-0000-0000-00006F020000}"/>
    <cellStyle name="Moneda 10 5 2 4" xfId="396" xr:uid="{00000000-0005-0000-0000-000070020000}"/>
    <cellStyle name="Moneda 10 5 2 4 2" xfId="397" xr:uid="{00000000-0005-0000-0000-000071020000}"/>
    <cellStyle name="Moneda 10 5 2 5" xfId="398" xr:uid="{00000000-0005-0000-0000-000072020000}"/>
    <cellStyle name="Moneda 10 5 3" xfId="399" xr:uid="{00000000-0005-0000-0000-000073020000}"/>
    <cellStyle name="Moneda 10 5 3 2" xfId="400" xr:uid="{00000000-0005-0000-0000-000074020000}"/>
    <cellStyle name="Moneda 10 5 4" xfId="401" xr:uid="{00000000-0005-0000-0000-000075020000}"/>
    <cellStyle name="Moneda 10 5 4 2" xfId="402" xr:uid="{00000000-0005-0000-0000-000076020000}"/>
    <cellStyle name="Moneda 10 5 5" xfId="403" xr:uid="{00000000-0005-0000-0000-000077020000}"/>
    <cellStyle name="Moneda 10 5 5 2" xfId="404" xr:uid="{00000000-0005-0000-0000-000078020000}"/>
    <cellStyle name="Moneda 10 5 6" xfId="405" xr:uid="{00000000-0005-0000-0000-000079020000}"/>
    <cellStyle name="Moneda 10 6" xfId="406" xr:uid="{00000000-0005-0000-0000-00007A020000}"/>
    <cellStyle name="Moneda 10 6 2" xfId="407" xr:uid="{00000000-0005-0000-0000-00007B020000}"/>
    <cellStyle name="Moneda 10 6 2 2" xfId="408" xr:uid="{00000000-0005-0000-0000-00007C020000}"/>
    <cellStyle name="Moneda 10 6 3" xfId="409" xr:uid="{00000000-0005-0000-0000-00007D020000}"/>
    <cellStyle name="Moneda 10 6 3 2" xfId="410" xr:uid="{00000000-0005-0000-0000-00007E020000}"/>
    <cellStyle name="Moneda 10 6 4" xfId="411" xr:uid="{00000000-0005-0000-0000-00007F020000}"/>
    <cellStyle name="Moneda 10 6 4 2" xfId="412" xr:uid="{00000000-0005-0000-0000-000080020000}"/>
    <cellStyle name="Moneda 10 6 5" xfId="413" xr:uid="{00000000-0005-0000-0000-000081020000}"/>
    <cellStyle name="Moneda 10 7" xfId="414" xr:uid="{00000000-0005-0000-0000-000082020000}"/>
    <cellStyle name="Moneda 10 7 2" xfId="415" xr:uid="{00000000-0005-0000-0000-000083020000}"/>
    <cellStyle name="Moneda 10 8" xfId="416" xr:uid="{00000000-0005-0000-0000-000084020000}"/>
    <cellStyle name="Moneda 10 8 2" xfId="417" xr:uid="{00000000-0005-0000-0000-000085020000}"/>
    <cellStyle name="Moneda 10 9" xfId="418" xr:uid="{00000000-0005-0000-0000-000086020000}"/>
    <cellStyle name="Moneda 10 9 2" xfId="419" xr:uid="{00000000-0005-0000-0000-000087020000}"/>
    <cellStyle name="Moneda 11" xfId="420" xr:uid="{00000000-0005-0000-0000-000088020000}"/>
    <cellStyle name="Moneda 11 10" xfId="421" xr:uid="{00000000-0005-0000-0000-000089020000}"/>
    <cellStyle name="Moneda 11 11" xfId="422" xr:uid="{00000000-0005-0000-0000-00008A020000}"/>
    <cellStyle name="Moneda 11 2" xfId="423" xr:uid="{00000000-0005-0000-0000-00008B020000}"/>
    <cellStyle name="Moneda 11 2 2" xfId="424" xr:uid="{00000000-0005-0000-0000-00008C020000}"/>
    <cellStyle name="Moneda 11 2 2 2" xfId="425" xr:uid="{00000000-0005-0000-0000-00008D020000}"/>
    <cellStyle name="Moneda 11 2 2 2 2" xfId="426" xr:uid="{00000000-0005-0000-0000-00008E020000}"/>
    <cellStyle name="Moneda 11 2 2 2 2 2" xfId="427" xr:uid="{00000000-0005-0000-0000-00008F020000}"/>
    <cellStyle name="Moneda 11 2 2 2 3" xfId="428" xr:uid="{00000000-0005-0000-0000-000090020000}"/>
    <cellStyle name="Moneda 11 2 2 2 3 2" xfId="429" xr:uid="{00000000-0005-0000-0000-000091020000}"/>
    <cellStyle name="Moneda 11 2 2 2 4" xfId="430" xr:uid="{00000000-0005-0000-0000-000092020000}"/>
    <cellStyle name="Moneda 11 2 2 2 4 2" xfId="431" xr:uid="{00000000-0005-0000-0000-000093020000}"/>
    <cellStyle name="Moneda 11 2 2 2 5" xfId="432" xr:uid="{00000000-0005-0000-0000-000094020000}"/>
    <cellStyle name="Moneda 11 2 2 3" xfId="433" xr:uid="{00000000-0005-0000-0000-000095020000}"/>
    <cellStyle name="Moneda 11 2 2 3 2" xfId="434" xr:uid="{00000000-0005-0000-0000-000096020000}"/>
    <cellStyle name="Moneda 11 2 2 4" xfId="435" xr:uid="{00000000-0005-0000-0000-000097020000}"/>
    <cellStyle name="Moneda 11 2 2 4 2" xfId="436" xr:uid="{00000000-0005-0000-0000-000098020000}"/>
    <cellStyle name="Moneda 11 2 2 5" xfId="437" xr:uid="{00000000-0005-0000-0000-000099020000}"/>
    <cellStyle name="Moneda 11 2 2 5 2" xfId="438" xr:uid="{00000000-0005-0000-0000-00009A020000}"/>
    <cellStyle name="Moneda 11 2 2 6" xfId="439" xr:uid="{00000000-0005-0000-0000-00009B020000}"/>
    <cellStyle name="Moneda 11 2 3" xfId="440" xr:uid="{00000000-0005-0000-0000-00009C020000}"/>
    <cellStyle name="Moneda 11 2 3 2" xfId="441" xr:uid="{00000000-0005-0000-0000-00009D020000}"/>
    <cellStyle name="Moneda 11 2 3 2 2" xfId="442" xr:uid="{00000000-0005-0000-0000-00009E020000}"/>
    <cellStyle name="Moneda 11 2 3 3" xfId="443" xr:uid="{00000000-0005-0000-0000-00009F020000}"/>
    <cellStyle name="Moneda 11 2 3 3 2" xfId="444" xr:uid="{00000000-0005-0000-0000-0000A0020000}"/>
    <cellStyle name="Moneda 11 2 3 4" xfId="445" xr:uid="{00000000-0005-0000-0000-0000A1020000}"/>
    <cellStyle name="Moneda 11 2 3 4 2" xfId="446" xr:uid="{00000000-0005-0000-0000-0000A2020000}"/>
    <cellStyle name="Moneda 11 2 3 5" xfId="447" xr:uid="{00000000-0005-0000-0000-0000A3020000}"/>
    <cellStyle name="Moneda 11 2 4" xfId="448" xr:uid="{00000000-0005-0000-0000-0000A4020000}"/>
    <cellStyle name="Moneda 11 2 4 2" xfId="449" xr:uid="{00000000-0005-0000-0000-0000A5020000}"/>
    <cellStyle name="Moneda 11 2 5" xfId="450" xr:uid="{00000000-0005-0000-0000-0000A6020000}"/>
    <cellStyle name="Moneda 11 2 5 2" xfId="451" xr:uid="{00000000-0005-0000-0000-0000A7020000}"/>
    <cellStyle name="Moneda 11 2 6" xfId="452" xr:uid="{00000000-0005-0000-0000-0000A8020000}"/>
    <cellStyle name="Moneda 11 2 6 2" xfId="453" xr:uid="{00000000-0005-0000-0000-0000A9020000}"/>
    <cellStyle name="Moneda 11 2 7" xfId="454" xr:uid="{00000000-0005-0000-0000-0000AA020000}"/>
    <cellStyle name="Moneda 11 2 8" xfId="455" xr:uid="{00000000-0005-0000-0000-0000AB020000}"/>
    <cellStyle name="Moneda 11 3" xfId="456" xr:uid="{00000000-0005-0000-0000-0000AC020000}"/>
    <cellStyle name="Moneda 11 3 2" xfId="457" xr:uid="{00000000-0005-0000-0000-0000AD020000}"/>
    <cellStyle name="Moneda 11 3 2 2" xfId="458" xr:uid="{00000000-0005-0000-0000-0000AE020000}"/>
    <cellStyle name="Moneda 11 3 2 2 2" xfId="459" xr:uid="{00000000-0005-0000-0000-0000AF020000}"/>
    <cellStyle name="Moneda 11 3 2 2 2 2" xfId="460" xr:uid="{00000000-0005-0000-0000-0000B0020000}"/>
    <cellStyle name="Moneda 11 3 2 2 3" xfId="461" xr:uid="{00000000-0005-0000-0000-0000B1020000}"/>
    <cellStyle name="Moneda 11 3 2 2 3 2" xfId="462" xr:uid="{00000000-0005-0000-0000-0000B2020000}"/>
    <cellStyle name="Moneda 11 3 2 2 4" xfId="463" xr:uid="{00000000-0005-0000-0000-0000B3020000}"/>
    <cellStyle name="Moneda 11 3 2 2 4 2" xfId="464" xr:uid="{00000000-0005-0000-0000-0000B4020000}"/>
    <cellStyle name="Moneda 11 3 2 2 5" xfId="465" xr:uid="{00000000-0005-0000-0000-0000B5020000}"/>
    <cellStyle name="Moneda 11 3 2 3" xfId="466" xr:uid="{00000000-0005-0000-0000-0000B6020000}"/>
    <cellStyle name="Moneda 11 3 2 3 2" xfId="467" xr:uid="{00000000-0005-0000-0000-0000B7020000}"/>
    <cellStyle name="Moneda 11 3 2 4" xfId="468" xr:uid="{00000000-0005-0000-0000-0000B8020000}"/>
    <cellStyle name="Moneda 11 3 2 4 2" xfId="469" xr:uid="{00000000-0005-0000-0000-0000B9020000}"/>
    <cellStyle name="Moneda 11 3 2 5" xfId="470" xr:uid="{00000000-0005-0000-0000-0000BA020000}"/>
    <cellStyle name="Moneda 11 3 2 5 2" xfId="471" xr:uid="{00000000-0005-0000-0000-0000BB020000}"/>
    <cellStyle name="Moneda 11 3 2 6" xfId="472" xr:uid="{00000000-0005-0000-0000-0000BC020000}"/>
    <cellStyle name="Moneda 11 3 3" xfId="473" xr:uid="{00000000-0005-0000-0000-0000BD020000}"/>
    <cellStyle name="Moneda 11 3 3 2" xfId="474" xr:uid="{00000000-0005-0000-0000-0000BE020000}"/>
    <cellStyle name="Moneda 11 3 3 2 2" xfId="475" xr:uid="{00000000-0005-0000-0000-0000BF020000}"/>
    <cellStyle name="Moneda 11 3 3 3" xfId="476" xr:uid="{00000000-0005-0000-0000-0000C0020000}"/>
    <cellStyle name="Moneda 11 3 3 3 2" xfId="477" xr:uid="{00000000-0005-0000-0000-0000C1020000}"/>
    <cellStyle name="Moneda 11 3 3 4" xfId="478" xr:uid="{00000000-0005-0000-0000-0000C2020000}"/>
    <cellStyle name="Moneda 11 3 3 4 2" xfId="479" xr:uid="{00000000-0005-0000-0000-0000C3020000}"/>
    <cellStyle name="Moneda 11 3 3 5" xfId="480" xr:uid="{00000000-0005-0000-0000-0000C4020000}"/>
    <cellStyle name="Moneda 11 3 4" xfId="481" xr:uid="{00000000-0005-0000-0000-0000C5020000}"/>
    <cellStyle name="Moneda 11 3 4 2" xfId="482" xr:uid="{00000000-0005-0000-0000-0000C6020000}"/>
    <cellStyle name="Moneda 11 3 5" xfId="483" xr:uid="{00000000-0005-0000-0000-0000C7020000}"/>
    <cellStyle name="Moneda 11 3 5 2" xfId="484" xr:uid="{00000000-0005-0000-0000-0000C8020000}"/>
    <cellStyle name="Moneda 11 3 6" xfId="485" xr:uid="{00000000-0005-0000-0000-0000C9020000}"/>
    <cellStyle name="Moneda 11 3 6 2" xfId="486" xr:uid="{00000000-0005-0000-0000-0000CA020000}"/>
    <cellStyle name="Moneda 11 3 7" xfId="487" xr:uid="{00000000-0005-0000-0000-0000CB020000}"/>
    <cellStyle name="Moneda 11 4" xfId="488" xr:uid="{00000000-0005-0000-0000-0000CC020000}"/>
    <cellStyle name="Moneda 11 4 2" xfId="489" xr:uid="{00000000-0005-0000-0000-0000CD020000}"/>
    <cellStyle name="Moneda 11 4 2 2" xfId="490" xr:uid="{00000000-0005-0000-0000-0000CE020000}"/>
    <cellStyle name="Moneda 11 4 2 2 2" xfId="491" xr:uid="{00000000-0005-0000-0000-0000CF020000}"/>
    <cellStyle name="Moneda 11 4 2 2 2 2" xfId="492" xr:uid="{00000000-0005-0000-0000-0000D0020000}"/>
    <cellStyle name="Moneda 11 4 2 2 3" xfId="493" xr:uid="{00000000-0005-0000-0000-0000D1020000}"/>
    <cellStyle name="Moneda 11 4 2 2 3 2" xfId="494" xr:uid="{00000000-0005-0000-0000-0000D2020000}"/>
    <cellStyle name="Moneda 11 4 2 2 4" xfId="495" xr:uid="{00000000-0005-0000-0000-0000D3020000}"/>
    <cellStyle name="Moneda 11 4 2 2 4 2" xfId="496" xr:uid="{00000000-0005-0000-0000-0000D4020000}"/>
    <cellStyle name="Moneda 11 4 2 2 5" xfId="497" xr:uid="{00000000-0005-0000-0000-0000D5020000}"/>
    <cellStyle name="Moneda 11 4 2 3" xfId="498" xr:uid="{00000000-0005-0000-0000-0000D6020000}"/>
    <cellStyle name="Moneda 11 4 2 3 2" xfId="499" xr:uid="{00000000-0005-0000-0000-0000D7020000}"/>
    <cellStyle name="Moneda 11 4 2 4" xfId="500" xr:uid="{00000000-0005-0000-0000-0000D8020000}"/>
    <cellStyle name="Moneda 11 4 2 4 2" xfId="501" xr:uid="{00000000-0005-0000-0000-0000D9020000}"/>
    <cellStyle name="Moneda 11 4 2 5" xfId="502" xr:uid="{00000000-0005-0000-0000-0000DA020000}"/>
    <cellStyle name="Moneda 11 4 2 5 2" xfId="503" xr:uid="{00000000-0005-0000-0000-0000DB020000}"/>
    <cellStyle name="Moneda 11 4 2 6" xfId="504" xr:uid="{00000000-0005-0000-0000-0000DC020000}"/>
    <cellStyle name="Moneda 11 4 3" xfId="505" xr:uid="{00000000-0005-0000-0000-0000DD020000}"/>
    <cellStyle name="Moneda 11 4 3 2" xfId="506" xr:uid="{00000000-0005-0000-0000-0000DE020000}"/>
    <cellStyle name="Moneda 11 4 3 2 2" xfId="507" xr:uid="{00000000-0005-0000-0000-0000DF020000}"/>
    <cellStyle name="Moneda 11 4 3 3" xfId="508" xr:uid="{00000000-0005-0000-0000-0000E0020000}"/>
    <cellStyle name="Moneda 11 4 3 3 2" xfId="509" xr:uid="{00000000-0005-0000-0000-0000E1020000}"/>
    <cellStyle name="Moneda 11 4 3 4" xfId="510" xr:uid="{00000000-0005-0000-0000-0000E2020000}"/>
    <cellStyle name="Moneda 11 4 3 4 2" xfId="511" xr:uid="{00000000-0005-0000-0000-0000E3020000}"/>
    <cellStyle name="Moneda 11 4 3 5" xfId="512" xr:uid="{00000000-0005-0000-0000-0000E4020000}"/>
    <cellStyle name="Moneda 11 4 4" xfId="513" xr:uid="{00000000-0005-0000-0000-0000E5020000}"/>
    <cellStyle name="Moneda 11 4 4 2" xfId="514" xr:uid="{00000000-0005-0000-0000-0000E6020000}"/>
    <cellStyle name="Moneda 11 4 5" xfId="515" xr:uid="{00000000-0005-0000-0000-0000E7020000}"/>
    <cellStyle name="Moneda 11 4 5 2" xfId="516" xr:uid="{00000000-0005-0000-0000-0000E8020000}"/>
    <cellStyle name="Moneda 11 4 6" xfId="517" xr:uid="{00000000-0005-0000-0000-0000E9020000}"/>
    <cellStyle name="Moneda 11 4 6 2" xfId="518" xr:uid="{00000000-0005-0000-0000-0000EA020000}"/>
    <cellStyle name="Moneda 11 4 7" xfId="519" xr:uid="{00000000-0005-0000-0000-0000EB020000}"/>
    <cellStyle name="Moneda 11 5" xfId="520" xr:uid="{00000000-0005-0000-0000-0000EC020000}"/>
    <cellStyle name="Moneda 11 5 2" xfId="521" xr:uid="{00000000-0005-0000-0000-0000ED020000}"/>
    <cellStyle name="Moneda 11 5 2 2" xfId="522" xr:uid="{00000000-0005-0000-0000-0000EE020000}"/>
    <cellStyle name="Moneda 11 5 2 2 2" xfId="523" xr:uid="{00000000-0005-0000-0000-0000EF020000}"/>
    <cellStyle name="Moneda 11 5 2 3" xfId="524" xr:uid="{00000000-0005-0000-0000-0000F0020000}"/>
    <cellStyle name="Moneda 11 5 2 3 2" xfId="525" xr:uid="{00000000-0005-0000-0000-0000F1020000}"/>
    <cellStyle name="Moneda 11 5 2 4" xfId="526" xr:uid="{00000000-0005-0000-0000-0000F2020000}"/>
    <cellStyle name="Moneda 11 5 2 4 2" xfId="527" xr:uid="{00000000-0005-0000-0000-0000F3020000}"/>
    <cellStyle name="Moneda 11 5 2 5" xfId="528" xr:uid="{00000000-0005-0000-0000-0000F4020000}"/>
    <cellStyle name="Moneda 11 5 3" xfId="529" xr:uid="{00000000-0005-0000-0000-0000F5020000}"/>
    <cellStyle name="Moneda 11 5 3 2" xfId="530" xr:uid="{00000000-0005-0000-0000-0000F6020000}"/>
    <cellStyle name="Moneda 11 5 4" xfId="531" xr:uid="{00000000-0005-0000-0000-0000F7020000}"/>
    <cellStyle name="Moneda 11 5 4 2" xfId="532" xr:uid="{00000000-0005-0000-0000-0000F8020000}"/>
    <cellStyle name="Moneda 11 5 5" xfId="533" xr:uid="{00000000-0005-0000-0000-0000F9020000}"/>
    <cellStyle name="Moneda 11 5 5 2" xfId="534" xr:uid="{00000000-0005-0000-0000-0000FA020000}"/>
    <cellStyle name="Moneda 11 5 6" xfId="535" xr:uid="{00000000-0005-0000-0000-0000FB020000}"/>
    <cellStyle name="Moneda 11 6" xfId="536" xr:uid="{00000000-0005-0000-0000-0000FC020000}"/>
    <cellStyle name="Moneda 11 6 2" xfId="537" xr:uid="{00000000-0005-0000-0000-0000FD020000}"/>
    <cellStyle name="Moneda 11 6 2 2" xfId="538" xr:uid="{00000000-0005-0000-0000-0000FE020000}"/>
    <cellStyle name="Moneda 11 6 3" xfId="539" xr:uid="{00000000-0005-0000-0000-0000FF020000}"/>
    <cellStyle name="Moneda 11 6 3 2" xfId="540" xr:uid="{00000000-0005-0000-0000-000000030000}"/>
    <cellStyle name="Moneda 11 6 4" xfId="541" xr:uid="{00000000-0005-0000-0000-000001030000}"/>
    <cellStyle name="Moneda 11 6 4 2" xfId="542" xr:uid="{00000000-0005-0000-0000-000002030000}"/>
    <cellStyle name="Moneda 11 6 5" xfId="543" xr:uid="{00000000-0005-0000-0000-000003030000}"/>
    <cellStyle name="Moneda 11 7" xfId="544" xr:uid="{00000000-0005-0000-0000-000004030000}"/>
    <cellStyle name="Moneda 11 7 2" xfId="545" xr:uid="{00000000-0005-0000-0000-000005030000}"/>
    <cellStyle name="Moneda 11 8" xfId="546" xr:uid="{00000000-0005-0000-0000-000006030000}"/>
    <cellStyle name="Moneda 11 8 2" xfId="547" xr:uid="{00000000-0005-0000-0000-000007030000}"/>
    <cellStyle name="Moneda 11 9" xfId="548" xr:uid="{00000000-0005-0000-0000-000008030000}"/>
    <cellStyle name="Moneda 11 9 2" xfId="549" xr:uid="{00000000-0005-0000-0000-000009030000}"/>
    <cellStyle name="Moneda 12" xfId="550" xr:uid="{00000000-0005-0000-0000-00000A030000}"/>
    <cellStyle name="Moneda 12 2" xfId="551" xr:uid="{00000000-0005-0000-0000-00000B030000}"/>
    <cellStyle name="Moneda 12 2 2" xfId="552" xr:uid="{00000000-0005-0000-0000-00000C030000}"/>
    <cellStyle name="Moneda 12 2 2 2" xfId="553" xr:uid="{00000000-0005-0000-0000-00000D030000}"/>
    <cellStyle name="Moneda 12 2 2 2 2" xfId="554" xr:uid="{00000000-0005-0000-0000-00000E030000}"/>
    <cellStyle name="Moneda 12 2 2 2 2 2" xfId="555" xr:uid="{00000000-0005-0000-0000-00000F030000}"/>
    <cellStyle name="Moneda 12 2 2 2 3" xfId="556" xr:uid="{00000000-0005-0000-0000-000010030000}"/>
    <cellStyle name="Moneda 12 2 2 2 3 2" xfId="557" xr:uid="{00000000-0005-0000-0000-000011030000}"/>
    <cellStyle name="Moneda 12 2 2 2 4" xfId="558" xr:uid="{00000000-0005-0000-0000-000012030000}"/>
    <cellStyle name="Moneda 12 2 2 2 4 2" xfId="559" xr:uid="{00000000-0005-0000-0000-000013030000}"/>
    <cellStyle name="Moneda 12 2 2 2 5" xfId="560" xr:uid="{00000000-0005-0000-0000-000014030000}"/>
    <cellStyle name="Moneda 12 2 2 3" xfId="561" xr:uid="{00000000-0005-0000-0000-000015030000}"/>
    <cellStyle name="Moneda 12 2 2 3 2" xfId="562" xr:uid="{00000000-0005-0000-0000-000016030000}"/>
    <cellStyle name="Moneda 12 2 2 4" xfId="563" xr:uid="{00000000-0005-0000-0000-000017030000}"/>
    <cellStyle name="Moneda 12 2 2 4 2" xfId="564" xr:uid="{00000000-0005-0000-0000-000018030000}"/>
    <cellStyle name="Moneda 12 2 2 5" xfId="565" xr:uid="{00000000-0005-0000-0000-000019030000}"/>
    <cellStyle name="Moneda 12 2 2 5 2" xfId="566" xr:uid="{00000000-0005-0000-0000-00001A030000}"/>
    <cellStyle name="Moneda 12 2 2 6" xfId="567" xr:uid="{00000000-0005-0000-0000-00001B030000}"/>
    <cellStyle name="Moneda 12 2 3" xfId="568" xr:uid="{00000000-0005-0000-0000-00001C030000}"/>
    <cellStyle name="Moneda 12 2 3 2" xfId="569" xr:uid="{00000000-0005-0000-0000-00001D030000}"/>
    <cellStyle name="Moneda 12 2 3 2 2" xfId="570" xr:uid="{00000000-0005-0000-0000-00001E030000}"/>
    <cellStyle name="Moneda 12 2 3 3" xfId="571" xr:uid="{00000000-0005-0000-0000-00001F030000}"/>
    <cellStyle name="Moneda 12 2 3 3 2" xfId="572" xr:uid="{00000000-0005-0000-0000-000020030000}"/>
    <cellStyle name="Moneda 12 2 3 4" xfId="573" xr:uid="{00000000-0005-0000-0000-000021030000}"/>
    <cellStyle name="Moneda 12 2 3 4 2" xfId="574" xr:uid="{00000000-0005-0000-0000-000022030000}"/>
    <cellStyle name="Moneda 12 2 3 5" xfId="575" xr:uid="{00000000-0005-0000-0000-000023030000}"/>
    <cellStyle name="Moneda 12 2 4" xfId="576" xr:uid="{00000000-0005-0000-0000-000024030000}"/>
    <cellStyle name="Moneda 12 2 4 2" xfId="577" xr:uid="{00000000-0005-0000-0000-000025030000}"/>
    <cellStyle name="Moneda 12 2 5" xfId="578" xr:uid="{00000000-0005-0000-0000-000026030000}"/>
    <cellStyle name="Moneda 12 2 5 2" xfId="579" xr:uid="{00000000-0005-0000-0000-000027030000}"/>
    <cellStyle name="Moneda 12 2 6" xfId="580" xr:uid="{00000000-0005-0000-0000-000028030000}"/>
    <cellStyle name="Moneda 12 2 6 2" xfId="581" xr:uid="{00000000-0005-0000-0000-000029030000}"/>
    <cellStyle name="Moneda 12 2 7" xfId="582" xr:uid="{00000000-0005-0000-0000-00002A030000}"/>
    <cellStyle name="Moneda 12 2 8" xfId="583" xr:uid="{00000000-0005-0000-0000-00002B030000}"/>
    <cellStyle name="Moneda 12 3" xfId="584" xr:uid="{00000000-0005-0000-0000-00002C030000}"/>
    <cellStyle name="Moneda 12 3 2" xfId="585" xr:uid="{00000000-0005-0000-0000-00002D030000}"/>
    <cellStyle name="Moneda 12 3 2 2" xfId="586" xr:uid="{00000000-0005-0000-0000-00002E030000}"/>
    <cellStyle name="Moneda 12 3 2 2 2" xfId="587" xr:uid="{00000000-0005-0000-0000-00002F030000}"/>
    <cellStyle name="Moneda 12 3 2 3" xfId="588" xr:uid="{00000000-0005-0000-0000-000030030000}"/>
    <cellStyle name="Moneda 12 3 2 3 2" xfId="589" xr:uid="{00000000-0005-0000-0000-000031030000}"/>
    <cellStyle name="Moneda 12 3 2 4" xfId="590" xr:uid="{00000000-0005-0000-0000-000032030000}"/>
    <cellStyle name="Moneda 12 3 2 4 2" xfId="591" xr:uid="{00000000-0005-0000-0000-000033030000}"/>
    <cellStyle name="Moneda 12 3 2 5" xfId="592" xr:uid="{00000000-0005-0000-0000-000034030000}"/>
    <cellStyle name="Moneda 12 3 3" xfId="593" xr:uid="{00000000-0005-0000-0000-000035030000}"/>
    <cellStyle name="Moneda 12 3 3 2" xfId="594" xr:uid="{00000000-0005-0000-0000-000036030000}"/>
    <cellStyle name="Moneda 12 3 4" xfId="595" xr:uid="{00000000-0005-0000-0000-000037030000}"/>
    <cellStyle name="Moneda 12 3 4 2" xfId="596" xr:uid="{00000000-0005-0000-0000-000038030000}"/>
    <cellStyle name="Moneda 12 3 5" xfId="597" xr:uid="{00000000-0005-0000-0000-000039030000}"/>
    <cellStyle name="Moneda 12 3 5 2" xfId="598" xr:uid="{00000000-0005-0000-0000-00003A030000}"/>
    <cellStyle name="Moneda 12 3 6" xfId="599" xr:uid="{00000000-0005-0000-0000-00003B030000}"/>
    <cellStyle name="Moneda 12 4" xfId="600" xr:uid="{00000000-0005-0000-0000-00003C030000}"/>
    <cellStyle name="Moneda 12 4 2" xfId="601" xr:uid="{00000000-0005-0000-0000-00003D030000}"/>
    <cellStyle name="Moneda 12 4 2 2" xfId="602" xr:uid="{00000000-0005-0000-0000-00003E030000}"/>
    <cellStyle name="Moneda 12 4 3" xfId="603" xr:uid="{00000000-0005-0000-0000-00003F030000}"/>
    <cellStyle name="Moneda 12 4 3 2" xfId="604" xr:uid="{00000000-0005-0000-0000-000040030000}"/>
    <cellStyle name="Moneda 12 4 4" xfId="605" xr:uid="{00000000-0005-0000-0000-000041030000}"/>
    <cellStyle name="Moneda 12 4 4 2" xfId="606" xr:uid="{00000000-0005-0000-0000-000042030000}"/>
    <cellStyle name="Moneda 12 4 5" xfId="607" xr:uid="{00000000-0005-0000-0000-000043030000}"/>
    <cellStyle name="Moneda 12 5" xfId="608" xr:uid="{00000000-0005-0000-0000-000044030000}"/>
    <cellStyle name="Moneda 12 5 2" xfId="609" xr:uid="{00000000-0005-0000-0000-000045030000}"/>
    <cellStyle name="Moneda 12 6" xfId="610" xr:uid="{00000000-0005-0000-0000-000046030000}"/>
    <cellStyle name="Moneda 12 6 2" xfId="611" xr:uid="{00000000-0005-0000-0000-000047030000}"/>
    <cellStyle name="Moneda 12 7" xfId="612" xr:uid="{00000000-0005-0000-0000-000048030000}"/>
    <cellStyle name="Moneda 12 7 2" xfId="613" xr:uid="{00000000-0005-0000-0000-000049030000}"/>
    <cellStyle name="Moneda 12 8" xfId="614" xr:uid="{00000000-0005-0000-0000-00004A030000}"/>
    <cellStyle name="Moneda 12 9" xfId="615" xr:uid="{00000000-0005-0000-0000-00004B030000}"/>
    <cellStyle name="Moneda 13" xfId="616" xr:uid="{00000000-0005-0000-0000-00004C030000}"/>
    <cellStyle name="Moneda 13 10" xfId="617" xr:uid="{00000000-0005-0000-0000-00004D030000}"/>
    <cellStyle name="Moneda 13 2" xfId="618" xr:uid="{00000000-0005-0000-0000-00004E030000}"/>
    <cellStyle name="Moneda 13 2 2" xfId="619" xr:uid="{00000000-0005-0000-0000-00004F030000}"/>
    <cellStyle name="Moneda 13 2 2 2" xfId="620" xr:uid="{00000000-0005-0000-0000-000050030000}"/>
    <cellStyle name="Moneda 13 2 2 2 2" xfId="621" xr:uid="{00000000-0005-0000-0000-000051030000}"/>
    <cellStyle name="Moneda 13 2 2 2 2 2" xfId="622" xr:uid="{00000000-0005-0000-0000-000052030000}"/>
    <cellStyle name="Moneda 13 2 2 2 3" xfId="623" xr:uid="{00000000-0005-0000-0000-000053030000}"/>
    <cellStyle name="Moneda 13 2 2 2 3 2" xfId="624" xr:uid="{00000000-0005-0000-0000-000054030000}"/>
    <cellStyle name="Moneda 13 2 2 2 4" xfId="625" xr:uid="{00000000-0005-0000-0000-000055030000}"/>
    <cellStyle name="Moneda 13 2 2 2 4 2" xfId="626" xr:uid="{00000000-0005-0000-0000-000056030000}"/>
    <cellStyle name="Moneda 13 2 2 2 5" xfId="627" xr:uid="{00000000-0005-0000-0000-000057030000}"/>
    <cellStyle name="Moneda 13 2 2 3" xfId="628" xr:uid="{00000000-0005-0000-0000-000058030000}"/>
    <cellStyle name="Moneda 13 2 2 3 2" xfId="629" xr:uid="{00000000-0005-0000-0000-000059030000}"/>
    <cellStyle name="Moneda 13 2 2 4" xfId="630" xr:uid="{00000000-0005-0000-0000-00005A030000}"/>
    <cellStyle name="Moneda 13 2 2 4 2" xfId="631" xr:uid="{00000000-0005-0000-0000-00005B030000}"/>
    <cellStyle name="Moneda 13 2 2 5" xfId="632" xr:uid="{00000000-0005-0000-0000-00005C030000}"/>
    <cellStyle name="Moneda 13 2 2 5 2" xfId="633" xr:uid="{00000000-0005-0000-0000-00005D030000}"/>
    <cellStyle name="Moneda 13 2 2 6" xfId="634" xr:uid="{00000000-0005-0000-0000-00005E030000}"/>
    <cellStyle name="Moneda 13 2 3" xfId="635" xr:uid="{00000000-0005-0000-0000-00005F030000}"/>
    <cellStyle name="Moneda 13 2 3 2" xfId="636" xr:uid="{00000000-0005-0000-0000-000060030000}"/>
    <cellStyle name="Moneda 13 2 3 2 2" xfId="637" xr:uid="{00000000-0005-0000-0000-000061030000}"/>
    <cellStyle name="Moneda 13 2 3 3" xfId="638" xr:uid="{00000000-0005-0000-0000-000062030000}"/>
    <cellStyle name="Moneda 13 2 3 3 2" xfId="639" xr:uid="{00000000-0005-0000-0000-000063030000}"/>
    <cellStyle name="Moneda 13 2 3 4" xfId="640" xr:uid="{00000000-0005-0000-0000-000064030000}"/>
    <cellStyle name="Moneda 13 2 3 4 2" xfId="641" xr:uid="{00000000-0005-0000-0000-000065030000}"/>
    <cellStyle name="Moneda 13 2 3 5" xfId="642" xr:uid="{00000000-0005-0000-0000-000066030000}"/>
    <cellStyle name="Moneda 13 2 4" xfId="643" xr:uid="{00000000-0005-0000-0000-000067030000}"/>
    <cellStyle name="Moneda 13 2 4 2" xfId="644" xr:uid="{00000000-0005-0000-0000-000068030000}"/>
    <cellStyle name="Moneda 13 2 5" xfId="645" xr:uid="{00000000-0005-0000-0000-000069030000}"/>
    <cellStyle name="Moneda 13 2 5 2" xfId="646" xr:uid="{00000000-0005-0000-0000-00006A030000}"/>
    <cellStyle name="Moneda 13 2 6" xfId="647" xr:uid="{00000000-0005-0000-0000-00006B030000}"/>
    <cellStyle name="Moneda 13 2 6 2" xfId="648" xr:uid="{00000000-0005-0000-0000-00006C030000}"/>
    <cellStyle name="Moneda 13 2 7" xfId="649" xr:uid="{00000000-0005-0000-0000-00006D030000}"/>
    <cellStyle name="Moneda 13 2 8" xfId="650" xr:uid="{00000000-0005-0000-0000-00006E030000}"/>
    <cellStyle name="Moneda 13 3" xfId="651" xr:uid="{00000000-0005-0000-0000-00006F030000}"/>
    <cellStyle name="Moneda 13 3 2" xfId="652" xr:uid="{00000000-0005-0000-0000-000070030000}"/>
    <cellStyle name="Moneda 13 3 2 2" xfId="653" xr:uid="{00000000-0005-0000-0000-000071030000}"/>
    <cellStyle name="Moneda 13 3 2 2 2" xfId="654" xr:uid="{00000000-0005-0000-0000-000072030000}"/>
    <cellStyle name="Moneda 13 3 2 3" xfId="655" xr:uid="{00000000-0005-0000-0000-000073030000}"/>
    <cellStyle name="Moneda 13 3 2 3 2" xfId="656" xr:uid="{00000000-0005-0000-0000-000074030000}"/>
    <cellStyle name="Moneda 13 3 2 4" xfId="657" xr:uid="{00000000-0005-0000-0000-000075030000}"/>
    <cellStyle name="Moneda 13 3 2 4 2" xfId="658" xr:uid="{00000000-0005-0000-0000-000076030000}"/>
    <cellStyle name="Moneda 13 3 2 5" xfId="659" xr:uid="{00000000-0005-0000-0000-000077030000}"/>
    <cellStyle name="Moneda 13 3 3" xfId="660" xr:uid="{00000000-0005-0000-0000-000078030000}"/>
    <cellStyle name="Moneda 13 3 3 2" xfId="661" xr:uid="{00000000-0005-0000-0000-000079030000}"/>
    <cellStyle name="Moneda 13 3 4" xfId="662" xr:uid="{00000000-0005-0000-0000-00007A030000}"/>
    <cellStyle name="Moneda 13 3 4 2" xfId="663" xr:uid="{00000000-0005-0000-0000-00007B030000}"/>
    <cellStyle name="Moneda 13 3 5" xfId="664" xr:uid="{00000000-0005-0000-0000-00007C030000}"/>
    <cellStyle name="Moneda 13 3 5 2" xfId="665" xr:uid="{00000000-0005-0000-0000-00007D030000}"/>
    <cellStyle name="Moneda 13 3 6" xfId="666" xr:uid="{00000000-0005-0000-0000-00007E030000}"/>
    <cellStyle name="Moneda 13 4" xfId="667" xr:uid="{00000000-0005-0000-0000-00007F030000}"/>
    <cellStyle name="Moneda 13 4 2" xfId="668" xr:uid="{00000000-0005-0000-0000-000080030000}"/>
    <cellStyle name="Moneda 13 4 2 2" xfId="669" xr:uid="{00000000-0005-0000-0000-000081030000}"/>
    <cellStyle name="Moneda 13 4 3" xfId="670" xr:uid="{00000000-0005-0000-0000-000082030000}"/>
    <cellStyle name="Moneda 13 4 3 2" xfId="671" xr:uid="{00000000-0005-0000-0000-000083030000}"/>
    <cellStyle name="Moneda 13 4 4" xfId="672" xr:uid="{00000000-0005-0000-0000-000084030000}"/>
    <cellStyle name="Moneda 13 4 4 2" xfId="673" xr:uid="{00000000-0005-0000-0000-000085030000}"/>
    <cellStyle name="Moneda 13 4 5" xfId="674" xr:uid="{00000000-0005-0000-0000-000086030000}"/>
    <cellStyle name="Moneda 13 5" xfId="675" xr:uid="{00000000-0005-0000-0000-000087030000}"/>
    <cellStyle name="Moneda 13 5 2" xfId="676" xr:uid="{00000000-0005-0000-0000-000088030000}"/>
    <cellStyle name="Moneda 13 5 2 2" xfId="677" xr:uid="{00000000-0005-0000-0000-000089030000}"/>
    <cellStyle name="Moneda 13 5 3" xfId="678" xr:uid="{00000000-0005-0000-0000-00008A030000}"/>
    <cellStyle name="Moneda 13 5 3 2" xfId="679" xr:uid="{00000000-0005-0000-0000-00008B030000}"/>
    <cellStyle name="Moneda 13 5 4" xfId="680" xr:uid="{00000000-0005-0000-0000-00008C030000}"/>
    <cellStyle name="Moneda 13 5 4 2" xfId="681" xr:uid="{00000000-0005-0000-0000-00008D030000}"/>
    <cellStyle name="Moneda 13 5 5" xfId="682" xr:uid="{00000000-0005-0000-0000-00008E030000}"/>
    <cellStyle name="Moneda 13 6" xfId="683" xr:uid="{00000000-0005-0000-0000-00008F030000}"/>
    <cellStyle name="Moneda 13 6 2" xfId="684" xr:uid="{00000000-0005-0000-0000-000090030000}"/>
    <cellStyle name="Moneda 13 7" xfId="685" xr:uid="{00000000-0005-0000-0000-000091030000}"/>
    <cellStyle name="Moneda 13 7 2" xfId="686" xr:uid="{00000000-0005-0000-0000-000092030000}"/>
    <cellStyle name="Moneda 13 8" xfId="687" xr:uid="{00000000-0005-0000-0000-000093030000}"/>
    <cellStyle name="Moneda 13 8 2" xfId="688" xr:uid="{00000000-0005-0000-0000-000094030000}"/>
    <cellStyle name="Moneda 13 9" xfId="689" xr:uid="{00000000-0005-0000-0000-000095030000}"/>
    <cellStyle name="Moneda 14" xfId="690" xr:uid="{00000000-0005-0000-0000-000096030000}"/>
    <cellStyle name="Moneda 14 2" xfId="691" xr:uid="{00000000-0005-0000-0000-000097030000}"/>
    <cellStyle name="Moneda 14 2 2" xfId="692" xr:uid="{00000000-0005-0000-0000-000098030000}"/>
    <cellStyle name="Moneda 14 2 2 2" xfId="693" xr:uid="{00000000-0005-0000-0000-000099030000}"/>
    <cellStyle name="Moneda 14 2 2 2 2" xfId="694" xr:uid="{00000000-0005-0000-0000-00009A030000}"/>
    <cellStyle name="Moneda 14 2 2 2 2 2" xfId="695" xr:uid="{00000000-0005-0000-0000-00009B030000}"/>
    <cellStyle name="Moneda 14 2 2 2 3" xfId="696" xr:uid="{00000000-0005-0000-0000-00009C030000}"/>
    <cellStyle name="Moneda 14 2 2 2 3 2" xfId="697" xr:uid="{00000000-0005-0000-0000-00009D030000}"/>
    <cellStyle name="Moneda 14 2 2 2 4" xfId="698" xr:uid="{00000000-0005-0000-0000-00009E030000}"/>
    <cellStyle name="Moneda 14 2 2 2 4 2" xfId="699" xr:uid="{00000000-0005-0000-0000-00009F030000}"/>
    <cellStyle name="Moneda 14 2 2 2 5" xfId="700" xr:uid="{00000000-0005-0000-0000-0000A0030000}"/>
    <cellStyle name="Moneda 14 2 2 3" xfId="701" xr:uid="{00000000-0005-0000-0000-0000A1030000}"/>
    <cellStyle name="Moneda 14 2 2 3 2" xfId="702" xr:uid="{00000000-0005-0000-0000-0000A2030000}"/>
    <cellStyle name="Moneda 14 2 2 4" xfId="703" xr:uid="{00000000-0005-0000-0000-0000A3030000}"/>
    <cellStyle name="Moneda 14 2 2 4 2" xfId="704" xr:uid="{00000000-0005-0000-0000-0000A4030000}"/>
    <cellStyle name="Moneda 14 2 2 5" xfId="705" xr:uid="{00000000-0005-0000-0000-0000A5030000}"/>
    <cellStyle name="Moneda 14 2 2 5 2" xfId="706" xr:uid="{00000000-0005-0000-0000-0000A6030000}"/>
    <cellStyle name="Moneda 14 2 2 6" xfId="707" xr:uid="{00000000-0005-0000-0000-0000A7030000}"/>
    <cellStyle name="Moneda 14 2 3" xfId="708" xr:uid="{00000000-0005-0000-0000-0000A8030000}"/>
    <cellStyle name="Moneda 14 2 3 2" xfId="709" xr:uid="{00000000-0005-0000-0000-0000A9030000}"/>
    <cellStyle name="Moneda 14 2 3 2 2" xfId="710" xr:uid="{00000000-0005-0000-0000-0000AA030000}"/>
    <cellStyle name="Moneda 14 2 3 3" xfId="711" xr:uid="{00000000-0005-0000-0000-0000AB030000}"/>
    <cellStyle name="Moneda 14 2 3 3 2" xfId="712" xr:uid="{00000000-0005-0000-0000-0000AC030000}"/>
    <cellStyle name="Moneda 14 2 3 4" xfId="713" xr:uid="{00000000-0005-0000-0000-0000AD030000}"/>
    <cellStyle name="Moneda 14 2 3 4 2" xfId="714" xr:uid="{00000000-0005-0000-0000-0000AE030000}"/>
    <cellStyle name="Moneda 14 2 3 5" xfId="715" xr:uid="{00000000-0005-0000-0000-0000AF030000}"/>
    <cellStyle name="Moneda 14 2 4" xfId="716" xr:uid="{00000000-0005-0000-0000-0000B0030000}"/>
    <cellStyle name="Moneda 14 2 4 2" xfId="717" xr:uid="{00000000-0005-0000-0000-0000B1030000}"/>
    <cellStyle name="Moneda 14 2 5" xfId="718" xr:uid="{00000000-0005-0000-0000-0000B2030000}"/>
    <cellStyle name="Moneda 14 2 5 2" xfId="719" xr:uid="{00000000-0005-0000-0000-0000B3030000}"/>
    <cellStyle name="Moneda 14 2 6" xfId="720" xr:uid="{00000000-0005-0000-0000-0000B4030000}"/>
    <cellStyle name="Moneda 14 2 6 2" xfId="721" xr:uid="{00000000-0005-0000-0000-0000B5030000}"/>
    <cellStyle name="Moneda 14 2 7" xfId="722" xr:uid="{00000000-0005-0000-0000-0000B6030000}"/>
    <cellStyle name="Moneda 14 2 8" xfId="723" xr:uid="{00000000-0005-0000-0000-0000B7030000}"/>
    <cellStyle name="Moneda 14 3" xfId="724" xr:uid="{00000000-0005-0000-0000-0000B8030000}"/>
    <cellStyle name="Moneda 14 3 2" xfId="725" xr:uid="{00000000-0005-0000-0000-0000B9030000}"/>
    <cellStyle name="Moneda 14 3 2 2" xfId="726" xr:uid="{00000000-0005-0000-0000-0000BA030000}"/>
    <cellStyle name="Moneda 14 3 2 2 2" xfId="727" xr:uid="{00000000-0005-0000-0000-0000BB030000}"/>
    <cellStyle name="Moneda 14 3 2 3" xfId="728" xr:uid="{00000000-0005-0000-0000-0000BC030000}"/>
    <cellStyle name="Moneda 14 3 2 3 2" xfId="729" xr:uid="{00000000-0005-0000-0000-0000BD030000}"/>
    <cellStyle name="Moneda 14 3 2 4" xfId="730" xr:uid="{00000000-0005-0000-0000-0000BE030000}"/>
    <cellStyle name="Moneda 14 3 2 4 2" xfId="731" xr:uid="{00000000-0005-0000-0000-0000BF030000}"/>
    <cellStyle name="Moneda 14 3 2 5" xfId="732" xr:uid="{00000000-0005-0000-0000-0000C0030000}"/>
    <cellStyle name="Moneda 14 3 3" xfId="733" xr:uid="{00000000-0005-0000-0000-0000C1030000}"/>
    <cellStyle name="Moneda 14 3 3 2" xfId="734" xr:uid="{00000000-0005-0000-0000-0000C2030000}"/>
    <cellStyle name="Moneda 14 3 4" xfId="735" xr:uid="{00000000-0005-0000-0000-0000C3030000}"/>
    <cellStyle name="Moneda 14 3 4 2" xfId="736" xr:uid="{00000000-0005-0000-0000-0000C4030000}"/>
    <cellStyle name="Moneda 14 3 5" xfId="737" xr:uid="{00000000-0005-0000-0000-0000C5030000}"/>
    <cellStyle name="Moneda 14 3 5 2" xfId="738" xr:uid="{00000000-0005-0000-0000-0000C6030000}"/>
    <cellStyle name="Moneda 14 3 6" xfId="739" xr:uid="{00000000-0005-0000-0000-0000C7030000}"/>
    <cellStyle name="Moneda 14 4" xfId="740" xr:uid="{00000000-0005-0000-0000-0000C8030000}"/>
    <cellStyle name="Moneda 14 4 2" xfId="741" xr:uid="{00000000-0005-0000-0000-0000C9030000}"/>
    <cellStyle name="Moneda 14 4 2 2" xfId="742" xr:uid="{00000000-0005-0000-0000-0000CA030000}"/>
    <cellStyle name="Moneda 14 4 3" xfId="743" xr:uid="{00000000-0005-0000-0000-0000CB030000}"/>
    <cellStyle name="Moneda 14 4 3 2" xfId="744" xr:uid="{00000000-0005-0000-0000-0000CC030000}"/>
    <cellStyle name="Moneda 14 4 4" xfId="745" xr:uid="{00000000-0005-0000-0000-0000CD030000}"/>
    <cellStyle name="Moneda 14 4 4 2" xfId="746" xr:uid="{00000000-0005-0000-0000-0000CE030000}"/>
    <cellStyle name="Moneda 14 4 5" xfId="747" xr:uid="{00000000-0005-0000-0000-0000CF030000}"/>
    <cellStyle name="Moneda 14 5" xfId="748" xr:uid="{00000000-0005-0000-0000-0000D0030000}"/>
    <cellStyle name="Moneda 14 5 2" xfId="749" xr:uid="{00000000-0005-0000-0000-0000D1030000}"/>
    <cellStyle name="Moneda 14 6" xfId="750" xr:uid="{00000000-0005-0000-0000-0000D2030000}"/>
    <cellStyle name="Moneda 14 6 2" xfId="751" xr:uid="{00000000-0005-0000-0000-0000D3030000}"/>
    <cellStyle name="Moneda 14 7" xfId="752" xr:uid="{00000000-0005-0000-0000-0000D4030000}"/>
    <cellStyle name="Moneda 14 7 2" xfId="753" xr:uid="{00000000-0005-0000-0000-0000D5030000}"/>
    <cellStyle name="Moneda 14 8" xfId="754" xr:uid="{00000000-0005-0000-0000-0000D6030000}"/>
    <cellStyle name="Moneda 14 9" xfId="755" xr:uid="{00000000-0005-0000-0000-0000D7030000}"/>
    <cellStyle name="Moneda 15" xfId="756" xr:uid="{00000000-0005-0000-0000-0000D8030000}"/>
    <cellStyle name="Moneda 15 2" xfId="757" xr:uid="{00000000-0005-0000-0000-0000D9030000}"/>
    <cellStyle name="Moneda 15 2 2" xfId="758" xr:uid="{00000000-0005-0000-0000-0000DA030000}"/>
    <cellStyle name="Moneda 15 2 2 2" xfId="759" xr:uid="{00000000-0005-0000-0000-0000DB030000}"/>
    <cellStyle name="Moneda 15 2 2 2 2" xfId="760" xr:uid="{00000000-0005-0000-0000-0000DC030000}"/>
    <cellStyle name="Moneda 15 2 2 2 2 2" xfId="761" xr:uid="{00000000-0005-0000-0000-0000DD030000}"/>
    <cellStyle name="Moneda 15 2 2 2 3" xfId="762" xr:uid="{00000000-0005-0000-0000-0000DE030000}"/>
    <cellStyle name="Moneda 15 2 2 2 3 2" xfId="763" xr:uid="{00000000-0005-0000-0000-0000DF030000}"/>
    <cellStyle name="Moneda 15 2 2 2 4" xfId="764" xr:uid="{00000000-0005-0000-0000-0000E0030000}"/>
    <cellStyle name="Moneda 15 2 2 2 4 2" xfId="765" xr:uid="{00000000-0005-0000-0000-0000E1030000}"/>
    <cellStyle name="Moneda 15 2 2 2 5" xfId="766" xr:uid="{00000000-0005-0000-0000-0000E2030000}"/>
    <cellStyle name="Moneda 15 2 2 3" xfId="767" xr:uid="{00000000-0005-0000-0000-0000E3030000}"/>
    <cellStyle name="Moneda 15 2 2 3 2" xfId="768" xr:uid="{00000000-0005-0000-0000-0000E4030000}"/>
    <cellStyle name="Moneda 15 2 2 4" xfId="769" xr:uid="{00000000-0005-0000-0000-0000E5030000}"/>
    <cellStyle name="Moneda 15 2 2 4 2" xfId="770" xr:uid="{00000000-0005-0000-0000-0000E6030000}"/>
    <cellStyle name="Moneda 15 2 2 5" xfId="771" xr:uid="{00000000-0005-0000-0000-0000E7030000}"/>
    <cellStyle name="Moneda 15 2 2 5 2" xfId="772" xr:uid="{00000000-0005-0000-0000-0000E8030000}"/>
    <cellStyle name="Moneda 15 2 2 6" xfId="773" xr:uid="{00000000-0005-0000-0000-0000E9030000}"/>
    <cellStyle name="Moneda 15 2 3" xfId="774" xr:uid="{00000000-0005-0000-0000-0000EA030000}"/>
    <cellStyle name="Moneda 15 2 3 2" xfId="775" xr:uid="{00000000-0005-0000-0000-0000EB030000}"/>
    <cellStyle name="Moneda 15 2 3 2 2" xfId="776" xr:uid="{00000000-0005-0000-0000-0000EC030000}"/>
    <cellStyle name="Moneda 15 2 3 3" xfId="777" xr:uid="{00000000-0005-0000-0000-0000ED030000}"/>
    <cellStyle name="Moneda 15 2 3 3 2" xfId="778" xr:uid="{00000000-0005-0000-0000-0000EE030000}"/>
    <cellStyle name="Moneda 15 2 3 4" xfId="779" xr:uid="{00000000-0005-0000-0000-0000EF030000}"/>
    <cellStyle name="Moneda 15 2 3 4 2" xfId="780" xr:uid="{00000000-0005-0000-0000-0000F0030000}"/>
    <cellStyle name="Moneda 15 2 3 5" xfId="781" xr:uid="{00000000-0005-0000-0000-0000F1030000}"/>
    <cellStyle name="Moneda 15 2 4" xfId="782" xr:uid="{00000000-0005-0000-0000-0000F2030000}"/>
    <cellStyle name="Moneda 15 2 4 2" xfId="783" xr:uid="{00000000-0005-0000-0000-0000F3030000}"/>
    <cellStyle name="Moneda 15 2 5" xfId="784" xr:uid="{00000000-0005-0000-0000-0000F4030000}"/>
    <cellStyle name="Moneda 15 2 5 2" xfId="785" xr:uid="{00000000-0005-0000-0000-0000F5030000}"/>
    <cellStyle name="Moneda 15 2 6" xfId="786" xr:uid="{00000000-0005-0000-0000-0000F6030000}"/>
    <cellStyle name="Moneda 15 2 6 2" xfId="787" xr:uid="{00000000-0005-0000-0000-0000F7030000}"/>
    <cellStyle name="Moneda 15 2 7" xfId="788" xr:uid="{00000000-0005-0000-0000-0000F8030000}"/>
    <cellStyle name="Moneda 15 2 8" xfId="789" xr:uid="{00000000-0005-0000-0000-0000F9030000}"/>
    <cellStyle name="Moneda 15 3" xfId="790" xr:uid="{00000000-0005-0000-0000-0000FA030000}"/>
    <cellStyle name="Moneda 15 3 2" xfId="791" xr:uid="{00000000-0005-0000-0000-0000FB030000}"/>
    <cellStyle name="Moneda 15 3 2 2" xfId="792" xr:uid="{00000000-0005-0000-0000-0000FC030000}"/>
    <cellStyle name="Moneda 15 3 2 2 2" xfId="793" xr:uid="{00000000-0005-0000-0000-0000FD030000}"/>
    <cellStyle name="Moneda 15 3 2 3" xfId="794" xr:uid="{00000000-0005-0000-0000-0000FE030000}"/>
    <cellStyle name="Moneda 15 3 2 3 2" xfId="795" xr:uid="{00000000-0005-0000-0000-0000FF030000}"/>
    <cellStyle name="Moneda 15 3 2 4" xfId="796" xr:uid="{00000000-0005-0000-0000-000000040000}"/>
    <cellStyle name="Moneda 15 3 2 4 2" xfId="797" xr:uid="{00000000-0005-0000-0000-000001040000}"/>
    <cellStyle name="Moneda 15 3 2 5" xfId="798" xr:uid="{00000000-0005-0000-0000-000002040000}"/>
    <cellStyle name="Moneda 15 3 3" xfId="799" xr:uid="{00000000-0005-0000-0000-000003040000}"/>
    <cellStyle name="Moneda 15 3 3 2" xfId="800" xr:uid="{00000000-0005-0000-0000-000004040000}"/>
    <cellStyle name="Moneda 15 3 4" xfId="801" xr:uid="{00000000-0005-0000-0000-000005040000}"/>
    <cellStyle name="Moneda 15 3 4 2" xfId="802" xr:uid="{00000000-0005-0000-0000-000006040000}"/>
    <cellStyle name="Moneda 15 3 5" xfId="803" xr:uid="{00000000-0005-0000-0000-000007040000}"/>
    <cellStyle name="Moneda 15 3 5 2" xfId="804" xr:uid="{00000000-0005-0000-0000-000008040000}"/>
    <cellStyle name="Moneda 15 3 6" xfId="805" xr:uid="{00000000-0005-0000-0000-000009040000}"/>
    <cellStyle name="Moneda 15 4" xfId="806" xr:uid="{00000000-0005-0000-0000-00000A040000}"/>
    <cellStyle name="Moneda 15 4 2" xfId="807" xr:uid="{00000000-0005-0000-0000-00000B040000}"/>
    <cellStyle name="Moneda 15 4 2 2" xfId="808" xr:uid="{00000000-0005-0000-0000-00000C040000}"/>
    <cellStyle name="Moneda 15 4 3" xfId="809" xr:uid="{00000000-0005-0000-0000-00000D040000}"/>
    <cellStyle name="Moneda 15 4 3 2" xfId="810" xr:uid="{00000000-0005-0000-0000-00000E040000}"/>
    <cellStyle name="Moneda 15 4 4" xfId="811" xr:uid="{00000000-0005-0000-0000-00000F040000}"/>
    <cellStyle name="Moneda 15 4 4 2" xfId="812" xr:uid="{00000000-0005-0000-0000-000010040000}"/>
    <cellStyle name="Moneda 15 4 5" xfId="813" xr:uid="{00000000-0005-0000-0000-000011040000}"/>
    <cellStyle name="Moneda 15 5" xfId="814" xr:uid="{00000000-0005-0000-0000-000012040000}"/>
    <cellStyle name="Moneda 15 5 2" xfId="815" xr:uid="{00000000-0005-0000-0000-000013040000}"/>
    <cellStyle name="Moneda 15 6" xfId="816" xr:uid="{00000000-0005-0000-0000-000014040000}"/>
    <cellStyle name="Moneda 15 6 2" xfId="817" xr:uid="{00000000-0005-0000-0000-000015040000}"/>
    <cellStyle name="Moneda 15 7" xfId="818" xr:uid="{00000000-0005-0000-0000-000016040000}"/>
    <cellStyle name="Moneda 15 7 2" xfId="819" xr:uid="{00000000-0005-0000-0000-000017040000}"/>
    <cellStyle name="Moneda 15 8" xfId="820" xr:uid="{00000000-0005-0000-0000-000018040000}"/>
    <cellStyle name="Moneda 15 9" xfId="821" xr:uid="{00000000-0005-0000-0000-000019040000}"/>
    <cellStyle name="Moneda 16" xfId="822" xr:uid="{00000000-0005-0000-0000-00001A040000}"/>
    <cellStyle name="Moneda 16 2" xfId="823" xr:uid="{00000000-0005-0000-0000-00001B040000}"/>
    <cellStyle name="Moneda 16 2 2" xfId="824" xr:uid="{00000000-0005-0000-0000-00001C040000}"/>
    <cellStyle name="Moneda 16 2 2 2" xfId="825" xr:uid="{00000000-0005-0000-0000-00001D040000}"/>
    <cellStyle name="Moneda 16 2 2 2 2" xfId="826" xr:uid="{00000000-0005-0000-0000-00001E040000}"/>
    <cellStyle name="Moneda 16 2 2 3" xfId="827" xr:uid="{00000000-0005-0000-0000-00001F040000}"/>
    <cellStyle name="Moneda 16 2 2 3 2" xfId="828" xr:uid="{00000000-0005-0000-0000-000020040000}"/>
    <cellStyle name="Moneda 16 2 2 4" xfId="829" xr:uid="{00000000-0005-0000-0000-000021040000}"/>
    <cellStyle name="Moneda 16 2 2 4 2" xfId="830" xr:uid="{00000000-0005-0000-0000-000022040000}"/>
    <cellStyle name="Moneda 16 2 2 5" xfId="831" xr:uid="{00000000-0005-0000-0000-000023040000}"/>
    <cellStyle name="Moneda 16 2 3" xfId="832" xr:uid="{00000000-0005-0000-0000-000024040000}"/>
    <cellStyle name="Moneda 16 2 3 2" xfId="833" xr:uid="{00000000-0005-0000-0000-000025040000}"/>
    <cellStyle name="Moneda 16 2 4" xfId="834" xr:uid="{00000000-0005-0000-0000-000026040000}"/>
    <cellStyle name="Moneda 16 2 4 2" xfId="835" xr:uid="{00000000-0005-0000-0000-000027040000}"/>
    <cellStyle name="Moneda 16 2 5" xfId="836" xr:uid="{00000000-0005-0000-0000-000028040000}"/>
    <cellStyle name="Moneda 16 2 5 2" xfId="837" xr:uid="{00000000-0005-0000-0000-000029040000}"/>
    <cellStyle name="Moneda 16 2 6" xfId="838" xr:uid="{00000000-0005-0000-0000-00002A040000}"/>
    <cellStyle name="Moneda 16 2 7" xfId="839" xr:uid="{00000000-0005-0000-0000-00002B040000}"/>
    <cellStyle name="Moneda 16 3" xfId="840" xr:uid="{00000000-0005-0000-0000-00002C040000}"/>
    <cellStyle name="Moneda 16 3 2" xfId="841" xr:uid="{00000000-0005-0000-0000-00002D040000}"/>
    <cellStyle name="Moneda 16 3 2 2" xfId="842" xr:uid="{00000000-0005-0000-0000-00002E040000}"/>
    <cellStyle name="Moneda 16 3 3" xfId="843" xr:uid="{00000000-0005-0000-0000-00002F040000}"/>
    <cellStyle name="Moneda 16 3 3 2" xfId="844" xr:uid="{00000000-0005-0000-0000-000030040000}"/>
    <cellStyle name="Moneda 16 3 4" xfId="845" xr:uid="{00000000-0005-0000-0000-000031040000}"/>
    <cellStyle name="Moneda 16 3 4 2" xfId="846" xr:uid="{00000000-0005-0000-0000-000032040000}"/>
    <cellStyle name="Moneda 16 3 5" xfId="847" xr:uid="{00000000-0005-0000-0000-000033040000}"/>
    <cellStyle name="Moneda 16 4" xfId="848" xr:uid="{00000000-0005-0000-0000-000034040000}"/>
    <cellStyle name="Moneda 16 4 2" xfId="849" xr:uid="{00000000-0005-0000-0000-000035040000}"/>
    <cellStyle name="Moneda 16 5" xfId="850" xr:uid="{00000000-0005-0000-0000-000036040000}"/>
    <cellStyle name="Moneda 16 5 2" xfId="851" xr:uid="{00000000-0005-0000-0000-000037040000}"/>
    <cellStyle name="Moneda 16 6" xfId="852" xr:uid="{00000000-0005-0000-0000-000038040000}"/>
    <cellStyle name="Moneda 16 6 2" xfId="853" xr:uid="{00000000-0005-0000-0000-000039040000}"/>
    <cellStyle name="Moneda 16 7" xfId="854" xr:uid="{00000000-0005-0000-0000-00003A040000}"/>
    <cellStyle name="Moneda 16 8" xfId="855" xr:uid="{00000000-0005-0000-0000-00003B040000}"/>
    <cellStyle name="Moneda 17" xfId="856" xr:uid="{00000000-0005-0000-0000-00003C040000}"/>
    <cellStyle name="Moneda 17 2" xfId="857" xr:uid="{00000000-0005-0000-0000-00003D040000}"/>
    <cellStyle name="Moneda 17 2 2" xfId="858" xr:uid="{00000000-0005-0000-0000-00003E040000}"/>
    <cellStyle name="Moneda 17 2 2 2" xfId="859" xr:uid="{00000000-0005-0000-0000-00003F040000}"/>
    <cellStyle name="Moneda 17 2 2 2 2" xfId="860" xr:uid="{00000000-0005-0000-0000-000040040000}"/>
    <cellStyle name="Moneda 17 2 2 3" xfId="861" xr:uid="{00000000-0005-0000-0000-000041040000}"/>
    <cellStyle name="Moneda 17 2 2 3 2" xfId="862" xr:uid="{00000000-0005-0000-0000-000042040000}"/>
    <cellStyle name="Moneda 17 2 2 4" xfId="863" xr:uid="{00000000-0005-0000-0000-000043040000}"/>
    <cellStyle name="Moneda 17 2 2 4 2" xfId="864" xr:uid="{00000000-0005-0000-0000-000044040000}"/>
    <cellStyle name="Moneda 17 2 2 5" xfId="865" xr:uid="{00000000-0005-0000-0000-000045040000}"/>
    <cellStyle name="Moneda 17 2 3" xfId="866" xr:uid="{00000000-0005-0000-0000-000046040000}"/>
    <cellStyle name="Moneda 17 2 3 2" xfId="867" xr:uid="{00000000-0005-0000-0000-000047040000}"/>
    <cellStyle name="Moneda 17 2 4" xfId="868" xr:uid="{00000000-0005-0000-0000-000048040000}"/>
    <cellStyle name="Moneda 17 2 4 2" xfId="869" xr:uid="{00000000-0005-0000-0000-000049040000}"/>
    <cellStyle name="Moneda 17 2 5" xfId="870" xr:uid="{00000000-0005-0000-0000-00004A040000}"/>
    <cellStyle name="Moneda 17 2 5 2" xfId="871" xr:uid="{00000000-0005-0000-0000-00004B040000}"/>
    <cellStyle name="Moneda 17 2 6" xfId="872" xr:uid="{00000000-0005-0000-0000-00004C040000}"/>
    <cellStyle name="Moneda 17 2 7" xfId="873" xr:uid="{00000000-0005-0000-0000-00004D040000}"/>
    <cellStyle name="Moneda 17 3" xfId="874" xr:uid="{00000000-0005-0000-0000-00004E040000}"/>
    <cellStyle name="Moneda 17 3 2" xfId="875" xr:uid="{00000000-0005-0000-0000-00004F040000}"/>
    <cellStyle name="Moneda 17 3 2 2" xfId="876" xr:uid="{00000000-0005-0000-0000-000050040000}"/>
    <cellStyle name="Moneda 17 3 3" xfId="877" xr:uid="{00000000-0005-0000-0000-000051040000}"/>
    <cellStyle name="Moneda 17 3 3 2" xfId="878" xr:uid="{00000000-0005-0000-0000-000052040000}"/>
    <cellStyle name="Moneda 17 3 4" xfId="879" xr:uid="{00000000-0005-0000-0000-000053040000}"/>
    <cellStyle name="Moneda 17 3 4 2" xfId="880" xr:uid="{00000000-0005-0000-0000-000054040000}"/>
    <cellStyle name="Moneda 17 3 5" xfId="881" xr:uid="{00000000-0005-0000-0000-000055040000}"/>
    <cellStyle name="Moneda 17 4" xfId="882" xr:uid="{00000000-0005-0000-0000-000056040000}"/>
    <cellStyle name="Moneda 17 4 2" xfId="883" xr:uid="{00000000-0005-0000-0000-000057040000}"/>
    <cellStyle name="Moneda 17 5" xfId="884" xr:uid="{00000000-0005-0000-0000-000058040000}"/>
    <cellStyle name="Moneda 17 5 2" xfId="885" xr:uid="{00000000-0005-0000-0000-000059040000}"/>
    <cellStyle name="Moneda 17 6" xfId="886" xr:uid="{00000000-0005-0000-0000-00005A040000}"/>
    <cellStyle name="Moneda 17 6 2" xfId="887" xr:uid="{00000000-0005-0000-0000-00005B040000}"/>
    <cellStyle name="Moneda 17 7" xfId="888" xr:uid="{00000000-0005-0000-0000-00005C040000}"/>
    <cellStyle name="Moneda 17 8" xfId="889" xr:uid="{00000000-0005-0000-0000-00005D040000}"/>
    <cellStyle name="Moneda 18" xfId="890" xr:uid="{00000000-0005-0000-0000-00005E040000}"/>
    <cellStyle name="Moneda 18 2" xfId="891" xr:uid="{00000000-0005-0000-0000-00005F040000}"/>
    <cellStyle name="Moneda 18 2 2" xfId="892" xr:uid="{00000000-0005-0000-0000-000060040000}"/>
    <cellStyle name="Moneda 18 2 2 2" xfId="893" xr:uid="{00000000-0005-0000-0000-000061040000}"/>
    <cellStyle name="Moneda 18 2 2 2 2" xfId="894" xr:uid="{00000000-0005-0000-0000-000062040000}"/>
    <cellStyle name="Moneda 18 2 2 3" xfId="895" xr:uid="{00000000-0005-0000-0000-000063040000}"/>
    <cellStyle name="Moneda 18 2 2 3 2" xfId="896" xr:uid="{00000000-0005-0000-0000-000064040000}"/>
    <cellStyle name="Moneda 18 2 2 4" xfId="897" xr:uid="{00000000-0005-0000-0000-000065040000}"/>
    <cellStyle name="Moneda 18 2 2 4 2" xfId="898" xr:uid="{00000000-0005-0000-0000-000066040000}"/>
    <cellStyle name="Moneda 18 2 2 5" xfId="899" xr:uid="{00000000-0005-0000-0000-000067040000}"/>
    <cellStyle name="Moneda 18 2 3" xfId="900" xr:uid="{00000000-0005-0000-0000-000068040000}"/>
    <cellStyle name="Moneda 18 2 3 2" xfId="901" xr:uid="{00000000-0005-0000-0000-000069040000}"/>
    <cellStyle name="Moneda 18 2 4" xfId="902" xr:uid="{00000000-0005-0000-0000-00006A040000}"/>
    <cellStyle name="Moneda 18 2 4 2" xfId="903" xr:uid="{00000000-0005-0000-0000-00006B040000}"/>
    <cellStyle name="Moneda 18 2 5" xfId="904" xr:uid="{00000000-0005-0000-0000-00006C040000}"/>
    <cellStyle name="Moneda 18 2 5 2" xfId="905" xr:uid="{00000000-0005-0000-0000-00006D040000}"/>
    <cellStyle name="Moneda 18 2 6" xfId="906" xr:uid="{00000000-0005-0000-0000-00006E040000}"/>
    <cellStyle name="Moneda 18 2 7" xfId="907" xr:uid="{00000000-0005-0000-0000-00006F040000}"/>
    <cellStyle name="Moneda 18 3" xfId="908" xr:uid="{00000000-0005-0000-0000-000070040000}"/>
    <cellStyle name="Moneda 18 3 2" xfId="909" xr:uid="{00000000-0005-0000-0000-000071040000}"/>
    <cellStyle name="Moneda 18 3 2 2" xfId="910" xr:uid="{00000000-0005-0000-0000-000072040000}"/>
    <cellStyle name="Moneda 18 3 3" xfId="911" xr:uid="{00000000-0005-0000-0000-000073040000}"/>
    <cellStyle name="Moneda 18 3 3 2" xfId="912" xr:uid="{00000000-0005-0000-0000-000074040000}"/>
    <cellStyle name="Moneda 18 3 4" xfId="913" xr:uid="{00000000-0005-0000-0000-000075040000}"/>
    <cellStyle name="Moneda 18 3 4 2" xfId="914" xr:uid="{00000000-0005-0000-0000-000076040000}"/>
    <cellStyle name="Moneda 18 3 5" xfId="915" xr:uid="{00000000-0005-0000-0000-000077040000}"/>
    <cellStyle name="Moneda 18 4" xfId="916" xr:uid="{00000000-0005-0000-0000-000078040000}"/>
    <cellStyle name="Moneda 18 4 2" xfId="917" xr:uid="{00000000-0005-0000-0000-000079040000}"/>
    <cellStyle name="Moneda 18 5" xfId="918" xr:uid="{00000000-0005-0000-0000-00007A040000}"/>
    <cellStyle name="Moneda 18 5 2" xfId="919" xr:uid="{00000000-0005-0000-0000-00007B040000}"/>
    <cellStyle name="Moneda 18 6" xfId="920" xr:uid="{00000000-0005-0000-0000-00007C040000}"/>
    <cellStyle name="Moneda 18 6 2" xfId="921" xr:uid="{00000000-0005-0000-0000-00007D040000}"/>
    <cellStyle name="Moneda 18 7" xfId="922" xr:uid="{00000000-0005-0000-0000-00007E040000}"/>
    <cellStyle name="Moneda 18 8" xfId="923" xr:uid="{00000000-0005-0000-0000-00007F040000}"/>
    <cellStyle name="Moneda 19" xfId="924" xr:uid="{00000000-0005-0000-0000-000080040000}"/>
    <cellStyle name="Moneda 19 2" xfId="925" xr:uid="{00000000-0005-0000-0000-000081040000}"/>
    <cellStyle name="Moneda 19 2 2" xfId="926" xr:uid="{00000000-0005-0000-0000-000082040000}"/>
    <cellStyle name="Moneda 19 2 2 2" xfId="927" xr:uid="{00000000-0005-0000-0000-000083040000}"/>
    <cellStyle name="Moneda 19 2 2 2 2" xfId="928" xr:uid="{00000000-0005-0000-0000-000084040000}"/>
    <cellStyle name="Moneda 19 2 2 3" xfId="929" xr:uid="{00000000-0005-0000-0000-000085040000}"/>
    <cellStyle name="Moneda 19 2 2 3 2" xfId="930" xr:uid="{00000000-0005-0000-0000-000086040000}"/>
    <cellStyle name="Moneda 19 2 2 4" xfId="931" xr:uid="{00000000-0005-0000-0000-000087040000}"/>
    <cellStyle name="Moneda 19 2 2 4 2" xfId="932" xr:uid="{00000000-0005-0000-0000-000088040000}"/>
    <cellStyle name="Moneda 19 2 2 5" xfId="933" xr:uid="{00000000-0005-0000-0000-000089040000}"/>
    <cellStyle name="Moneda 19 2 3" xfId="934" xr:uid="{00000000-0005-0000-0000-00008A040000}"/>
    <cellStyle name="Moneda 19 2 3 2" xfId="935" xr:uid="{00000000-0005-0000-0000-00008B040000}"/>
    <cellStyle name="Moneda 19 2 4" xfId="936" xr:uid="{00000000-0005-0000-0000-00008C040000}"/>
    <cellStyle name="Moneda 19 2 4 2" xfId="937" xr:uid="{00000000-0005-0000-0000-00008D040000}"/>
    <cellStyle name="Moneda 19 2 5" xfId="938" xr:uid="{00000000-0005-0000-0000-00008E040000}"/>
    <cellStyle name="Moneda 19 2 5 2" xfId="939" xr:uid="{00000000-0005-0000-0000-00008F040000}"/>
    <cellStyle name="Moneda 19 2 6" xfId="940" xr:uid="{00000000-0005-0000-0000-000090040000}"/>
    <cellStyle name="Moneda 19 2 7" xfId="941" xr:uid="{00000000-0005-0000-0000-000091040000}"/>
    <cellStyle name="Moneda 19 3" xfId="942" xr:uid="{00000000-0005-0000-0000-000092040000}"/>
    <cellStyle name="Moneda 19 3 2" xfId="943" xr:uid="{00000000-0005-0000-0000-000093040000}"/>
    <cellStyle name="Moneda 19 3 2 2" xfId="944" xr:uid="{00000000-0005-0000-0000-000094040000}"/>
    <cellStyle name="Moneda 19 3 3" xfId="945" xr:uid="{00000000-0005-0000-0000-000095040000}"/>
    <cellStyle name="Moneda 19 3 3 2" xfId="946" xr:uid="{00000000-0005-0000-0000-000096040000}"/>
    <cellStyle name="Moneda 19 3 4" xfId="947" xr:uid="{00000000-0005-0000-0000-000097040000}"/>
    <cellStyle name="Moneda 19 3 4 2" xfId="948" xr:uid="{00000000-0005-0000-0000-000098040000}"/>
    <cellStyle name="Moneda 19 3 5" xfId="949" xr:uid="{00000000-0005-0000-0000-000099040000}"/>
    <cellStyle name="Moneda 19 4" xfId="950" xr:uid="{00000000-0005-0000-0000-00009A040000}"/>
    <cellStyle name="Moneda 19 4 2" xfId="951" xr:uid="{00000000-0005-0000-0000-00009B040000}"/>
    <cellStyle name="Moneda 19 5" xfId="952" xr:uid="{00000000-0005-0000-0000-00009C040000}"/>
    <cellStyle name="Moneda 19 5 2" xfId="953" xr:uid="{00000000-0005-0000-0000-00009D040000}"/>
    <cellStyle name="Moneda 19 6" xfId="954" xr:uid="{00000000-0005-0000-0000-00009E040000}"/>
    <cellStyle name="Moneda 19 6 2" xfId="955" xr:uid="{00000000-0005-0000-0000-00009F040000}"/>
    <cellStyle name="Moneda 19 7" xfId="956" xr:uid="{00000000-0005-0000-0000-0000A0040000}"/>
    <cellStyle name="Moneda 19 8" xfId="957" xr:uid="{00000000-0005-0000-0000-0000A1040000}"/>
    <cellStyle name="Moneda 2" xfId="8" xr:uid="{00000000-0005-0000-0000-0000A2040000}"/>
    <cellStyle name="Moneda 2 2" xfId="9" xr:uid="{00000000-0005-0000-0000-0000A3040000}"/>
    <cellStyle name="Moneda 2 2 2" xfId="10" xr:uid="{00000000-0005-0000-0000-0000A4040000}"/>
    <cellStyle name="Moneda 2 2 3" xfId="958" xr:uid="{00000000-0005-0000-0000-0000A5040000}"/>
    <cellStyle name="Moneda 2 2 3 2" xfId="959" xr:uid="{00000000-0005-0000-0000-0000A6040000}"/>
    <cellStyle name="Moneda 2 3" xfId="11" xr:uid="{00000000-0005-0000-0000-0000A7040000}"/>
    <cellStyle name="Moneda 2 3 10" xfId="960" xr:uid="{00000000-0005-0000-0000-0000A8040000}"/>
    <cellStyle name="Moneda 2 3 10 2" xfId="961" xr:uid="{00000000-0005-0000-0000-0000A9040000}"/>
    <cellStyle name="Moneda 2 3 10 2 2" xfId="962" xr:uid="{00000000-0005-0000-0000-0000AA040000}"/>
    <cellStyle name="Moneda 2 3 10 3" xfId="963" xr:uid="{00000000-0005-0000-0000-0000AB040000}"/>
    <cellStyle name="Moneda 2 3 11" xfId="964" xr:uid="{00000000-0005-0000-0000-0000AC040000}"/>
    <cellStyle name="Moneda 2 3 11 2" xfId="965" xr:uid="{00000000-0005-0000-0000-0000AD040000}"/>
    <cellStyle name="Moneda 2 3 11 3" xfId="966" xr:uid="{00000000-0005-0000-0000-0000AE040000}"/>
    <cellStyle name="Moneda 2 3 12" xfId="967" xr:uid="{00000000-0005-0000-0000-0000AF040000}"/>
    <cellStyle name="Moneda 2 3 2" xfId="968" xr:uid="{00000000-0005-0000-0000-0000B0040000}"/>
    <cellStyle name="Moneda 2 3 2 10" xfId="969" xr:uid="{00000000-0005-0000-0000-0000B1040000}"/>
    <cellStyle name="Moneda 2 3 2 11" xfId="970" xr:uid="{00000000-0005-0000-0000-0000B2040000}"/>
    <cellStyle name="Moneda 2 3 2 2" xfId="971" xr:uid="{00000000-0005-0000-0000-0000B3040000}"/>
    <cellStyle name="Moneda 2 3 2 2 2" xfId="972" xr:uid="{00000000-0005-0000-0000-0000B4040000}"/>
    <cellStyle name="Moneda 2 3 2 2 2 2" xfId="973" xr:uid="{00000000-0005-0000-0000-0000B5040000}"/>
    <cellStyle name="Moneda 2 3 2 2 2 2 2" xfId="974" xr:uid="{00000000-0005-0000-0000-0000B6040000}"/>
    <cellStyle name="Moneda 2 3 2 2 2 2 2 2" xfId="975" xr:uid="{00000000-0005-0000-0000-0000B7040000}"/>
    <cellStyle name="Moneda 2 3 2 2 2 2 2 2 2" xfId="976" xr:uid="{00000000-0005-0000-0000-0000B8040000}"/>
    <cellStyle name="Moneda 2 3 2 2 2 2 2 3" xfId="977" xr:uid="{00000000-0005-0000-0000-0000B9040000}"/>
    <cellStyle name="Moneda 2 3 2 2 2 2 3" xfId="978" xr:uid="{00000000-0005-0000-0000-0000BA040000}"/>
    <cellStyle name="Moneda 2 3 2 2 2 2 3 2" xfId="979" xr:uid="{00000000-0005-0000-0000-0000BB040000}"/>
    <cellStyle name="Moneda 2 3 2 2 2 2 3 3" xfId="980" xr:uid="{00000000-0005-0000-0000-0000BC040000}"/>
    <cellStyle name="Moneda 2 3 2 2 2 2 4" xfId="981" xr:uid="{00000000-0005-0000-0000-0000BD040000}"/>
    <cellStyle name="Moneda 2 3 2 2 2 2 4 2" xfId="982" xr:uid="{00000000-0005-0000-0000-0000BE040000}"/>
    <cellStyle name="Moneda 2 3 2 2 2 2 5" xfId="983" xr:uid="{00000000-0005-0000-0000-0000BF040000}"/>
    <cellStyle name="Moneda 2 3 2 2 2 2 6" xfId="984" xr:uid="{00000000-0005-0000-0000-0000C0040000}"/>
    <cellStyle name="Moneda 2 3 2 2 2 3" xfId="985" xr:uid="{00000000-0005-0000-0000-0000C1040000}"/>
    <cellStyle name="Moneda 2 3 2 2 2 3 2" xfId="986" xr:uid="{00000000-0005-0000-0000-0000C2040000}"/>
    <cellStyle name="Moneda 2 3 2 2 2 3 2 2" xfId="987" xr:uid="{00000000-0005-0000-0000-0000C3040000}"/>
    <cellStyle name="Moneda 2 3 2 2 2 3 3" xfId="988" xr:uid="{00000000-0005-0000-0000-0000C4040000}"/>
    <cellStyle name="Moneda 2 3 2 2 2 4" xfId="989" xr:uid="{00000000-0005-0000-0000-0000C5040000}"/>
    <cellStyle name="Moneda 2 3 2 2 2 4 2" xfId="990" xr:uid="{00000000-0005-0000-0000-0000C6040000}"/>
    <cellStyle name="Moneda 2 3 2 2 2 4 3" xfId="991" xr:uid="{00000000-0005-0000-0000-0000C7040000}"/>
    <cellStyle name="Moneda 2 3 2 2 2 5" xfId="992" xr:uid="{00000000-0005-0000-0000-0000C8040000}"/>
    <cellStyle name="Moneda 2 3 2 2 2 5 2" xfId="993" xr:uid="{00000000-0005-0000-0000-0000C9040000}"/>
    <cellStyle name="Moneda 2 3 2 2 2 6" xfId="994" xr:uid="{00000000-0005-0000-0000-0000CA040000}"/>
    <cellStyle name="Moneda 2 3 2 2 2 7" xfId="995" xr:uid="{00000000-0005-0000-0000-0000CB040000}"/>
    <cellStyle name="Moneda 2 3 2 2 3" xfId="996" xr:uid="{00000000-0005-0000-0000-0000CC040000}"/>
    <cellStyle name="Moneda 2 3 2 2 3 2" xfId="997" xr:uid="{00000000-0005-0000-0000-0000CD040000}"/>
    <cellStyle name="Moneda 2 3 2 2 3 2 2" xfId="998" xr:uid="{00000000-0005-0000-0000-0000CE040000}"/>
    <cellStyle name="Moneda 2 3 2 2 3 2 2 2" xfId="999" xr:uid="{00000000-0005-0000-0000-0000CF040000}"/>
    <cellStyle name="Moneda 2 3 2 2 3 2 2 3" xfId="1000" xr:uid="{00000000-0005-0000-0000-0000D0040000}"/>
    <cellStyle name="Moneda 2 3 2 2 3 2 3" xfId="1001" xr:uid="{00000000-0005-0000-0000-0000D1040000}"/>
    <cellStyle name="Moneda 2 3 2 2 3 2 4" xfId="1002" xr:uid="{00000000-0005-0000-0000-0000D2040000}"/>
    <cellStyle name="Moneda 2 3 2 2 3 3" xfId="1003" xr:uid="{00000000-0005-0000-0000-0000D3040000}"/>
    <cellStyle name="Moneda 2 3 2 2 3 3 2" xfId="1004" xr:uid="{00000000-0005-0000-0000-0000D4040000}"/>
    <cellStyle name="Moneda 2 3 2 2 3 3 2 2" xfId="1005" xr:uid="{00000000-0005-0000-0000-0000D5040000}"/>
    <cellStyle name="Moneda 2 3 2 2 3 3 3" xfId="1006" xr:uid="{00000000-0005-0000-0000-0000D6040000}"/>
    <cellStyle name="Moneda 2 3 2 2 3 4" xfId="1007" xr:uid="{00000000-0005-0000-0000-0000D7040000}"/>
    <cellStyle name="Moneda 2 3 2 2 3 4 2" xfId="1008" xr:uid="{00000000-0005-0000-0000-0000D8040000}"/>
    <cellStyle name="Moneda 2 3 2 2 3 4 3" xfId="1009" xr:uid="{00000000-0005-0000-0000-0000D9040000}"/>
    <cellStyle name="Moneda 2 3 2 2 3 5" xfId="1010" xr:uid="{00000000-0005-0000-0000-0000DA040000}"/>
    <cellStyle name="Moneda 2 3 2 2 3 6" xfId="1011" xr:uid="{00000000-0005-0000-0000-0000DB040000}"/>
    <cellStyle name="Moneda 2 3 2 2 4" xfId="1012" xr:uid="{00000000-0005-0000-0000-0000DC040000}"/>
    <cellStyle name="Moneda 2 3 2 2 4 2" xfId="1013" xr:uid="{00000000-0005-0000-0000-0000DD040000}"/>
    <cellStyle name="Moneda 2 3 2 2 4 2 2" xfId="1014" xr:uid="{00000000-0005-0000-0000-0000DE040000}"/>
    <cellStyle name="Moneda 2 3 2 2 4 2 2 2" xfId="1015" xr:uid="{00000000-0005-0000-0000-0000DF040000}"/>
    <cellStyle name="Moneda 2 3 2 2 4 2 3" xfId="1016" xr:uid="{00000000-0005-0000-0000-0000E0040000}"/>
    <cellStyle name="Moneda 2 3 2 2 4 2 4" xfId="1017" xr:uid="{00000000-0005-0000-0000-0000E1040000}"/>
    <cellStyle name="Moneda 2 3 2 2 4 3" xfId="1018" xr:uid="{00000000-0005-0000-0000-0000E2040000}"/>
    <cellStyle name="Moneda 2 3 2 2 4 3 2" xfId="1019" xr:uid="{00000000-0005-0000-0000-0000E3040000}"/>
    <cellStyle name="Moneda 2 3 2 2 4 4" xfId="1020" xr:uid="{00000000-0005-0000-0000-0000E4040000}"/>
    <cellStyle name="Moneda 2 3 2 2 4 5" xfId="1021" xr:uid="{00000000-0005-0000-0000-0000E5040000}"/>
    <cellStyle name="Moneda 2 3 2 2 5" xfId="1022" xr:uid="{00000000-0005-0000-0000-0000E6040000}"/>
    <cellStyle name="Moneda 2 3 2 2 5 2" xfId="1023" xr:uid="{00000000-0005-0000-0000-0000E7040000}"/>
    <cellStyle name="Moneda 2 3 2 2 5 2 2" xfId="1024" xr:uid="{00000000-0005-0000-0000-0000E8040000}"/>
    <cellStyle name="Moneda 2 3 2 2 5 2 3" xfId="1025" xr:uid="{00000000-0005-0000-0000-0000E9040000}"/>
    <cellStyle name="Moneda 2 3 2 2 5 3" xfId="1026" xr:uid="{00000000-0005-0000-0000-0000EA040000}"/>
    <cellStyle name="Moneda 2 3 2 2 5 4" xfId="1027" xr:uid="{00000000-0005-0000-0000-0000EB040000}"/>
    <cellStyle name="Moneda 2 3 2 2 6" xfId="1028" xr:uid="{00000000-0005-0000-0000-0000EC040000}"/>
    <cellStyle name="Moneda 2 3 2 2 6 2" xfId="1029" xr:uid="{00000000-0005-0000-0000-0000ED040000}"/>
    <cellStyle name="Moneda 2 3 2 2 6 2 2" xfId="1030" xr:uid="{00000000-0005-0000-0000-0000EE040000}"/>
    <cellStyle name="Moneda 2 3 2 2 6 3" xfId="1031" xr:uid="{00000000-0005-0000-0000-0000EF040000}"/>
    <cellStyle name="Moneda 2 3 2 2 7" xfId="1032" xr:uid="{00000000-0005-0000-0000-0000F0040000}"/>
    <cellStyle name="Moneda 2 3 2 2 7 2" xfId="1033" xr:uid="{00000000-0005-0000-0000-0000F1040000}"/>
    <cellStyle name="Moneda 2 3 2 2 8" xfId="1034" xr:uid="{00000000-0005-0000-0000-0000F2040000}"/>
    <cellStyle name="Moneda 2 3 2 3" xfId="1035" xr:uid="{00000000-0005-0000-0000-0000F3040000}"/>
    <cellStyle name="Moneda 2 3 2 3 2" xfId="1036" xr:uid="{00000000-0005-0000-0000-0000F4040000}"/>
    <cellStyle name="Moneda 2 3 2 3 2 2" xfId="1037" xr:uid="{00000000-0005-0000-0000-0000F5040000}"/>
    <cellStyle name="Moneda 2 3 2 3 2 2 2" xfId="1038" xr:uid="{00000000-0005-0000-0000-0000F6040000}"/>
    <cellStyle name="Moneda 2 3 2 3 2 2 2 2" xfId="1039" xr:uid="{00000000-0005-0000-0000-0000F7040000}"/>
    <cellStyle name="Moneda 2 3 2 3 2 2 2 3" xfId="1040" xr:uid="{00000000-0005-0000-0000-0000F8040000}"/>
    <cellStyle name="Moneda 2 3 2 3 2 2 3" xfId="1041" xr:uid="{00000000-0005-0000-0000-0000F9040000}"/>
    <cellStyle name="Moneda 2 3 2 3 2 2 3 2" xfId="1042" xr:uid="{00000000-0005-0000-0000-0000FA040000}"/>
    <cellStyle name="Moneda 2 3 2 3 2 2 4" xfId="1043" xr:uid="{00000000-0005-0000-0000-0000FB040000}"/>
    <cellStyle name="Moneda 2 3 2 3 2 2 4 2" xfId="1044" xr:uid="{00000000-0005-0000-0000-0000FC040000}"/>
    <cellStyle name="Moneda 2 3 2 3 2 2 5" xfId="1045" xr:uid="{00000000-0005-0000-0000-0000FD040000}"/>
    <cellStyle name="Moneda 2 3 2 3 2 2 6" xfId="1046" xr:uid="{00000000-0005-0000-0000-0000FE040000}"/>
    <cellStyle name="Moneda 2 3 2 3 2 3" xfId="1047" xr:uid="{00000000-0005-0000-0000-0000FF040000}"/>
    <cellStyle name="Moneda 2 3 2 3 2 3 2" xfId="1048" xr:uid="{00000000-0005-0000-0000-000000050000}"/>
    <cellStyle name="Moneda 2 3 2 3 2 3 3" xfId="1049" xr:uid="{00000000-0005-0000-0000-000001050000}"/>
    <cellStyle name="Moneda 2 3 2 3 2 4" xfId="1050" xr:uid="{00000000-0005-0000-0000-000002050000}"/>
    <cellStyle name="Moneda 2 3 2 3 2 4 2" xfId="1051" xr:uid="{00000000-0005-0000-0000-000003050000}"/>
    <cellStyle name="Moneda 2 3 2 3 2 5" xfId="1052" xr:uid="{00000000-0005-0000-0000-000004050000}"/>
    <cellStyle name="Moneda 2 3 2 3 2 5 2" xfId="1053" xr:uid="{00000000-0005-0000-0000-000005050000}"/>
    <cellStyle name="Moneda 2 3 2 3 2 6" xfId="1054" xr:uid="{00000000-0005-0000-0000-000006050000}"/>
    <cellStyle name="Moneda 2 3 2 3 2 7" xfId="1055" xr:uid="{00000000-0005-0000-0000-000007050000}"/>
    <cellStyle name="Moneda 2 3 2 3 3" xfId="1056" xr:uid="{00000000-0005-0000-0000-000008050000}"/>
    <cellStyle name="Moneda 2 3 2 3 3 2" xfId="1057" xr:uid="{00000000-0005-0000-0000-000009050000}"/>
    <cellStyle name="Moneda 2 3 2 3 3 2 2" xfId="1058" xr:uid="{00000000-0005-0000-0000-00000A050000}"/>
    <cellStyle name="Moneda 2 3 2 3 3 2 3" xfId="1059" xr:uid="{00000000-0005-0000-0000-00000B050000}"/>
    <cellStyle name="Moneda 2 3 2 3 3 3" xfId="1060" xr:uid="{00000000-0005-0000-0000-00000C050000}"/>
    <cellStyle name="Moneda 2 3 2 3 3 3 2" xfId="1061" xr:uid="{00000000-0005-0000-0000-00000D050000}"/>
    <cellStyle name="Moneda 2 3 2 3 3 4" xfId="1062" xr:uid="{00000000-0005-0000-0000-00000E050000}"/>
    <cellStyle name="Moneda 2 3 2 3 3 4 2" xfId="1063" xr:uid="{00000000-0005-0000-0000-00000F050000}"/>
    <cellStyle name="Moneda 2 3 2 3 3 5" xfId="1064" xr:uid="{00000000-0005-0000-0000-000010050000}"/>
    <cellStyle name="Moneda 2 3 2 3 3 6" xfId="1065" xr:uid="{00000000-0005-0000-0000-000011050000}"/>
    <cellStyle name="Moneda 2 3 2 3 4" xfId="1066" xr:uid="{00000000-0005-0000-0000-000012050000}"/>
    <cellStyle name="Moneda 2 3 2 3 4 2" xfId="1067" xr:uid="{00000000-0005-0000-0000-000013050000}"/>
    <cellStyle name="Moneda 2 3 2 3 4 3" xfId="1068" xr:uid="{00000000-0005-0000-0000-000014050000}"/>
    <cellStyle name="Moneda 2 3 2 3 5" xfId="1069" xr:uid="{00000000-0005-0000-0000-000015050000}"/>
    <cellStyle name="Moneda 2 3 2 3 5 2" xfId="1070" xr:uid="{00000000-0005-0000-0000-000016050000}"/>
    <cellStyle name="Moneda 2 3 2 3 6" xfId="1071" xr:uid="{00000000-0005-0000-0000-000017050000}"/>
    <cellStyle name="Moneda 2 3 2 3 6 2" xfId="1072" xr:uid="{00000000-0005-0000-0000-000018050000}"/>
    <cellStyle name="Moneda 2 3 2 3 7" xfId="1073" xr:uid="{00000000-0005-0000-0000-000019050000}"/>
    <cellStyle name="Moneda 2 3 2 3 8" xfId="1074" xr:uid="{00000000-0005-0000-0000-00001A050000}"/>
    <cellStyle name="Moneda 2 3 2 4" xfId="1075" xr:uid="{00000000-0005-0000-0000-00001B050000}"/>
    <cellStyle name="Moneda 2 3 2 4 2" xfId="1076" xr:uid="{00000000-0005-0000-0000-00001C050000}"/>
    <cellStyle name="Moneda 2 3 2 4 2 2" xfId="1077" xr:uid="{00000000-0005-0000-0000-00001D050000}"/>
    <cellStyle name="Moneda 2 3 2 4 2 2 2" xfId="1078" xr:uid="{00000000-0005-0000-0000-00001E050000}"/>
    <cellStyle name="Moneda 2 3 2 4 2 2 2 2" xfId="1079" xr:uid="{00000000-0005-0000-0000-00001F050000}"/>
    <cellStyle name="Moneda 2 3 2 4 2 2 2 3" xfId="1080" xr:uid="{00000000-0005-0000-0000-000020050000}"/>
    <cellStyle name="Moneda 2 3 2 4 2 2 3" xfId="1081" xr:uid="{00000000-0005-0000-0000-000021050000}"/>
    <cellStyle name="Moneda 2 3 2 4 2 2 3 2" xfId="1082" xr:uid="{00000000-0005-0000-0000-000022050000}"/>
    <cellStyle name="Moneda 2 3 2 4 2 2 4" xfId="1083" xr:uid="{00000000-0005-0000-0000-000023050000}"/>
    <cellStyle name="Moneda 2 3 2 4 2 2 4 2" xfId="1084" xr:uid="{00000000-0005-0000-0000-000024050000}"/>
    <cellStyle name="Moneda 2 3 2 4 2 2 5" xfId="1085" xr:uid="{00000000-0005-0000-0000-000025050000}"/>
    <cellStyle name="Moneda 2 3 2 4 2 2 6" xfId="1086" xr:uid="{00000000-0005-0000-0000-000026050000}"/>
    <cellStyle name="Moneda 2 3 2 4 2 3" xfId="1087" xr:uid="{00000000-0005-0000-0000-000027050000}"/>
    <cellStyle name="Moneda 2 3 2 4 2 3 2" xfId="1088" xr:uid="{00000000-0005-0000-0000-000028050000}"/>
    <cellStyle name="Moneda 2 3 2 4 2 3 3" xfId="1089" xr:uid="{00000000-0005-0000-0000-000029050000}"/>
    <cellStyle name="Moneda 2 3 2 4 2 4" xfId="1090" xr:uid="{00000000-0005-0000-0000-00002A050000}"/>
    <cellStyle name="Moneda 2 3 2 4 2 4 2" xfId="1091" xr:uid="{00000000-0005-0000-0000-00002B050000}"/>
    <cellStyle name="Moneda 2 3 2 4 2 5" xfId="1092" xr:uid="{00000000-0005-0000-0000-00002C050000}"/>
    <cellStyle name="Moneda 2 3 2 4 2 5 2" xfId="1093" xr:uid="{00000000-0005-0000-0000-00002D050000}"/>
    <cellStyle name="Moneda 2 3 2 4 2 6" xfId="1094" xr:uid="{00000000-0005-0000-0000-00002E050000}"/>
    <cellStyle name="Moneda 2 3 2 4 2 7" xfId="1095" xr:uid="{00000000-0005-0000-0000-00002F050000}"/>
    <cellStyle name="Moneda 2 3 2 4 3" xfId="1096" xr:uid="{00000000-0005-0000-0000-000030050000}"/>
    <cellStyle name="Moneda 2 3 2 4 3 2" xfId="1097" xr:uid="{00000000-0005-0000-0000-000031050000}"/>
    <cellStyle name="Moneda 2 3 2 4 3 2 2" xfId="1098" xr:uid="{00000000-0005-0000-0000-000032050000}"/>
    <cellStyle name="Moneda 2 3 2 4 3 2 3" xfId="1099" xr:uid="{00000000-0005-0000-0000-000033050000}"/>
    <cellStyle name="Moneda 2 3 2 4 3 3" xfId="1100" xr:uid="{00000000-0005-0000-0000-000034050000}"/>
    <cellStyle name="Moneda 2 3 2 4 3 3 2" xfId="1101" xr:uid="{00000000-0005-0000-0000-000035050000}"/>
    <cellStyle name="Moneda 2 3 2 4 3 4" xfId="1102" xr:uid="{00000000-0005-0000-0000-000036050000}"/>
    <cellStyle name="Moneda 2 3 2 4 3 4 2" xfId="1103" xr:uid="{00000000-0005-0000-0000-000037050000}"/>
    <cellStyle name="Moneda 2 3 2 4 3 5" xfId="1104" xr:uid="{00000000-0005-0000-0000-000038050000}"/>
    <cellStyle name="Moneda 2 3 2 4 3 6" xfId="1105" xr:uid="{00000000-0005-0000-0000-000039050000}"/>
    <cellStyle name="Moneda 2 3 2 4 4" xfId="1106" xr:uid="{00000000-0005-0000-0000-00003A050000}"/>
    <cellStyle name="Moneda 2 3 2 4 4 2" xfId="1107" xr:uid="{00000000-0005-0000-0000-00003B050000}"/>
    <cellStyle name="Moneda 2 3 2 4 4 3" xfId="1108" xr:uid="{00000000-0005-0000-0000-00003C050000}"/>
    <cellStyle name="Moneda 2 3 2 4 5" xfId="1109" xr:uid="{00000000-0005-0000-0000-00003D050000}"/>
    <cellStyle name="Moneda 2 3 2 4 5 2" xfId="1110" xr:uid="{00000000-0005-0000-0000-00003E050000}"/>
    <cellStyle name="Moneda 2 3 2 4 6" xfId="1111" xr:uid="{00000000-0005-0000-0000-00003F050000}"/>
    <cellStyle name="Moneda 2 3 2 4 6 2" xfId="1112" xr:uid="{00000000-0005-0000-0000-000040050000}"/>
    <cellStyle name="Moneda 2 3 2 4 7" xfId="1113" xr:uid="{00000000-0005-0000-0000-000041050000}"/>
    <cellStyle name="Moneda 2 3 2 4 8" xfId="1114" xr:uid="{00000000-0005-0000-0000-000042050000}"/>
    <cellStyle name="Moneda 2 3 2 5" xfId="1115" xr:uid="{00000000-0005-0000-0000-000043050000}"/>
    <cellStyle name="Moneda 2 3 2 5 2" xfId="1116" xr:uid="{00000000-0005-0000-0000-000044050000}"/>
    <cellStyle name="Moneda 2 3 2 5 2 2" xfId="1117" xr:uid="{00000000-0005-0000-0000-000045050000}"/>
    <cellStyle name="Moneda 2 3 2 5 2 2 2" xfId="1118" xr:uid="{00000000-0005-0000-0000-000046050000}"/>
    <cellStyle name="Moneda 2 3 2 5 2 2 2 2" xfId="1119" xr:uid="{00000000-0005-0000-0000-000047050000}"/>
    <cellStyle name="Moneda 2 3 2 5 2 2 3" xfId="1120" xr:uid="{00000000-0005-0000-0000-000048050000}"/>
    <cellStyle name="Moneda 2 3 2 5 2 3" xfId="1121" xr:uid="{00000000-0005-0000-0000-000049050000}"/>
    <cellStyle name="Moneda 2 3 2 5 2 3 2" xfId="1122" xr:uid="{00000000-0005-0000-0000-00004A050000}"/>
    <cellStyle name="Moneda 2 3 2 5 2 3 3" xfId="1123" xr:uid="{00000000-0005-0000-0000-00004B050000}"/>
    <cellStyle name="Moneda 2 3 2 5 2 4" xfId="1124" xr:uid="{00000000-0005-0000-0000-00004C050000}"/>
    <cellStyle name="Moneda 2 3 2 5 2 4 2" xfId="1125" xr:uid="{00000000-0005-0000-0000-00004D050000}"/>
    <cellStyle name="Moneda 2 3 2 5 2 5" xfId="1126" xr:uid="{00000000-0005-0000-0000-00004E050000}"/>
    <cellStyle name="Moneda 2 3 2 5 2 6" xfId="1127" xr:uid="{00000000-0005-0000-0000-00004F050000}"/>
    <cellStyle name="Moneda 2 3 2 5 3" xfId="1128" xr:uid="{00000000-0005-0000-0000-000050050000}"/>
    <cellStyle name="Moneda 2 3 2 5 3 2" xfId="1129" xr:uid="{00000000-0005-0000-0000-000051050000}"/>
    <cellStyle name="Moneda 2 3 2 5 3 2 2" xfId="1130" xr:uid="{00000000-0005-0000-0000-000052050000}"/>
    <cellStyle name="Moneda 2 3 2 5 3 3" xfId="1131" xr:uid="{00000000-0005-0000-0000-000053050000}"/>
    <cellStyle name="Moneda 2 3 2 5 4" xfId="1132" xr:uid="{00000000-0005-0000-0000-000054050000}"/>
    <cellStyle name="Moneda 2 3 2 5 4 2" xfId="1133" xr:uid="{00000000-0005-0000-0000-000055050000}"/>
    <cellStyle name="Moneda 2 3 2 5 4 3" xfId="1134" xr:uid="{00000000-0005-0000-0000-000056050000}"/>
    <cellStyle name="Moneda 2 3 2 5 5" xfId="1135" xr:uid="{00000000-0005-0000-0000-000057050000}"/>
    <cellStyle name="Moneda 2 3 2 5 5 2" xfId="1136" xr:uid="{00000000-0005-0000-0000-000058050000}"/>
    <cellStyle name="Moneda 2 3 2 5 6" xfId="1137" xr:uid="{00000000-0005-0000-0000-000059050000}"/>
    <cellStyle name="Moneda 2 3 2 5 7" xfId="1138" xr:uid="{00000000-0005-0000-0000-00005A050000}"/>
    <cellStyle name="Moneda 2 3 2 6" xfId="1139" xr:uid="{00000000-0005-0000-0000-00005B050000}"/>
    <cellStyle name="Moneda 2 3 2 6 2" xfId="1140" xr:uid="{00000000-0005-0000-0000-00005C050000}"/>
    <cellStyle name="Moneda 2 3 2 6 2 2" xfId="1141" xr:uid="{00000000-0005-0000-0000-00005D050000}"/>
    <cellStyle name="Moneda 2 3 2 6 2 2 2" xfId="1142" xr:uid="{00000000-0005-0000-0000-00005E050000}"/>
    <cellStyle name="Moneda 2 3 2 6 2 3" xfId="1143" xr:uid="{00000000-0005-0000-0000-00005F050000}"/>
    <cellStyle name="Moneda 2 3 2 6 3" xfId="1144" xr:uid="{00000000-0005-0000-0000-000060050000}"/>
    <cellStyle name="Moneda 2 3 2 6 3 2" xfId="1145" xr:uid="{00000000-0005-0000-0000-000061050000}"/>
    <cellStyle name="Moneda 2 3 2 6 3 3" xfId="1146" xr:uid="{00000000-0005-0000-0000-000062050000}"/>
    <cellStyle name="Moneda 2 3 2 6 4" xfId="1147" xr:uid="{00000000-0005-0000-0000-000063050000}"/>
    <cellStyle name="Moneda 2 3 2 6 4 2" xfId="1148" xr:uid="{00000000-0005-0000-0000-000064050000}"/>
    <cellStyle name="Moneda 2 3 2 6 5" xfId="1149" xr:uid="{00000000-0005-0000-0000-000065050000}"/>
    <cellStyle name="Moneda 2 3 2 6 6" xfId="1150" xr:uid="{00000000-0005-0000-0000-000066050000}"/>
    <cellStyle name="Moneda 2 3 2 7" xfId="1151" xr:uid="{00000000-0005-0000-0000-000067050000}"/>
    <cellStyle name="Moneda 2 3 2 7 2" xfId="1152" xr:uid="{00000000-0005-0000-0000-000068050000}"/>
    <cellStyle name="Moneda 2 3 2 7 2 2" xfId="1153" xr:uid="{00000000-0005-0000-0000-000069050000}"/>
    <cellStyle name="Moneda 2 3 2 7 3" xfId="1154" xr:uid="{00000000-0005-0000-0000-00006A050000}"/>
    <cellStyle name="Moneda 2 3 2 8" xfId="1155" xr:uid="{00000000-0005-0000-0000-00006B050000}"/>
    <cellStyle name="Moneda 2 3 2 8 2" xfId="1156" xr:uid="{00000000-0005-0000-0000-00006C050000}"/>
    <cellStyle name="Moneda 2 3 2 8 3" xfId="1157" xr:uid="{00000000-0005-0000-0000-00006D050000}"/>
    <cellStyle name="Moneda 2 3 2 9" xfId="1158" xr:uid="{00000000-0005-0000-0000-00006E050000}"/>
    <cellStyle name="Moneda 2 3 2 9 2" xfId="1159" xr:uid="{00000000-0005-0000-0000-00006F050000}"/>
    <cellStyle name="Moneda 2 3 3" xfId="1160" xr:uid="{00000000-0005-0000-0000-000070050000}"/>
    <cellStyle name="Moneda 2 3 3 2" xfId="1161" xr:uid="{00000000-0005-0000-0000-000071050000}"/>
    <cellStyle name="Moneda 2 3 3 2 2" xfId="1162" xr:uid="{00000000-0005-0000-0000-000072050000}"/>
    <cellStyle name="Moneda 2 3 3 2 2 2" xfId="1163" xr:uid="{00000000-0005-0000-0000-000073050000}"/>
    <cellStyle name="Moneda 2 3 3 2 2 2 2" xfId="1164" xr:uid="{00000000-0005-0000-0000-000074050000}"/>
    <cellStyle name="Moneda 2 3 3 2 2 2 2 2" xfId="1165" xr:uid="{00000000-0005-0000-0000-000075050000}"/>
    <cellStyle name="Moneda 2 3 3 2 2 2 3" xfId="1166" xr:uid="{00000000-0005-0000-0000-000076050000}"/>
    <cellStyle name="Moneda 2 3 3 2 2 3" xfId="1167" xr:uid="{00000000-0005-0000-0000-000077050000}"/>
    <cellStyle name="Moneda 2 3 3 2 2 3 2" xfId="1168" xr:uid="{00000000-0005-0000-0000-000078050000}"/>
    <cellStyle name="Moneda 2 3 3 2 2 3 3" xfId="1169" xr:uid="{00000000-0005-0000-0000-000079050000}"/>
    <cellStyle name="Moneda 2 3 3 2 2 4" xfId="1170" xr:uid="{00000000-0005-0000-0000-00007A050000}"/>
    <cellStyle name="Moneda 2 3 3 2 2 4 2" xfId="1171" xr:uid="{00000000-0005-0000-0000-00007B050000}"/>
    <cellStyle name="Moneda 2 3 3 2 2 5" xfId="1172" xr:uid="{00000000-0005-0000-0000-00007C050000}"/>
    <cellStyle name="Moneda 2 3 3 2 2 6" xfId="1173" xr:uid="{00000000-0005-0000-0000-00007D050000}"/>
    <cellStyle name="Moneda 2 3 3 2 3" xfId="1174" xr:uid="{00000000-0005-0000-0000-00007E050000}"/>
    <cellStyle name="Moneda 2 3 3 2 3 2" xfId="1175" xr:uid="{00000000-0005-0000-0000-00007F050000}"/>
    <cellStyle name="Moneda 2 3 3 2 3 2 2" xfId="1176" xr:uid="{00000000-0005-0000-0000-000080050000}"/>
    <cellStyle name="Moneda 2 3 3 2 3 3" xfId="1177" xr:uid="{00000000-0005-0000-0000-000081050000}"/>
    <cellStyle name="Moneda 2 3 3 2 4" xfId="1178" xr:uid="{00000000-0005-0000-0000-000082050000}"/>
    <cellStyle name="Moneda 2 3 3 2 4 2" xfId="1179" xr:uid="{00000000-0005-0000-0000-000083050000}"/>
    <cellStyle name="Moneda 2 3 3 2 4 3" xfId="1180" xr:uid="{00000000-0005-0000-0000-000084050000}"/>
    <cellStyle name="Moneda 2 3 3 2 5" xfId="1181" xr:uid="{00000000-0005-0000-0000-000085050000}"/>
    <cellStyle name="Moneda 2 3 3 2 5 2" xfId="1182" xr:uid="{00000000-0005-0000-0000-000086050000}"/>
    <cellStyle name="Moneda 2 3 3 2 6" xfId="1183" xr:uid="{00000000-0005-0000-0000-000087050000}"/>
    <cellStyle name="Moneda 2 3 3 2 7" xfId="1184" xr:uid="{00000000-0005-0000-0000-000088050000}"/>
    <cellStyle name="Moneda 2 3 3 3" xfId="1185" xr:uid="{00000000-0005-0000-0000-000089050000}"/>
    <cellStyle name="Moneda 2 3 3 3 2" xfId="1186" xr:uid="{00000000-0005-0000-0000-00008A050000}"/>
    <cellStyle name="Moneda 2 3 3 3 2 2" xfId="1187" xr:uid="{00000000-0005-0000-0000-00008B050000}"/>
    <cellStyle name="Moneda 2 3 3 3 2 2 2" xfId="1188" xr:uid="{00000000-0005-0000-0000-00008C050000}"/>
    <cellStyle name="Moneda 2 3 3 3 2 2 3" xfId="1189" xr:uid="{00000000-0005-0000-0000-00008D050000}"/>
    <cellStyle name="Moneda 2 3 3 3 2 3" xfId="1190" xr:uid="{00000000-0005-0000-0000-00008E050000}"/>
    <cellStyle name="Moneda 2 3 3 3 2 4" xfId="1191" xr:uid="{00000000-0005-0000-0000-00008F050000}"/>
    <cellStyle name="Moneda 2 3 3 3 3" xfId="1192" xr:uid="{00000000-0005-0000-0000-000090050000}"/>
    <cellStyle name="Moneda 2 3 3 3 3 2" xfId="1193" xr:uid="{00000000-0005-0000-0000-000091050000}"/>
    <cellStyle name="Moneda 2 3 3 3 3 2 2" xfId="1194" xr:uid="{00000000-0005-0000-0000-000092050000}"/>
    <cellStyle name="Moneda 2 3 3 3 3 3" xfId="1195" xr:uid="{00000000-0005-0000-0000-000093050000}"/>
    <cellStyle name="Moneda 2 3 3 3 4" xfId="1196" xr:uid="{00000000-0005-0000-0000-000094050000}"/>
    <cellStyle name="Moneda 2 3 3 3 4 2" xfId="1197" xr:uid="{00000000-0005-0000-0000-000095050000}"/>
    <cellStyle name="Moneda 2 3 3 3 4 3" xfId="1198" xr:uid="{00000000-0005-0000-0000-000096050000}"/>
    <cellStyle name="Moneda 2 3 3 3 5" xfId="1199" xr:uid="{00000000-0005-0000-0000-000097050000}"/>
    <cellStyle name="Moneda 2 3 3 3 6" xfId="1200" xr:uid="{00000000-0005-0000-0000-000098050000}"/>
    <cellStyle name="Moneda 2 3 3 4" xfId="1201" xr:uid="{00000000-0005-0000-0000-000099050000}"/>
    <cellStyle name="Moneda 2 3 3 4 2" xfId="1202" xr:uid="{00000000-0005-0000-0000-00009A050000}"/>
    <cellStyle name="Moneda 2 3 3 4 2 2" xfId="1203" xr:uid="{00000000-0005-0000-0000-00009B050000}"/>
    <cellStyle name="Moneda 2 3 3 4 2 2 2" xfId="1204" xr:uid="{00000000-0005-0000-0000-00009C050000}"/>
    <cellStyle name="Moneda 2 3 3 4 2 3" xfId="1205" xr:uid="{00000000-0005-0000-0000-00009D050000}"/>
    <cellStyle name="Moneda 2 3 3 4 2 4" xfId="1206" xr:uid="{00000000-0005-0000-0000-00009E050000}"/>
    <cellStyle name="Moneda 2 3 3 4 3" xfId="1207" xr:uid="{00000000-0005-0000-0000-00009F050000}"/>
    <cellStyle name="Moneda 2 3 3 4 3 2" xfId="1208" xr:uid="{00000000-0005-0000-0000-0000A0050000}"/>
    <cellStyle name="Moneda 2 3 3 4 4" xfId="1209" xr:uid="{00000000-0005-0000-0000-0000A1050000}"/>
    <cellStyle name="Moneda 2 3 3 4 5" xfId="1210" xr:uid="{00000000-0005-0000-0000-0000A2050000}"/>
    <cellStyle name="Moneda 2 3 3 5" xfId="1211" xr:uid="{00000000-0005-0000-0000-0000A3050000}"/>
    <cellStyle name="Moneda 2 3 3 5 2" xfId="1212" xr:uid="{00000000-0005-0000-0000-0000A4050000}"/>
    <cellStyle name="Moneda 2 3 3 5 2 2" xfId="1213" xr:uid="{00000000-0005-0000-0000-0000A5050000}"/>
    <cellStyle name="Moneda 2 3 3 5 2 3" xfId="1214" xr:uid="{00000000-0005-0000-0000-0000A6050000}"/>
    <cellStyle name="Moneda 2 3 3 5 3" xfId="1215" xr:uid="{00000000-0005-0000-0000-0000A7050000}"/>
    <cellStyle name="Moneda 2 3 3 5 4" xfId="1216" xr:uid="{00000000-0005-0000-0000-0000A8050000}"/>
    <cellStyle name="Moneda 2 3 3 6" xfId="1217" xr:uid="{00000000-0005-0000-0000-0000A9050000}"/>
    <cellStyle name="Moneda 2 3 3 6 2" xfId="1218" xr:uid="{00000000-0005-0000-0000-0000AA050000}"/>
    <cellStyle name="Moneda 2 3 3 6 2 2" xfId="1219" xr:uid="{00000000-0005-0000-0000-0000AB050000}"/>
    <cellStyle name="Moneda 2 3 3 6 3" xfId="1220" xr:uid="{00000000-0005-0000-0000-0000AC050000}"/>
    <cellStyle name="Moneda 2 3 3 7" xfId="1221" xr:uid="{00000000-0005-0000-0000-0000AD050000}"/>
    <cellStyle name="Moneda 2 3 3 7 2" xfId="1222" xr:uid="{00000000-0005-0000-0000-0000AE050000}"/>
    <cellStyle name="Moneda 2 3 3 8" xfId="1223" xr:uid="{00000000-0005-0000-0000-0000AF050000}"/>
    <cellStyle name="Moneda 2 3 4" xfId="1224" xr:uid="{00000000-0005-0000-0000-0000B0050000}"/>
    <cellStyle name="Moneda 2 3 4 2" xfId="1225" xr:uid="{00000000-0005-0000-0000-0000B1050000}"/>
    <cellStyle name="Moneda 2 3 4 2 2" xfId="1226" xr:uid="{00000000-0005-0000-0000-0000B2050000}"/>
    <cellStyle name="Moneda 2 3 4 2 2 2" xfId="1227" xr:uid="{00000000-0005-0000-0000-0000B3050000}"/>
    <cellStyle name="Moneda 2 3 4 2 2 2 2" xfId="1228" xr:uid="{00000000-0005-0000-0000-0000B4050000}"/>
    <cellStyle name="Moneda 2 3 4 2 2 2 2 2" xfId="1229" xr:uid="{00000000-0005-0000-0000-0000B5050000}"/>
    <cellStyle name="Moneda 2 3 4 2 2 2 3" xfId="1230" xr:uid="{00000000-0005-0000-0000-0000B6050000}"/>
    <cellStyle name="Moneda 2 3 4 2 2 3" xfId="1231" xr:uid="{00000000-0005-0000-0000-0000B7050000}"/>
    <cellStyle name="Moneda 2 3 4 2 2 3 2" xfId="1232" xr:uid="{00000000-0005-0000-0000-0000B8050000}"/>
    <cellStyle name="Moneda 2 3 4 2 2 3 3" xfId="1233" xr:uid="{00000000-0005-0000-0000-0000B9050000}"/>
    <cellStyle name="Moneda 2 3 4 2 2 4" xfId="1234" xr:uid="{00000000-0005-0000-0000-0000BA050000}"/>
    <cellStyle name="Moneda 2 3 4 2 2 4 2" xfId="1235" xr:uid="{00000000-0005-0000-0000-0000BB050000}"/>
    <cellStyle name="Moneda 2 3 4 2 2 5" xfId="1236" xr:uid="{00000000-0005-0000-0000-0000BC050000}"/>
    <cellStyle name="Moneda 2 3 4 2 2 6" xfId="1237" xr:uid="{00000000-0005-0000-0000-0000BD050000}"/>
    <cellStyle name="Moneda 2 3 4 2 3" xfId="1238" xr:uid="{00000000-0005-0000-0000-0000BE050000}"/>
    <cellStyle name="Moneda 2 3 4 2 3 2" xfId="1239" xr:uid="{00000000-0005-0000-0000-0000BF050000}"/>
    <cellStyle name="Moneda 2 3 4 2 3 2 2" xfId="1240" xr:uid="{00000000-0005-0000-0000-0000C0050000}"/>
    <cellStyle name="Moneda 2 3 4 2 3 3" xfId="1241" xr:uid="{00000000-0005-0000-0000-0000C1050000}"/>
    <cellStyle name="Moneda 2 3 4 2 4" xfId="1242" xr:uid="{00000000-0005-0000-0000-0000C2050000}"/>
    <cellStyle name="Moneda 2 3 4 2 4 2" xfId="1243" xr:uid="{00000000-0005-0000-0000-0000C3050000}"/>
    <cellStyle name="Moneda 2 3 4 2 4 3" xfId="1244" xr:uid="{00000000-0005-0000-0000-0000C4050000}"/>
    <cellStyle name="Moneda 2 3 4 2 5" xfId="1245" xr:uid="{00000000-0005-0000-0000-0000C5050000}"/>
    <cellStyle name="Moneda 2 3 4 2 5 2" xfId="1246" xr:uid="{00000000-0005-0000-0000-0000C6050000}"/>
    <cellStyle name="Moneda 2 3 4 2 6" xfId="1247" xr:uid="{00000000-0005-0000-0000-0000C7050000}"/>
    <cellStyle name="Moneda 2 3 4 2 7" xfId="1248" xr:uid="{00000000-0005-0000-0000-0000C8050000}"/>
    <cellStyle name="Moneda 2 3 4 3" xfId="1249" xr:uid="{00000000-0005-0000-0000-0000C9050000}"/>
    <cellStyle name="Moneda 2 3 4 3 2" xfId="1250" xr:uid="{00000000-0005-0000-0000-0000CA050000}"/>
    <cellStyle name="Moneda 2 3 4 3 2 2" xfId="1251" xr:uid="{00000000-0005-0000-0000-0000CB050000}"/>
    <cellStyle name="Moneda 2 3 4 3 2 2 2" xfId="1252" xr:uid="{00000000-0005-0000-0000-0000CC050000}"/>
    <cellStyle name="Moneda 2 3 4 3 2 2 3" xfId="1253" xr:uid="{00000000-0005-0000-0000-0000CD050000}"/>
    <cellStyle name="Moneda 2 3 4 3 2 3" xfId="1254" xr:uid="{00000000-0005-0000-0000-0000CE050000}"/>
    <cellStyle name="Moneda 2 3 4 3 2 4" xfId="1255" xr:uid="{00000000-0005-0000-0000-0000CF050000}"/>
    <cellStyle name="Moneda 2 3 4 3 3" xfId="1256" xr:uid="{00000000-0005-0000-0000-0000D0050000}"/>
    <cellStyle name="Moneda 2 3 4 3 3 2" xfId="1257" xr:uid="{00000000-0005-0000-0000-0000D1050000}"/>
    <cellStyle name="Moneda 2 3 4 3 3 2 2" xfId="1258" xr:uid="{00000000-0005-0000-0000-0000D2050000}"/>
    <cellStyle name="Moneda 2 3 4 3 3 3" xfId="1259" xr:uid="{00000000-0005-0000-0000-0000D3050000}"/>
    <cellStyle name="Moneda 2 3 4 3 4" xfId="1260" xr:uid="{00000000-0005-0000-0000-0000D4050000}"/>
    <cellStyle name="Moneda 2 3 4 3 4 2" xfId="1261" xr:uid="{00000000-0005-0000-0000-0000D5050000}"/>
    <cellStyle name="Moneda 2 3 4 3 4 3" xfId="1262" xr:uid="{00000000-0005-0000-0000-0000D6050000}"/>
    <cellStyle name="Moneda 2 3 4 3 5" xfId="1263" xr:uid="{00000000-0005-0000-0000-0000D7050000}"/>
    <cellStyle name="Moneda 2 3 4 3 6" xfId="1264" xr:uid="{00000000-0005-0000-0000-0000D8050000}"/>
    <cellStyle name="Moneda 2 3 4 4" xfId="1265" xr:uid="{00000000-0005-0000-0000-0000D9050000}"/>
    <cellStyle name="Moneda 2 3 4 4 2" xfId="1266" xr:uid="{00000000-0005-0000-0000-0000DA050000}"/>
    <cellStyle name="Moneda 2 3 4 4 2 2" xfId="1267" xr:uid="{00000000-0005-0000-0000-0000DB050000}"/>
    <cellStyle name="Moneda 2 3 4 4 2 2 2" xfId="1268" xr:uid="{00000000-0005-0000-0000-0000DC050000}"/>
    <cellStyle name="Moneda 2 3 4 4 2 3" xfId="1269" xr:uid="{00000000-0005-0000-0000-0000DD050000}"/>
    <cellStyle name="Moneda 2 3 4 4 2 4" xfId="1270" xr:uid="{00000000-0005-0000-0000-0000DE050000}"/>
    <cellStyle name="Moneda 2 3 4 4 3" xfId="1271" xr:uid="{00000000-0005-0000-0000-0000DF050000}"/>
    <cellStyle name="Moneda 2 3 4 4 3 2" xfId="1272" xr:uid="{00000000-0005-0000-0000-0000E0050000}"/>
    <cellStyle name="Moneda 2 3 4 4 4" xfId="1273" xr:uid="{00000000-0005-0000-0000-0000E1050000}"/>
    <cellStyle name="Moneda 2 3 4 4 5" xfId="1274" xr:uid="{00000000-0005-0000-0000-0000E2050000}"/>
    <cellStyle name="Moneda 2 3 4 5" xfId="1275" xr:uid="{00000000-0005-0000-0000-0000E3050000}"/>
    <cellStyle name="Moneda 2 3 4 5 2" xfId="1276" xr:uid="{00000000-0005-0000-0000-0000E4050000}"/>
    <cellStyle name="Moneda 2 3 4 5 2 2" xfId="1277" xr:uid="{00000000-0005-0000-0000-0000E5050000}"/>
    <cellStyle name="Moneda 2 3 4 5 2 3" xfId="1278" xr:uid="{00000000-0005-0000-0000-0000E6050000}"/>
    <cellStyle name="Moneda 2 3 4 5 3" xfId="1279" xr:uid="{00000000-0005-0000-0000-0000E7050000}"/>
    <cellStyle name="Moneda 2 3 4 5 4" xfId="1280" xr:uid="{00000000-0005-0000-0000-0000E8050000}"/>
    <cellStyle name="Moneda 2 3 4 6" xfId="1281" xr:uid="{00000000-0005-0000-0000-0000E9050000}"/>
    <cellStyle name="Moneda 2 3 4 6 2" xfId="1282" xr:uid="{00000000-0005-0000-0000-0000EA050000}"/>
    <cellStyle name="Moneda 2 3 4 6 2 2" xfId="1283" xr:uid="{00000000-0005-0000-0000-0000EB050000}"/>
    <cellStyle name="Moneda 2 3 4 6 3" xfId="1284" xr:uid="{00000000-0005-0000-0000-0000EC050000}"/>
    <cellStyle name="Moneda 2 3 4 7" xfId="1285" xr:uid="{00000000-0005-0000-0000-0000ED050000}"/>
    <cellStyle name="Moneda 2 3 4 7 2" xfId="1286" xr:uid="{00000000-0005-0000-0000-0000EE050000}"/>
    <cellStyle name="Moneda 2 3 4 8" xfId="1287" xr:uid="{00000000-0005-0000-0000-0000EF050000}"/>
    <cellStyle name="Moneda 2 3 5" xfId="1288" xr:uid="{00000000-0005-0000-0000-0000F0050000}"/>
    <cellStyle name="Moneda 2 3 5 2" xfId="1289" xr:uid="{00000000-0005-0000-0000-0000F1050000}"/>
    <cellStyle name="Moneda 2 3 5 2 2" xfId="1290" xr:uid="{00000000-0005-0000-0000-0000F2050000}"/>
    <cellStyle name="Moneda 2 3 5 2 2 2" xfId="1291" xr:uid="{00000000-0005-0000-0000-0000F3050000}"/>
    <cellStyle name="Moneda 2 3 5 2 2 2 2" xfId="1292" xr:uid="{00000000-0005-0000-0000-0000F4050000}"/>
    <cellStyle name="Moneda 2 3 5 2 2 2 3" xfId="1293" xr:uid="{00000000-0005-0000-0000-0000F5050000}"/>
    <cellStyle name="Moneda 2 3 5 2 2 3" xfId="1294" xr:uid="{00000000-0005-0000-0000-0000F6050000}"/>
    <cellStyle name="Moneda 2 3 5 2 2 3 2" xfId="1295" xr:uid="{00000000-0005-0000-0000-0000F7050000}"/>
    <cellStyle name="Moneda 2 3 5 2 2 4" xfId="1296" xr:uid="{00000000-0005-0000-0000-0000F8050000}"/>
    <cellStyle name="Moneda 2 3 5 2 2 4 2" xfId="1297" xr:uid="{00000000-0005-0000-0000-0000F9050000}"/>
    <cellStyle name="Moneda 2 3 5 2 2 5" xfId="1298" xr:uid="{00000000-0005-0000-0000-0000FA050000}"/>
    <cellStyle name="Moneda 2 3 5 2 2 6" xfId="1299" xr:uid="{00000000-0005-0000-0000-0000FB050000}"/>
    <cellStyle name="Moneda 2 3 5 2 3" xfId="1300" xr:uid="{00000000-0005-0000-0000-0000FC050000}"/>
    <cellStyle name="Moneda 2 3 5 2 3 2" xfId="1301" xr:uid="{00000000-0005-0000-0000-0000FD050000}"/>
    <cellStyle name="Moneda 2 3 5 2 3 3" xfId="1302" xr:uid="{00000000-0005-0000-0000-0000FE050000}"/>
    <cellStyle name="Moneda 2 3 5 2 4" xfId="1303" xr:uid="{00000000-0005-0000-0000-0000FF050000}"/>
    <cellStyle name="Moneda 2 3 5 2 4 2" xfId="1304" xr:uid="{00000000-0005-0000-0000-000000060000}"/>
    <cellStyle name="Moneda 2 3 5 2 5" xfId="1305" xr:uid="{00000000-0005-0000-0000-000001060000}"/>
    <cellStyle name="Moneda 2 3 5 2 5 2" xfId="1306" xr:uid="{00000000-0005-0000-0000-000002060000}"/>
    <cellStyle name="Moneda 2 3 5 2 6" xfId="1307" xr:uid="{00000000-0005-0000-0000-000003060000}"/>
    <cellStyle name="Moneda 2 3 5 2 7" xfId="1308" xr:uid="{00000000-0005-0000-0000-000004060000}"/>
    <cellStyle name="Moneda 2 3 5 3" xfId="1309" xr:uid="{00000000-0005-0000-0000-000005060000}"/>
    <cellStyle name="Moneda 2 3 5 3 2" xfId="1310" xr:uid="{00000000-0005-0000-0000-000006060000}"/>
    <cellStyle name="Moneda 2 3 5 3 2 2" xfId="1311" xr:uid="{00000000-0005-0000-0000-000007060000}"/>
    <cellStyle name="Moneda 2 3 5 3 2 3" xfId="1312" xr:uid="{00000000-0005-0000-0000-000008060000}"/>
    <cellStyle name="Moneda 2 3 5 3 3" xfId="1313" xr:uid="{00000000-0005-0000-0000-000009060000}"/>
    <cellStyle name="Moneda 2 3 5 3 3 2" xfId="1314" xr:uid="{00000000-0005-0000-0000-00000A060000}"/>
    <cellStyle name="Moneda 2 3 5 3 4" xfId="1315" xr:uid="{00000000-0005-0000-0000-00000B060000}"/>
    <cellStyle name="Moneda 2 3 5 3 4 2" xfId="1316" xr:uid="{00000000-0005-0000-0000-00000C060000}"/>
    <cellStyle name="Moneda 2 3 5 3 5" xfId="1317" xr:uid="{00000000-0005-0000-0000-00000D060000}"/>
    <cellStyle name="Moneda 2 3 5 3 6" xfId="1318" xr:uid="{00000000-0005-0000-0000-00000E060000}"/>
    <cellStyle name="Moneda 2 3 5 4" xfId="1319" xr:uid="{00000000-0005-0000-0000-00000F060000}"/>
    <cellStyle name="Moneda 2 3 5 4 2" xfId="1320" xr:uid="{00000000-0005-0000-0000-000010060000}"/>
    <cellStyle name="Moneda 2 3 5 4 3" xfId="1321" xr:uid="{00000000-0005-0000-0000-000011060000}"/>
    <cellStyle name="Moneda 2 3 5 5" xfId="1322" xr:uid="{00000000-0005-0000-0000-000012060000}"/>
    <cellStyle name="Moneda 2 3 5 5 2" xfId="1323" xr:uid="{00000000-0005-0000-0000-000013060000}"/>
    <cellStyle name="Moneda 2 3 5 6" xfId="1324" xr:uid="{00000000-0005-0000-0000-000014060000}"/>
    <cellStyle name="Moneda 2 3 5 6 2" xfId="1325" xr:uid="{00000000-0005-0000-0000-000015060000}"/>
    <cellStyle name="Moneda 2 3 5 7" xfId="1326" xr:uid="{00000000-0005-0000-0000-000016060000}"/>
    <cellStyle name="Moneda 2 3 5 8" xfId="1327" xr:uid="{00000000-0005-0000-0000-000017060000}"/>
    <cellStyle name="Moneda 2 3 6" xfId="1328" xr:uid="{00000000-0005-0000-0000-000018060000}"/>
    <cellStyle name="Moneda 2 3 6 2" xfId="1329" xr:uid="{00000000-0005-0000-0000-000019060000}"/>
    <cellStyle name="Moneda 2 3 6 2 2" xfId="1330" xr:uid="{00000000-0005-0000-0000-00001A060000}"/>
    <cellStyle name="Moneda 2 3 6 2 2 2" xfId="1331" xr:uid="{00000000-0005-0000-0000-00001B060000}"/>
    <cellStyle name="Moneda 2 3 6 2 2 2 2" xfId="1332" xr:uid="{00000000-0005-0000-0000-00001C060000}"/>
    <cellStyle name="Moneda 2 3 6 2 2 3" xfId="1333" xr:uid="{00000000-0005-0000-0000-00001D060000}"/>
    <cellStyle name="Moneda 2 3 6 2 3" xfId="1334" xr:uid="{00000000-0005-0000-0000-00001E060000}"/>
    <cellStyle name="Moneda 2 3 6 2 3 2" xfId="1335" xr:uid="{00000000-0005-0000-0000-00001F060000}"/>
    <cellStyle name="Moneda 2 3 6 2 3 3" xfId="1336" xr:uid="{00000000-0005-0000-0000-000020060000}"/>
    <cellStyle name="Moneda 2 3 6 2 4" xfId="1337" xr:uid="{00000000-0005-0000-0000-000021060000}"/>
    <cellStyle name="Moneda 2 3 6 2 4 2" xfId="1338" xr:uid="{00000000-0005-0000-0000-000022060000}"/>
    <cellStyle name="Moneda 2 3 6 2 5" xfId="1339" xr:uid="{00000000-0005-0000-0000-000023060000}"/>
    <cellStyle name="Moneda 2 3 6 2 6" xfId="1340" xr:uid="{00000000-0005-0000-0000-000024060000}"/>
    <cellStyle name="Moneda 2 3 6 3" xfId="1341" xr:uid="{00000000-0005-0000-0000-000025060000}"/>
    <cellStyle name="Moneda 2 3 6 3 2" xfId="1342" xr:uid="{00000000-0005-0000-0000-000026060000}"/>
    <cellStyle name="Moneda 2 3 6 3 2 2" xfId="1343" xr:uid="{00000000-0005-0000-0000-000027060000}"/>
    <cellStyle name="Moneda 2 3 6 3 3" xfId="1344" xr:uid="{00000000-0005-0000-0000-000028060000}"/>
    <cellStyle name="Moneda 2 3 6 4" xfId="1345" xr:uid="{00000000-0005-0000-0000-000029060000}"/>
    <cellStyle name="Moneda 2 3 6 4 2" xfId="1346" xr:uid="{00000000-0005-0000-0000-00002A060000}"/>
    <cellStyle name="Moneda 2 3 6 4 3" xfId="1347" xr:uid="{00000000-0005-0000-0000-00002B060000}"/>
    <cellStyle name="Moneda 2 3 6 5" xfId="1348" xr:uid="{00000000-0005-0000-0000-00002C060000}"/>
    <cellStyle name="Moneda 2 3 6 5 2" xfId="1349" xr:uid="{00000000-0005-0000-0000-00002D060000}"/>
    <cellStyle name="Moneda 2 3 6 6" xfId="1350" xr:uid="{00000000-0005-0000-0000-00002E060000}"/>
    <cellStyle name="Moneda 2 3 6 7" xfId="1351" xr:uid="{00000000-0005-0000-0000-00002F060000}"/>
    <cellStyle name="Moneda 2 3 7" xfId="1352" xr:uid="{00000000-0005-0000-0000-000030060000}"/>
    <cellStyle name="Moneda 2 3 7 2" xfId="1353" xr:uid="{00000000-0005-0000-0000-000031060000}"/>
    <cellStyle name="Moneda 2 3 7 2 2" xfId="1354" xr:uid="{00000000-0005-0000-0000-000032060000}"/>
    <cellStyle name="Moneda 2 3 7 2 2 2" xfId="1355" xr:uid="{00000000-0005-0000-0000-000033060000}"/>
    <cellStyle name="Moneda 2 3 7 2 2 3" xfId="1356" xr:uid="{00000000-0005-0000-0000-000034060000}"/>
    <cellStyle name="Moneda 2 3 7 2 3" xfId="1357" xr:uid="{00000000-0005-0000-0000-000035060000}"/>
    <cellStyle name="Moneda 2 3 7 2 4" xfId="1358" xr:uid="{00000000-0005-0000-0000-000036060000}"/>
    <cellStyle name="Moneda 2 3 7 3" xfId="1359" xr:uid="{00000000-0005-0000-0000-000037060000}"/>
    <cellStyle name="Moneda 2 3 7 3 2" xfId="1360" xr:uid="{00000000-0005-0000-0000-000038060000}"/>
    <cellStyle name="Moneda 2 3 7 3 2 2" xfId="1361" xr:uid="{00000000-0005-0000-0000-000039060000}"/>
    <cellStyle name="Moneda 2 3 7 3 3" xfId="1362" xr:uid="{00000000-0005-0000-0000-00003A060000}"/>
    <cellStyle name="Moneda 2 3 7 4" xfId="1363" xr:uid="{00000000-0005-0000-0000-00003B060000}"/>
    <cellStyle name="Moneda 2 3 7 4 2" xfId="1364" xr:uid="{00000000-0005-0000-0000-00003C060000}"/>
    <cellStyle name="Moneda 2 3 7 4 3" xfId="1365" xr:uid="{00000000-0005-0000-0000-00003D060000}"/>
    <cellStyle name="Moneda 2 3 7 5" xfId="1366" xr:uid="{00000000-0005-0000-0000-00003E060000}"/>
    <cellStyle name="Moneda 2 3 7 6" xfId="1367" xr:uid="{00000000-0005-0000-0000-00003F060000}"/>
    <cellStyle name="Moneda 2 3 8" xfId="1368" xr:uid="{00000000-0005-0000-0000-000040060000}"/>
    <cellStyle name="Moneda 2 3 8 2" xfId="1369" xr:uid="{00000000-0005-0000-0000-000041060000}"/>
    <cellStyle name="Moneda 2 3 8 2 2" xfId="1370" xr:uid="{00000000-0005-0000-0000-000042060000}"/>
    <cellStyle name="Moneda 2 3 8 2 3" xfId="1371" xr:uid="{00000000-0005-0000-0000-000043060000}"/>
    <cellStyle name="Moneda 2 3 8 3" xfId="1372" xr:uid="{00000000-0005-0000-0000-000044060000}"/>
    <cellStyle name="Moneda 2 3 8 4" xfId="1373" xr:uid="{00000000-0005-0000-0000-000045060000}"/>
    <cellStyle name="Moneda 2 3 9" xfId="1374" xr:uid="{00000000-0005-0000-0000-000046060000}"/>
    <cellStyle name="Moneda 2 3 9 2" xfId="1375" xr:uid="{00000000-0005-0000-0000-000047060000}"/>
    <cellStyle name="Moneda 2 3 9 2 2" xfId="1376" xr:uid="{00000000-0005-0000-0000-000048060000}"/>
    <cellStyle name="Moneda 2 3 9 3" xfId="1377" xr:uid="{00000000-0005-0000-0000-000049060000}"/>
    <cellStyle name="Moneda 2 4" xfId="1378" xr:uid="{00000000-0005-0000-0000-00004A060000}"/>
    <cellStyle name="Moneda 2 4 2" xfId="1379" xr:uid="{00000000-0005-0000-0000-00004B060000}"/>
    <cellStyle name="Moneda 2 4 3" xfId="3066" xr:uid="{00000000-0005-0000-0000-00004C060000}"/>
    <cellStyle name="Moneda 2 4 4" xfId="2960" xr:uid="{00000000-0005-0000-0000-00004D060000}"/>
    <cellStyle name="Moneda 2 5" xfId="1380" xr:uid="{00000000-0005-0000-0000-00004E060000}"/>
    <cellStyle name="Moneda 2 5 2" xfId="1381" xr:uid="{00000000-0005-0000-0000-00004F060000}"/>
    <cellStyle name="Moneda 2 5 2 2" xfId="1382" xr:uid="{00000000-0005-0000-0000-000050060000}"/>
    <cellStyle name="Moneda 2 5 3" xfId="1383" xr:uid="{00000000-0005-0000-0000-000051060000}"/>
    <cellStyle name="Moneda 2 5 3 2" xfId="1384" xr:uid="{00000000-0005-0000-0000-000052060000}"/>
    <cellStyle name="Moneda 2 5 4" xfId="1385" xr:uid="{00000000-0005-0000-0000-000053060000}"/>
    <cellStyle name="Moneda 2 5 4 2" xfId="1386" xr:uid="{00000000-0005-0000-0000-000054060000}"/>
    <cellStyle name="Moneda 2 5 5" xfId="1387" xr:uid="{00000000-0005-0000-0000-000055060000}"/>
    <cellStyle name="Moneda 2 6" xfId="1388" xr:uid="{00000000-0005-0000-0000-000056060000}"/>
    <cellStyle name="Moneda 20" xfId="1389" xr:uid="{00000000-0005-0000-0000-000057060000}"/>
    <cellStyle name="Moneda 20 2" xfId="1390" xr:uid="{00000000-0005-0000-0000-000058060000}"/>
    <cellStyle name="Moneda 20 2 2" xfId="1391" xr:uid="{00000000-0005-0000-0000-000059060000}"/>
    <cellStyle name="Moneda 20 2 2 2" xfId="1392" xr:uid="{00000000-0005-0000-0000-00005A060000}"/>
    <cellStyle name="Moneda 20 2 2 2 2" xfId="1393" xr:uid="{00000000-0005-0000-0000-00005B060000}"/>
    <cellStyle name="Moneda 20 2 2 3" xfId="1394" xr:uid="{00000000-0005-0000-0000-00005C060000}"/>
    <cellStyle name="Moneda 20 2 2 3 2" xfId="1395" xr:uid="{00000000-0005-0000-0000-00005D060000}"/>
    <cellStyle name="Moneda 20 2 2 4" xfId="1396" xr:uid="{00000000-0005-0000-0000-00005E060000}"/>
    <cellStyle name="Moneda 20 2 2 4 2" xfId="1397" xr:uid="{00000000-0005-0000-0000-00005F060000}"/>
    <cellStyle name="Moneda 20 2 2 5" xfId="1398" xr:uid="{00000000-0005-0000-0000-000060060000}"/>
    <cellStyle name="Moneda 20 2 3" xfId="1399" xr:uid="{00000000-0005-0000-0000-000061060000}"/>
    <cellStyle name="Moneda 20 2 3 2" xfId="1400" xr:uid="{00000000-0005-0000-0000-000062060000}"/>
    <cellStyle name="Moneda 20 2 4" xfId="1401" xr:uid="{00000000-0005-0000-0000-000063060000}"/>
    <cellStyle name="Moneda 20 2 4 2" xfId="1402" xr:uid="{00000000-0005-0000-0000-000064060000}"/>
    <cellStyle name="Moneda 20 2 5" xfId="1403" xr:uid="{00000000-0005-0000-0000-000065060000}"/>
    <cellStyle name="Moneda 20 2 5 2" xfId="1404" xr:uid="{00000000-0005-0000-0000-000066060000}"/>
    <cellStyle name="Moneda 20 2 6" xfId="1405" xr:uid="{00000000-0005-0000-0000-000067060000}"/>
    <cellStyle name="Moneda 20 2 7" xfId="1406" xr:uid="{00000000-0005-0000-0000-000068060000}"/>
    <cellStyle name="Moneda 20 3" xfId="1407" xr:uid="{00000000-0005-0000-0000-000069060000}"/>
    <cellStyle name="Moneda 20 3 2" xfId="1408" xr:uid="{00000000-0005-0000-0000-00006A060000}"/>
    <cellStyle name="Moneda 20 3 2 2" xfId="1409" xr:uid="{00000000-0005-0000-0000-00006B060000}"/>
    <cellStyle name="Moneda 20 3 3" xfId="1410" xr:uid="{00000000-0005-0000-0000-00006C060000}"/>
    <cellStyle name="Moneda 20 3 3 2" xfId="1411" xr:uid="{00000000-0005-0000-0000-00006D060000}"/>
    <cellStyle name="Moneda 20 3 4" xfId="1412" xr:uid="{00000000-0005-0000-0000-00006E060000}"/>
    <cellStyle name="Moneda 20 3 4 2" xfId="1413" xr:uid="{00000000-0005-0000-0000-00006F060000}"/>
    <cellStyle name="Moneda 20 3 5" xfId="1414" xr:uid="{00000000-0005-0000-0000-000070060000}"/>
    <cellStyle name="Moneda 20 4" xfId="1415" xr:uid="{00000000-0005-0000-0000-000071060000}"/>
    <cellStyle name="Moneda 20 4 2" xfId="1416" xr:uid="{00000000-0005-0000-0000-000072060000}"/>
    <cellStyle name="Moneda 20 5" xfId="1417" xr:uid="{00000000-0005-0000-0000-000073060000}"/>
    <cellStyle name="Moneda 20 5 2" xfId="1418" xr:uid="{00000000-0005-0000-0000-000074060000}"/>
    <cellStyle name="Moneda 20 6" xfId="1419" xr:uid="{00000000-0005-0000-0000-000075060000}"/>
    <cellStyle name="Moneda 20 6 2" xfId="1420" xr:uid="{00000000-0005-0000-0000-000076060000}"/>
    <cellStyle name="Moneda 20 7" xfId="1421" xr:uid="{00000000-0005-0000-0000-000077060000}"/>
    <cellStyle name="Moneda 20 8" xfId="1422" xr:uid="{00000000-0005-0000-0000-000078060000}"/>
    <cellStyle name="Moneda 21" xfId="1423" xr:uid="{00000000-0005-0000-0000-000079060000}"/>
    <cellStyle name="Moneda 21 2" xfId="1424" xr:uid="{00000000-0005-0000-0000-00007A060000}"/>
    <cellStyle name="Moneda 21 2 2" xfId="1425" xr:uid="{00000000-0005-0000-0000-00007B060000}"/>
    <cellStyle name="Moneda 21 2 2 2" xfId="1426" xr:uid="{00000000-0005-0000-0000-00007C060000}"/>
    <cellStyle name="Moneda 21 2 2 2 2" xfId="1427" xr:uid="{00000000-0005-0000-0000-00007D060000}"/>
    <cellStyle name="Moneda 21 2 2 3" xfId="1428" xr:uid="{00000000-0005-0000-0000-00007E060000}"/>
    <cellStyle name="Moneda 21 2 2 3 2" xfId="1429" xr:uid="{00000000-0005-0000-0000-00007F060000}"/>
    <cellStyle name="Moneda 21 2 2 4" xfId="1430" xr:uid="{00000000-0005-0000-0000-000080060000}"/>
    <cellStyle name="Moneda 21 2 2 4 2" xfId="1431" xr:uid="{00000000-0005-0000-0000-000081060000}"/>
    <cellStyle name="Moneda 21 2 2 5" xfId="1432" xr:uid="{00000000-0005-0000-0000-000082060000}"/>
    <cellStyle name="Moneda 21 2 3" xfId="1433" xr:uid="{00000000-0005-0000-0000-000083060000}"/>
    <cellStyle name="Moneda 21 2 3 2" xfId="1434" xr:uid="{00000000-0005-0000-0000-000084060000}"/>
    <cellStyle name="Moneda 21 2 4" xfId="1435" xr:uid="{00000000-0005-0000-0000-000085060000}"/>
    <cellStyle name="Moneda 21 2 4 2" xfId="1436" xr:uid="{00000000-0005-0000-0000-000086060000}"/>
    <cellStyle name="Moneda 21 2 5" xfId="1437" xr:uid="{00000000-0005-0000-0000-000087060000}"/>
    <cellStyle name="Moneda 21 2 5 2" xfId="1438" xr:uid="{00000000-0005-0000-0000-000088060000}"/>
    <cellStyle name="Moneda 21 2 6" xfId="1439" xr:uid="{00000000-0005-0000-0000-000089060000}"/>
    <cellStyle name="Moneda 21 2 7" xfId="1440" xr:uid="{00000000-0005-0000-0000-00008A060000}"/>
    <cellStyle name="Moneda 21 3" xfId="1441" xr:uid="{00000000-0005-0000-0000-00008B060000}"/>
    <cellStyle name="Moneda 21 3 2" xfId="1442" xr:uid="{00000000-0005-0000-0000-00008C060000}"/>
    <cellStyle name="Moneda 21 3 2 2" xfId="1443" xr:uid="{00000000-0005-0000-0000-00008D060000}"/>
    <cellStyle name="Moneda 21 3 3" xfId="1444" xr:uid="{00000000-0005-0000-0000-00008E060000}"/>
    <cellStyle name="Moneda 21 3 3 2" xfId="1445" xr:uid="{00000000-0005-0000-0000-00008F060000}"/>
    <cellStyle name="Moneda 21 3 4" xfId="1446" xr:uid="{00000000-0005-0000-0000-000090060000}"/>
    <cellStyle name="Moneda 21 3 4 2" xfId="1447" xr:uid="{00000000-0005-0000-0000-000091060000}"/>
    <cellStyle name="Moneda 21 3 5" xfId="1448" xr:uid="{00000000-0005-0000-0000-000092060000}"/>
    <cellStyle name="Moneda 21 4" xfId="1449" xr:uid="{00000000-0005-0000-0000-000093060000}"/>
    <cellStyle name="Moneda 21 4 2" xfId="1450" xr:uid="{00000000-0005-0000-0000-000094060000}"/>
    <cellStyle name="Moneda 21 5" xfId="1451" xr:uid="{00000000-0005-0000-0000-000095060000}"/>
    <cellStyle name="Moneda 21 5 2" xfId="1452" xr:uid="{00000000-0005-0000-0000-000096060000}"/>
    <cellStyle name="Moneda 21 6" xfId="1453" xr:uid="{00000000-0005-0000-0000-000097060000}"/>
    <cellStyle name="Moneda 21 6 2" xfId="1454" xr:uid="{00000000-0005-0000-0000-000098060000}"/>
    <cellStyle name="Moneda 21 7" xfId="1455" xr:uid="{00000000-0005-0000-0000-000099060000}"/>
    <cellStyle name="Moneda 21 8" xfId="1456" xr:uid="{00000000-0005-0000-0000-00009A060000}"/>
    <cellStyle name="Moneda 22" xfId="1457" xr:uid="{00000000-0005-0000-0000-00009B060000}"/>
    <cellStyle name="Moneda 22 2" xfId="1458" xr:uid="{00000000-0005-0000-0000-00009C060000}"/>
    <cellStyle name="Moneda 22 2 2" xfId="1459" xr:uid="{00000000-0005-0000-0000-00009D060000}"/>
    <cellStyle name="Moneda 22 2 2 2" xfId="1460" xr:uid="{00000000-0005-0000-0000-00009E060000}"/>
    <cellStyle name="Moneda 22 2 2 2 2" xfId="1461" xr:uid="{00000000-0005-0000-0000-00009F060000}"/>
    <cellStyle name="Moneda 22 2 2 3" xfId="1462" xr:uid="{00000000-0005-0000-0000-0000A0060000}"/>
    <cellStyle name="Moneda 22 2 2 3 2" xfId="1463" xr:uid="{00000000-0005-0000-0000-0000A1060000}"/>
    <cellStyle name="Moneda 22 2 2 4" xfId="1464" xr:uid="{00000000-0005-0000-0000-0000A2060000}"/>
    <cellStyle name="Moneda 22 2 2 4 2" xfId="1465" xr:uid="{00000000-0005-0000-0000-0000A3060000}"/>
    <cellStyle name="Moneda 22 2 2 5" xfId="1466" xr:uid="{00000000-0005-0000-0000-0000A4060000}"/>
    <cellStyle name="Moneda 22 2 3" xfId="1467" xr:uid="{00000000-0005-0000-0000-0000A5060000}"/>
    <cellStyle name="Moneda 22 2 3 2" xfId="1468" xr:uid="{00000000-0005-0000-0000-0000A6060000}"/>
    <cellStyle name="Moneda 22 2 4" xfId="1469" xr:uid="{00000000-0005-0000-0000-0000A7060000}"/>
    <cellStyle name="Moneda 22 2 4 2" xfId="1470" xr:uid="{00000000-0005-0000-0000-0000A8060000}"/>
    <cellStyle name="Moneda 22 2 5" xfId="1471" xr:uid="{00000000-0005-0000-0000-0000A9060000}"/>
    <cellStyle name="Moneda 22 2 5 2" xfId="1472" xr:uid="{00000000-0005-0000-0000-0000AA060000}"/>
    <cellStyle name="Moneda 22 2 6" xfId="1473" xr:uid="{00000000-0005-0000-0000-0000AB060000}"/>
    <cellStyle name="Moneda 22 3" xfId="1474" xr:uid="{00000000-0005-0000-0000-0000AC060000}"/>
    <cellStyle name="Moneda 22 3 2" xfId="1475" xr:uid="{00000000-0005-0000-0000-0000AD060000}"/>
    <cellStyle name="Moneda 22 3 2 2" xfId="1476" xr:uid="{00000000-0005-0000-0000-0000AE060000}"/>
    <cellStyle name="Moneda 22 3 3" xfId="1477" xr:uid="{00000000-0005-0000-0000-0000AF060000}"/>
    <cellStyle name="Moneda 22 3 3 2" xfId="1478" xr:uid="{00000000-0005-0000-0000-0000B0060000}"/>
    <cellStyle name="Moneda 22 3 4" xfId="1479" xr:uid="{00000000-0005-0000-0000-0000B1060000}"/>
    <cellStyle name="Moneda 22 3 4 2" xfId="1480" xr:uid="{00000000-0005-0000-0000-0000B2060000}"/>
    <cellStyle name="Moneda 22 3 5" xfId="1481" xr:uid="{00000000-0005-0000-0000-0000B3060000}"/>
    <cellStyle name="Moneda 22 4" xfId="1482" xr:uid="{00000000-0005-0000-0000-0000B4060000}"/>
    <cellStyle name="Moneda 22 4 2" xfId="1483" xr:uid="{00000000-0005-0000-0000-0000B5060000}"/>
    <cellStyle name="Moneda 22 5" xfId="1484" xr:uid="{00000000-0005-0000-0000-0000B6060000}"/>
    <cellStyle name="Moneda 22 5 2" xfId="1485" xr:uid="{00000000-0005-0000-0000-0000B7060000}"/>
    <cellStyle name="Moneda 22 6" xfId="1486" xr:uid="{00000000-0005-0000-0000-0000B8060000}"/>
    <cellStyle name="Moneda 22 6 2" xfId="1487" xr:uid="{00000000-0005-0000-0000-0000B9060000}"/>
    <cellStyle name="Moneda 22 7" xfId="1488" xr:uid="{00000000-0005-0000-0000-0000BA060000}"/>
    <cellStyle name="Moneda 22 8" xfId="1489" xr:uid="{00000000-0005-0000-0000-0000BB060000}"/>
    <cellStyle name="Moneda 23" xfId="1490" xr:uid="{00000000-0005-0000-0000-0000BC060000}"/>
    <cellStyle name="Moneda 23 2" xfId="1491" xr:uid="{00000000-0005-0000-0000-0000BD060000}"/>
    <cellStyle name="Moneda 23 2 2" xfId="1492" xr:uid="{00000000-0005-0000-0000-0000BE060000}"/>
    <cellStyle name="Moneda 23 2 2 2" xfId="1493" xr:uid="{00000000-0005-0000-0000-0000BF060000}"/>
    <cellStyle name="Moneda 23 2 3" xfId="1494" xr:uid="{00000000-0005-0000-0000-0000C0060000}"/>
    <cellStyle name="Moneda 23 2 3 2" xfId="1495" xr:uid="{00000000-0005-0000-0000-0000C1060000}"/>
    <cellStyle name="Moneda 23 2 4" xfId="1496" xr:uid="{00000000-0005-0000-0000-0000C2060000}"/>
    <cellStyle name="Moneda 23 2 4 2" xfId="1497" xr:uid="{00000000-0005-0000-0000-0000C3060000}"/>
    <cellStyle name="Moneda 23 2 5" xfId="1498" xr:uid="{00000000-0005-0000-0000-0000C4060000}"/>
    <cellStyle name="Moneda 23 3" xfId="1499" xr:uid="{00000000-0005-0000-0000-0000C5060000}"/>
    <cellStyle name="Moneda 23 3 2" xfId="1500" xr:uid="{00000000-0005-0000-0000-0000C6060000}"/>
    <cellStyle name="Moneda 23 4" xfId="1501" xr:uid="{00000000-0005-0000-0000-0000C7060000}"/>
    <cellStyle name="Moneda 23 4 2" xfId="1502" xr:uid="{00000000-0005-0000-0000-0000C8060000}"/>
    <cellStyle name="Moneda 23 5" xfId="1503" xr:uid="{00000000-0005-0000-0000-0000C9060000}"/>
    <cellStyle name="Moneda 23 5 2" xfId="1504" xr:uid="{00000000-0005-0000-0000-0000CA060000}"/>
    <cellStyle name="Moneda 23 6" xfId="1505" xr:uid="{00000000-0005-0000-0000-0000CB060000}"/>
    <cellStyle name="Moneda 23 7" xfId="1506" xr:uid="{00000000-0005-0000-0000-0000CC060000}"/>
    <cellStyle name="Moneda 24" xfId="1507" xr:uid="{00000000-0005-0000-0000-0000CD060000}"/>
    <cellStyle name="Moneda 24 2" xfId="1508" xr:uid="{00000000-0005-0000-0000-0000CE060000}"/>
    <cellStyle name="Moneda 24 2 2" xfId="1509" xr:uid="{00000000-0005-0000-0000-0000CF060000}"/>
    <cellStyle name="Moneda 24 2 2 2" xfId="1510" xr:uid="{00000000-0005-0000-0000-0000D0060000}"/>
    <cellStyle name="Moneda 24 2 3" xfId="1511" xr:uid="{00000000-0005-0000-0000-0000D1060000}"/>
    <cellStyle name="Moneda 24 2 3 2" xfId="1512" xr:uid="{00000000-0005-0000-0000-0000D2060000}"/>
    <cellStyle name="Moneda 24 2 4" xfId="1513" xr:uid="{00000000-0005-0000-0000-0000D3060000}"/>
    <cellStyle name="Moneda 24 2 4 2" xfId="1514" xr:uid="{00000000-0005-0000-0000-0000D4060000}"/>
    <cellStyle name="Moneda 24 2 5" xfId="1515" xr:uid="{00000000-0005-0000-0000-0000D5060000}"/>
    <cellStyle name="Moneda 24 3" xfId="1516" xr:uid="{00000000-0005-0000-0000-0000D6060000}"/>
    <cellStyle name="Moneda 24 3 2" xfId="1517" xr:uid="{00000000-0005-0000-0000-0000D7060000}"/>
    <cellStyle name="Moneda 24 4" xfId="1518" xr:uid="{00000000-0005-0000-0000-0000D8060000}"/>
    <cellStyle name="Moneda 24 4 2" xfId="1519" xr:uid="{00000000-0005-0000-0000-0000D9060000}"/>
    <cellStyle name="Moneda 24 5" xfId="1520" xr:uid="{00000000-0005-0000-0000-0000DA060000}"/>
    <cellStyle name="Moneda 24 5 2" xfId="1521" xr:uid="{00000000-0005-0000-0000-0000DB060000}"/>
    <cellStyle name="Moneda 24 6" xfId="1522" xr:uid="{00000000-0005-0000-0000-0000DC060000}"/>
    <cellStyle name="Moneda 24 7" xfId="1523" xr:uid="{00000000-0005-0000-0000-0000DD060000}"/>
    <cellStyle name="Moneda 25" xfId="1524" xr:uid="{00000000-0005-0000-0000-0000DE060000}"/>
    <cellStyle name="Moneda 25 2" xfId="1525" xr:uid="{00000000-0005-0000-0000-0000DF060000}"/>
    <cellStyle name="Moneda 25 2 2" xfId="1526" xr:uid="{00000000-0005-0000-0000-0000E0060000}"/>
    <cellStyle name="Moneda 25 3" xfId="1527" xr:uid="{00000000-0005-0000-0000-0000E1060000}"/>
    <cellStyle name="Moneda 25 3 2" xfId="1528" xr:uid="{00000000-0005-0000-0000-0000E2060000}"/>
    <cellStyle name="Moneda 25 4" xfId="1529" xr:uid="{00000000-0005-0000-0000-0000E3060000}"/>
    <cellStyle name="Moneda 25 4 2" xfId="1530" xr:uid="{00000000-0005-0000-0000-0000E4060000}"/>
    <cellStyle name="Moneda 25 5" xfId="1531" xr:uid="{00000000-0005-0000-0000-0000E5060000}"/>
    <cellStyle name="Moneda 26" xfId="1532" xr:uid="{00000000-0005-0000-0000-0000E6060000}"/>
    <cellStyle name="Moneda 26 2" xfId="1533" xr:uid="{00000000-0005-0000-0000-0000E7060000}"/>
    <cellStyle name="Moneda 26 2 2" xfId="1534" xr:uid="{00000000-0005-0000-0000-0000E8060000}"/>
    <cellStyle name="Moneda 26 3" xfId="1535" xr:uid="{00000000-0005-0000-0000-0000E9060000}"/>
    <cellStyle name="Moneda 26 3 2" xfId="1536" xr:uid="{00000000-0005-0000-0000-0000EA060000}"/>
    <cellStyle name="Moneda 26 4" xfId="1537" xr:uid="{00000000-0005-0000-0000-0000EB060000}"/>
    <cellStyle name="Moneda 26 4 2" xfId="1538" xr:uid="{00000000-0005-0000-0000-0000EC060000}"/>
    <cellStyle name="Moneda 26 5" xfId="1539" xr:uid="{00000000-0005-0000-0000-0000ED060000}"/>
    <cellStyle name="Moneda 27" xfId="1540" xr:uid="{00000000-0005-0000-0000-0000EE060000}"/>
    <cellStyle name="Moneda 27 2" xfId="1541" xr:uid="{00000000-0005-0000-0000-0000EF060000}"/>
    <cellStyle name="Moneda 27 2 2" xfId="1542" xr:uid="{00000000-0005-0000-0000-0000F0060000}"/>
    <cellStyle name="Moneda 27 3" xfId="1543" xr:uid="{00000000-0005-0000-0000-0000F1060000}"/>
    <cellStyle name="Moneda 27 3 2" xfId="1544" xr:uid="{00000000-0005-0000-0000-0000F2060000}"/>
    <cellStyle name="Moneda 27 4" xfId="1545" xr:uid="{00000000-0005-0000-0000-0000F3060000}"/>
    <cellStyle name="Moneda 27 4 2" xfId="1546" xr:uid="{00000000-0005-0000-0000-0000F4060000}"/>
    <cellStyle name="Moneda 27 5" xfId="1547" xr:uid="{00000000-0005-0000-0000-0000F5060000}"/>
    <cellStyle name="Moneda 28" xfId="1548" xr:uid="{00000000-0005-0000-0000-0000F6060000}"/>
    <cellStyle name="Moneda 28 2" xfId="1549" xr:uid="{00000000-0005-0000-0000-0000F7060000}"/>
    <cellStyle name="Moneda 28 2 2" xfId="1550" xr:uid="{00000000-0005-0000-0000-0000F8060000}"/>
    <cellStyle name="Moneda 28 3" xfId="1551" xr:uid="{00000000-0005-0000-0000-0000F9060000}"/>
    <cellStyle name="Moneda 28 3 2" xfId="1552" xr:uid="{00000000-0005-0000-0000-0000FA060000}"/>
    <cellStyle name="Moneda 28 4" xfId="1553" xr:uid="{00000000-0005-0000-0000-0000FB060000}"/>
    <cellStyle name="Moneda 28 4 2" xfId="1554" xr:uid="{00000000-0005-0000-0000-0000FC060000}"/>
    <cellStyle name="Moneda 28 5" xfId="1555" xr:uid="{00000000-0005-0000-0000-0000FD060000}"/>
    <cellStyle name="Moneda 29" xfId="1556" xr:uid="{00000000-0005-0000-0000-0000FE060000}"/>
    <cellStyle name="Moneda 29 2" xfId="1557" xr:uid="{00000000-0005-0000-0000-0000FF060000}"/>
    <cellStyle name="Moneda 29 2 2" xfId="1558" xr:uid="{00000000-0005-0000-0000-000000070000}"/>
    <cellStyle name="Moneda 29 3" xfId="1559" xr:uid="{00000000-0005-0000-0000-000001070000}"/>
    <cellStyle name="Moneda 29 3 2" xfId="1560" xr:uid="{00000000-0005-0000-0000-000002070000}"/>
    <cellStyle name="Moneda 29 4" xfId="1561" xr:uid="{00000000-0005-0000-0000-000003070000}"/>
    <cellStyle name="Moneda 29 4 2" xfId="1562" xr:uid="{00000000-0005-0000-0000-000004070000}"/>
    <cellStyle name="Moneda 29 5" xfId="1563" xr:uid="{00000000-0005-0000-0000-000005070000}"/>
    <cellStyle name="Moneda 3" xfId="12" xr:uid="{00000000-0005-0000-0000-000006070000}"/>
    <cellStyle name="Moneda 3 10" xfId="1564" xr:uid="{00000000-0005-0000-0000-000007070000}"/>
    <cellStyle name="Moneda 3 10 2" xfId="1565" xr:uid="{00000000-0005-0000-0000-000008070000}"/>
    <cellStyle name="Moneda 3 10 2 2" xfId="1566" xr:uid="{00000000-0005-0000-0000-000009070000}"/>
    <cellStyle name="Moneda 3 10 3" xfId="1567" xr:uid="{00000000-0005-0000-0000-00000A070000}"/>
    <cellStyle name="Moneda 3 10 3 2" xfId="1568" xr:uid="{00000000-0005-0000-0000-00000B070000}"/>
    <cellStyle name="Moneda 3 10 4" xfId="1569" xr:uid="{00000000-0005-0000-0000-00000C070000}"/>
    <cellStyle name="Moneda 3 10 4 2" xfId="1570" xr:uid="{00000000-0005-0000-0000-00000D070000}"/>
    <cellStyle name="Moneda 3 10 5" xfId="1571" xr:uid="{00000000-0005-0000-0000-00000E070000}"/>
    <cellStyle name="Moneda 3 11" xfId="1572" xr:uid="{00000000-0005-0000-0000-00000F070000}"/>
    <cellStyle name="Moneda 3 11 2" xfId="1573" xr:uid="{00000000-0005-0000-0000-000010070000}"/>
    <cellStyle name="Moneda 3 12" xfId="1574" xr:uid="{00000000-0005-0000-0000-000011070000}"/>
    <cellStyle name="Moneda 3 12 2" xfId="1575" xr:uid="{00000000-0005-0000-0000-000012070000}"/>
    <cellStyle name="Moneda 3 13" xfId="1576" xr:uid="{00000000-0005-0000-0000-000013070000}"/>
    <cellStyle name="Moneda 3 13 2" xfId="1577" xr:uid="{00000000-0005-0000-0000-000014070000}"/>
    <cellStyle name="Moneda 3 14" xfId="1578" xr:uid="{00000000-0005-0000-0000-000015070000}"/>
    <cellStyle name="Moneda 3 14 2" xfId="1579" xr:uid="{00000000-0005-0000-0000-000016070000}"/>
    <cellStyle name="Moneda 3 15" xfId="1580" xr:uid="{00000000-0005-0000-0000-000017070000}"/>
    <cellStyle name="Moneda 3 15 2" xfId="1581" xr:uid="{00000000-0005-0000-0000-000018070000}"/>
    <cellStyle name="Moneda 3 15 3" xfId="1582" xr:uid="{00000000-0005-0000-0000-000019070000}"/>
    <cellStyle name="Moneda 3 15 4" xfId="2907" xr:uid="{00000000-0005-0000-0000-00001A070000}"/>
    <cellStyle name="Moneda 3 15 4 2" xfId="3122" xr:uid="{00000000-0005-0000-0000-00001B070000}"/>
    <cellStyle name="Moneda 3 15 4 3" xfId="3016" xr:uid="{00000000-0005-0000-0000-00001C070000}"/>
    <cellStyle name="Moneda 3 15 5" xfId="3067" xr:uid="{00000000-0005-0000-0000-00001D070000}"/>
    <cellStyle name="Moneda 3 15 6" xfId="2961" xr:uid="{00000000-0005-0000-0000-00001E070000}"/>
    <cellStyle name="Moneda 3 16" xfId="1583" xr:uid="{00000000-0005-0000-0000-00001F070000}"/>
    <cellStyle name="Moneda 3 2" xfId="1584" xr:uid="{00000000-0005-0000-0000-000020070000}"/>
    <cellStyle name="Moneda 3 2 10" xfId="1585" xr:uid="{00000000-0005-0000-0000-000021070000}"/>
    <cellStyle name="Moneda 3 2 10 2" xfId="1586" xr:uid="{00000000-0005-0000-0000-000022070000}"/>
    <cellStyle name="Moneda 3 2 11" xfId="1587" xr:uid="{00000000-0005-0000-0000-000023070000}"/>
    <cellStyle name="Moneda 3 2 2" xfId="1588" xr:uid="{00000000-0005-0000-0000-000024070000}"/>
    <cellStyle name="Moneda 3 2 2 2" xfId="1589" xr:uid="{00000000-0005-0000-0000-000025070000}"/>
    <cellStyle name="Moneda 3 2 2 2 2" xfId="1590" xr:uid="{00000000-0005-0000-0000-000026070000}"/>
    <cellStyle name="Moneda 3 2 2 2 2 2" xfId="1591" xr:uid="{00000000-0005-0000-0000-000027070000}"/>
    <cellStyle name="Moneda 3 2 2 2 2 2 2" xfId="1592" xr:uid="{00000000-0005-0000-0000-000028070000}"/>
    <cellStyle name="Moneda 3 2 2 2 2 3" xfId="1593" xr:uid="{00000000-0005-0000-0000-000029070000}"/>
    <cellStyle name="Moneda 3 2 2 2 2 3 2" xfId="1594" xr:uid="{00000000-0005-0000-0000-00002A070000}"/>
    <cellStyle name="Moneda 3 2 2 2 2 4" xfId="1595" xr:uid="{00000000-0005-0000-0000-00002B070000}"/>
    <cellStyle name="Moneda 3 2 2 2 2 4 2" xfId="1596" xr:uid="{00000000-0005-0000-0000-00002C070000}"/>
    <cellStyle name="Moneda 3 2 2 2 2 5" xfId="1597" xr:uid="{00000000-0005-0000-0000-00002D070000}"/>
    <cellStyle name="Moneda 3 2 2 2 3" xfId="1598" xr:uid="{00000000-0005-0000-0000-00002E070000}"/>
    <cellStyle name="Moneda 3 2 2 2 3 2" xfId="1599" xr:uid="{00000000-0005-0000-0000-00002F070000}"/>
    <cellStyle name="Moneda 3 2 2 2 4" xfId="1600" xr:uid="{00000000-0005-0000-0000-000030070000}"/>
    <cellStyle name="Moneda 3 2 2 2 4 2" xfId="1601" xr:uid="{00000000-0005-0000-0000-000031070000}"/>
    <cellStyle name="Moneda 3 2 2 2 5" xfId="1602" xr:uid="{00000000-0005-0000-0000-000032070000}"/>
    <cellStyle name="Moneda 3 2 2 2 5 2" xfId="1603" xr:uid="{00000000-0005-0000-0000-000033070000}"/>
    <cellStyle name="Moneda 3 2 2 2 6" xfId="1604" xr:uid="{00000000-0005-0000-0000-000034070000}"/>
    <cellStyle name="Moneda 3 2 2 3" xfId="1605" xr:uid="{00000000-0005-0000-0000-000035070000}"/>
    <cellStyle name="Moneda 3 2 2 3 2" xfId="1606" xr:uid="{00000000-0005-0000-0000-000036070000}"/>
    <cellStyle name="Moneda 3 2 2 3 2 2" xfId="1607" xr:uid="{00000000-0005-0000-0000-000037070000}"/>
    <cellStyle name="Moneda 3 2 2 3 2 2 2" xfId="1608" xr:uid="{00000000-0005-0000-0000-000038070000}"/>
    <cellStyle name="Moneda 3 2 2 3 2 3" xfId="1609" xr:uid="{00000000-0005-0000-0000-000039070000}"/>
    <cellStyle name="Moneda 3 2 2 3 3" xfId="1610" xr:uid="{00000000-0005-0000-0000-00003A070000}"/>
    <cellStyle name="Moneda 3 2 2 3 3 2" xfId="1611" xr:uid="{00000000-0005-0000-0000-00003B070000}"/>
    <cellStyle name="Moneda 3 2 2 3 4" xfId="1612" xr:uid="{00000000-0005-0000-0000-00003C070000}"/>
    <cellStyle name="Moneda 3 2 2 3 4 2" xfId="1613" xr:uid="{00000000-0005-0000-0000-00003D070000}"/>
    <cellStyle name="Moneda 3 2 2 3 5" xfId="1614" xr:uid="{00000000-0005-0000-0000-00003E070000}"/>
    <cellStyle name="Moneda 3 2 2 4" xfId="1615" xr:uid="{00000000-0005-0000-0000-00003F070000}"/>
    <cellStyle name="Moneda 3 2 2 4 2" xfId="1616" xr:uid="{00000000-0005-0000-0000-000040070000}"/>
    <cellStyle name="Moneda 3 2 2 4 2 2" xfId="1617" xr:uid="{00000000-0005-0000-0000-000041070000}"/>
    <cellStyle name="Moneda 3 2 2 4 2 2 2" xfId="1618" xr:uid="{00000000-0005-0000-0000-000042070000}"/>
    <cellStyle name="Moneda 3 2 2 4 2 3" xfId="1619" xr:uid="{00000000-0005-0000-0000-000043070000}"/>
    <cellStyle name="Moneda 3 2 2 4 3" xfId="1620" xr:uid="{00000000-0005-0000-0000-000044070000}"/>
    <cellStyle name="Moneda 3 2 2 4 3 2" xfId="1621" xr:uid="{00000000-0005-0000-0000-000045070000}"/>
    <cellStyle name="Moneda 3 2 2 4 4" xfId="1622" xr:uid="{00000000-0005-0000-0000-000046070000}"/>
    <cellStyle name="Moneda 3 2 2 5" xfId="1623" xr:uid="{00000000-0005-0000-0000-000047070000}"/>
    <cellStyle name="Moneda 3 2 2 5 2" xfId="1624" xr:uid="{00000000-0005-0000-0000-000048070000}"/>
    <cellStyle name="Moneda 3 2 2 5 2 2" xfId="1625" xr:uid="{00000000-0005-0000-0000-000049070000}"/>
    <cellStyle name="Moneda 3 2 2 5 3" xfId="1626" xr:uid="{00000000-0005-0000-0000-00004A070000}"/>
    <cellStyle name="Moneda 3 2 2 6" xfId="1627" xr:uid="{00000000-0005-0000-0000-00004B070000}"/>
    <cellStyle name="Moneda 3 2 2 6 2" xfId="1628" xr:uid="{00000000-0005-0000-0000-00004C070000}"/>
    <cellStyle name="Moneda 3 2 2 7" xfId="1629" xr:uid="{00000000-0005-0000-0000-00004D070000}"/>
    <cellStyle name="Moneda 3 2 3" xfId="1630" xr:uid="{00000000-0005-0000-0000-00004E070000}"/>
    <cellStyle name="Moneda 3 2 3 2" xfId="1631" xr:uid="{00000000-0005-0000-0000-00004F070000}"/>
    <cellStyle name="Moneda 3 2 3 2 2" xfId="1632" xr:uid="{00000000-0005-0000-0000-000050070000}"/>
    <cellStyle name="Moneda 3 2 3 2 2 2" xfId="1633" xr:uid="{00000000-0005-0000-0000-000051070000}"/>
    <cellStyle name="Moneda 3 2 3 2 2 2 2" xfId="1634" xr:uid="{00000000-0005-0000-0000-000052070000}"/>
    <cellStyle name="Moneda 3 2 3 2 2 3" xfId="1635" xr:uid="{00000000-0005-0000-0000-000053070000}"/>
    <cellStyle name="Moneda 3 2 3 2 2 3 2" xfId="1636" xr:uid="{00000000-0005-0000-0000-000054070000}"/>
    <cellStyle name="Moneda 3 2 3 2 2 4" xfId="1637" xr:uid="{00000000-0005-0000-0000-000055070000}"/>
    <cellStyle name="Moneda 3 2 3 2 2 4 2" xfId="1638" xr:uid="{00000000-0005-0000-0000-000056070000}"/>
    <cellStyle name="Moneda 3 2 3 2 2 5" xfId="1639" xr:uid="{00000000-0005-0000-0000-000057070000}"/>
    <cellStyle name="Moneda 3 2 3 2 3" xfId="1640" xr:uid="{00000000-0005-0000-0000-000058070000}"/>
    <cellStyle name="Moneda 3 2 3 2 3 2" xfId="1641" xr:uid="{00000000-0005-0000-0000-000059070000}"/>
    <cellStyle name="Moneda 3 2 3 2 4" xfId="1642" xr:uid="{00000000-0005-0000-0000-00005A070000}"/>
    <cellStyle name="Moneda 3 2 3 2 4 2" xfId="1643" xr:uid="{00000000-0005-0000-0000-00005B070000}"/>
    <cellStyle name="Moneda 3 2 3 2 5" xfId="1644" xr:uid="{00000000-0005-0000-0000-00005C070000}"/>
    <cellStyle name="Moneda 3 2 3 2 5 2" xfId="1645" xr:uid="{00000000-0005-0000-0000-00005D070000}"/>
    <cellStyle name="Moneda 3 2 3 2 6" xfId="1646" xr:uid="{00000000-0005-0000-0000-00005E070000}"/>
    <cellStyle name="Moneda 3 2 3 3" xfId="1647" xr:uid="{00000000-0005-0000-0000-00005F070000}"/>
    <cellStyle name="Moneda 3 2 3 3 2" xfId="1648" xr:uid="{00000000-0005-0000-0000-000060070000}"/>
    <cellStyle name="Moneda 3 2 3 3 2 2" xfId="1649" xr:uid="{00000000-0005-0000-0000-000061070000}"/>
    <cellStyle name="Moneda 3 2 3 3 3" xfId="1650" xr:uid="{00000000-0005-0000-0000-000062070000}"/>
    <cellStyle name="Moneda 3 2 3 3 3 2" xfId="1651" xr:uid="{00000000-0005-0000-0000-000063070000}"/>
    <cellStyle name="Moneda 3 2 3 3 4" xfId="1652" xr:uid="{00000000-0005-0000-0000-000064070000}"/>
    <cellStyle name="Moneda 3 2 3 3 4 2" xfId="1653" xr:uid="{00000000-0005-0000-0000-000065070000}"/>
    <cellStyle name="Moneda 3 2 3 3 5" xfId="1654" xr:uid="{00000000-0005-0000-0000-000066070000}"/>
    <cellStyle name="Moneda 3 2 3 4" xfId="1655" xr:uid="{00000000-0005-0000-0000-000067070000}"/>
    <cellStyle name="Moneda 3 2 3 4 2" xfId="1656" xr:uid="{00000000-0005-0000-0000-000068070000}"/>
    <cellStyle name="Moneda 3 2 3 5" xfId="1657" xr:uid="{00000000-0005-0000-0000-000069070000}"/>
    <cellStyle name="Moneda 3 2 3 5 2" xfId="1658" xr:uid="{00000000-0005-0000-0000-00006A070000}"/>
    <cellStyle name="Moneda 3 2 3 6" xfId="1659" xr:uid="{00000000-0005-0000-0000-00006B070000}"/>
    <cellStyle name="Moneda 3 2 3 6 2" xfId="1660" xr:uid="{00000000-0005-0000-0000-00006C070000}"/>
    <cellStyle name="Moneda 3 2 3 7" xfId="1661" xr:uid="{00000000-0005-0000-0000-00006D070000}"/>
    <cellStyle name="Moneda 3 2 4" xfId="1662" xr:uid="{00000000-0005-0000-0000-00006E070000}"/>
    <cellStyle name="Moneda 3 2 4 2" xfId="1663" xr:uid="{00000000-0005-0000-0000-00006F070000}"/>
    <cellStyle name="Moneda 3 2 4 2 2" xfId="1664" xr:uid="{00000000-0005-0000-0000-000070070000}"/>
    <cellStyle name="Moneda 3 2 4 2 2 2" xfId="1665" xr:uid="{00000000-0005-0000-0000-000071070000}"/>
    <cellStyle name="Moneda 3 2 4 2 2 2 2" xfId="1666" xr:uid="{00000000-0005-0000-0000-000072070000}"/>
    <cellStyle name="Moneda 3 2 4 2 2 3" xfId="1667" xr:uid="{00000000-0005-0000-0000-000073070000}"/>
    <cellStyle name="Moneda 3 2 4 2 2 3 2" xfId="1668" xr:uid="{00000000-0005-0000-0000-000074070000}"/>
    <cellStyle name="Moneda 3 2 4 2 2 4" xfId="1669" xr:uid="{00000000-0005-0000-0000-000075070000}"/>
    <cellStyle name="Moneda 3 2 4 2 2 4 2" xfId="1670" xr:uid="{00000000-0005-0000-0000-000076070000}"/>
    <cellStyle name="Moneda 3 2 4 2 2 5" xfId="1671" xr:uid="{00000000-0005-0000-0000-000077070000}"/>
    <cellStyle name="Moneda 3 2 4 2 3" xfId="1672" xr:uid="{00000000-0005-0000-0000-000078070000}"/>
    <cellStyle name="Moneda 3 2 4 2 3 2" xfId="1673" xr:uid="{00000000-0005-0000-0000-000079070000}"/>
    <cellStyle name="Moneda 3 2 4 2 4" xfId="1674" xr:uid="{00000000-0005-0000-0000-00007A070000}"/>
    <cellStyle name="Moneda 3 2 4 2 4 2" xfId="1675" xr:uid="{00000000-0005-0000-0000-00007B070000}"/>
    <cellStyle name="Moneda 3 2 4 2 5" xfId="1676" xr:uid="{00000000-0005-0000-0000-00007C070000}"/>
    <cellStyle name="Moneda 3 2 4 2 5 2" xfId="1677" xr:uid="{00000000-0005-0000-0000-00007D070000}"/>
    <cellStyle name="Moneda 3 2 4 2 6" xfId="1678" xr:uid="{00000000-0005-0000-0000-00007E070000}"/>
    <cellStyle name="Moneda 3 2 4 3" xfId="1679" xr:uid="{00000000-0005-0000-0000-00007F070000}"/>
    <cellStyle name="Moneda 3 2 4 3 2" xfId="1680" xr:uid="{00000000-0005-0000-0000-000080070000}"/>
    <cellStyle name="Moneda 3 2 4 3 2 2" xfId="1681" xr:uid="{00000000-0005-0000-0000-000081070000}"/>
    <cellStyle name="Moneda 3 2 4 3 3" xfId="1682" xr:uid="{00000000-0005-0000-0000-000082070000}"/>
    <cellStyle name="Moneda 3 2 4 3 3 2" xfId="1683" xr:uid="{00000000-0005-0000-0000-000083070000}"/>
    <cellStyle name="Moneda 3 2 4 3 4" xfId="1684" xr:uid="{00000000-0005-0000-0000-000084070000}"/>
    <cellStyle name="Moneda 3 2 4 3 4 2" xfId="1685" xr:uid="{00000000-0005-0000-0000-000085070000}"/>
    <cellStyle name="Moneda 3 2 4 3 5" xfId="1686" xr:uid="{00000000-0005-0000-0000-000086070000}"/>
    <cellStyle name="Moneda 3 2 4 4" xfId="1687" xr:uid="{00000000-0005-0000-0000-000087070000}"/>
    <cellStyle name="Moneda 3 2 4 4 2" xfId="1688" xr:uid="{00000000-0005-0000-0000-000088070000}"/>
    <cellStyle name="Moneda 3 2 4 5" xfId="1689" xr:uid="{00000000-0005-0000-0000-000089070000}"/>
    <cellStyle name="Moneda 3 2 4 5 2" xfId="1690" xr:uid="{00000000-0005-0000-0000-00008A070000}"/>
    <cellStyle name="Moneda 3 2 4 6" xfId="1691" xr:uid="{00000000-0005-0000-0000-00008B070000}"/>
    <cellStyle name="Moneda 3 2 4 6 2" xfId="1692" xr:uid="{00000000-0005-0000-0000-00008C070000}"/>
    <cellStyle name="Moneda 3 2 4 7" xfId="1693" xr:uid="{00000000-0005-0000-0000-00008D070000}"/>
    <cellStyle name="Moneda 3 2 5" xfId="1694" xr:uid="{00000000-0005-0000-0000-00008E070000}"/>
    <cellStyle name="Moneda 3 2 5 2" xfId="1695" xr:uid="{00000000-0005-0000-0000-00008F070000}"/>
    <cellStyle name="Moneda 3 2 5 2 2" xfId="1696" xr:uid="{00000000-0005-0000-0000-000090070000}"/>
    <cellStyle name="Moneda 3 2 5 2 2 2" xfId="1697" xr:uid="{00000000-0005-0000-0000-000091070000}"/>
    <cellStyle name="Moneda 3 2 5 2 3" xfId="1698" xr:uid="{00000000-0005-0000-0000-000092070000}"/>
    <cellStyle name="Moneda 3 2 5 2 3 2" xfId="1699" xr:uid="{00000000-0005-0000-0000-000093070000}"/>
    <cellStyle name="Moneda 3 2 5 2 4" xfId="1700" xr:uid="{00000000-0005-0000-0000-000094070000}"/>
    <cellStyle name="Moneda 3 2 5 2 4 2" xfId="1701" xr:uid="{00000000-0005-0000-0000-000095070000}"/>
    <cellStyle name="Moneda 3 2 5 2 5" xfId="1702" xr:uid="{00000000-0005-0000-0000-000096070000}"/>
    <cellStyle name="Moneda 3 2 5 3" xfId="1703" xr:uid="{00000000-0005-0000-0000-000097070000}"/>
    <cellStyle name="Moneda 3 2 5 3 2" xfId="1704" xr:uid="{00000000-0005-0000-0000-000098070000}"/>
    <cellStyle name="Moneda 3 2 5 4" xfId="1705" xr:uid="{00000000-0005-0000-0000-000099070000}"/>
    <cellStyle name="Moneda 3 2 5 4 2" xfId="1706" xr:uid="{00000000-0005-0000-0000-00009A070000}"/>
    <cellStyle name="Moneda 3 2 5 5" xfId="1707" xr:uid="{00000000-0005-0000-0000-00009B070000}"/>
    <cellStyle name="Moneda 3 2 5 5 2" xfId="1708" xr:uid="{00000000-0005-0000-0000-00009C070000}"/>
    <cellStyle name="Moneda 3 2 5 6" xfId="1709" xr:uid="{00000000-0005-0000-0000-00009D070000}"/>
    <cellStyle name="Moneda 3 2 6" xfId="1710" xr:uid="{00000000-0005-0000-0000-00009E070000}"/>
    <cellStyle name="Moneda 3 2 6 2" xfId="1711" xr:uid="{00000000-0005-0000-0000-00009F070000}"/>
    <cellStyle name="Moneda 3 2 6 2 2" xfId="1712" xr:uid="{00000000-0005-0000-0000-0000A0070000}"/>
    <cellStyle name="Moneda 3 2 6 2 3" xfId="1713" xr:uid="{00000000-0005-0000-0000-0000A1070000}"/>
    <cellStyle name="Moneda 3 2 6 3" xfId="1714" xr:uid="{00000000-0005-0000-0000-0000A2070000}"/>
    <cellStyle name="Moneda 3 2 6 4" xfId="1715" xr:uid="{00000000-0005-0000-0000-0000A3070000}"/>
    <cellStyle name="Moneda 3 2 7" xfId="1716" xr:uid="{00000000-0005-0000-0000-0000A4070000}"/>
    <cellStyle name="Moneda 3 2 7 2" xfId="1717" xr:uid="{00000000-0005-0000-0000-0000A5070000}"/>
    <cellStyle name="Moneda 3 2 7 2 2" xfId="1718" xr:uid="{00000000-0005-0000-0000-0000A6070000}"/>
    <cellStyle name="Moneda 3 2 7 3" xfId="1719" xr:uid="{00000000-0005-0000-0000-0000A7070000}"/>
    <cellStyle name="Moneda 3 2 7 3 2" xfId="1720" xr:uid="{00000000-0005-0000-0000-0000A8070000}"/>
    <cellStyle name="Moneda 3 2 7 4" xfId="1721" xr:uid="{00000000-0005-0000-0000-0000A9070000}"/>
    <cellStyle name="Moneda 3 2 7 4 2" xfId="1722" xr:uid="{00000000-0005-0000-0000-0000AA070000}"/>
    <cellStyle name="Moneda 3 2 7 5" xfId="1723" xr:uid="{00000000-0005-0000-0000-0000AB070000}"/>
    <cellStyle name="Moneda 3 2 8" xfId="1724" xr:uid="{00000000-0005-0000-0000-0000AC070000}"/>
    <cellStyle name="Moneda 3 2 8 2" xfId="1725" xr:uid="{00000000-0005-0000-0000-0000AD070000}"/>
    <cellStyle name="Moneda 3 2 8 3" xfId="1726" xr:uid="{00000000-0005-0000-0000-0000AE070000}"/>
    <cellStyle name="Moneda 3 2 8 4" xfId="3068" xr:uid="{00000000-0005-0000-0000-0000AF070000}"/>
    <cellStyle name="Moneda 3 2 8 5" xfId="2962" xr:uid="{00000000-0005-0000-0000-0000B0070000}"/>
    <cellStyle name="Moneda 3 2 9" xfId="1727" xr:uid="{00000000-0005-0000-0000-0000B1070000}"/>
    <cellStyle name="Moneda 3 2 9 2" xfId="1728" xr:uid="{00000000-0005-0000-0000-0000B2070000}"/>
    <cellStyle name="Moneda 3 3" xfId="1729" xr:uid="{00000000-0005-0000-0000-0000B3070000}"/>
    <cellStyle name="Moneda 3 3 2" xfId="1730" xr:uid="{00000000-0005-0000-0000-0000B4070000}"/>
    <cellStyle name="Moneda 3 3 2 2" xfId="1731" xr:uid="{00000000-0005-0000-0000-0000B5070000}"/>
    <cellStyle name="Moneda 3 3 2 2 2" xfId="1732" xr:uid="{00000000-0005-0000-0000-0000B6070000}"/>
    <cellStyle name="Moneda 3 3 2 2 2 2" xfId="1733" xr:uid="{00000000-0005-0000-0000-0000B7070000}"/>
    <cellStyle name="Moneda 3 3 2 2 3" xfId="1734" xr:uid="{00000000-0005-0000-0000-0000B8070000}"/>
    <cellStyle name="Moneda 3 3 2 2 3 2" xfId="1735" xr:uid="{00000000-0005-0000-0000-0000B9070000}"/>
    <cellStyle name="Moneda 3 3 2 2 4" xfId="1736" xr:uid="{00000000-0005-0000-0000-0000BA070000}"/>
    <cellStyle name="Moneda 3 3 2 2 4 2" xfId="1737" xr:uid="{00000000-0005-0000-0000-0000BB070000}"/>
    <cellStyle name="Moneda 3 3 2 2 5" xfId="1738" xr:uid="{00000000-0005-0000-0000-0000BC070000}"/>
    <cellStyle name="Moneda 3 3 2 3" xfId="1739" xr:uid="{00000000-0005-0000-0000-0000BD070000}"/>
    <cellStyle name="Moneda 3 3 2 3 2" xfId="1740" xr:uid="{00000000-0005-0000-0000-0000BE070000}"/>
    <cellStyle name="Moneda 3 3 2 4" xfId="1741" xr:uid="{00000000-0005-0000-0000-0000BF070000}"/>
    <cellStyle name="Moneda 3 3 2 4 2" xfId="1742" xr:uid="{00000000-0005-0000-0000-0000C0070000}"/>
    <cellStyle name="Moneda 3 3 2 5" xfId="1743" xr:uid="{00000000-0005-0000-0000-0000C1070000}"/>
    <cellStyle name="Moneda 3 3 2 5 2" xfId="1744" xr:uid="{00000000-0005-0000-0000-0000C2070000}"/>
    <cellStyle name="Moneda 3 3 2 6" xfId="1745" xr:uid="{00000000-0005-0000-0000-0000C3070000}"/>
    <cellStyle name="Moneda 3 3 2 7" xfId="1746" xr:uid="{00000000-0005-0000-0000-0000C4070000}"/>
    <cellStyle name="Moneda 3 3 3" xfId="1747" xr:uid="{00000000-0005-0000-0000-0000C5070000}"/>
    <cellStyle name="Moneda 3 3 3 2" xfId="1748" xr:uid="{00000000-0005-0000-0000-0000C6070000}"/>
    <cellStyle name="Moneda 3 3 3 2 2" xfId="1749" xr:uid="{00000000-0005-0000-0000-0000C7070000}"/>
    <cellStyle name="Moneda 3 3 3 3" xfId="1750" xr:uid="{00000000-0005-0000-0000-0000C8070000}"/>
    <cellStyle name="Moneda 3 3 3 3 2" xfId="1751" xr:uid="{00000000-0005-0000-0000-0000C9070000}"/>
    <cellStyle name="Moneda 3 3 3 4" xfId="1752" xr:uid="{00000000-0005-0000-0000-0000CA070000}"/>
    <cellStyle name="Moneda 3 3 3 4 2" xfId="1753" xr:uid="{00000000-0005-0000-0000-0000CB070000}"/>
    <cellStyle name="Moneda 3 3 3 5" xfId="1754" xr:uid="{00000000-0005-0000-0000-0000CC070000}"/>
    <cellStyle name="Moneda 3 3 4" xfId="1755" xr:uid="{00000000-0005-0000-0000-0000CD070000}"/>
    <cellStyle name="Moneda 3 3 4 2" xfId="1756" xr:uid="{00000000-0005-0000-0000-0000CE070000}"/>
    <cellStyle name="Moneda 3 3 5" xfId="1757" xr:uid="{00000000-0005-0000-0000-0000CF070000}"/>
    <cellStyle name="Moneda 3 3 5 2" xfId="1758" xr:uid="{00000000-0005-0000-0000-0000D0070000}"/>
    <cellStyle name="Moneda 3 3 6" xfId="1759" xr:uid="{00000000-0005-0000-0000-0000D1070000}"/>
    <cellStyle name="Moneda 3 3 6 2" xfId="1760" xr:uid="{00000000-0005-0000-0000-0000D2070000}"/>
    <cellStyle name="Moneda 3 3 7" xfId="1761" xr:uid="{00000000-0005-0000-0000-0000D3070000}"/>
    <cellStyle name="Moneda 3 3 8" xfId="1762" xr:uid="{00000000-0005-0000-0000-0000D4070000}"/>
    <cellStyle name="Moneda 3 4" xfId="1763" xr:uid="{00000000-0005-0000-0000-0000D5070000}"/>
    <cellStyle name="Moneda 3 4 2" xfId="1764" xr:uid="{00000000-0005-0000-0000-0000D6070000}"/>
    <cellStyle name="Moneda 3 4 2 2" xfId="1765" xr:uid="{00000000-0005-0000-0000-0000D7070000}"/>
    <cellStyle name="Moneda 3 4 2 2 2" xfId="1766" xr:uid="{00000000-0005-0000-0000-0000D8070000}"/>
    <cellStyle name="Moneda 3 4 2 2 2 2" xfId="1767" xr:uid="{00000000-0005-0000-0000-0000D9070000}"/>
    <cellStyle name="Moneda 3 4 2 2 3" xfId="1768" xr:uid="{00000000-0005-0000-0000-0000DA070000}"/>
    <cellStyle name="Moneda 3 4 2 2 3 2" xfId="1769" xr:uid="{00000000-0005-0000-0000-0000DB070000}"/>
    <cellStyle name="Moneda 3 4 2 2 4" xfId="1770" xr:uid="{00000000-0005-0000-0000-0000DC070000}"/>
    <cellStyle name="Moneda 3 4 2 2 4 2" xfId="1771" xr:uid="{00000000-0005-0000-0000-0000DD070000}"/>
    <cellStyle name="Moneda 3 4 2 2 5" xfId="1772" xr:uid="{00000000-0005-0000-0000-0000DE070000}"/>
    <cellStyle name="Moneda 3 4 2 3" xfId="1773" xr:uid="{00000000-0005-0000-0000-0000DF070000}"/>
    <cellStyle name="Moneda 3 4 2 3 2" xfId="1774" xr:uid="{00000000-0005-0000-0000-0000E0070000}"/>
    <cellStyle name="Moneda 3 4 2 4" xfId="1775" xr:uid="{00000000-0005-0000-0000-0000E1070000}"/>
    <cellStyle name="Moneda 3 4 2 4 2" xfId="1776" xr:uid="{00000000-0005-0000-0000-0000E2070000}"/>
    <cellStyle name="Moneda 3 4 2 5" xfId="1777" xr:uid="{00000000-0005-0000-0000-0000E3070000}"/>
    <cellStyle name="Moneda 3 4 2 5 2" xfId="1778" xr:uid="{00000000-0005-0000-0000-0000E4070000}"/>
    <cellStyle name="Moneda 3 4 2 6" xfId="1779" xr:uid="{00000000-0005-0000-0000-0000E5070000}"/>
    <cellStyle name="Moneda 3 4 3" xfId="1780" xr:uid="{00000000-0005-0000-0000-0000E6070000}"/>
    <cellStyle name="Moneda 3 4 3 2" xfId="1781" xr:uid="{00000000-0005-0000-0000-0000E7070000}"/>
    <cellStyle name="Moneda 3 4 3 2 2" xfId="1782" xr:uid="{00000000-0005-0000-0000-0000E8070000}"/>
    <cellStyle name="Moneda 3 4 3 3" xfId="1783" xr:uid="{00000000-0005-0000-0000-0000E9070000}"/>
    <cellStyle name="Moneda 3 4 3 3 2" xfId="1784" xr:uid="{00000000-0005-0000-0000-0000EA070000}"/>
    <cellStyle name="Moneda 3 4 3 4" xfId="1785" xr:uid="{00000000-0005-0000-0000-0000EB070000}"/>
    <cellStyle name="Moneda 3 4 3 4 2" xfId="1786" xr:uid="{00000000-0005-0000-0000-0000EC070000}"/>
    <cellStyle name="Moneda 3 4 3 5" xfId="1787" xr:uid="{00000000-0005-0000-0000-0000ED070000}"/>
    <cellStyle name="Moneda 3 4 4" xfId="1788" xr:uid="{00000000-0005-0000-0000-0000EE070000}"/>
    <cellStyle name="Moneda 3 4 4 2" xfId="1789" xr:uid="{00000000-0005-0000-0000-0000EF070000}"/>
    <cellStyle name="Moneda 3 4 5" xfId="1790" xr:uid="{00000000-0005-0000-0000-0000F0070000}"/>
    <cellStyle name="Moneda 3 4 5 2" xfId="1791" xr:uid="{00000000-0005-0000-0000-0000F1070000}"/>
    <cellStyle name="Moneda 3 4 6" xfId="1792" xr:uid="{00000000-0005-0000-0000-0000F2070000}"/>
    <cellStyle name="Moneda 3 4 6 2" xfId="1793" xr:uid="{00000000-0005-0000-0000-0000F3070000}"/>
    <cellStyle name="Moneda 3 4 7" xfId="1794" xr:uid="{00000000-0005-0000-0000-0000F4070000}"/>
    <cellStyle name="Moneda 3 5" xfId="1795" xr:uid="{00000000-0005-0000-0000-0000F5070000}"/>
    <cellStyle name="Moneda 3 5 10" xfId="3069" xr:uid="{00000000-0005-0000-0000-0000F6070000}"/>
    <cellStyle name="Moneda 3 5 11" xfId="2963" xr:uid="{00000000-0005-0000-0000-0000F7070000}"/>
    <cellStyle name="Moneda 3 5 2" xfId="1796" xr:uid="{00000000-0005-0000-0000-0000F8070000}"/>
    <cellStyle name="Moneda 3 5 2 2" xfId="1797" xr:uid="{00000000-0005-0000-0000-0000F9070000}"/>
    <cellStyle name="Moneda 3 5 2 2 2" xfId="1798" xr:uid="{00000000-0005-0000-0000-0000FA070000}"/>
    <cellStyle name="Moneda 3 5 2 2 2 2" xfId="1799" xr:uid="{00000000-0005-0000-0000-0000FB070000}"/>
    <cellStyle name="Moneda 3 5 2 2 3" xfId="1800" xr:uid="{00000000-0005-0000-0000-0000FC070000}"/>
    <cellStyle name="Moneda 3 5 2 2 3 2" xfId="1801" xr:uid="{00000000-0005-0000-0000-0000FD070000}"/>
    <cellStyle name="Moneda 3 5 2 2 4" xfId="1802" xr:uid="{00000000-0005-0000-0000-0000FE070000}"/>
    <cellStyle name="Moneda 3 5 2 2 4 2" xfId="1803" xr:uid="{00000000-0005-0000-0000-0000FF070000}"/>
    <cellStyle name="Moneda 3 5 2 2 5" xfId="1804" xr:uid="{00000000-0005-0000-0000-000000080000}"/>
    <cellStyle name="Moneda 3 5 2 3" xfId="1805" xr:uid="{00000000-0005-0000-0000-000001080000}"/>
    <cellStyle name="Moneda 3 5 2 3 2" xfId="1806" xr:uid="{00000000-0005-0000-0000-000002080000}"/>
    <cellStyle name="Moneda 3 5 2 4" xfId="1807" xr:uid="{00000000-0005-0000-0000-000003080000}"/>
    <cellStyle name="Moneda 3 5 2 4 2" xfId="1808" xr:uid="{00000000-0005-0000-0000-000004080000}"/>
    <cellStyle name="Moneda 3 5 2 5" xfId="1809" xr:uid="{00000000-0005-0000-0000-000005080000}"/>
    <cellStyle name="Moneda 3 5 2 5 2" xfId="1810" xr:uid="{00000000-0005-0000-0000-000006080000}"/>
    <cellStyle name="Moneda 3 5 2 6" xfId="1811" xr:uid="{00000000-0005-0000-0000-000007080000}"/>
    <cellStyle name="Moneda 3 5 3" xfId="1812" xr:uid="{00000000-0005-0000-0000-000008080000}"/>
    <cellStyle name="Moneda 3 5 3 2" xfId="1813" xr:uid="{00000000-0005-0000-0000-000009080000}"/>
    <cellStyle name="Moneda 3 5 3 2 2" xfId="1814" xr:uid="{00000000-0005-0000-0000-00000A080000}"/>
    <cellStyle name="Moneda 3 5 3 3" xfId="1815" xr:uid="{00000000-0005-0000-0000-00000B080000}"/>
    <cellStyle name="Moneda 3 5 3 3 2" xfId="1816" xr:uid="{00000000-0005-0000-0000-00000C080000}"/>
    <cellStyle name="Moneda 3 5 3 4" xfId="1817" xr:uid="{00000000-0005-0000-0000-00000D080000}"/>
    <cellStyle name="Moneda 3 5 3 4 2" xfId="1818" xr:uid="{00000000-0005-0000-0000-00000E080000}"/>
    <cellStyle name="Moneda 3 5 3 5" xfId="1819" xr:uid="{00000000-0005-0000-0000-00000F080000}"/>
    <cellStyle name="Moneda 3 5 4" xfId="1820" xr:uid="{00000000-0005-0000-0000-000010080000}"/>
    <cellStyle name="Moneda 3 5 4 2" xfId="1821" xr:uid="{00000000-0005-0000-0000-000011080000}"/>
    <cellStyle name="Moneda 3 5 5" xfId="1822" xr:uid="{00000000-0005-0000-0000-000012080000}"/>
    <cellStyle name="Moneda 3 5 5 2" xfId="1823" xr:uid="{00000000-0005-0000-0000-000013080000}"/>
    <cellStyle name="Moneda 3 5 6" xfId="1824" xr:uid="{00000000-0005-0000-0000-000014080000}"/>
    <cellStyle name="Moneda 3 5 6 2" xfId="1825" xr:uid="{00000000-0005-0000-0000-000015080000}"/>
    <cellStyle name="Moneda 3 5 7" xfId="1826" xr:uid="{00000000-0005-0000-0000-000016080000}"/>
    <cellStyle name="Moneda 3 5 8" xfId="1827" xr:uid="{00000000-0005-0000-0000-000017080000}"/>
    <cellStyle name="Moneda 3 5 9" xfId="2908" xr:uid="{00000000-0005-0000-0000-000018080000}"/>
    <cellStyle name="Moneda 3 5 9 2" xfId="3123" xr:uid="{00000000-0005-0000-0000-000019080000}"/>
    <cellStyle name="Moneda 3 5 9 3" xfId="3017" xr:uid="{00000000-0005-0000-0000-00001A080000}"/>
    <cellStyle name="Moneda 3 6" xfId="1828" xr:uid="{00000000-0005-0000-0000-00001B080000}"/>
    <cellStyle name="Moneda 3 6 2" xfId="1829" xr:uid="{00000000-0005-0000-0000-00001C080000}"/>
    <cellStyle name="Moneda 3 6 2 2" xfId="1830" xr:uid="{00000000-0005-0000-0000-00001D080000}"/>
    <cellStyle name="Moneda 3 6 2 2 2" xfId="1831" xr:uid="{00000000-0005-0000-0000-00001E080000}"/>
    <cellStyle name="Moneda 3 6 2 3" xfId="1832" xr:uid="{00000000-0005-0000-0000-00001F080000}"/>
    <cellStyle name="Moneda 3 6 3" xfId="1833" xr:uid="{00000000-0005-0000-0000-000020080000}"/>
    <cellStyle name="Moneda 3 7" xfId="1834" xr:uid="{00000000-0005-0000-0000-000021080000}"/>
    <cellStyle name="Moneda 3 7 2" xfId="1835" xr:uid="{00000000-0005-0000-0000-000022080000}"/>
    <cellStyle name="Moneda 3 7 2 2" xfId="1836" xr:uid="{00000000-0005-0000-0000-000023080000}"/>
    <cellStyle name="Moneda 3 7 3" xfId="1837" xr:uid="{00000000-0005-0000-0000-000024080000}"/>
    <cellStyle name="Moneda 3 8" xfId="1838" xr:uid="{00000000-0005-0000-0000-000025080000}"/>
    <cellStyle name="Moneda 3 8 2" xfId="1839" xr:uid="{00000000-0005-0000-0000-000026080000}"/>
    <cellStyle name="Moneda 3 8 2 2" xfId="1840" xr:uid="{00000000-0005-0000-0000-000027080000}"/>
    <cellStyle name="Moneda 3 8 2 2 2" xfId="1841" xr:uid="{00000000-0005-0000-0000-000028080000}"/>
    <cellStyle name="Moneda 3 8 2 3" xfId="1842" xr:uid="{00000000-0005-0000-0000-000029080000}"/>
    <cellStyle name="Moneda 3 8 2 3 2" xfId="1843" xr:uid="{00000000-0005-0000-0000-00002A080000}"/>
    <cellStyle name="Moneda 3 8 2 4" xfId="1844" xr:uid="{00000000-0005-0000-0000-00002B080000}"/>
    <cellStyle name="Moneda 3 8 2 4 2" xfId="1845" xr:uid="{00000000-0005-0000-0000-00002C080000}"/>
    <cellStyle name="Moneda 3 8 2 5" xfId="1846" xr:uid="{00000000-0005-0000-0000-00002D080000}"/>
    <cellStyle name="Moneda 3 8 3" xfId="1847" xr:uid="{00000000-0005-0000-0000-00002E080000}"/>
    <cellStyle name="Moneda 3 8 3 2" xfId="1848" xr:uid="{00000000-0005-0000-0000-00002F080000}"/>
    <cellStyle name="Moneda 3 8 4" xfId="1849" xr:uid="{00000000-0005-0000-0000-000030080000}"/>
    <cellStyle name="Moneda 3 8 4 2" xfId="1850" xr:uid="{00000000-0005-0000-0000-000031080000}"/>
    <cellStyle name="Moneda 3 8 5" xfId="1851" xr:uid="{00000000-0005-0000-0000-000032080000}"/>
    <cellStyle name="Moneda 3 8 5 2" xfId="1852" xr:uid="{00000000-0005-0000-0000-000033080000}"/>
    <cellStyle name="Moneda 3 8 6" xfId="1853" xr:uid="{00000000-0005-0000-0000-000034080000}"/>
    <cellStyle name="Moneda 3 9" xfId="1854" xr:uid="{00000000-0005-0000-0000-000035080000}"/>
    <cellStyle name="Moneda 3 9 2" xfId="1855" xr:uid="{00000000-0005-0000-0000-000036080000}"/>
    <cellStyle name="Moneda 3 9 2 2" xfId="3071" xr:uid="{00000000-0005-0000-0000-000037080000}"/>
    <cellStyle name="Moneda 3 9 2 3" xfId="2965" xr:uid="{00000000-0005-0000-0000-000038080000}"/>
    <cellStyle name="Moneda 3 9 3" xfId="3070" xr:uid="{00000000-0005-0000-0000-000039080000}"/>
    <cellStyle name="Moneda 3 9 4" xfId="2964" xr:uid="{00000000-0005-0000-0000-00003A080000}"/>
    <cellStyle name="Moneda 30" xfId="1856" xr:uid="{00000000-0005-0000-0000-00003B080000}"/>
    <cellStyle name="Moneda 30 2" xfId="1857" xr:uid="{00000000-0005-0000-0000-00003C080000}"/>
    <cellStyle name="Moneda 30 2 2" xfId="1858" xr:uid="{00000000-0005-0000-0000-00003D080000}"/>
    <cellStyle name="Moneda 30 3" xfId="1859" xr:uid="{00000000-0005-0000-0000-00003E080000}"/>
    <cellStyle name="Moneda 30 3 2" xfId="1860" xr:uid="{00000000-0005-0000-0000-00003F080000}"/>
    <cellStyle name="Moneda 30 4" xfId="1861" xr:uid="{00000000-0005-0000-0000-000040080000}"/>
    <cellStyle name="Moneda 30 4 2" xfId="1862" xr:uid="{00000000-0005-0000-0000-000041080000}"/>
    <cellStyle name="Moneda 30 5" xfId="1863" xr:uid="{00000000-0005-0000-0000-000042080000}"/>
    <cellStyle name="Moneda 31" xfId="1864" xr:uid="{00000000-0005-0000-0000-000043080000}"/>
    <cellStyle name="Moneda 31 2" xfId="1865" xr:uid="{00000000-0005-0000-0000-000044080000}"/>
    <cellStyle name="Moneda 32" xfId="1866" xr:uid="{00000000-0005-0000-0000-000045080000}"/>
    <cellStyle name="Moneda 32 2" xfId="1867" xr:uid="{00000000-0005-0000-0000-000046080000}"/>
    <cellStyle name="Moneda 33" xfId="1868" xr:uid="{00000000-0005-0000-0000-000047080000}"/>
    <cellStyle name="Moneda 33 2" xfId="1869" xr:uid="{00000000-0005-0000-0000-000048080000}"/>
    <cellStyle name="Moneda 34" xfId="1870" xr:uid="{00000000-0005-0000-0000-000049080000}"/>
    <cellStyle name="Moneda 34 2" xfId="1871" xr:uid="{00000000-0005-0000-0000-00004A080000}"/>
    <cellStyle name="Moneda 35" xfId="1872" xr:uid="{00000000-0005-0000-0000-00004B080000}"/>
    <cellStyle name="Moneda 35 2" xfId="1873" xr:uid="{00000000-0005-0000-0000-00004C080000}"/>
    <cellStyle name="Moneda 36" xfId="1874" xr:uid="{00000000-0005-0000-0000-00004D080000}"/>
    <cellStyle name="Moneda 36 2" xfId="1875" xr:uid="{00000000-0005-0000-0000-00004E080000}"/>
    <cellStyle name="Moneda 37" xfId="1876" xr:uid="{00000000-0005-0000-0000-00004F080000}"/>
    <cellStyle name="Moneda 37 2" xfId="1877" xr:uid="{00000000-0005-0000-0000-000050080000}"/>
    <cellStyle name="Moneda 38" xfId="1878" xr:uid="{00000000-0005-0000-0000-000051080000}"/>
    <cellStyle name="Moneda 38 2" xfId="1879" xr:uid="{00000000-0005-0000-0000-000052080000}"/>
    <cellStyle name="Moneda 39" xfId="1880" xr:uid="{00000000-0005-0000-0000-000053080000}"/>
    <cellStyle name="Moneda 39 2" xfId="1881" xr:uid="{00000000-0005-0000-0000-000054080000}"/>
    <cellStyle name="Moneda 4" xfId="13" xr:uid="{00000000-0005-0000-0000-000055080000}"/>
    <cellStyle name="Moneda 4 2" xfId="1882" xr:uid="{00000000-0005-0000-0000-000056080000}"/>
    <cellStyle name="Moneda 4 3" xfId="1883" xr:uid="{00000000-0005-0000-0000-000057080000}"/>
    <cellStyle name="Moneda 4 4" xfId="1884" xr:uid="{00000000-0005-0000-0000-000058080000}"/>
    <cellStyle name="Moneda 40" xfId="1885" xr:uid="{00000000-0005-0000-0000-000059080000}"/>
    <cellStyle name="Moneda 40 2" xfId="1886" xr:uid="{00000000-0005-0000-0000-00005A080000}"/>
    <cellStyle name="Moneda 41" xfId="1887" xr:uid="{00000000-0005-0000-0000-00005B080000}"/>
    <cellStyle name="Moneda 41 2" xfId="1888" xr:uid="{00000000-0005-0000-0000-00005C080000}"/>
    <cellStyle name="Moneda 42" xfId="1889" xr:uid="{00000000-0005-0000-0000-00005D080000}"/>
    <cellStyle name="Moneda 42 2" xfId="1890" xr:uid="{00000000-0005-0000-0000-00005E080000}"/>
    <cellStyle name="Moneda 43" xfId="1891" xr:uid="{00000000-0005-0000-0000-00005F080000}"/>
    <cellStyle name="Moneda 43 2" xfId="1892" xr:uid="{00000000-0005-0000-0000-000060080000}"/>
    <cellStyle name="Moneda 44" xfId="1893" xr:uid="{00000000-0005-0000-0000-000061080000}"/>
    <cellStyle name="Moneda 44 2" xfId="1894" xr:uid="{00000000-0005-0000-0000-000062080000}"/>
    <cellStyle name="Moneda 45" xfId="1895" xr:uid="{00000000-0005-0000-0000-000063080000}"/>
    <cellStyle name="Moneda 45 2" xfId="1896" xr:uid="{00000000-0005-0000-0000-000064080000}"/>
    <cellStyle name="Moneda 46" xfId="1897" xr:uid="{00000000-0005-0000-0000-000065080000}"/>
    <cellStyle name="Moneda 46 2" xfId="1898" xr:uid="{00000000-0005-0000-0000-000066080000}"/>
    <cellStyle name="Moneda 47" xfId="1899" xr:uid="{00000000-0005-0000-0000-000067080000}"/>
    <cellStyle name="Moneda 47 2" xfId="1900" xr:uid="{00000000-0005-0000-0000-000068080000}"/>
    <cellStyle name="Moneda 48" xfId="1901" xr:uid="{00000000-0005-0000-0000-000069080000}"/>
    <cellStyle name="Moneda 48 2" xfId="1902" xr:uid="{00000000-0005-0000-0000-00006A080000}"/>
    <cellStyle name="Moneda 49" xfId="1903" xr:uid="{00000000-0005-0000-0000-00006B080000}"/>
    <cellStyle name="Moneda 5" xfId="1904" xr:uid="{00000000-0005-0000-0000-00006C080000}"/>
    <cellStyle name="Moneda 5 2" xfId="1905" xr:uid="{00000000-0005-0000-0000-00006D080000}"/>
    <cellStyle name="Moneda 5 3" xfId="1906" xr:uid="{00000000-0005-0000-0000-00006E080000}"/>
    <cellStyle name="Moneda 5 4" xfId="1907" xr:uid="{00000000-0005-0000-0000-00006F080000}"/>
    <cellStyle name="Moneda 5 5" xfId="1908" xr:uid="{00000000-0005-0000-0000-000070080000}"/>
    <cellStyle name="Moneda 50" xfId="1909" xr:uid="{00000000-0005-0000-0000-000071080000}"/>
    <cellStyle name="Moneda 51" xfId="1910" xr:uid="{00000000-0005-0000-0000-000072080000}"/>
    <cellStyle name="Moneda 52" xfId="1911" xr:uid="{00000000-0005-0000-0000-000073080000}"/>
    <cellStyle name="Moneda 6" xfId="1912" xr:uid="{00000000-0005-0000-0000-000074080000}"/>
    <cellStyle name="Moneda 6 10" xfId="1913" xr:uid="{00000000-0005-0000-0000-000075080000}"/>
    <cellStyle name="Moneda 6 10 2" xfId="1914" xr:uid="{00000000-0005-0000-0000-000076080000}"/>
    <cellStyle name="Moneda 6 11" xfId="1915" xr:uid="{00000000-0005-0000-0000-000077080000}"/>
    <cellStyle name="Moneda 6 11 2" xfId="1916" xr:uid="{00000000-0005-0000-0000-000078080000}"/>
    <cellStyle name="Moneda 6 12" xfId="1917" xr:uid="{00000000-0005-0000-0000-000079080000}"/>
    <cellStyle name="Moneda 6 2" xfId="1918" xr:uid="{00000000-0005-0000-0000-00007A080000}"/>
    <cellStyle name="Moneda 6 2 10" xfId="1919" xr:uid="{00000000-0005-0000-0000-00007B080000}"/>
    <cellStyle name="Moneda 6 2 11" xfId="1920" xr:uid="{00000000-0005-0000-0000-00007C080000}"/>
    <cellStyle name="Moneda 6 2 2" xfId="1921" xr:uid="{00000000-0005-0000-0000-00007D080000}"/>
    <cellStyle name="Moneda 6 2 2 2" xfId="1922" xr:uid="{00000000-0005-0000-0000-00007E080000}"/>
    <cellStyle name="Moneda 6 2 2 2 2" xfId="1923" xr:uid="{00000000-0005-0000-0000-00007F080000}"/>
    <cellStyle name="Moneda 6 2 2 2 2 2" xfId="1924" xr:uid="{00000000-0005-0000-0000-000080080000}"/>
    <cellStyle name="Moneda 6 2 2 2 2 2 2" xfId="1925" xr:uid="{00000000-0005-0000-0000-000081080000}"/>
    <cellStyle name="Moneda 6 2 2 2 2 3" xfId="1926" xr:uid="{00000000-0005-0000-0000-000082080000}"/>
    <cellStyle name="Moneda 6 2 2 2 2 3 2" xfId="1927" xr:uid="{00000000-0005-0000-0000-000083080000}"/>
    <cellStyle name="Moneda 6 2 2 2 2 4" xfId="1928" xr:uid="{00000000-0005-0000-0000-000084080000}"/>
    <cellStyle name="Moneda 6 2 2 2 2 4 2" xfId="1929" xr:uid="{00000000-0005-0000-0000-000085080000}"/>
    <cellStyle name="Moneda 6 2 2 2 2 5" xfId="1930" xr:uid="{00000000-0005-0000-0000-000086080000}"/>
    <cellStyle name="Moneda 6 2 2 2 3" xfId="1931" xr:uid="{00000000-0005-0000-0000-000087080000}"/>
    <cellStyle name="Moneda 6 2 2 2 3 2" xfId="1932" xr:uid="{00000000-0005-0000-0000-000088080000}"/>
    <cellStyle name="Moneda 6 2 2 2 4" xfId="1933" xr:uid="{00000000-0005-0000-0000-000089080000}"/>
    <cellStyle name="Moneda 6 2 2 2 4 2" xfId="1934" xr:uid="{00000000-0005-0000-0000-00008A080000}"/>
    <cellStyle name="Moneda 6 2 2 2 5" xfId="1935" xr:uid="{00000000-0005-0000-0000-00008B080000}"/>
    <cellStyle name="Moneda 6 2 2 2 5 2" xfId="1936" xr:uid="{00000000-0005-0000-0000-00008C080000}"/>
    <cellStyle name="Moneda 6 2 2 2 6" xfId="1937" xr:uid="{00000000-0005-0000-0000-00008D080000}"/>
    <cellStyle name="Moneda 6 2 2 3" xfId="1938" xr:uid="{00000000-0005-0000-0000-00008E080000}"/>
    <cellStyle name="Moneda 6 2 2 3 2" xfId="1939" xr:uid="{00000000-0005-0000-0000-00008F080000}"/>
    <cellStyle name="Moneda 6 2 2 3 2 2" xfId="1940" xr:uid="{00000000-0005-0000-0000-000090080000}"/>
    <cellStyle name="Moneda 6 2 2 3 3" xfId="1941" xr:uid="{00000000-0005-0000-0000-000091080000}"/>
    <cellStyle name="Moneda 6 2 2 3 3 2" xfId="1942" xr:uid="{00000000-0005-0000-0000-000092080000}"/>
    <cellStyle name="Moneda 6 2 2 3 4" xfId="1943" xr:uid="{00000000-0005-0000-0000-000093080000}"/>
    <cellStyle name="Moneda 6 2 2 3 4 2" xfId="1944" xr:uid="{00000000-0005-0000-0000-000094080000}"/>
    <cellStyle name="Moneda 6 2 2 3 5" xfId="1945" xr:uid="{00000000-0005-0000-0000-000095080000}"/>
    <cellStyle name="Moneda 6 2 2 4" xfId="1946" xr:uid="{00000000-0005-0000-0000-000096080000}"/>
    <cellStyle name="Moneda 6 2 2 4 2" xfId="1947" xr:uid="{00000000-0005-0000-0000-000097080000}"/>
    <cellStyle name="Moneda 6 2 2 5" xfId="1948" xr:uid="{00000000-0005-0000-0000-000098080000}"/>
    <cellStyle name="Moneda 6 2 2 5 2" xfId="1949" xr:uid="{00000000-0005-0000-0000-000099080000}"/>
    <cellStyle name="Moneda 6 2 2 6" xfId="1950" xr:uid="{00000000-0005-0000-0000-00009A080000}"/>
    <cellStyle name="Moneda 6 2 2 6 2" xfId="1951" xr:uid="{00000000-0005-0000-0000-00009B080000}"/>
    <cellStyle name="Moneda 6 2 2 7" xfId="1952" xr:uid="{00000000-0005-0000-0000-00009C080000}"/>
    <cellStyle name="Moneda 6 2 3" xfId="1953" xr:uid="{00000000-0005-0000-0000-00009D080000}"/>
    <cellStyle name="Moneda 6 2 3 2" xfId="1954" xr:uid="{00000000-0005-0000-0000-00009E080000}"/>
    <cellStyle name="Moneda 6 2 3 2 2" xfId="1955" xr:uid="{00000000-0005-0000-0000-00009F080000}"/>
    <cellStyle name="Moneda 6 2 3 2 2 2" xfId="1956" xr:uid="{00000000-0005-0000-0000-0000A0080000}"/>
    <cellStyle name="Moneda 6 2 3 2 2 2 2" xfId="1957" xr:uid="{00000000-0005-0000-0000-0000A1080000}"/>
    <cellStyle name="Moneda 6 2 3 2 2 3" xfId="1958" xr:uid="{00000000-0005-0000-0000-0000A2080000}"/>
    <cellStyle name="Moneda 6 2 3 2 2 3 2" xfId="1959" xr:uid="{00000000-0005-0000-0000-0000A3080000}"/>
    <cellStyle name="Moneda 6 2 3 2 2 4" xfId="1960" xr:uid="{00000000-0005-0000-0000-0000A4080000}"/>
    <cellStyle name="Moneda 6 2 3 2 2 4 2" xfId="1961" xr:uid="{00000000-0005-0000-0000-0000A5080000}"/>
    <cellStyle name="Moneda 6 2 3 2 2 5" xfId="1962" xr:uid="{00000000-0005-0000-0000-0000A6080000}"/>
    <cellStyle name="Moneda 6 2 3 2 3" xfId="1963" xr:uid="{00000000-0005-0000-0000-0000A7080000}"/>
    <cellStyle name="Moneda 6 2 3 2 3 2" xfId="1964" xr:uid="{00000000-0005-0000-0000-0000A8080000}"/>
    <cellStyle name="Moneda 6 2 3 2 4" xfId="1965" xr:uid="{00000000-0005-0000-0000-0000A9080000}"/>
    <cellStyle name="Moneda 6 2 3 2 4 2" xfId="1966" xr:uid="{00000000-0005-0000-0000-0000AA080000}"/>
    <cellStyle name="Moneda 6 2 3 2 5" xfId="1967" xr:uid="{00000000-0005-0000-0000-0000AB080000}"/>
    <cellStyle name="Moneda 6 2 3 2 5 2" xfId="1968" xr:uid="{00000000-0005-0000-0000-0000AC080000}"/>
    <cellStyle name="Moneda 6 2 3 2 6" xfId="1969" xr:uid="{00000000-0005-0000-0000-0000AD080000}"/>
    <cellStyle name="Moneda 6 2 3 3" xfId="1970" xr:uid="{00000000-0005-0000-0000-0000AE080000}"/>
    <cellStyle name="Moneda 6 2 3 3 2" xfId="1971" xr:uid="{00000000-0005-0000-0000-0000AF080000}"/>
    <cellStyle name="Moneda 6 2 3 3 2 2" xfId="1972" xr:uid="{00000000-0005-0000-0000-0000B0080000}"/>
    <cellStyle name="Moneda 6 2 3 3 3" xfId="1973" xr:uid="{00000000-0005-0000-0000-0000B1080000}"/>
    <cellStyle name="Moneda 6 2 3 3 3 2" xfId="1974" xr:uid="{00000000-0005-0000-0000-0000B2080000}"/>
    <cellStyle name="Moneda 6 2 3 3 4" xfId="1975" xr:uid="{00000000-0005-0000-0000-0000B3080000}"/>
    <cellStyle name="Moneda 6 2 3 3 4 2" xfId="1976" xr:uid="{00000000-0005-0000-0000-0000B4080000}"/>
    <cellStyle name="Moneda 6 2 3 3 5" xfId="1977" xr:uid="{00000000-0005-0000-0000-0000B5080000}"/>
    <cellStyle name="Moneda 6 2 3 4" xfId="1978" xr:uid="{00000000-0005-0000-0000-0000B6080000}"/>
    <cellStyle name="Moneda 6 2 3 4 2" xfId="1979" xr:uid="{00000000-0005-0000-0000-0000B7080000}"/>
    <cellStyle name="Moneda 6 2 3 5" xfId="1980" xr:uid="{00000000-0005-0000-0000-0000B8080000}"/>
    <cellStyle name="Moneda 6 2 3 5 2" xfId="1981" xr:uid="{00000000-0005-0000-0000-0000B9080000}"/>
    <cellStyle name="Moneda 6 2 3 6" xfId="1982" xr:uid="{00000000-0005-0000-0000-0000BA080000}"/>
    <cellStyle name="Moneda 6 2 3 6 2" xfId="1983" xr:uid="{00000000-0005-0000-0000-0000BB080000}"/>
    <cellStyle name="Moneda 6 2 3 7" xfId="1984" xr:uid="{00000000-0005-0000-0000-0000BC080000}"/>
    <cellStyle name="Moneda 6 2 4" xfId="1985" xr:uid="{00000000-0005-0000-0000-0000BD080000}"/>
    <cellStyle name="Moneda 6 2 4 2" xfId="1986" xr:uid="{00000000-0005-0000-0000-0000BE080000}"/>
    <cellStyle name="Moneda 6 2 4 2 2" xfId="1987" xr:uid="{00000000-0005-0000-0000-0000BF080000}"/>
    <cellStyle name="Moneda 6 2 4 2 2 2" xfId="1988" xr:uid="{00000000-0005-0000-0000-0000C0080000}"/>
    <cellStyle name="Moneda 6 2 4 2 2 2 2" xfId="1989" xr:uid="{00000000-0005-0000-0000-0000C1080000}"/>
    <cellStyle name="Moneda 6 2 4 2 2 3" xfId="1990" xr:uid="{00000000-0005-0000-0000-0000C2080000}"/>
    <cellStyle name="Moneda 6 2 4 2 2 3 2" xfId="1991" xr:uid="{00000000-0005-0000-0000-0000C3080000}"/>
    <cellStyle name="Moneda 6 2 4 2 2 4" xfId="1992" xr:uid="{00000000-0005-0000-0000-0000C4080000}"/>
    <cellStyle name="Moneda 6 2 4 2 2 4 2" xfId="1993" xr:uid="{00000000-0005-0000-0000-0000C5080000}"/>
    <cellStyle name="Moneda 6 2 4 2 2 5" xfId="1994" xr:uid="{00000000-0005-0000-0000-0000C6080000}"/>
    <cellStyle name="Moneda 6 2 4 2 3" xfId="1995" xr:uid="{00000000-0005-0000-0000-0000C7080000}"/>
    <cellStyle name="Moneda 6 2 4 2 3 2" xfId="1996" xr:uid="{00000000-0005-0000-0000-0000C8080000}"/>
    <cellStyle name="Moneda 6 2 4 2 4" xfId="1997" xr:uid="{00000000-0005-0000-0000-0000C9080000}"/>
    <cellStyle name="Moneda 6 2 4 2 4 2" xfId="1998" xr:uid="{00000000-0005-0000-0000-0000CA080000}"/>
    <cellStyle name="Moneda 6 2 4 2 5" xfId="1999" xr:uid="{00000000-0005-0000-0000-0000CB080000}"/>
    <cellStyle name="Moneda 6 2 4 2 5 2" xfId="2000" xr:uid="{00000000-0005-0000-0000-0000CC080000}"/>
    <cellStyle name="Moneda 6 2 4 2 6" xfId="2001" xr:uid="{00000000-0005-0000-0000-0000CD080000}"/>
    <cellStyle name="Moneda 6 2 4 3" xfId="2002" xr:uid="{00000000-0005-0000-0000-0000CE080000}"/>
    <cellStyle name="Moneda 6 2 4 3 2" xfId="2003" xr:uid="{00000000-0005-0000-0000-0000CF080000}"/>
    <cellStyle name="Moneda 6 2 4 3 2 2" xfId="2004" xr:uid="{00000000-0005-0000-0000-0000D0080000}"/>
    <cellStyle name="Moneda 6 2 4 3 3" xfId="2005" xr:uid="{00000000-0005-0000-0000-0000D1080000}"/>
    <cellStyle name="Moneda 6 2 4 3 3 2" xfId="2006" xr:uid="{00000000-0005-0000-0000-0000D2080000}"/>
    <cellStyle name="Moneda 6 2 4 3 4" xfId="2007" xr:uid="{00000000-0005-0000-0000-0000D3080000}"/>
    <cellStyle name="Moneda 6 2 4 3 4 2" xfId="2008" xr:uid="{00000000-0005-0000-0000-0000D4080000}"/>
    <cellStyle name="Moneda 6 2 4 3 5" xfId="2009" xr:uid="{00000000-0005-0000-0000-0000D5080000}"/>
    <cellStyle name="Moneda 6 2 4 4" xfId="2010" xr:uid="{00000000-0005-0000-0000-0000D6080000}"/>
    <cellStyle name="Moneda 6 2 4 4 2" xfId="2011" xr:uid="{00000000-0005-0000-0000-0000D7080000}"/>
    <cellStyle name="Moneda 6 2 4 5" xfId="2012" xr:uid="{00000000-0005-0000-0000-0000D8080000}"/>
    <cellStyle name="Moneda 6 2 4 5 2" xfId="2013" xr:uid="{00000000-0005-0000-0000-0000D9080000}"/>
    <cellStyle name="Moneda 6 2 4 6" xfId="2014" xr:uid="{00000000-0005-0000-0000-0000DA080000}"/>
    <cellStyle name="Moneda 6 2 4 6 2" xfId="2015" xr:uid="{00000000-0005-0000-0000-0000DB080000}"/>
    <cellStyle name="Moneda 6 2 4 7" xfId="2016" xr:uid="{00000000-0005-0000-0000-0000DC080000}"/>
    <cellStyle name="Moneda 6 2 5" xfId="2017" xr:uid="{00000000-0005-0000-0000-0000DD080000}"/>
    <cellStyle name="Moneda 6 2 5 2" xfId="2018" xr:uid="{00000000-0005-0000-0000-0000DE080000}"/>
    <cellStyle name="Moneda 6 2 5 2 2" xfId="2019" xr:uid="{00000000-0005-0000-0000-0000DF080000}"/>
    <cellStyle name="Moneda 6 2 5 2 2 2" xfId="2020" xr:uid="{00000000-0005-0000-0000-0000E0080000}"/>
    <cellStyle name="Moneda 6 2 5 2 3" xfId="2021" xr:uid="{00000000-0005-0000-0000-0000E1080000}"/>
    <cellStyle name="Moneda 6 2 5 2 3 2" xfId="2022" xr:uid="{00000000-0005-0000-0000-0000E2080000}"/>
    <cellStyle name="Moneda 6 2 5 2 4" xfId="2023" xr:uid="{00000000-0005-0000-0000-0000E3080000}"/>
    <cellStyle name="Moneda 6 2 5 2 4 2" xfId="2024" xr:uid="{00000000-0005-0000-0000-0000E4080000}"/>
    <cellStyle name="Moneda 6 2 5 2 5" xfId="2025" xr:uid="{00000000-0005-0000-0000-0000E5080000}"/>
    <cellStyle name="Moneda 6 2 5 3" xfId="2026" xr:uid="{00000000-0005-0000-0000-0000E6080000}"/>
    <cellStyle name="Moneda 6 2 5 3 2" xfId="2027" xr:uid="{00000000-0005-0000-0000-0000E7080000}"/>
    <cellStyle name="Moneda 6 2 5 4" xfId="2028" xr:uid="{00000000-0005-0000-0000-0000E8080000}"/>
    <cellStyle name="Moneda 6 2 5 4 2" xfId="2029" xr:uid="{00000000-0005-0000-0000-0000E9080000}"/>
    <cellStyle name="Moneda 6 2 5 5" xfId="2030" xr:uid="{00000000-0005-0000-0000-0000EA080000}"/>
    <cellStyle name="Moneda 6 2 5 5 2" xfId="2031" xr:uid="{00000000-0005-0000-0000-0000EB080000}"/>
    <cellStyle name="Moneda 6 2 5 6" xfId="2032" xr:uid="{00000000-0005-0000-0000-0000EC080000}"/>
    <cellStyle name="Moneda 6 2 6" xfId="2033" xr:uid="{00000000-0005-0000-0000-0000ED080000}"/>
    <cellStyle name="Moneda 6 2 6 2" xfId="2034" xr:uid="{00000000-0005-0000-0000-0000EE080000}"/>
    <cellStyle name="Moneda 6 2 6 2 2" xfId="2035" xr:uid="{00000000-0005-0000-0000-0000EF080000}"/>
    <cellStyle name="Moneda 6 2 6 3" xfId="2036" xr:uid="{00000000-0005-0000-0000-0000F0080000}"/>
    <cellStyle name="Moneda 6 2 6 3 2" xfId="2037" xr:uid="{00000000-0005-0000-0000-0000F1080000}"/>
    <cellStyle name="Moneda 6 2 6 4" xfId="2038" xr:uid="{00000000-0005-0000-0000-0000F2080000}"/>
    <cellStyle name="Moneda 6 2 6 4 2" xfId="2039" xr:uid="{00000000-0005-0000-0000-0000F3080000}"/>
    <cellStyle name="Moneda 6 2 6 5" xfId="2040" xr:uid="{00000000-0005-0000-0000-0000F4080000}"/>
    <cellStyle name="Moneda 6 2 7" xfId="2041" xr:uid="{00000000-0005-0000-0000-0000F5080000}"/>
    <cellStyle name="Moneda 6 2 7 2" xfId="2042" xr:uid="{00000000-0005-0000-0000-0000F6080000}"/>
    <cellStyle name="Moneda 6 2 8" xfId="2043" xr:uid="{00000000-0005-0000-0000-0000F7080000}"/>
    <cellStyle name="Moneda 6 2 8 2" xfId="2044" xr:uid="{00000000-0005-0000-0000-0000F8080000}"/>
    <cellStyle name="Moneda 6 2 9" xfId="2045" xr:uid="{00000000-0005-0000-0000-0000F9080000}"/>
    <cellStyle name="Moneda 6 2 9 2" xfId="2046" xr:uid="{00000000-0005-0000-0000-0000FA080000}"/>
    <cellStyle name="Moneda 6 3" xfId="2047" xr:uid="{00000000-0005-0000-0000-0000FB080000}"/>
    <cellStyle name="Moneda 6 3 2" xfId="2048" xr:uid="{00000000-0005-0000-0000-0000FC080000}"/>
    <cellStyle name="Moneda 6 3 2 2" xfId="2049" xr:uid="{00000000-0005-0000-0000-0000FD080000}"/>
    <cellStyle name="Moneda 6 3 2 2 2" xfId="2050" xr:uid="{00000000-0005-0000-0000-0000FE080000}"/>
    <cellStyle name="Moneda 6 3 2 2 2 2" xfId="2051" xr:uid="{00000000-0005-0000-0000-0000FF080000}"/>
    <cellStyle name="Moneda 6 3 2 2 3" xfId="2052" xr:uid="{00000000-0005-0000-0000-000000090000}"/>
    <cellStyle name="Moneda 6 3 2 2 3 2" xfId="2053" xr:uid="{00000000-0005-0000-0000-000001090000}"/>
    <cellStyle name="Moneda 6 3 2 2 4" xfId="2054" xr:uid="{00000000-0005-0000-0000-000002090000}"/>
    <cellStyle name="Moneda 6 3 2 2 4 2" xfId="2055" xr:uid="{00000000-0005-0000-0000-000003090000}"/>
    <cellStyle name="Moneda 6 3 2 2 5" xfId="2056" xr:uid="{00000000-0005-0000-0000-000004090000}"/>
    <cellStyle name="Moneda 6 3 2 3" xfId="2057" xr:uid="{00000000-0005-0000-0000-000005090000}"/>
    <cellStyle name="Moneda 6 3 2 3 2" xfId="2058" xr:uid="{00000000-0005-0000-0000-000006090000}"/>
    <cellStyle name="Moneda 6 3 2 4" xfId="2059" xr:uid="{00000000-0005-0000-0000-000007090000}"/>
    <cellStyle name="Moneda 6 3 2 4 2" xfId="2060" xr:uid="{00000000-0005-0000-0000-000008090000}"/>
    <cellStyle name="Moneda 6 3 2 5" xfId="2061" xr:uid="{00000000-0005-0000-0000-000009090000}"/>
    <cellStyle name="Moneda 6 3 2 5 2" xfId="2062" xr:uid="{00000000-0005-0000-0000-00000A090000}"/>
    <cellStyle name="Moneda 6 3 2 6" xfId="2063" xr:uid="{00000000-0005-0000-0000-00000B090000}"/>
    <cellStyle name="Moneda 6 3 3" xfId="2064" xr:uid="{00000000-0005-0000-0000-00000C090000}"/>
    <cellStyle name="Moneda 6 3 3 2" xfId="2065" xr:uid="{00000000-0005-0000-0000-00000D090000}"/>
    <cellStyle name="Moneda 6 3 3 2 2" xfId="2066" xr:uid="{00000000-0005-0000-0000-00000E090000}"/>
    <cellStyle name="Moneda 6 3 3 3" xfId="2067" xr:uid="{00000000-0005-0000-0000-00000F090000}"/>
    <cellStyle name="Moneda 6 3 3 3 2" xfId="2068" xr:uid="{00000000-0005-0000-0000-000010090000}"/>
    <cellStyle name="Moneda 6 3 3 4" xfId="2069" xr:uid="{00000000-0005-0000-0000-000011090000}"/>
    <cellStyle name="Moneda 6 3 3 4 2" xfId="2070" xr:uid="{00000000-0005-0000-0000-000012090000}"/>
    <cellStyle name="Moneda 6 3 3 5" xfId="2071" xr:uid="{00000000-0005-0000-0000-000013090000}"/>
    <cellStyle name="Moneda 6 3 4" xfId="2072" xr:uid="{00000000-0005-0000-0000-000014090000}"/>
    <cellStyle name="Moneda 6 3 4 2" xfId="2073" xr:uid="{00000000-0005-0000-0000-000015090000}"/>
    <cellStyle name="Moneda 6 3 5" xfId="2074" xr:uid="{00000000-0005-0000-0000-000016090000}"/>
    <cellStyle name="Moneda 6 3 5 2" xfId="2075" xr:uid="{00000000-0005-0000-0000-000017090000}"/>
    <cellStyle name="Moneda 6 3 6" xfId="2076" xr:uid="{00000000-0005-0000-0000-000018090000}"/>
    <cellStyle name="Moneda 6 3 6 2" xfId="2077" xr:uid="{00000000-0005-0000-0000-000019090000}"/>
    <cellStyle name="Moneda 6 3 7" xfId="2078" xr:uid="{00000000-0005-0000-0000-00001A090000}"/>
    <cellStyle name="Moneda 6 4" xfId="2079" xr:uid="{00000000-0005-0000-0000-00001B090000}"/>
    <cellStyle name="Moneda 6 4 2" xfId="2080" xr:uid="{00000000-0005-0000-0000-00001C090000}"/>
    <cellStyle name="Moneda 6 4 2 2" xfId="2081" xr:uid="{00000000-0005-0000-0000-00001D090000}"/>
    <cellStyle name="Moneda 6 4 2 2 2" xfId="2082" xr:uid="{00000000-0005-0000-0000-00001E090000}"/>
    <cellStyle name="Moneda 6 4 2 2 2 2" xfId="2083" xr:uid="{00000000-0005-0000-0000-00001F090000}"/>
    <cellStyle name="Moneda 6 4 2 2 3" xfId="2084" xr:uid="{00000000-0005-0000-0000-000020090000}"/>
    <cellStyle name="Moneda 6 4 2 2 3 2" xfId="2085" xr:uid="{00000000-0005-0000-0000-000021090000}"/>
    <cellStyle name="Moneda 6 4 2 2 4" xfId="2086" xr:uid="{00000000-0005-0000-0000-000022090000}"/>
    <cellStyle name="Moneda 6 4 2 2 4 2" xfId="2087" xr:uid="{00000000-0005-0000-0000-000023090000}"/>
    <cellStyle name="Moneda 6 4 2 2 5" xfId="2088" xr:uid="{00000000-0005-0000-0000-000024090000}"/>
    <cellStyle name="Moneda 6 4 2 3" xfId="2089" xr:uid="{00000000-0005-0000-0000-000025090000}"/>
    <cellStyle name="Moneda 6 4 2 3 2" xfId="2090" xr:uid="{00000000-0005-0000-0000-000026090000}"/>
    <cellStyle name="Moneda 6 4 2 4" xfId="2091" xr:uid="{00000000-0005-0000-0000-000027090000}"/>
    <cellStyle name="Moneda 6 4 2 4 2" xfId="2092" xr:uid="{00000000-0005-0000-0000-000028090000}"/>
    <cellStyle name="Moneda 6 4 2 5" xfId="2093" xr:uid="{00000000-0005-0000-0000-000029090000}"/>
    <cellStyle name="Moneda 6 4 2 5 2" xfId="2094" xr:uid="{00000000-0005-0000-0000-00002A090000}"/>
    <cellStyle name="Moneda 6 4 2 6" xfId="2095" xr:uid="{00000000-0005-0000-0000-00002B090000}"/>
    <cellStyle name="Moneda 6 4 3" xfId="2096" xr:uid="{00000000-0005-0000-0000-00002C090000}"/>
    <cellStyle name="Moneda 6 4 3 2" xfId="2097" xr:uid="{00000000-0005-0000-0000-00002D090000}"/>
    <cellStyle name="Moneda 6 4 3 2 2" xfId="2098" xr:uid="{00000000-0005-0000-0000-00002E090000}"/>
    <cellStyle name="Moneda 6 4 3 3" xfId="2099" xr:uid="{00000000-0005-0000-0000-00002F090000}"/>
    <cellStyle name="Moneda 6 4 3 3 2" xfId="2100" xr:uid="{00000000-0005-0000-0000-000030090000}"/>
    <cellStyle name="Moneda 6 4 3 4" xfId="2101" xr:uid="{00000000-0005-0000-0000-000031090000}"/>
    <cellStyle name="Moneda 6 4 3 4 2" xfId="2102" xr:uid="{00000000-0005-0000-0000-000032090000}"/>
    <cellStyle name="Moneda 6 4 3 5" xfId="2103" xr:uid="{00000000-0005-0000-0000-000033090000}"/>
    <cellStyle name="Moneda 6 4 4" xfId="2104" xr:uid="{00000000-0005-0000-0000-000034090000}"/>
    <cellStyle name="Moneda 6 4 4 2" xfId="2105" xr:uid="{00000000-0005-0000-0000-000035090000}"/>
    <cellStyle name="Moneda 6 4 5" xfId="2106" xr:uid="{00000000-0005-0000-0000-000036090000}"/>
    <cellStyle name="Moneda 6 4 5 2" xfId="2107" xr:uid="{00000000-0005-0000-0000-000037090000}"/>
    <cellStyle name="Moneda 6 4 6" xfId="2108" xr:uid="{00000000-0005-0000-0000-000038090000}"/>
    <cellStyle name="Moneda 6 4 6 2" xfId="2109" xr:uid="{00000000-0005-0000-0000-000039090000}"/>
    <cellStyle name="Moneda 6 4 7" xfId="2110" xr:uid="{00000000-0005-0000-0000-00003A090000}"/>
    <cellStyle name="Moneda 6 5" xfId="2111" xr:uid="{00000000-0005-0000-0000-00003B090000}"/>
    <cellStyle name="Moneda 6 5 2" xfId="2112" xr:uid="{00000000-0005-0000-0000-00003C090000}"/>
    <cellStyle name="Moneda 6 5 2 2" xfId="2113" xr:uid="{00000000-0005-0000-0000-00003D090000}"/>
    <cellStyle name="Moneda 6 5 2 2 2" xfId="2114" xr:uid="{00000000-0005-0000-0000-00003E090000}"/>
    <cellStyle name="Moneda 6 5 2 2 2 2" xfId="2115" xr:uid="{00000000-0005-0000-0000-00003F090000}"/>
    <cellStyle name="Moneda 6 5 2 2 3" xfId="2116" xr:uid="{00000000-0005-0000-0000-000040090000}"/>
    <cellStyle name="Moneda 6 5 2 2 3 2" xfId="2117" xr:uid="{00000000-0005-0000-0000-000041090000}"/>
    <cellStyle name="Moneda 6 5 2 2 4" xfId="2118" xr:uid="{00000000-0005-0000-0000-000042090000}"/>
    <cellStyle name="Moneda 6 5 2 2 4 2" xfId="2119" xr:uid="{00000000-0005-0000-0000-000043090000}"/>
    <cellStyle name="Moneda 6 5 2 2 5" xfId="2120" xr:uid="{00000000-0005-0000-0000-000044090000}"/>
    <cellStyle name="Moneda 6 5 2 3" xfId="2121" xr:uid="{00000000-0005-0000-0000-000045090000}"/>
    <cellStyle name="Moneda 6 5 2 3 2" xfId="2122" xr:uid="{00000000-0005-0000-0000-000046090000}"/>
    <cellStyle name="Moneda 6 5 2 4" xfId="2123" xr:uid="{00000000-0005-0000-0000-000047090000}"/>
    <cellStyle name="Moneda 6 5 2 4 2" xfId="2124" xr:uid="{00000000-0005-0000-0000-000048090000}"/>
    <cellStyle name="Moneda 6 5 2 5" xfId="2125" xr:uid="{00000000-0005-0000-0000-000049090000}"/>
    <cellStyle name="Moneda 6 5 2 5 2" xfId="2126" xr:uid="{00000000-0005-0000-0000-00004A090000}"/>
    <cellStyle name="Moneda 6 5 2 6" xfId="2127" xr:uid="{00000000-0005-0000-0000-00004B090000}"/>
    <cellStyle name="Moneda 6 5 3" xfId="2128" xr:uid="{00000000-0005-0000-0000-00004C090000}"/>
    <cellStyle name="Moneda 6 5 3 2" xfId="2129" xr:uid="{00000000-0005-0000-0000-00004D090000}"/>
    <cellStyle name="Moneda 6 5 3 2 2" xfId="2130" xr:uid="{00000000-0005-0000-0000-00004E090000}"/>
    <cellStyle name="Moneda 6 5 3 3" xfId="2131" xr:uid="{00000000-0005-0000-0000-00004F090000}"/>
    <cellStyle name="Moneda 6 5 3 3 2" xfId="2132" xr:uid="{00000000-0005-0000-0000-000050090000}"/>
    <cellStyle name="Moneda 6 5 3 4" xfId="2133" xr:uid="{00000000-0005-0000-0000-000051090000}"/>
    <cellStyle name="Moneda 6 5 3 4 2" xfId="2134" xr:uid="{00000000-0005-0000-0000-000052090000}"/>
    <cellStyle name="Moneda 6 5 3 5" xfId="2135" xr:uid="{00000000-0005-0000-0000-000053090000}"/>
    <cellStyle name="Moneda 6 5 4" xfId="2136" xr:uid="{00000000-0005-0000-0000-000054090000}"/>
    <cellStyle name="Moneda 6 5 4 2" xfId="2137" xr:uid="{00000000-0005-0000-0000-000055090000}"/>
    <cellStyle name="Moneda 6 5 5" xfId="2138" xr:uid="{00000000-0005-0000-0000-000056090000}"/>
    <cellStyle name="Moneda 6 5 5 2" xfId="2139" xr:uid="{00000000-0005-0000-0000-000057090000}"/>
    <cellStyle name="Moneda 6 5 6" xfId="2140" xr:uid="{00000000-0005-0000-0000-000058090000}"/>
    <cellStyle name="Moneda 6 5 6 2" xfId="2141" xr:uid="{00000000-0005-0000-0000-000059090000}"/>
    <cellStyle name="Moneda 6 5 7" xfId="2142" xr:uid="{00000000-0005-0000-0000-00005A090000}"/>
    <cellStyle name="Moneda 6 6" xfId="2143" xr:uid="{00000000-0005-0000-0000-00005B090000}"/>
    <cellStyle name="Moneda 6 6 2" xfId="2144" xr:uid="{00000000-0005-0000-0000-00005C090000}"/>
    <cellStyle name="Moneda 6 6 2 2" xfId="2145" xr:uid="{00000000-0005-0000-0000-00005D090000}"/>
    <cellStyle name="Moneda 6 6 2 2 2" xfId="2146" xr:uid="{00000000-0005-0000-0000-00005E090000}"/>
    <cellStyle name="Moneda 6 6 2 3" xfId="2147" xr:uid="{00000000-0005-0000-0000-00005F090000}"/>
    <cellStyle name="Moneda 6 6 2 3 2" xfId="2148" xr:uid="{00000000-0005-0000-0000-000060090000}"/>
    <cellStyle name="Moneda 6 6 2 4" xfId="2149" xr:uid="{00000000-0005-0000-0000-000061090000}"/>
    <cellStyle name="Moneda 6 6 2 4 2" xfId="2150" xr:uid="{00000000-0005-0000-0000-000062090000}"/>
    <cellStyle name="Moneda 6 6 2 5" xfId="2151" xr:uid="{00000000-0005-0000-0000-000063090000}"/>
    <cellStyle name="Moneda 6 6 3" xfId="2152" xr:uid="{00000000-0005-0000-0000-000064090000}"/>
    <cellStyle name="Moneda 6 6 3 2" xfId="2153" xr:uid="{00000000-0005-0000-0000-000065090000}"/>
    <cellStyle name="Moneda 6 6 4" xfId="2154" xr:uid="{00000000-0005-0000-0000-000066090000}"/>
    <cellStyle name="Moneda 6 6 4 2" xfId="2155" xr:uid="{00000000-0005-0000-0000-000067090000}"/>
    <cellStyle name="Moneda 6 6 5" xfId="2156" xr:uid="{00000000-0005-0000-0000-000068090000}"/>
    <cellStyle name="Moneda 6 6 5 2" xfId="2157" xr:uid="{00000000-0005-0000-0000-000069090000}"/>
    <cellStyle name="Moneda 6 6 6" xfId="2158" xr:uid="{00000000-0005-0000-0000-00006A090000}"/>
    <cellStyle name="Moneda 6 7" xfId="2159" xr:uid="{00000000-0005-0000-0000-00006B090000}"/>
    <cellStyle name="Moneda 6 7 2" xfId="2160" xr:uid="{00000000-0005-0000-0000-00006C090000}"/>
    <cellStyle name="Moneda 6 7 2 2" xfId="2161" xr:uid="{00000000-0005-0000-0000-00006D090000}"/>
    <cellStyle name="Moneda 6 7 3" xfId="2162" xr:uid="{00000000-0005-0000-0000-00006E090000}"/>
    <cellStyle name="Moneda 6 7 3 2" xfId="2163" xr:uid="{00000000-0005-0000-0000-00006F090000}"/>
    <cellStyle name="Moneda 6 7 4" xfId="2164" xr:uid="{00000000-0005-0000-0000-000070090000}"/>
    <cellStyle name="Moneda 6 7 4 2" xfId="2165" xr:uid="{00000000-0005-0000-0000-000071090000}"/>
    <cellStyle name="Moneda 6 7 5" xfId="2166" xr:uid="{00000000-0005-0000-0000-000072090000}"/>
    <cellStyle name="Moneda 6 8" xfId="2167" xr:uid="{00000000-0005-0000-0000-000073090000}"/>
    <cellStyle name="Moneda 6 8 2" xfId="2168" xr:uid="{00000000-0005-0000-0000-000074090000}"/>
    <cellStyle name="Moneda 6 9" xfId="2169" xr:uid="{00000000-0005-0000-0000-000075090000}"/>
    <cellStyle name="Moneda 6 9 2" xfId="2170" xr:uid="{00000000-0005-0000-0000-000076090000}"/>
    <cellStyle name="Moneda 7" xfId="2171" xr:uid="{00000000-0005-0000-0000-000077090000}"/>
    <cellStyle name="Moneda 7 10" xfId="2172" xr:uid="{00000000-0005-0000-0000-000078090000}"/>
    <cellStyle name="Moneda 7 10 2" xfId="2173" xr:uid="{00000000-0005-0000-0000-000079090000}"/>
    <cellStyle name="Moneda 7 11" xfId="2174" xr:uid="{00000000-0005-0000-0000-00007A090000}"/>
    <cellStyle name="Moneda 7 12" xfId="2175" xr:uid="{00000000-0005-0000-0000-00007B090000}"/>
    <cellStyle name="Moneda 7 2" xfId="2176" xr:uid="{00000000-0005-0000-0000-00007C090000}"/>
    <cellStyle name="Moneda 7 2 10" xfId="2177" xr:uid="{00000000-0005-0000-0000-00007D090000}"/>
    <cellStyle name="Moneda 7 2 11" xfId="2178" xr:uid="{00000000-0005-0000-0000-00007E090000}"/>
    <cellStyle name="Moneda 7 2 2" xfId="2179" xr:uid="{00000000-0005-0000-0000-00007F090000}"/>
    <cellStyle name="Moneda 7 2 2 2" xfId="2180" xr:uid="{00000000-0005-0000-0000-000080090000}"/>
    <cellStyle name="Moneda 7 2 2 2 2" xfId="2181" xr:uid="{00000000-0005-0000-0000-000081090000}"/>
    <cellStyle name="Moneda 7 2 2 2 2 2" xfId="2182" xr:uid="{00000000-0005-0000-0000-000082090000}"/>
    <cellStyle name="Moneda 7 2 2 2 2 2 2" xfId="2183" xr:uid="{00000000-0005-0000-0000-000083090000}"/>
    <cellStyle name="Moneda 7 2 2 2 2 3" xfId="2184" xr:uid="{00000000-0005-0000-0000-000084090000}"/>
    <cellStyle name="Moneda 7 2 2 2 2 3 2" xfId="2185" xr:uid="{00000000-0005-0000-0000-000085090000}"/>
    <cellStyle name="Moneda 7 2 2 2 2 4" xfId="2186" xr:uid="{00000000-0005-0000-0000-000086090000}"/>
    <cellStyle name="Moneda 7 2 2 2 2 4 2" xfId="2187" xr:uid="{00000000-0005-0000-0000-000087090000}"/>
    <cellStyle name="Moneda 7 2 2 2 2 5" xfId="2188" xr:uid="{00000000-0005-0000-0000-000088090000}"/>
    <cellStyle name="Moneda 7 2 2 2 3" xfId="2189" xr:uid="{00000000-0005-0000-0000-000089090000}"/>
    <cellStyle name="Moneda 7 2 2 2 3 2" xfId="2190" xr:uid="{00000000-0005-0000-0000-00008A090000}"/>
    <cellStyle name="Moneda 7 2 2 2 4" xfId="2191" xr:uid="{00000000-0005-0000-0000-00008B090000}"/>
    <cellStyle name="Moneda 7 2 2 2 4 2" xfId="2192" xr:uid="{00000000-0005-0000-0000-00008C090000}"/>
    <cellStyle name="Moneda 7 2 2 2 5" xfId="2193" xr:uid="{00000000-0005-0000-0000-00008D090000}"/>
    <cellStyle name="Moneda 7 2 2 2 5 2" xfId="2194" xr:uid="{00000000-0005-0000-0000-00008E090000}"/>
    <cellStyle name="Moneda 7 2 2 2 6" xfId="2195" xr:uid="{00000000-0005-0000-0000-00008F090000}"/>
    <cellStyle name="Moneda 7 2 2 3" xfId="2196" xr:uid="{00000000-0005-0000-0000-000090090000}"/>
    <cellStyle name="Moneda 7 2 2 3 2" xfId="2197" xr:uid="{00000000-0005-0000-0000-000091090000}"/>
    <cellStyle name="Moneda 7 2 2 3 2 2" xfId="2198" xr:uid="{00000000-0005-0000-0000-000092090000}"/>
    <cellStyle name="Moneda 7 2 2 3 3" xfId="2199" xr:uid="{00000000-0005-0000-0000-000093090000}"/>
    <cellStyle name="Moneda 7 2 2 3 3 2" xfId="2200" xr:uid="{00000000-0005-0000-0000-000094090000}"/>
    <cellStyle name="Moneda 7 2 2 3 4" xfId="2201" xr:uid="{00000000-0005-0000-0000-000095090000}"/>
    <cellStyle name="Moneda 7 2 2 3 4 2" xfId="2202" xr:uid="{00000000-0005-0000-0000-000096090000}"/>
    <cellStyle name="Moneda 7 2 2 3 5" xfId="2203" xr:uid="{00000000-0005-0000-0000-000097090000}"/>
    <cellStyle name="Moneda 7 2 2 4" xfId="2204" xr:uid="{00000000-0005-0000-0000-000098090000}"/>
    <cellStyle name="Moneda 7 2 2 4 2" xfId="2205" xr:uid="{00000000-0005-0000-0000-000099090000}"/>
    <cellStyle name="Moneda 7 2 2 5" xfId="2206" xr:uid="{00000000-0005-0000-0000-00009A090000}"/>
    <cellStyle name="Moneda 7 2 2 5 2" xfId="2207" xr:uid="{00000000-0005-0000-0000-00009B090000}"/>
    <cellStyle name="Moneda 7 2 2 6" xfId="2208" xr:uid="{00000000-0005-0000-0000-00009C090000}"/>
    <cellStyle name="Moneda 7 2 2 6 2" xfId="2209" xr:uid="{00000000-0005-0000-0000-00009D090000}"/>
    <cellStyle name="Moneda 7 2 2 7" xfId="2210" xr:uid="{00000000-0005-0000-0000-00009E090000}"/>
    <cellStyle name="Moneda 7 2 3" xfId="2211" xr:uid="{00000000-0005-0000-0000-00009F090000}"/>
    <cellStyle name="Moneda 7 2 3 2" xfId="2212" xr:uid="{00000000-0005-0000-0000-0000A0090000}"/>
    <cellStyle name="Moneda 7 2 3 2 2" xfId="2213" xr:uid="{00000000-0005-0000-0000-0000A1090000}"/>
    <cellStyle name="Moneda 7 2 3 2 2 2" xfId="2214" xr:uid="{00000000-0005-0000-0000-0000A2090000}"/>
    <cellStyle name="Moneda 7 2 3 2 2 2 2" xfId="2215" xr:uid="{00000000-0005-0000-0000-0000A3090000}"/>
    <cellStyle name="Moneda 7 2 3 2 2 3" xfId="2216" xr:uid="{00000000-0005-0000-0000-0000A4090000}"/>
    <cellStyle name="Moneda 7 2 3 2 2 3 2" xfId="2217" xr:uid="{00000000-0005-0000-0000-0000A5090000}"/>
    <cellStyle name="Moneda 7 2 3 2 2 4" xfId="2218" xr:uid="{00000000-0005-0000-0000-0000A6090000}"/>
    <cellStyle name="Moneda 7 2 3 2 2 4 2" xfId="2219" xr:uid="{00000000-0005-0000-0000-0000A7090000}"/>
    <cellStyle name="Moneda 7 2 3 2 2 5" xfId="2220" xr:uid="{00000000-0005-0000-0000-0000A8090000}"/>
    <cellStyle name="Moneda 7 2 3 2 3" xfId="2221" xr:uid="{00000000-0005-0000-0000-0000A9090000}"/>
    <cellStyle name="Moneda 7 2 3 2 3 2" xfId="2222" xr:uid="{00000000-0005-0000-0000-0000AA090000}"/>
    <cellStyle name="Moneda 7 2 3 2 4" xfId="2223" xr:uid="{00000000-0005-0000-0000-0000AB090000}"/>
    <cellStyle name="Moneda 7 2 3 2 4 2" xfId="2224" xr:uid="{00000000-0005-0000-0000-0000AC090000}"/>
    <cellStyle name="Moneda 7 2 3 2 5" xfId="2225" xr:uid="{00000000-0005-0000-0000-0000AD090000}"/>
    <cellStyle name="Moneda 7 2 3 2 5 2" xfId="2226" xr:uid="{00000000-0005-0000-0000-0000AE090000}"/>
    <cellStyle name="Moneda 7 2 3 2 6" xfId="2227" xr:uid="{00000000-0005-0000-0000-0000AF090000}"/>
    <cellStyle name="Moneda 7 2 3 3" xfId="2228" xr:uid="{00000000-0005-0000-0000-0000B0090000}"/>
    <cellStyle name="Moneda 7 2 3 3 2" xfId="2229" xr:uid="{00000000-0005-0000-0000-0000B1090000}"/>
    <cellStyle name="Moneda 7 2 3 3 2 2" xfId="2230" xr:uid="{00000000-0005-0000-0000-0000B2090000}"/>
    <cellStyle name="Moneda 7 2 3 3 3" xfId="2231" xr:uid="{00000000-0005-0000-0000-0000B3090000}"/>
    <cellStyle name="Moneda 7 2 3 3 3 2" xfId="2232" xr:uid="{00000000-0005-0000-0000-0000B4090000}"/>
    <cellStyle name="Moneda 7 2 3 3 4" xfId="2233" xr:uid="{00000000-0005-0000-0000-0000B5090000}"/>
    <cellStyle name="Moneda 7 2 3 3 4 2" xfId="2234" xr:uid="{00000000-0005-0000-0000-0000B6090000}"/>
    <cellStyle name="Moneda 7 2 3 3 5" xfId="2235" xr:uid="{00000000-0005-0000-0000-0000B7090000}"/>
    <cellStyle name="Moneda 7 2 3 4" xfId="2236" xr:uid="{00000000-0005-0000-0000-0000B8090000}"/>
    <cellStyle name="Moneda 7 2 3 4 2" xfId="2237" xr:uid="{00000000-0005-0000-0000-0000B9090000}"/>
    <cellStyle name="Moneda 7 2 3 5" xfId="2238" xr:uid="{00000000-0005-0000-0000-0000BA090000}"/>
    <cellStyle name="Moneda 7 2 3 5 2" xfId="2239" xr:uid="{00000000-0005-0000-0000-0000BB090000}"/>
    <cellStyle name="Moneda 7 2 3 6" xfId="2240" xr:uid="{00000000-0005-0000-0000-0000BC090000}"/>
    <cellStyle name="Moneda 7 2 3 6 2" xfId="2241" xr:uid="{00000000-0005-0000-0000-0000BD090000}"/>
    <cellStyle name="Moneda 7 2 3 7" xfId="2242" xr:uid="{00000000-0005-0000-0000-0000BE090000}"/>
    <cellStyle name="Moneda 7 2 4" xfId="2243" xr:uid="{00000000-0005-0000-0000-0000BF090000}"/>
    <cellStyle name="Moneda 7 2 4 2" xfId="2244" xr:uid="{00000000-0005-0000-0000-0000C0090000}"/>
    <cellStyle name="Moneda 7 2 4 2 2" xfId="2245" xr:uid="{00000000-0005-0000-0000-0000C1090000}"/>
    <cellStyle name="Moneda 7 2 4 2 2 2" xfId="2246" xr:uid="{00000000-0005-0000-0000-0000C2090000}"/>
    <cellStyle name="Moneda 7 2 4 2 2 2 2" xfId="2247" xr:uid="{00000000-0005-0000-0000-0000C3090000}"/>
    <cellStyle name="Moneda 7 2 4 2 2 3" xfId="2248" xr:uid="{00000000-0005-0000-0000-0000C4090000}"/>
    <cellStyle name="Moneda 7 2 4 2 2 3 2" xfId="2249" xr:uid="{00000000-0005-0000-0000-0000C5090000}"/>
    <cellStyle name="Moneda 7 2 4 2 2 4" xfId="2250" xr:uid="{00000000-0005-0000-0000-0000C6090000}"/>
    <cellStyle name="Moneda 7 2 4 2 2 4 2" xfId="2251" xr:uid="{00000000-0005-0000-0000-0000C7090000}"/>
    <cellStyle name="Moneda 7 2 4 2 2 5" xfId="2252" xr:uid="{00000000-0005-0000-0000-0000C8090000}"/>
    <cellStyle name="Moneda 7 2 4 2 3" xfId="2253" xr:uid="{00000000-0005-0000-0000-0000C9090000}"/>
    <cellStyle name="Moneda 7 2 4 2 3 2" xfId="2254" xr:uid="{00000000-0005-0000-0000-0000CA090000}"/>
    <cellStyle name="Moneda 7 2 4 2 4" xfId="2255" xr:uid="{00000000-0005-0000-0000-0000CB090000}"/>
    <cellStyle name="Moneda 7 2 4 2 4 2" xfId="2256" xr:uid="{00000000-0005-0000-0000-0000CC090000}"/>
    <cellStyle name="Moneda 7 2 4 2 5" xfId="2257" xr:uid="{00000000-0005-0000-0000-0000CD090000}"/>
    <cellStyle name="Moneda 7 2 4 2 5 2" xfId="2258" xr:uid="{00000000-0005-0000-0000-0000CE090000}"/>
    <cellStyle name="Moneda 7 2 4 2 6" xfId="2259" xr:uid="{00000000-0005-0000-0000-0000CF090000}"/>
    <cellStyle name="Moneda 7 2 4 3" xfId="2260" xr:uid="{00000000-0005-0000-0000-0000D0090000}"/>
    <cellStyle name="Moneda 7 2 4 3 2" xfId="2261" xr:uid="{00000000-0005-0000-0000-0000D1090000}"/>
    <cellStyle name="Moneda 7 2 4 3 2 2" xfId="2262" xr:uid="{00000000-0005-0000-0000-0000D2090000}"/>
    <cellStyle name="Moneda 7 2 4 3 3" xfId="2263" xr:uid="{00000000-0005-0000-0000-0000D3090000}"/>
    <cellStyle name="Moneda 7 2 4 3 3 2" xfId="2264" xr:uid="{00000000-0005-0000-0000-0000D4090000}"/>
    <cellStyle name="Moneda 7 2 4 3 4" xfId="2265" xr:uid="{00000000-0005-0000-0000-0000D5090000}"/>
    <cellStyle name="Moneda 7 2 4 3 4 2" xfId="2266" xr:uid="{00000000-0005-0000-0000-0000D6090000}"/>
    <cellStyle name="Moneda 7 2 4 3 5" xfId="2267" xr:uid="{00000000-0005-0000-0000-0000D7090000}"/>
    <cellStyle name="Moneda 7 2 4 4" xfId="2268" xr:uid="{00000000-0005-0000-0000-0000D8090000}"/>
    <cellStyle name="Moneda 7 2 4 4 2" xfId="2269" xr:uid="{00000000-0005-0000-0000-0000D9090000}"/>
    <cellStyle name="Moneda 7 2 4 5" xfId="2270" xr:uid="{00000000-0005-0000-0000-0000DA090000}"/>
    <cellStyle name="Moneda 7 2 4 5 2" xfId="2271" xr:uid="{00000000-0005-0000-0000-0000DB090000}"/>
    <cellStyle name="Moneda 7 2 4 6" xfId="2272" xr:uid="{00000000-0005-0000-0000-0000DC090000}"/>
    <cellStyle name="Moneda 7 2 4 6 2" xfId="2273" xr:uid="{00000000-0005-0000-0000-0000DD090000}"/>
    <cellStyle name="Moneda 7 2 4 7" xfId="2274" xr:uid="{00000000-0005-0000-0000-0000DE090000}"/>
    <cellStyle name="Moneda 7 2 5" xfId="2275" xr:uid="{00000000-0005-0000-0000-0000DF090000}"/>
    <cellStyle name="Moneda 7 2 5 2" xfId="2276" xr:uid="{00000000-0005-0000-0000-0000E0090000}"/>
    <cellStyle name="Moneda 7 2 5 2 2" xfId="2277" xr:uid="{00000000-0005-0000-0000-0000E1090000}"/>
    <cellStyle name="Moneda 7 2 5 2 2 2" xfId="2278" xr:uid="{00000000-0005-0000-0000-0000E2090000}"/>
    <cellStyle name="Moneda 7 2 5 2 3" xfId="2279" xr:uid="{00000000-0005-0000-0000-0000E3090000}"/>
    <cellStyle name="Moneda 7 2 5 2 3 2" xfId="2280" xr:uid="{00000000-0005-0000-0000-0000E4090000}"/>
    <cellStyle name="Moneda 7 2 5 2 4" xfId="2281" xr:uid="{00000000-0005-0000-0000-0000E5090000}"/>
    <cellStyle name="Moneda 7 2 5 2 4 2" xfId="2282" xr:uid="{00000000-0005-0000-0000-0000E6090000}"/>
    <cellStyle name="Moneda 7 2 5 2 5" xfId="2283" xr:uid="{00000000-0005-0000-0000-0000E7090000}"/>
    <cellStyle name="Moneda 7 2 5 3" xfId="2284" xr:uid="{00000000-0005-0000-0000-0000E8090000}"/>
    <cellStyle name="Moneda 7 2 5 3 2" xfId="2285" xr:uid="{00000000-0005-0000-0000-0000E9090000}"/>
    <cellStyle name="Moneda 7 2 5 4" xfId="2286" xr:uid="{00000000-0005-0000-0000-0000EA090000}"/>
    <cellStyle name="Moneda 7 2 5 4 2" xfId="2287" xr:uid="{00000000-0005-0000-0000-0000EB090000}"/>
    <cellStyle name="Moneda 7 2 5 5" xfId="2288" xr:uid="{00000000-0005-0000-0000-0000EC090000}"/>
    <cellStyle name="Moneda 7 2 5 5 2" xfId="2289" xr:uid="{00000000-0005-0000-0000-0000ED090000}"/>
    <cellStyle name="Moneda 7 2 5 6" xfId="2290" xr:uid="{00000000-0005-0000-0000-0000EE090000}"/>
    <cellStyle name="Moneda 7 2 6" xfId="2291" xr:uid="{00000000-0005-0000-0000-0000EF090000}"/>
    <cellStyle name="Moneda 7 2 6 2" xfId="2292" xr:uid="{00000000-0005-0000-0000-0000F0090000}"/>
    <cellStyle name="Moneda 7 2 6 2 2" xfId="2293" xr:uid="{00000000-0005-0000-0000-0000F1090000}"/>
    <cellStyle name="Moneda 7 2 6 3" xfId="2294" xr:uid="{00000000-0005-0000-0000-0000F2090000}"/>
    <cellStyle name="Moneda 7 2 6 3 2" xfId="2295" xr:uid="{00000000-0005-0000-0000-0000F3090000}"/>
    <cellStyle name="Moneda 7 2 6 4" xfId="2296" xr:uid="{00000000-0005-0000-0000-0000F4090000}"/>
    <cellStyle name="Moneda 7 2 6 4 2" xfId="2297" xr:uid="{00000000-0005-0000-0000-0000F5090000}"/>
    <cellStyle name="Moneda 7 2 6 5" xfId="2298" xr:uid="{00000000-0005-0000-0000-0000F6090000}"/>
    <cellStyle name="Moneda 7 2 7" xfId="2299" xr:uid="{00000000-0005-0000-0000-0000F7090000}"/>
    <cellStyle name="Moneda 7 2 7 2" xfId="2300" xr:uid="{00000000-0005-0000-0000-0000F8090000}"/>
    <cellStyle name="Moneda 7 2 8" xfId="2301" xr:uid="{00000000-0005-0000-0000-0000F9090000}"/>
    <cellStyle name="Moneda 7 2 8 2" xfId="2302" xr:uid="{00000000-0005-0000-0000-0000FA090000}"/>
    <cellStyle name="Moneda 7 2 9" xfId="2303" xr:uid="{00000000-0005-0000-0000-0000FB090000}"/>
    <cellStyle name="Moneda 7 2 9 2" xfId="2304" xr:uid="{00000000-0005-0000-0000-0000FC090000}"/>
    <cellStyle name="Moneda 7 3" xfId="2305" xr:uid="{00000000-0005-0000-0000-0000FD090000}"/>
    <cellStyle name="Moneda 7 3 2" xfId="2306" xr:uid="{00000000-0005-0000-0000-0000FE090000}"/>
    <cellStyle name="Moneda 7 3 2 2" xfId="2307" xr:uid="{00000000-0005-0000-0000-0000FF090000}"/>
    <cellStyle name="Moneda 7 3 2 2 2" xfId="2308" xr:uid="{00000000-0005-0000-0000-0000000A0000}"/>
    <cellStyle name="Moneda 7 3 2 2 2 2" xfId="2309" xr:uid="{00000000-0005-0000-0000-0000010A0000}"/>
    <cellStyle name="Moneda 7 3 2 2 3" xfId="2310" xr:uid="{00000000-0005-0000-0000-0000020A0000}"/>
    <cellStyle name="Moneda 7 3 2 2 3 2" xfId="2311" xr:uid="{00000000-0005-0000-0000-0000030A0000}"/>
    <cellStyle name="Moneda 7 3 2 2 4" xfId="2312" xr:uid="{00000000-0005-0000-0000-0000040A0000}"/>
    <cellStyle name="Moneda 7 3 2 2 4 2" xfId="2313" xr:uid="{00000000-0005-0000-0000-0000050A0000}"/>
    <cellStyle name="Moneda 7 3 2 2 5" xfId="2314" xr:uid="{00000000-0005-0000-0000-0000060A0000}"/>
    <cellStyle name="Moneda 7 3 2 3" xfId="2315" xr:uid="{00000000-0005-0000-0000-0000070A0000}"/>
    <cellStyle name="Moneda 7 3 2 3 2" xfId="2316" xr:uid="{00000000-0005-0000-0000-0000080A0000}"/>
    <cellStyle name="Moneda 7 3 2 4" xfId="2317" xr:uid="{00000000-0005-0000-0000-0000090A0000}"/>
    <cellStyle name="Moneda 7 3 2 4 2" xfId="2318" xr:uid="{00000000-0005-0000-0000-00000A0A0000}"/>
    <cellStyle name="Moneda 7 3 2 5" xfId="2319" xr:uid="{00000000-0005-0000-0000-00000B0A0000}"/>
    <cellStyle name="Moneda 7 3 2 5 2" xfId="2320" xr:uid="{00000000-0005-0000-0000-00000C0A0000}"/>
    <cellStyle name="Moneda 7 3 2 6" xfId="2321" xr:uid="{00000000-0005-0000-0000-00000D0A0000}"/>
    <cellStyle name="Moneda 7 3 3" xfId="2322" xr:uid="{00000000-0005-0000-0000-00000E0A0000}"/>
    <cellStyle name="Moneda 7 3 3 2" xfId="2323" xr:uid="{00000000-0005-0000-0000-00000F0A0000}"/>
    <cellStyle name="Moneda 7 3 3 2 2" xfId="2324" xr:uid="{00000000-0005-0000-0000-0000100A0000}"/>
    <cellStyle name="Moneda 7 3 3 3" xfId="2325" xr:uid="{00000000-0005-0000-0000-0000110A0000}"/>
    <cellStyle name="Moneda 7 3 3 3 2" xfId="2326" xr:uid="{00000000-0005-0000-0000-0000120A0000}"/>
    <cellStyle name="Moneda 7 3 3 4" xfId="2327" xr:uid="{00000000-0005-0000-0000-0000130A0000}"/>
    <cellStyle name="Moneda 7 3 3 4 2" xfId="2328" xr:uid="{00000000-0005-0000-0000-0000140A0000}"/>
    <cellStyle name="Moneda 7 3 3 5" xfId="2329" xr:uid="{00000000-0005-0000-0000-0000150A0000}"/>
    <cellStyle name="Moneda 7 3 4" xfId="2330" xr:uid="{00000000-0005-0000-0000-0000160A0000}"/>
    <cellStyle name="Moneda 7 3 4 2" xfId="2331" xr:uid="{00000000-0005-0000-0000-0000170A0000}"/>
    <cellStyle name="Moneda 7 3 5" xfId="2332" xr:uid="{00000000-0005-0000-0000-0000180A0000}"/>
    <cellStyle name="Moneda 7 3 5 2" xfId="2333" xr:uid="{00000000-0005-0000-0000-0000190A0000}"/>
    <cellStyle name="Moneda 7 3 6" xfId="2334" xr:uid="{00000000-0005-0000-0000-00001A0A0000}"/>
    <cellStyle name="Moneda 7 3 6 2" xfId="2335" xr:uid="{00000000-0005-0000-0000-00001B0A0000}"/>
    <cellStyle name="Moneda 7 3 7" xfId="2336" xr:uid="{00000000-0005-0000-0000-00001C0A0000}"/>
    <cellStyle name="Moneda 7 4" xfId="2337" xr:uid="{00000000-0005-0000-0000-00001D0A0000}"/>
    <cellStyle name="Moneda 7 4 2" xfId="2338" xr:uid="{00000000-0005-0000-0000-00001E0A0000}"/>
    <cellStyle name="Moneda 7 4 2 2" xfId="2339" xr:uid="{00000000-0005-0000-0000-00001F0A0000}"/>
    <cellStyle name="Moneda 7 4 2 2 2" xfId="2340" xr:uid="{00000000-0005-0000-0000-0000200A0000}"/>
    <cellStyle name="Moneda 7 4 2 2 2 2" xfId="2341" xr:uid="{00000000-0005-0000-0000-0000210A0000}"/>
    <cellStyle name="Moneda 7 4 2 2 3" xfId="2342" xr:uid="{00000000-0005-0000-0000-0000220A0000}"/>
    <cellStyle name="Moneda 7 4 2 2 3 2" xfId="2343" xr:uid="{00000000-0005-0000-0000-0000230A0000}"/>
    <cellStyle name="Moneda 7 4 2 2 4" xfId="2344" xr:uid="{00000000-0005-0000-0000-0000240A0000}"/>
    <cellStyle name="Moneda 7 4 2 2 4 2" xfId="2345" xr:uid="{00000000-0005-0000-0000-0000250A0000}"/>
    <cellStyle name="Moneda 7 4 2 2 5" xfId="2346" xr:uid="{00000000-0005-0000-0000-0000260A0000}"/>
    <cellStyle name="Moneda 7 4 2 3" xfId="2347" xr:uid="{00000000-0005-0000-0000-0000270A0000}"/>
    <cellStyle name="Moneda 7 4 2 3 2" xfId="2348" xr:uid="{00000000-0005-0000-0000-0000280A0000}"/>
    <cellStyle name="Moneda 7 4 2 4" xfId="2349" xr:uid="{00000000-0005-0000-0000-0000290A0000}"/>
    <cellStyle name="Moneda 7 4 2 4 2" xfId="2350" xr:uid="{00000000-0005-0000-0000-00002A0A0000}"/>
    <cellStyle name="Moneda 7 4 2 5" xfId="2351" xr:uid="{00000000-0005-0000-0000-00002B0A0000}"/>
    <cellStyle name="Moneda 7 4 2 5 2" xfId="2352" xr:uid="{00000000-0005-0000-0000-00002C0A0000}"/>
    <cellStyle name="Moneda 7 4 2 6" xfId="2353" xr:uid="{00000000-0005-0000-0000-00002D0A0000}"/>
    <cellStyle name="Moneda 7 4 3" xfId="2354" xr:uid="{00000000-0005-0000-0000-00002E0A0000}"/>
    <cellStyle name="Moneda 7 4 3 2" xfId="2355" xr:uid="{00000000-0005-0000-0000-00002F0A0000}"/>
    <cellStyle name="Moneda 7 4 3 2 2" xfId="2356" xr:uid="{00000000-0005-0000-0000-0000300A0000}"/>
    <cellStyle name="Moneda 7 4 3 3" xfId="2357" xr:uid="{00000000-0005-0000-0000-0000310A0000}"/>
    <cellStyle name="Moneda 7 4 3 3 2" xfId="2358" xr:uid="{00000000-0005-0000-0000-0000320A0000}"/>
    <cellStyle name="Moneda 7 4 3 4" xfId="2359" xr:uid="{00000000-0005-0000-0000-0000330A0000}"/>
    <cellStyle name="Moneda 7 4 3 4 2" xfId="2360" xr:uid="{00000000-0005-0000-0000-0000340A0000}"/>
    <cellStyle name="Moneda 7 4 3 5" xfId="2361" xr:uid="{00000000-0005-0000-0000-0000350A0000}"/>
    <cellStyle name="Moneda 7 4 4" xfId="2362" xr:uid="{00000000-0005-0000-0000-0000360A0000}"/>
    <cellStyle name="Moneda 7 4 4 2" xfId="2363" xr:uid="{00000000-0005-0000-0000-0000370A0000}"/>
    <cellStyle name="Moneda 7 4 5" xfId="2364" xr:uid="{00000000-0005-0000-0000-0000380A0000}"/>
    <cellStyle name="Moneda 7 4 5 2" xfId="2365" xr:uid="{00000000-0005-0000-0000-0000390A0000}"/>
    <cellStyle name="Moneda 7 4 6" xfId="2366" xr:uid="{00000000-0005-0000-0000-00003A0A0000}"/>
    <cellStyle name="Moneda 7 4 6 2" xfId="2367" xr:uid="{00000000-0005-0000-0000-00003B0A0000}"/>
    <cellStyle name="Moneda 7 4 7" xfId="2368" xr:uid="{00000000-0005-0000-0000-00003C0A0000}"/>
    <cellStyle name="Moneda 7 5" xfId="2369" xr:uid="{00000000-0005-0000-0000-00003D0A0000}"/>
    <cellStyle name="Moneda 7 5 2" xfId="2370" xr:uid="{00000000-0005-0000-0000-00003E0A0000}"/>
    <cellStyle name="Moneda 7 5 2 2" xfId="2371" xr:uid="{00000000-0005-0000-0000-00003F0A0000}"/>
    <cellStyle name="Moneda 7 5 2 2 2" xfId="2372" xr:uid="{00000000-0005-0000-0000-0000400A0000}"/>
    <cellStyle name="Moneda 7 5 2 2 2 2" xfId="2373" xr:uid="{00000000-0005-0000-0000-0000410A0000}"/>
    <cellStyle name="Moneda 7 5 2 2 3" xfId="2374" xr:uid="{00000000-0005-0000-0000-0000420A0000}"/>
    <cellStyle name="Moneda 7 5 2 2 3 2" xfId="2375" xr:uid="{00000000-0005-0000-0000-0000430A0000}"/>
    <cellStyle name="Moneda 7 5 2 2 4" xfId="2376" xr:uid="{00000000-0005-0000-0000-0000440A0000}"/>
    <cellStyle name="Moneda 7 5 2 2 4 2" xfId="2377" xr:uid="{00000000-0005-0000-0000-0000450A0000}"/>
    <cellStyle name="Moneda 7 5 2 2 5" xfId="2378" xr:uid="{00000000-0005-0000-0000-0000460A0000}"/>
    <cellStyle name="Moneda 7 5 2 3" xfId="2379" xr:uid="{00000000-0005-0000-0000-0000470A0000}"/>
    <cellStyle name="Moneda 7 5 2 3 2" xfId="2380" xr:uid="{00000000-0005-0000-0000-0000480A0000}"/>
    <cellStyle name="Moneda 7 5 2 4" xfId="2381" xr:uid="{00000000-0005-0000-0000-0000490A0000}"/>
    <cellStyle name="Moneda 7 5 2 4 2" xfId="2382" xr:uid="{00000000-0005-0000-0000-00004A0A0000}"/>
    <cellStyle name="Moneda 7 5 2 5" xfId="2383" xr:uid="{00000000-0005-0000-0000-00004B0A0000}"/>
    <cellStyle name="Moneda 7 5 2 5 2" xfId="2384" xr:uid="{00000000-0005-0000-0000-00004C0A0000}"/>
    <cellStyle name="Moneda 7 5 2 6" xfId="2385" xr:uid="{00000000-0005-0000-0000-00004D0A0000}"/>
    <cellStyle name="Moneda 7 5 3" xfId="2386" xr:uid="{00000000-0005-0000-0000-00004E0A0000}"/>
    <cellStyle name="Moneda 7 5 3 2" xfId="2387" xr:uid="{00000000-0005-0000-0000-00004F0A0000}"/>
    <cellStyle name="Moneda 7 5 3 2 2" xfId="2388" xr:uid="{00000000-0005-0000-0000-0000500A0000}"/>
    <cellStyle name="Moneda 7 5 3 3" xfId="2389" xr:uid="{00000000-0005-0000-0000-0000510A0000}"/>
    <cellStyle name="Moneda 7 5 3 3 2" xfId="2390" xr:uid="{00000000-0005-0000-0000-0000520A0000}"/>
    <cellStyle name="Moneda 7 5 3 4" xfId="2391" xr:uid="{00000000-0005-0000-0000-0000530A0000}"/>
    <cellStyle name="Moneda 7 5 3 4 2" xfId="2392" xr:uid="{00000000-0005-0000-0000-0000540A0000}"/>
    <cellStyle name="Moneda 7 5 3 5" xfId="2393" xr:uid="{00000000-0005-0000-0000-0000550A0000}"/>
    <cellStyle name="Moneda 7 5 4" xfId="2394" xr:uid="{00000000-0005-0000-0000-0000560A0000}"/>
    <cellStyle name="Moneda 7 5 4 2" xfId="2395" xr:uid="{00000000-0005-0000-0000-0000570A0000}"/>
    <cellStyle name="Moneda 7 5 5" xfId="2396" xr:uid="{00000000-0005-0000-0000-0000580A0000}"/>
    <cellStyle name="Moneda 7 5 5 2" xfId="2397" xr:uid="{00000000-0005-0000-0000-0000590A0000}"/>
    <cellStyle name="Moneda 7 5 6" xfId="2398" xr:uid="{00000000-0005-0000-0000-00005A0A0000}"/>
    <cellStyle name="Moneda 7 5 6 2" xfId="2399" xr:uid="{00000000-0005-0000-0000-00005B0A0000}"/>
    <cellStyle name="Moneda 7 5 7" xfId="2400" xr:uid="{00000000-0005-0000-0000-00005C0A0000}"/>
    <cellStyle name="Moneda 7 6" xfId="2401" xr:uid="{00000000-0005-0000-0000-00005D0A0000}"/>
    <cellStyle name="Moneda 7 6 2" xfId="2402" xr:uid="{00000000-0005-0000-0000-00005E0A0000}"/>
    <cellStyle name="Moneda 7 6 2 2" xfId="2403" xr:uid="{00000000-0005-0000-0000-00005F0A0000}"/>
    <cellStyle name="Moneda 7 6 2 2 2" xfId="2404" xr:uid="{00000000-0005-0000-0000-0000600A0000}"/>
    <cellStyle name="Moneda 7 6 2 3" xfId="2405" xr:uid="{00000000-0005-0000-0000-0000610A0000}"/>
    <cellStyle name="Moneda 7 6 2 3 2" xfId="2406" xr:uid="{00000000-0005-0000-0000-0000620A0000}"/>
    <cellStyle name="Moneda 7 6 2 4" xfId="2407" xr:uid="{00000000-0005-0000-0000-0000630A0000}"/>
    <cellStyle name="Moneda 7 6 2 4 2" xfId="2408" xr:uid="{00000000-0005-0000-0000-0000640A0000}"/>
    <cellStyle name="Moneda 7 6 2 5" xfId="2409" xr:uid="{00000000-0005-0000-0000-0000650A0000}"/>
    <cellStyle name="Moneda 7 6 3" xfId="2410" xr:uid="{00000000-0005-0000-0000-0000660A0000}"/>
    <cellStyle name="Moneda 7 6 3 2" xfId="2411" xr:uid="{00000000-0005-0000-0000-0000670A0000}"/>
    <cellStyle name="Moneda 7 6 4" xfId="2412" xr:uid="{00000000-0005-0000-0000-0000680A0000}"/>
    <cellStyle name="Moneda 7 6 4 2" xfId="2413" xr:uid="{00000000-0005-0000-0000-0000690A0000}"/>
    <cellStyle name="Moneda 7 6 5" xfId="2414" xr:uid="{00000000-0005-0000-0000-00006A0A0000}"/>
    <cellStyle name="Moneda 7 6 5 2" xfId="2415" xr:uid="{00000000-0005-0000-0000-00006B0A0000}"/>
    <cellStyle name="Moneda 7 6 6" xfId="2416" xr:uid="{00000000-0005-0000-0000-00006C0A0000}"/>
    <cellStyle name="Moneda 7 7" xfId="2417" xr:uid="{00000000-0005-0000-0000-00006D0A0000}"/>
    <cellStyle name="Moneda 7 7 2" xfId="2418" xr:uid="{00000000-0005-0000-0000-00006E0A0000}"/>
    <cellStyle name="Moneda 7 7 2 2" xfId="2419" xr:uid="{00000000-0005-0000-0000-00006F0A0000}"/>
    <cellStyle name="Moneda 7 7 3" xfId="2420" xr:uid="{00000000-0005-0000-0000-0000700A0000}"/>
    <cellStyle name="Moneda 7 7 3 2" xfId="2421" xr:uid="{00000000-0005-0000-0000-0000710A0000}"/>
    <cellStyle name="Moneda 7 7 4" xfId="2422" xr:uid="{00000000-0005-0000-0000-0000720A0000}"/>
    <cellStyle name="Moneda 7 7 4 2" xfId="2423" xr:uid="{00000000-0005-0000-0000-0000730A0000}"/>
    <cellStyle name="Moneda 7 7 5" xfId="2424" xr:uid="{00000000-0005-0000-0000-0000740A0000}"/>
    <cellStyle name="Moneda 7 8" xfId="2425" xr:uid="{00000000-0005-0000-0000-0000750A0000}"/>
    <cellStyle name="Moneda 7 8 2" xfId="2426" xr:uid="{00000000-0005-0000-0000-0000760A0000}"/>
    <cellStyle name="Moneda 7 9" xfId="2427" xr:uid="{00000000-0005-0000-0000-0000770A0000}"/>
    <cellStyle name="Moneda 7 9 2" xfId="2428" xr:uid="{00000000-0005-0000-0000-0000780A0000}"/>
    <cellStyle name="Moneda 8" xfId="2429" xr:uid="{00000000-0005-0000-0000-0000790A0000}"/>
    <cellStyle name="Moneda 8 10" xfId="2430" xr:uid="{00000000-0005-0000-0000-00007A0A0000}"/>
    <cellStyle name="Moneda 8 10 2" xfId="2431" xr:uid="{00000000-0005-0000-0000-00007B0A0000}"/>
    <cellStyle name="Moneda 8 11" xfId="2432" xr:uid="{00000000-0005-0000-0000-00007C0A0000}"/>
    <cellStyle name="Moneda 8 11 2" xfId="2433" xr:uid="{00000000-0005-0000-0000-00007D0A0000}"/>
    <cellStyle name="Moneda 8 12" xfId="2434" xr:uid="{00000000-0005-0000-0000-00007E0A0000}"/>
    <cellStyle name="Moneda 8 13" xfId="2435" xr:uid="{00000000-0005-0000-0000-00007F0A0000}"/>
    <cellStyle name="Moneda 8 2" xfId="2436" xr:uid="{00000000-0005-0000-0000-0000800A0000}"/>
    <cellStyle name="Moneda 8 2 10" xfId="2437" xr:uid="{00000000-0005-0000-0000-0000810A0000}"/>
    <cellStyle name="Moneda 8 2 11" xfId="2438" xr:uid="{00000000-0005-0000-0000-0000820A0000}"/>
    <cellStyle name="Moneda 8 2 2" xfId="2439" xr:uid="{00000000-0005-0000-0000-0000830A0000}"/>
    <cellStyle name="Moneda 8 2 2 2" xfId="2440" xr:uid="{00000000-0005-0000-0000-0000840A0000}"/>
    <cellStyle name="Moneda 8 2 2 2 2" xfId="2441" xr:uid="{00000000-0005-0000-0000-0000850A0000}"/>
    <cellStyle name="Moneda 8 2 2 2 2 2" xfId="2442" xr:uid="{00000000-0005-0000-0000-0000860A0000}"/>
    <cellStyle name="Moneda 8 2 2 2 2 2 2" xfId="2443" xr:uid="{00000000-0005-0000-0000-0000870A0000}"/>
    <cellStyle name="Moneda 8 2 2 2 2 3" xfId="2444" xr:uid="{00000000-0005-0000-0000-0000880A0000}"/>
    <cellStyle name="Moneda 8 2 2 2 2 3 2" xfId="2445" xr:uid="{00000000-0005-0000-0000-0000890A0000}"/>
    <cellStyle name="Moneda 8 2 2 2 2 4" xfId="2446" xr:uid="{00000000-0005-0000-0000-00008A0A0000}"/>
    <cellStyle name="Moneda 8 2 2 2 2 4 2" xfId="2447" xr:uid="{00000000-0005-0000-0000-00008B0A0000}"/>
    <cellStyle name="Moneda 8 2 2 2 2 5" xfId="2448" xr:uid="{00000000-0005-0000-0000-00008C0A0000}"/>
    <cellStyle name="Moneda 8 2 2 2 3" xfId="2449" xr:uid="{00000000-0005-0000-0000-00008D0A0000}"/>
    <cellStyle name="Moneda 8 2 2 2 3 2" xfId="2450" xr:uid="{00000000-0005-0000-0000-00008E0A0000}"/>
    <cellStyle name="Moneda 8 2 2 2 4" xfId="2451" xr:uid="{00000000-0005-0000-0000-00008F0A0000}"/>
    <cellStyle name="Moneda 8 2 2 2 4 2" xfId="2452" xr:uid="{00000000-0005-0000-0000-0000900A0000}"/>
    <cellStyle name="Moneda 8 2 2 2 5" xfId="2453" xr:uid="{00000000-0005-0000-0000-0000910A0000}"/>
    <cellStyle name="Moneda 8 2 2 2 5 2" xfId="2454" xr:uid="{00000000-0005-0000-0000-0000920A0000}"/>
    <cellStyle name="Moneda 8 2 2 2 6" xfId="2455" xr:uid="{00000000-0005-0000-0000-0000930A0000}"/>
    <cellStyle name="Moneda 8 2 2 3" xfId="2456" xr:uid="{00000000-0005-0000-0000-0000940A0000}"/>
    <cellStyle name="Moneda 8 2 2 3 2" xfId="2457" xr:uid="{00000000-0005-0000-0000-0000950A0000}"/>
    <cellStyle name="Moneda 8 2 2 3 2 2" xfId="2458" xr:uid="{00000000-0005-0000-0000-0000960A0000}"/>
    <cellStyle name="Moneda 8 2 2 3 3" xfId="2459" xr:uid="{00000000-0005-0000-0000-0000970A0000}"/>
    <cellStyle name="Moneda 8 2 2 3 3 2" xfId="2460" xr:uid="{00000000-0005-0000-0000-0000980A0000}"/>
    <cellStyle name="Moneda 8 2 2 3 4" xfId="2461" xr:uid="{00000000-0005-0000-0000-0000990A0000}"/>
    <cellStyle name="Moneda 8 2 2 3 4 2" xfId="2462" xr:uid="{00000000-0005-0000-0000-00009A0A0000}"/>
    <cellStyle name="Moneda 8 2 2 3 5" xfId="2463" xr:uid="{00000000-0005-0000-0000-00009B0A0000}"/>
    <cellStyle name="Moneda 8 2 2 4" xfId="2464" xr:uid="{00000000-0005-0000-0000-00009C0A0000}"/>
    <cellStyle name="Moneda 8 2 2 4 2" xfId="2465" xr:uid="{00000000-0005-0000-0000-00009D0A0000}"/>
    <cellStyle name="Moneda 8 2 2 5" xfId="2466" xr:uid="{00000000-0005-0000-0000-00009E0A0000}"/>
    <cellStyle name="Moneda 8 2 2 5 2" xfId="2467" xr:uid="{00000000-0005-0000-0000-00009F0A0000}"/>
    <cellStyle name="Moneda 8 2 2 6" xfId="2468" xr:uid="{00000000-0005-0000-0000-0000A00A0000}"/>
    <cellStyle name="Moneda 8 2 2 6 2" xfId="2469" xr:uid="{00000000-0005-0000-0000-0000A10A0000}"/>
    <cellStyle name="Moneda 8 2 2 7" xfId="2470" xr:uid="{00000000-0005-0000-0000-0000A20A0000}"/>
    <cellStyle name="Moneda 8 2 3" xfId="2471" xr:uid="{00000000-0005-0000-0000-0000A30A0000}"/>
    <cellStyle name="Moneda 8 2 3 2" xfId="2472" xr:uid="{00000000-0005-0000-0000-0000A40A0000}"/>
    <cellStyle name="Moneda 8 2 3 2 2" xfId="2473" xr:uid="{00000000-0005-0000-0000-0000A50A0000}"/>
    <cellStyle name="Moneda 8 2 3 2 2 2" xfId="2474" xr:uid="{00000000-0005-0000-0000-0000A60A0000}"/>
    <cellStyle name="Moneda 8 2 3 2 2 2 2" xfId="2475" xr:uid="{00000000-0005-0000-0000-0000A70A0000}"/>
    <cellStyle name="Moneda 8 2 3 2 2 3" xfId="2476" xr:uid="{00000000-0005-0000-0000-0000A80A0000}"/>
    <cellStyle name="Moneda 8 2 3 2 2 3 2" xfId="2477" xr:uid="{00000000-0005-0000-0000-0000A90A0000}"/>
    <cellStyle name="Moneda 8 2 3 2 2 4" xfId="2478" xr:uid="{00000000-0005-0000-0000-0000AA0A0000}"/>
    <cellStyle name="Moneda 8 2 3 2 2 4 2" xfId="2479" xr:uid="{00000000-0005-0000-0000-0000AB0A0000}"/>
    <cellStyle name="Moneda 8 2 3 2 2 5" xfId="2480" xr:uid="{00000000-0005-0000-0000-0000AC0A0000}"/>
    <cellStyle name="Moneda 8 2 3 2 3" xfId="2481" xr:uid="{00000000-0005-0000-0000-0000AD0A0000}"/>
    <cellStyle name="Moneda 8 2 3 2 3 2" xfId="2482" xr:uid="{00000000-0005-0000-0000-0000AE0A0000}"/>
    <cellStyle name="Moneda 8 2 3 2 4" xfId="2483" xr:uid="{00000000-0005-0000-0000-0000AF0A0000}"/>
    <cellStyle name="Moneda 8 2 3 2 4 2" xfId="2484" xr:uid="{00000000-0005-0000-0000-0000B00A0000}"/>
    <cellStyle name="Moneda 8 2 3 2 5" xfId="2485" xr:uid="{00000000-0005-0000-0000-0000B10A0000}"/>
    <cellStyle name="Moneda 8 2 3 2 5 2" xfId="2486" xr:uid="{00000000-0005-0000-0000-0000B20A0000}"/>
    <cellStyle name="Moneda 8 2 3 2 6" xfId="2487" xr:uid="{00000000-0005-0000-0000-0000B30A0000}"/>
    <cellStyle name="Moneda 8 2 3 3" xfId="2488" xr:uid="{00000000-0005-0000-0000-0000B40A0000}"/>
    <cellStyle name="Moneda 8 2 3 3 2" xfId="2489" xr:uid="{00000000-0005-0000-0000-0000B50A0000}"/>
    <cellStyle name="Moneda 8 2 3 3 2 2" xfId="2490" xr:uid="{00000000-0005-0000-0000-0000B60A0000}"/>
    <cellStyle name="Moneda 8 2 3 3 3" xfId="2491" xr:uid="{00000000-0005-0000-0000-0000B70A0000}"/>
    <cellStyle name="Moneda 8 2 3 3 3 2" xfId="2492" xr:uid="{00000000-0005-0000-0000-0000B80A0000}"/>
    <cellStyle name="Moneda 8 2 3 3 4" xfId="2493" xr:uid="{00000000-0005-0000-0000-0000B90A0000}"/>
    <cellStyle name="Moneda 8 2 3 3 4 2" xfId="2494" xr:uid="{00000000-0005-0000-0000-0000BA0A0000}"/>
    <cellStyle name="Moneda 8 2 3 3 5" xfId="2495" xr:uid="{00000000-0005-0000-0000-0000BB0A0000}"/>
    <cellStyle name="Moneda 8 2 3 4" xfId="2496" xr:uid="{00000000-0005-0000-0000-0000BC0A0000}"/>
    <cellStyle name="Moneda 8 2 3 4 2" xfId="2497" xr:uid="{00000000-0005-0000-0000-0000BD0A0000}"/>
    <cellStyle name="Moneda 8 2 3 5" xfId="2498" xr:uid="{00000000-0005-0000-0000-0000BE0A0000}"/>
    <cellStyle name="Moneda 8 2 3 5 2" xfId="2499" xr:uid="{00000000-0005-0000-0000-0000BF0A0000}"/>
    <cellStyle name="Moneda 8 2 3 6" xfId="2500" xr:uid="{00000000-0005-0000-0000-0000C00A0000}"/>
    <cellStyle name="Moneda 8 2 3 6 2" xfId="2501" xr:uid="{00000000-0005-0000-0000-0000C10A0000}"/>
    <cellStyle name="Moneda 8 2 3 7" xfId="2502" xr:uid="{00000000-0005-0000-0000-0000C20A0000}"/>
    <cellStyle name="Moneda 8 2 4" xfId="2503" xr:uid="{00000000-0005-0000-0000-0000C30A0000}"/>
    <cellStyle name="Moneda 8 2 4 2" xfId="2504" xr:uid="{00000000-0005-0000-0000-0000C40A0000}"/>
    <cellStyle name="Moneda 8 2 4 2 2" xfId="2505" xr:uid="{00000000-0005-0000-0000-0000C50A0000}"/>
    <cellStyle name="Moneda 8 2 4 2 2 2" xfId="2506" xr:uid="{00000000-0005-0000-0000-0000C60A0000}"/>
    <cellStyle name="Moneda 8 2 4 2 2 2 2" xfId="2507" xr:uid="{00000000-0005-0000-0000-0000C70A0000}"/>
    <cellStyle name="Moneda 8 2 4 2 2 3" xfId="2508" xr:uid="{00000000-0005-0000-0000-0000C80A0000}"/>
    <cellStyle name="Moneda 8 2 4 2 2 3 2" xfId="2509" xr:uid="{00000000-0005-0000-0000-0000C90A0000}"/>
    <cellStyle name="Moneda 8 2 4 2 2 4" xfId="2510" xr:uid="{00000000-0005-0000-0000-0000CA0A0000}"/>
    <cellStyle name="Moneda 8 2 4 2 2 4 2" xfId="2511" xr:uid="{00000000-0005-0000-0000-0000CB0A0000}"/>
    <cellStyle name="Moneda 8 2 4 2 2 5" xfId="2512" xr:uid="{00000000-0005-0000-0000-0000CC0A0000}"/>
    <cellStyle name="Moneda 8 2 4 2 3" xfId="2513" xr:uid="{00000000-0005-0000-0000-0000CD0A0000}"/>
    <cellStyle name="Moneda 8 2 4 2 3 2" xfId="2514" xr:uid="{00000000-0005-0000-0000-0000CE0A0000}"/>
    <cellStyle name="Moneda 8 2 4 2 4" xfId="2515" xr:uid="{00000000-0005-0000-0000-0000CF0A0000}"/>
    <cellStyle name="Moneda 8 2 4 2 4 2" xfId="2516" xr:uid="{00000000-0005-0000-0000-0000D00A0000}"/>
    <cellStyle name="Moneda 8 2 4 2 5" xfId="2517" xr:uid="{00000000-0005-0000-0000-0000D10A0000}"/>
    <cellStyle name="Moneda 8 2 4 2 5 2" xfId="2518" xr:uid="{00000000-0005-0000-0000-0000D20A0000}"/>
    <cellStyle name="Moneda 8 2 4 2 6" xfId="2519" xr:uid="{00000000-0005-0000-0000-0000D30A0000}"/>
    <cellStyle name="Moneda 8 2 4 3" xfId="2520" xr:uid="{00000000-0005-0000-0000-0000D40A0000}"/>
    <cellStyle name="Moneda 8 2 4 3 2" xfId="2521" xr:uid="{00000000-0005-0000-0000-0000D50A0000}"/>
    <cellStyle name="Moneda 8 2 4 3 2 2" xfId="2522" xr:uid="{00000000-0005-0000-0000-0000D60A0000}"/>
    <cellStyle name="Moneda 8 2 4 3 3" xfId="2523" xr:uid="{00000000-0005-0000-0000-0000D70A0000}"/>
    <cellStyle name="Moneda 8 2 4 3 3 2" xfId="2524" xr:uid="{00000000-0005-0000-0000-0000D80A0000}"/>
    <cellStyle name="Moneda 8 2 4 3 4" xfId="2525" xr:uid="{00000000-0005-0000-0000-0000D90A0000}"/>
    <cellStyle name="Moneda 8 2 4 3 4 2" xfId="2526" xr:uid="{00000000-0005-0000-0000-0000DA0A0000}"/>
    <cellStyle name="Moneda 8 2 4 3 5" xfId="2527" xr:uid="{00000000-0005-0000-0000-0000DB0A0000}"/>
    <cellStyle name="Moneda 8 2 4 4" xfId="2528" xr:uid="{00000000-0005-0000-0000-0000DC0A0000}"/>
    <cellStyle name="Moneda 8 2 4 4 2" xfId="2529" xr:uid="{00000000-0005-0000-0000-0000DD0A0000}"/>
    <cellStyle name="Moneda 8 2 4 5" xfId="2530" xr:uid="{00000000-0005-0000-0000-0000DE0A0000}"/>
    <cellStyle name="Moneda 8 2 4 5 2" xfId="2531" xr:uid="{00000000-0005-0000-0000-0000DF0A0000}"/>
    <cellStyle name="Moneda 8 2 4 6" xfId="2532" xr:uid="{00000000-0005-0000-0000-0000E00A0000}"/>
    <cellStyle name="Moneda 8 2 4 6 2" xfId="2533" xr:uid="{00000000-0005-0000-0000-0000E10A0000}"/>
    <cellStyle name="Moneda 8 2 4 7" xfId="2534" xr:uid="{00000000-0005-0000-0000-0000E20A0000}"/>
    <cellStyle name="Moneda 8 2 5" xfId="2535" xr:uid="{00000000-0005-0000-0000-0000E30A0000}"/>
    <cellStyle name="Moneda 8 2 5 2" xfId="2536" xr:uid="{00000000-0005-0000-0000-0000E40A0000}"/>
    <cellStyle name="Moneda 8 2 5 2 2" xfId="2537" xr:uid="{00000000-0005-0000-0000-0000E50A0000}"/>
    <cellStyle name="Moneda 8 2 5 2 2 2" xfId="2538" xr:uid="{00000000-0005-0000-0000-0000E60A0000}"/>
    <cellStyle name="Moneda 8 2 5 2 3" xfId="2539" xr:uid="{00000000-0005-0000-0000-0000E70A0000}"/>
    <cellStyle name="Moneda 8 2 5 2 3 2" xfId="2540" xr:uid="{00000000-0005-0000-0000-0000E80A0000}"/>
    <cellStyle name="Moneda 8 2 5 2 4" xfId="2541" xr:uid="{00000000-0005-0000-0000-0000E90A0000}"/>
    <cellStyle name="Moneda 8 2 5 2 4 2" xfId="2542" xr:uid="{00000000-0005-0000-0000-0000EA0A0000}"/>
    <cellStyle name="Moneda 8 2 5 2 5" xfId="2543" xr:uid="{00000000-0005-0000-0000-0000EB0A0000}"/>
    <cellStyle name="Moneda 8 2 5 3" xfId="2544" xr:uid="{00000000-0005-0000-0000-0000EC0A0000}"/>
    <cellStyle name="Moneda 8 2 5 3 2" xfId="2545" xr:uid="{00000000-0005-0000-0000-0000ED0A0000}"/>
    <cellStyle name="Moneda 8 2 5 4" xfId="2546" xr:uid="{00000000-0005-0000-0000-0000EE0A0000}"/>
    <cellStyle name="Moneda 8 2 5 4 2" xfId="2547" xr:uid="{00000000-0005-0000-0000-0000EF0A0000}"/>
    <cellStyle name="Moneda 8 2 5 5" xfId="2548" xr:uid="{00000000-0005-0000-0000-0000F00A0000}"/>
    <cellStyle name="Moneda 8 2 5 5 2" xfId="2549" xr:uid="{00000000-0005-0000-0000-0000F10A0000}"/>
    <cellStyle name="Moneda 8 2 5 6" xfId="2550" xr:uid="{00000000-0005-0000-0000-0000F20A0000}"/>
    <cellStyle name="Moneda 8 2 6" xfId="2551" xr:uid="{00000000-0005-0000-0000-0000F30A0000}"/>
    <cellStyle name="Moneda 8 2 6 2" xfId="2552" xr:uid="{00000000-0005-0000-0000-0000F40A0000}"/>
    <cellStyle name="Moneda 8 2 6 2 2" xfId="2553" xr:uid="{00000000-0005-0000-0000-0000F50A0000}"/>
    <cellStyle name="Moneda 8 2 6 3" xfId="2554" xr:uid="{00000000-0005-0000-0000-0000F60A0000}"/>
    <cellStyle name="Moneda 8 2 6 3 2" xfId="2555" xr:uid="{00000000-0005-0000-0000-0000F70A0000}"/>
    <cellStyle name="Moneda 8 2 6 4" xfId="2556" xr:uid="{00000000-0005-0000-0000-0000F80A0000}"/>
    <cellStyle name="Moneda 8 2 6 4 2" xfId="2557" xr:uid="{00000000-0005-0000-0000-0000F90A0000}"/>
    <cellStyle name="Moneda 8 2 6 5" xfId="2558" xr:uid="{00000000-0005-0000-0000-0000FA0A0000}"/>
    <cellStyle name="Moneda 8 2 7" xfId="2559" xr:uid="{00000000-0005-0000-0000-0000FB0A0000}"/>
    <cellStyle name="Moneda 8 2 7 2" xfId="2560" xr:uid="{00000000-0005-0000-0000-0000FC0A0000}"/>
    <cellStyle name="Moneda 8 2 8" xfId="2561" xr:uid="{00000000-0005-0000-0000-0000FD0A0000}"/>
    <cellStyle name="Moneda 8 2 8 2" xfId="2562" xr:uid="{00000000-0005-0000-0000-0000FE0A0000}"/>
    <cellStyle name="Moneda 8 2 9" xfId="2563" xr:uid="{00000000-0005-0000-0000-0000FF0A0000}"/>
    <cellStyle name="Moneda 8 2 9 2" xfId="2564" xr:uid="{00000000-0005-0000-0000-0000000B0000}"/>
    <cellStyle name="Moneda 8 3" xfId="2565" xr:uid="{00000000-0005-0000-0000-0000010B0000}"/>
    <cellStyle name="Moneda 8 3 2" xfId="2566" xr:uid="{00000000-0005-0000-0000-0000020B0000}"/>
    <cellStyle name="Moneda 8 3 2 2" xfId="2567" xr:uid="{00000000-0005-0000-0000-0000030B0000}"/>
    <cellStyle name="Moneda 8 3 2 2 2" xfId="2568" xr:uid="{00000000-0005-0000-0000-0000040B0000}"/>
    <cellStyle name="Moneda 8 3 2 2 2 2" xfId="2569" xr:uid="{00000000-0005-0000-0000-0000050B0000}"/>
    <cellStyle name="Moneda 8 3 2 2 3" xfId="2570" xr:uid="{00000000-0005-0000-0000-0000060B0000}"/>
    <cellStyle name="Moneda 8 3 2 2 3 2" xfId="2571" xr:uid="{00000000-0005-0000-0000-0000070B0000}"/>
    <cellStyle name="Moneda 8 3 2 2 4" xfId="2572" xr:uid="{00000000-0005-0000-0000-0000080B0000}"/>
    <cellStyle name="Moneda 8 3 2 2 4 2" xfId="2573" xr:uid="{00000000-0005-0000-0000-0000090B0000}"/>
    <cellStyle name="Moneda 8 3 2 2 5" xfId="2574" xr:uid="{00000000-0005-0000-0000-00000A0B0000}"/>
    <cellStyle name="Moneda 8 3 2 3" xfId="2575" xr:uid="{00000000-0005-0000-0000-00000B0B0000}"/>
    <cellStyle name="Moneda 8 3 2 3 2" xfId="2576" xr:uid="{00000000-0005-0000-0000-00000C0B0000}"/>
    <cellStyle name="Moneda 8 3 2 4" xfId="2577" xr:uid="{00000000-0005-0000-0000-00000D0B0000}"/>
    <cellStyle name="Moneda 8 3 2 4 2" xfId="2578" xr:uid="{00000000-0005-0000-0000-00000E0B0000}"/>
    <cellStyle name="Moneda 8 3 2 5" xfId="2579" xr:uid="{00000000-0005-0000-0000-00000F0B0000}"/>
    <cellStyle name="Moneda 8 3 2 5 2" xfId="2580" xr:uid="{00000000-0005-0000-0000-0000100B0000}"/>
    <cellStyle name="Moneda 8 3 2 6" xfId="2581" xr:uid="{00000000-0005-0000-0000-0000110B0000}"/>
    <cellStyle name="Moneda 8 3 3" xfId="2582" xr:uid="{00000000-0005-0000-0000-0000120B0000}"/>
    <cellStyle name="Moneda 8 3 3 2" xfId="2583" xr:uid="{00000000-0005-0000-0000-0000130B0000}"/>
    <cellStyle name="Moneda 8 3 3 2 2" xfId="2584" xr:uid="{00000000-0005-0000-0000-0000140B0000}"/>
    <cellStyle name="Moneda 8 3 3 3" xfId="2585" xr:uid="{00000000-0005-0000-0000-0000150B0000}"/>
    <cellStyle name="Moneda 8 3 3 3 2" xfId="2586" xr:uid="{00000000-0005-0000-0000-0000160B0000}"/>
    <cellStyle name="Moneda 8 3 3 4" xfId="2587" xr:uid="{00000000-0005-0000-0000-0000170B0000}"/>
    <cellStyle name="Moneda 8 3 3 4 2" xfId="2588" xr:uid="{00000000-0005-0000-0000-0000180B0000}"/>
    <cellStyle name="Moneda 8 3 3 5" xfId="2589" xr:uid="{00000000-0005-0000-0000-0000190B0000}"/>
    <cellStyle name="Moneda 8 3 4" xfId="2590" xr:uid="{00000000-0005-0000-0000-00001A0B0000}"/>
    <cellStyle name="Moneda 8 3 4 2" xfId="2591" xr:uid="{00000000-0005-0000-0000-00001B0B0000}"/>
    <cellStyle name="Moneda 8 3 5" xfId="2592" xr:uid="{00000000-0005-0000-0000-00001C0B0000}"/>
    <cellStyle name="Moneda 8 3 5 2" xfId="2593" xr:uid="{00000000-0005-0000-0000-00001D0B0000}"/>
    <cellStyle name="Moneda 8 3 6" xfId="2594" xr:uid="{00000000-0005-0000-0000-00001E0B0000}"/>
    <cellStyle name="Moneda 8 3 6 2" xfId="2595" xr:uid="{00000000-0005-0000-0000-00001F0B0000}"/>
    <cellStyle name="Moneda 8 3 7" xfId="2596" xr:uid="{00000000-0005-0000-0000-0000200B0000}"/>
    <cellStyle name="Moneda 8 4" xfId="2597" xr:uid="{00000000-0005-0000-0000-0000210B0000}"/>
    <cellStyle name="Moneda 8 4 2" xfId="2598" xr:uid="{00000000-0005-0000-0000-0000220B0000}"/>
    <cellStyle name="Moneda 8 4 2 2" xfId="2599" xr:uid="{00000000-0005-0000-0000-0000230B0000}"/>
    <cellStyle name="Moneda 8 4 2 2 2" xfId="2600" xr:uid="{00000000-0005-0000-0000-0000240B0000}"/>
    <cellStyle name="Moneda 8 4 2 2 2 2" xfId="2601" xr:uid="{00000000-0005-0000-0000-0000250B0000}"/>
    <cellStyle name="Moneda 8 4 2 2 3" xfId="2602" xr:uid="{00000000-0005-0000-0000-0000260B0000}"/>
    <cellStyle name="Moneda 8 4 2 2 3 2" xfId="2603" xr:uid="{00000000-0005-0000-0000-0000270B0000}"/>
    <cellStyle name="Moneda 8 4 2 2 4" xfId="2604" xr:uid="{00000000-0005-0000-0000-0000280B0000}"/>
    <cellStyle name="Moneda 8 4 2 2 4 2" xfId="2605" xr:uid="{00000000-0005-0000-0000-0000290B0000}"/>
    <cellStyle name="Moneda 8 4 2 2 5" xfId="2606" xr:uid="{00000000-0005-0000-0000-00002A0B0000}"/>
    <cellStyle name="Moneda 8 4 2 3" xfId="2607" xr:uid="{00000000-0005-0000-0000-00002B0B0000}"/>
    <cellStyle name="Moneda 8 4 2 3 2" xfId="2608" xr:uid="{00000000-0005-0000-0000-00002C0B0000}"/>
    <cellStyle name="Moneda 8 4 2 4" xfId="2609" xr:uid="{00000000-0005-0000-0000-00002D0B0000}"/>
    <cellStyle name="Moneda 8 4 2 4 2" xfId="2610" xr:uid="{00000000-0005-0000-0000-00002E0B0000}"/>
    <cellStyle name="Moneda 8 4 2 5" xfId="2611" xr:uid="{00000000-0005-0000-0000-00002F0B0000}"/>
    <cellStyle name="Moneda 8 4 2 5 2" xfId="2612" xr:uid="{00000000-0005-0000-0000-0000300B0000}"/>
    <cellStyle name="Moneda 8 4 2 6" xfId="2613" xr:uid="{00000000-0005-0000-0000-0000310B0000}"/>
    <cellStyle name="Moneda 8 4 3" xfId="2614" xr:uid="{00000000-0005-0000-0000-0000320B0000}"/>
    <cellStyle name="Moneda 8 4 3 2" xfId="2615" xr:uid="{00000000-0005-0000-0000-0000330B0000}"/>
    <cellStyle name="Moneda 8 4 3 2 2" xfId="2616" xr:uid="{00000000-0005-0000-0000-0000340B0000}"/>
    <cellStyle name="Moneda 8 4 3 3" xfId="2617" xr:uid="{00000000-0005-0000-0000-0000350B0000}"/>
    <cellStyle name="Moneda 8 4 3 3 2" xfId="2618" xr:uid="{00000000-0005-0000-0000-0000360B0000}"/>
    <cellStyle name="Moneda 8 4 3 4" xfId="2619" xr:uid="{00000000-0005-0000-0000-0000370B0000}"/>
    <cellStyle name="Moneda 8 4 3 4 2" xfId="2620" xr:uid="{00000000-0005-0000-0000-0000380B0000}"/>
    <cellStyle name="Moneda 8 4 3 5" xfId="2621" xr:uid="{00000000-0005-0000-0000-0000390B0000}"/>
    <cellStyle name="Moneda 8 4 4" xfId="2622" xr:uid="{00000000-0005-0000-0000-00003A0B0000}"/>
    <cellStyle name="Moneda 8 4 4 2" xfId="2623" xr:uid="{00000000-0005-0000-0000-00003B0B0000}"/>
    <cellStyle name="Moneda 8 4 5" xfId="2624" xr:uid="{00000000-0005-0000-0000-00003C0B0000}"/>
    <cellStyle name="Moneda 8 4 5 2" xfId="2625" xr:uid="{00000000-0005-0000-0000-00003D0B0000}"/>
    <cellStyle name="Moneda 8 4 6" xfId="2626" xr:uid="{00000000-0005-0000-0000-00003E0B0000}"/>
    <cellStyle name="Moneda 8 4 6 2" xfId="2627" xr:uid="{00000000-0005-0000-0000-00003F0B0000}"/>
    <cellStyle name="Moneda 8 4 7" xfId="2628" xr:uid="{00000000-0005-0000-0000-0000400B0000}"/>
    <cellStyle name="Moneda 8 5" xfId="2629" xr:uid="{00000000-0005-0000-0000-0000410B0000}"/>
    <cellStyle name="Moneda 8 5 2" xfId="2630" xr:uid="{00000000-0005-0000-0000-0000420B0000}"/>
    <cellStyle name="Moneda 8 5 2 2" xfId="2631" xr:uid="{00000000-0005-0000-0000-0000430B0000}"/>
    <cellStyle name="Moneda 8 5 2 2 2" xfId="2632" xr:uid="{00000000-0005-0000-0000-0000440B0000}"/>
    <cellStyle name="Moneda 8 5 2 2 2 2" xfId="2633" xr:uid="{00000000-0005-0000-0000-0000450B0000}"/>
    <cellStyle name="Moneda 8 5 2 2 3" xfId="2634" xr:uid="{00000000-0005-0000-0000-0000460B0000}"/>
    <cellStyle name="Moneda 8 5 2 2 3 2" xfId="2635" xr:uid="{00000000-0005-0000-0000-0000470B0000}"/>
    <cellStyle name="Moneda 8 5 2 2 4" xfId="2636" xr:uid="{00000000-0005-0000-0000-0000480B0000}"/>
    <cellStyle name="Moneda 8 5 2 2 4 2" xfId="2637" xr:uid="{00000000-0005-0000-0000-0000490B0000}"/>
    <cellStyle name="Moneda 8 5 2 2 5" xfId="2638" xr:uid="{00000000-0005-0000-0000-00004A0B0000}"/>
    <cellStyle name="Moneda 8 5 2 3" xfId="2639" xr:uid="{00000000-0005-0000-0000-00004B0B0000}"/>
    <cellStyle name="Moneda 8 5 2 3 2" xfId="2640" xr:uid="{00000000-0005-0000-0000-00004C0B0000}"/>
    <cellStyle name="Moneda 8 5 2 4" xfId="2641" xr:uid="{00000000-0005-0000-0000-00004D0B0000}"/>
    <cellStyle name="Moneda 8 5 2 4 2" xfId="2642" xr:uid="{00000000-0005-0000-0000-00004E0B0000}"/>
    <cellStyle name="Moneda 8 5 2 5" xfId="2643" xr:uid="{00000000-0005-0000-0000-00004F0B0000}"/>
    <cellStyle name="Moneda 8 5 2 5 2" xfId="2644" xr:uid="{00000000-0005-0000-0000-0000500B0000}"/>
    <cellStyle name="Moneda 8 5 2 6" xfId="2645" xr:uid="{00000000-0005-0000-0000-0000510B0000}"/>
    <cellStyle name="Moneda 8 5 3" xfId="2646" xr:uid="{00000000-0005-0000-0000-0000520B0000}"/>
    <cellStyle name="Moneda 8 5 3 2" xfId="2647" xr:uid="{00000000-0005-0000-0000-0000530B0000}"/>
    <cellStyle name="Moneda 8 5 3 2 2" xfId="2648" xr:uid="{00000000-0005-0000-0000-0000540B0000}"/>
    <cellStyle name="Moneda 8 5 3 3" xfId="2649" xr:uid="{00000000-0005-0000-0000-0000550B0000}"/>
    <cellStyle name="Moneda 8 5 3 3 2" xfId="2650" xr:uid="{00000000-0005-0000-0000-0000560B0000}"/>
    <cellStyle name="Moneda 8 5 3 4" xfId="2651" xr:uid="{00000000-0005-0000-0000-0000570B0000}"/>
    <cellStyle name="Moneda 8 5 3 4 2" xfId="2652" xr:uid="{00000000-0005-0000-0000-0000580B0000}"/>
    <cellStyle name="Moneda 8 5 3 5" xfId="2653" xr:uid="{00000000-0005-0000-0000-0000590B0000}"/>
    <cellStyle name="Moneda 8 5 4" xfId="2654" xr:uid="{00000000-0005-0000-0000-00005A0B0000}"/>
    <cellStyle name="Moneda 8 5 4 2" xfId="2655" xr:uid="{00000000-0005-0000-0000-00005B0B0000}"/>
    <cellStyle name="Moneda 8 5 5" xfId="2656" xr:uid="{00000000-0005-0000-0000-00005C0B0000}"/>
    <cellStyle name="Moneda 8 5 5 2" xfId="2657" xr:uid="{00000000-0005-0000-0000-00005D0B0000}"/>
    <cellStyle name="Moneda 8 5 6" xfId="2658" xr:uid="{00000000-0005-0000-0000-00005E0B0000}"/>
    <cellStyle name="Moneda 8 5 6 2" xfId="2659" xr:uid="{00000000-0005-0000-0000-00005F0B0000}"/>
    <cellStyle name="Moneda 8 5 7" xfId="2660" xr:uid="{00000000-0005-0000-0000-0000600B0000}"/>
    <cellStyle name="Moneda 8 6" xfId="2661" xr:uid="{00000000-0005-0000-0000-0000610B0000}"/>
    <cellStyle name="Moneda 8 6 2" xfId="2662" xr:uid="{00000000-0005-0000-0000-0000620B0000}"/>
    <cellStyle name="Moneda 8 6 2 2" xfId="2663" xr:uid="{00000000-0005-0000-0000-0000630B0000}"/>
    <cellStyle name="Moneda 8 6 2 2 2" xfId="2664" xr:uid="{00000000-0005-0000-0000-0000640B0000}"/>
    <cellStyle name="Moneda 8 6 2 3" xfId="2665" xr:uid="{00000000-0005-0000-0000-0000650B0000}"/>
    <cellStyle name="Moneda 8 6 2 3 2" xfId="2666" xr:uid="{00000000-0005-0000-0000-0000660B0000}"/>
    <cellStyle name="Moneda 8 6 2 4" xfId="2667" xr:uid="{00000000-0005-0000-0000-0000670B0000}"/>
    <cellStyle name="Moneda 8 6 2 4 2" xfId="2668" xr:uid="{00000000-0005-0000-0000-0000680B0000}"/>
    <cellStyle name="Moneda 8 6 2 5" xfId="2669" xr:uid="{00000000-0005-0000-0000-0000690B0000}"/>
    <cellStyle name="Moneda 8 6 3" xfId="2670" xr:uid="{00000000-0005-0000-0000-00006A0B0000}"/>
    <cellStyle name="Moneda 8 6 3 2" xfId="2671" xr:uid="{00000000-0005-0000-0000-00006B0B0000}"/>
    <cellStyle name="Moneda 8 6 4" xfId="2672" xr:uid="{00000000-0005-0000-0000-00006C0B0000}"/>
    <cellStyle name="Moneda 8 6 4 2" xfId="2673" xr:uid="{00000000-0005-0000-0000-00006D0B0000}"/>
    <cellStyle name="Moneda 8 6 5" xfId="2674" xr:uid="{00000000-0005-0000-0000-00006E0B0000}"/>
    <cellStyle name="Moneda 8 6 5 2" xfId="2675" xr:uid="{00000000-0005-0000-0000-00006F0B0000}"/>
    <cellStyle name="Moneda 8 6 6" xfId="2676" xr:uid="{00000000-0005-0000-0000-0000700B0000}"/>
    <cellStyle name="Moneda 8 7" xfId="2677" xr:uid="{00000000-0005-0000-0000-0000710B0000}"/>
    <cellStyle name="Moneda 8 7 2" xfId="2678" xr:uid="{00000000-0005-0000-0000-0000720B0000}"/>
    <cellStyle name="Moneda 8 7 2 2" xfId="2679" xr:uid="{00000000-0005-0000-0000-0000730B0000}"/>
    <cellStyle name="Moneda 8 7 3" xfId="2680" xr:uid="{00000000-0005-0000-0000-0000740B0000}"/>
    <cellStyle name="Moneda 8 7 3 2" xfId="2681" xr:uid="{00000000-0005-0000-0000-0000750B0000}"/>
    <cellStyle name="Moneda 8 7 4" xfId="2682" xr:uid="{00000000-0005-0000-0000-0000760B0000}"/>
    <cellStyle name="Moneda 8 7 4 2" xfId="2683" xr:uid="{00000000-0005-0000-0000-0000770B0000}"/>
    <cellStyle name="Moneda 8 7 5" xfId="2684" xr:uid="{00000000-0005-0000-0000-0000780B0000}"/>
    <cellStyle name="Moneda 8 8" xfId="2685" xr:uid="{00000000-0005-0000-0000-0000790B0000}"/>
    <cellStyle name="Moneda 8 8 2" xfId="2686" xr:uid="{00000000-0005-0000-0000-00007A0B0000}"/>
    <cellStyle name="Moneda 8 8 2 2" xfId="2687" xr:uid="{00000000-0005-0000-0000-00007B0B0000}"/>
    <cellStyle name="Moneda 8 8 3" xfId="2688" xr:uid="{00000000-0005-0000-0000-00007C0B0000}"/>
    <cellStyle name="Moneda 8 8 3 2" xfId="2689" xr:uid="{00000000-0005-0000-0000-00007D0B0000}"/>
    <cellStyle name="Moneda 8 8 4" xfId="2690" xr:uid="{00000000-0005-0000-0000-00007E0B0000}"/>
    <cellStyle name="Moneda 8 8 4 2" xfId="2691" xr:uid="{00000000-0005-0000-0000-00007F0B0000}"/>
    <cellStyle name="Moneda 8 8 5" xfId="2692" xr:uid="{00000000-0005-0000-0000-0000800B0000}"/>
    <cellStyle name="Moneda 8 9" xfId="2693" xr:uid="{00000000-0005-0000-0000-0000810B0000}"/>
    <cellStyle name="Moneda 8 9 2" xfId="2694" xr:uid="{00000000-0005-0000-0000-0000820B0000}"/>
    <cellStyle name="Moneda 9" xfId="2695" xr:uid="{00000000-0005-0000-0000-0000830B0000}"/>
    <cellStyle name="Moneda 9 10" xfId="2696" xr:uid="{00000000-0005-0000-0000-0000840B0000}"/>
    <cellStyle name="Moneda 9 11" xfId="2697" xr:uid="{00000000-0005-0000-0000-0000850B0000}"/>
    <cellStyle name="Moneda 9 2" xfId="2698" xr:uid="{00000000-0005-0000-0000-0000860B0000}"/>
    <cellStyle name="Moneda 9 2 2" xfId="2699" xr:uid="{00000000-0005-0000-0000-0000870B0000}"/>
    <cellStyle name="Moneda 9 2 2 2" xfId="2700" xr:uid="{00000000-0005-0000-0000-0000880B0000}"/>
    <cellStyle name="Moneda 9 2 2 2 2" xfId="2701" xr:uid="{00000000-0005-0000-0000-0000890B0000}"/>
    <cellStyle name="Moneda 9 2 2 2 2 2" xfId="2702" xr:uid="{00000000-0005-0000-0000-00008A0B0000}"/>
    <cellStyle name="Moneda 9 2 2 2 3" xfId="2703" xr:uid="{00000000-0005-0000-0000-00008B0B0000}"/>
    <cellStyle name="Moneda 9 2 2 2 3 2" xfId="2704" xr:uid="{00000000-0005-0000-0000-00008C0B0000}"/>
    <cellStyle name="Moneda 9 2 2 2 4" xfId="2705" xr:uid="{00000000-0005-0000-0000-00008D0B0000}"/>
    <cellStyle name="Moneda 9 2 2 2 4 2" xfId="2706" xr:uid="{00000000-0005-0000-0000-00008E0B0000}"/>
    <cellStyle name="Moneda 9 2 2 2 5" xfId="2707" xr:uid="{00000000-0005-0000-0000-00008F0B0000}"/>
    <cellStyle name="Moneda 9 2 2 3" xfId="2708" xr:uid="{00000000-0005-0000-0000-0000900B0000}"/>
    <cellStyle name="Moneda 9 2 2 3 2" xfId="2709" xr:uid="{00000000-0005-0000-0000-0000910B0000}"/>
    <cellStyle name="Moneda 9 2 2 4" xfId="2710" xr:uid="{00000000-0005-0000-0000-0000920B0000}"/>
    <cellStyle name="Moneda 9 2 2 4 2" xfId="2711" xr:uid="{00000000-0005-0000-0000-0000930B0000}"/>
    <cellStyle name="Moneda 9 2 2 5" xfId="2712" xr:uid="{00000000-0005-0000-0000-0000940B0000}"/>
    <cellStyle name="Moneda 9 2 2 5 2" xfId="2713" xr:uid="{00000000-0005-0000-0000-0000950B0000}"/>
    <cellStyle name="Moneda 9 2 2 6" xfId="2714" xr:uid="{00000000-0005-0000-0000-0000960B0000}"/>
    <cellStyle name="Moneda 9 2 3" xfId="2715" xr:uid="{00000000-0005-0000-0000-0000970B0000}"/>
    <cellStyle name="Moneda 9 2 3 2" xfId="2716" xr:uid="{00000000-0005-0000-0000-0000980B0000}"/>
    <cellStyle name="Moneda 9 2 3 2 2" xfId="2717" xr:uid="{00000000-0005-0000-0000-0000990B0000}"/>
    <cellStyle name="Moneda 9 2 3 3" xfId="2718" xr:uid="{00000000-0005-0000-0000-00009A0B0000}"/>
    <cellStyle name="Moneda 9 2 3 3 2" xfId="2719" xr:uid="{00000000-0005-0000-0000-00009B0B0000}"/>
    <cellStyle name="Moneda 9 2 3 4" xfId="2720" xr:uid="{00000000-0005-0000-0000-00009C0B0000}"/>
    <cellStyle name="Moneda 9 2 3 4 2" xfId="2721" xr:uid="{00000000-0005-0000-0000-00009D0B0000}"/>
    <cellStyle name="Moneda 9 2 3 5" xfId="2722" xr:uid="{00000000-0005-0000-0000-00009E0B0000}"/>
    <cellStyle name="Moneda 9 2 4" xfId="2723" xr:uid="{00000000-0005-0000-0000-00009F0B0000}"/>
    <cellStyle name="Moneda 9 2 4 2" xfId="2724" xr:uid="{00000000-0005-0000-0000-0000A00B0000}"/>
    <cellStyle name="Moneda 9 2 5" xfId="2725" xr:uid="{00000000-0005-0000-0000-0000A10B0000}"/>
    <cellStyle name="Moneda 9 2 5 2" xfId="2726" xr:uid="{00000000-0005-0000-0000-0000A20B0000}"/>
    <cellStyle name="Moneda 9 2 6" xfId="2727" xr:uid="{00000000-0005-0000-0000-0000A30B0000}"/>
    <cellStyle name="Moneda 9 2 6 2" xfId="2728" xr:uid="{00000000-0005-0000-0000-0000A40B0000}"/>
    <cellStyle name="Moneda 9 2 7" xfId="2729" xr:uid="{00000000-0005-0000-0000-0000A50B0000}"/>
    <cellStyle name="Moneda 9 2 8" xfId="2730" xr:uid="{00000000-0005-0000-0000-0000A60B0000}"/>
    <cellStyle name="Moneda 9 3" xfId="2731" xr:uid="{00000000-0005-0000-0000-0000A70B0000}"/>
    <cellStyle name="Moneda 9 3 2" xfId="2732" xr:uid="{00000000-0005-0000-0000-0000A80B0000}"/>
    <cellStyle name="Moneda 9 3 2 2" xfId="2733" xr:uid="{00000000-0005-0000-0000-0000A90B0000}"/>
    <cellStyle name="Moneda 9 3 2 2 2" xfId="2734" xr:uid="{00000000-0005-0000-0000-0000AA0B0000}"/>
    <cellStyle name="Moneda 9 3 2 2 2 2" xfId="2735" xr:uid="{00000000-0005-0000-0000-0000AB0B0000}"/>
    <cellStyle name="Moneda 9 3 2 2 3" xfId="2736" xr:uid="{00000000-0005-0000-0000-0000AC0B0000}"/>
    <cellStyle name="Moneda 9 3 2 2 3 2" xfId="2737" xr:uid="{00000000-0005-0000-0000-0000AD0B0000}"/>
    <cellStyle name="Moneda 9 3 2 2 4" xfId="2738" xr:uid="{00000000-0005-0000-0000-0000AE0B0000}"/>
    <cellStyle name="Moneda 9 3 2 2 4 2" xfId="2739" xr:uid="{00000000-0005-0000-0000-0000AF0B0000}"/>
    <cellStyle name="Moneda 9 3 2 2 5" xfId="2740" xr:uid="{00000000-0005-0000-0000-0000B00B0000}"/>
    <cellStyle name="Moneda 9 3 2 3" xfId="2741" xr:uid="{00000000-0005-0000-0000-0000B10B0000}"/>
    <cellStyle name="Moneda 9 3 2 3 2" xfId="2742" xr:uid="{00000000-0005-0000-0000-0000B20B0000}"/>
    <cellStyle name="Moneda 9 3 2 4" xfId="2743" xr:uid="{00000000-0005-0000-0000-0000B30B0000}"/>
    <cellStyle name="Moneda 9 3 2 4 2" xfId="2744" xr:uid="{00000000-0005-0000-0000-0000B40B0000}"/>
    <cellStyle name="Moneda 9 3 2 5" xfId="2745" xr:uid="{00000000-0005-0000-0000-0000B50B0000}"/>
    <cellStyle name="Moneda 9 3 2 5 2" xfId="2746" xr:uid="{00000000-0005-0000-0000-0000B60B0000}"/>
    <cellStyle name="Moneda 9 3 2 6" xfId="2747" xr:uid="{00000000-0005-0000-0000-0000B70B0000}"/>
    <cellStyle name="Moneda 9 3 3" xfId="2748" xr:uid="{00000000-0005-0000-0000-0000B80B0000}"/>
    <cellStyle name="Moneda 9 3 3 2" xfId="2749" xr:uid="{00000000-0005-0000-0000-0000B90B0000}"/>
    <cellStyle name="Moneda 9 3 3 2 2" xfId="2750" xr:uid="{00000000-0005-0000-0000-0000BA0B0000}"/>
    <cellStyle name="Moneda 9 3 3 3" xfId="2751" xr:uid="{00000000-0005-0000-0000-0000BB0B0000}"/>
    <cellStyle name="Moneda 9 3 3 3 2" xfId="2752" xr:uid="{00000000-0005-0000-0000-0000BC0B0000}"/>
    <cellStyle name="Moneda 9 3 3 4" xfId="2753" xr:uid="{00000000-0005-0000-0000-0000BD0B0000}"/>
    <cellStyle name="Moneda 9 3 3 4 2" xfId="2754" xr:uid="{00000000-0005-0000-0000-0000BE0B0000}"/>
    <cellStyle name="Moneda 9 3 3 5" xfId="2755" xr:uid="{00000000-0005-0000-0000-0000BF0B0000}"/>
    <cellStyle name="Moneda 9 3 4" xfId="2756" xr:uid="{00000000-0005-0000-0000-0000C00B0000}"/>
    <cellStyle name="Moneda 9 3 4 2" xfId="2757" xr:uid="{00000000-0005-0000-0000-0000C10B0000}"/>
    <cellStyle name="Moneda 9 3 5" xfId="2758" xr:uid="{00000000-0005-0000-0000-0000C20B0000}"/>
    <cellStyle name="Moneda 9 3 5 2" xfId="2759" xr:uid="{00000000-0005-0000-0000-0000C30B0000}"/>
    <cellStyle name="Moneda 9 3 6" xfId="2760" xr:uid="{00000000-0005-0000-0000-0000C40B0000}"/>
    <cellStyle name="Moneda 9 3 6 2" xfId="2761" xr:uid="{00000000-0005-0000-0000-0000C50B0000}"/>
    <cellStyle name="Moneda 9 3 7" xfId="2762" xr:uid="{00000000-0005-0000-0000-0000C60B0000}"/>
    <cellStyle name="Moneda 9 4" xfId="2763" xr:uid="{00000000-0005-0000-0000-0000C70B0000}"/>
    <cellStyle name="Moneda 9 4 2" xfId="2764" xr:uid="{00000000-0005-0000-0000-0000C80B0000}"/>
    <cellStyle name="Moneda 9 4 2 2" xfId="2765" xr:uid="{00000000-0005-0000-0000-0000C90B0000}"/>
    <cellStyle name="Moneda 9 4 2 2 2" xfId="2766" xr:uid="{00000000-0005-0000-0000-0000CA0B0000}"/>
    <cellStyle name="Moneda 9 4 2 2 2 2" xfId="2767" xr:uid="{00000000-0005-0000-0000-0000CB0B0000}"/>
    <cellStyle name="Moneda 9 4 2 2 3" xfId="2768" xr:uid="{00000000-0005-0000-0000-0000CC0B0000}"/>
    <cellStyle name="Moneda 9 4 2 2 3 2" xfId="2769" xr:uid="{00000000-0005-0000-0000-0000CD0B0000}"/>
    <cellStyle name="Moneda 9 4 2 2 4" xfId="2770" xr:uid="{00000000-0005-0000-0000-0000CE0B0000}"/>
    <cellStyle name="Moneda 9 4 2 2 4 2" xfId="2771" xr:uid="{00000000-0005-0000-0000-0000CF0B0000}"/>
    <cellStyle name="Moneda 9 4 2 2 5" xfId="2772" xr:uid="{00000000-0005-0000-0000-0000D00B0000}"/>
    <cellStyle name="Moneda 9 4 2 3" xfId="2773" xr:uid="{00000000-0005-0000-0000-0000D10B0000}"/>
    <cellStyle name="Moneda 9 4 2 3 2" xfId="2774" xr:uid="{00000000-0005-0000-0000-0000D20B0000}"/>
    <cellStyle name="Moneda 9 4 2 4" xfId="2775" xr:uid="{00000000-0005-0000-0000-0000D30B0000}"/>
    <cellStyle name="Moneda 9 4 2 4 2" xfId="2776" xr:uid="{00000000-0005-0000-0000-0000D40B0000}"/>
    <cellStyle name="Moneda 9 4 2 5" xfId="2777" xr:uid="{00000000-0005-0000-0000-0000D50B0000}"/>
    <cellStyle name="Moneda 9 4 2 5 2" xfId="2778" xr:uid="{00000000-0005-0000-0000-0000D60B0000}"/>
    <cellStyle name="Moneda 9 4 2 6" xfId="2779" xr:uid="{00000000-0005-0000-0000-0000D70B0000}"/>
    <cellStyle name="Moneda 9 4 3" xfId="2780" xr:uid="{00000000-0005-0000-0000-0000D80B0000}"/>
    <cellStyle name="Moneda 9 4 3 2" xfId="2781" xr:uid="{00000000-0005-0000-0000-0000D90B0000}"/>
    <cellStyle name="Moneda 9 4 3 2 2" xfId="2782" xr:uid="{00000000-0005-0000-0000-0000DA0B0000}"/>
    <cellStyle name="Moneda 9 4 3 3" xfId="2783" xr:uid="{00000000-0005-0000-0000-0000DB0B0000}"/>
    <cellStyle name="Moneda 9 4 3 3 2" xfId="2784" xr:uid="{00000000-0005-0000-0000-0000DC0B0000}"/>
    <cellStyle name="Moneda 9 4 3 4" xfId="2785" xr:uid="{00000000-0005-0000-0000-0000DD0B0000}"/>
    <cellStyle name="Moneda 9 4 3 4 2" xfId="2786" xr:uid="{00000000-0005-0000-0000-0000DE0B0000}"/>
    <cellStyle name="Moneda 9 4 3 5" xfId="2787" xr:uid="{00000000-0005-0000-0000-0000DF0B0000}"/>
    <cellStyle name="Moneda 9 4 4" xfId="2788" xr:uid="{00000000-0005-0000-0000-0000E00B0000}"/>
    <cellStyle name="Moneda 9 4 4 2" xfId="2789" xr:uid="{00000000-0005-0000-0000-0000E10B0000}"/>
    <cellStyle name="Moneda 9 4 5" xfId="2790" xr:uid="{00000000-0005-0000-0000-0000E20B0000}"/>
    <cellStyle name="Moneda 9 4 5 2" xfId="2791" xr:uid="{00000000-0005-0000-0000-0000E30B0000}"/>
    <cellStyle name="Moneda 9 4 6" xfId="2792" xr:uid="{00000000-0005-0000-0000-0000E40B0000}"/>
    <cellStyle name="Moneda 9 4 6 2" xfId="2793" xr:uid="{00000000-0005-0000-0000-0000E50B0000}"/>
    <cellStyle name="Moneda 9 4 7" xfId="2794" xr:uid="{00000000-0005-0000-0000-0000E60B0000}"/>
    <cellStyle name="Moneda 9 5" xfId="2795" xr:uid="{00000000-0005-0000-0000-0000E70B0000}"/>
    <cellStyle name="Moneda 9 5 2" xfId="2796" xr:uid="{00000000-0005-0000-0000-0000E80B0000}"/>
    <cellStyle name="Moneda 9 5 2 2" xfId="2797" xr:uid="{00000000-0005-0000-0000-0000E90B0000}"/>
    <cellStyle name="Moneda 9 5 2 2 2" xfId="2798" xr:uid="{00000000-0005-0000-0000-0000EA0B0000}"/>
    <cellStyle name="Moneda 9 5 2 3" xfId="2799" xr:uid="{00000000-0005-0000-0000-0000EB0B0000}"/>
    <cellStyle name="Moneda 9 5 2 3 2" xfId="2800" xr:uid="{00000000-0005-0000-0000-0000EC0B0000}"/>
    <cellStyle name="Moneda 9 5 2 4" xfId="2801" xr:uid="{00000000-0005-0000-0000-0000ED0B0000}"/>
    <cellStyle name="Moneda 9 5 2 4 2" xfId="2802" xr:uid="{00000000-0005-0000-0000-0000EE0B0000}"/>
    <cellStyle name="Moneda 9 5 2 5" xfId="2803" xr:uid="{00000000-0005-0000-0000-0000EF0B0000}"/>
    <cellStyle name="Moneda 9 5 3" xfId="2804" xr:uid="{00000000-0005-0000-0000-0000F00B0000}"/>
    <cellStyle name="Moneda 9 5 3 2" xfId="2805" xr:uid="{00000000-0005-0000-0000-0000F10B0000}"/>
    <cellStyle name="Moneda 9 5 4" xfId="2806" xr:uid="{00000000-0005-0000-0000-0000F20B0000}"/>
    <cellStyle name="Moneda 9 5 4 2" xfId="2807" xr:uid="{00000000-0005-0000-0000-0000F30B0000}"/>
    <cellStyle name="Moneda 9 5 5" xfId="2808" xr:uid="{00000000-0005-0000-0000-0000F40B0000}"/>
    <cellStyle name="Moneda 9 5 5 2" xfId="2809" xr:uid="{00000000-0005-0000-0000-0000F50B0000}"/>
    <cellStyle name="Moneda 9 5 6" xfId="2810" xr:uid="{00000000-0005-0000-0000-0000F60B0000}"/>
    <cellStyle name="Moneda 9 6" xfId="2811" xr:uid="{00000000-0005-0000-0000-0000F70B0000}"/>
    <cellStyle name="Moneda 9 6 2" xfId="2812" xr:uid="{00000000-0005-0000-0000-0000F80B0000}"/>
    <cellStyle name="Moneda 9 6 2 2" xfId="2813" xr:uid="{00000000-0005-0000-0000-0000F90B0000}"/>
    <cellStyle name="Moneda 9 6 3" xfId="2814" xr:uid="{00000000-0005-0000-0000-0000FA0B0000}"/>
    <cellStyle name="Moneda 9 6 3 2" xfId="2815" xr:uid="{00000000-0005-0000-0000-0000FB0B0000}"/>
    <cellStyle name="Moneda 9 6 4" xfId="2816" xr:uid="{00000000-0005-0000-0000-0000FC0B0000}"/>
    <cellStyle name="Moneda 9 6 4 2" xfId="2817" xr:uid="{00000000-0005-0000-0000-0000FD0B0000}"/>
    <cellStyle name="Moneda 9 6 5" xfId="2818" xr:uid="{00000000-0005-0000-0000-0000FE0B0000}"/>
    <cellStyle name="Moneda 9 7" xfId="2819" xr:uid="{00000000-0005-0000-0000-0000FF0B0000}"/>
    <cellStyle name="Moneda 9 7 2" xfId="2820" xr:uid="{00000000-0005-0000-0000-0000000C0000}"/>
    <cellStyle name="Moneda 9 8" xfId="2821" xr:uid="{00000000-0005-0000-0000-0000010C0000}"/>
    <cellStyle name="Moneda 9 8 2" xfId="2822" xr:uid="{00000000-0005-0000-0000-0000020C0000}"/>
    <cellStyle name="Moneda 9 9" xfId="2823" xr:uid="{00000000-0005-0000-0000-0000030C0000}"/>
    <cellStyle name="Moneda 9 9 2" xfId="2824" xr:uid="{00000000-0005-0000-0000-0000040C0000}"/>
    <cellStyle name="Neutral 2" xfId="2825" xr:uid="{00000000-0005-0000-0000-0000050C0000}"/>
    <cellStyle name="Normal" xfId="0" builtinId="0"/>
    <cellStyle name="Normal 2" xfId="14" xr:uid="{00000000-0005-0000-0000-0000070C0000}"/>
    <cellStyle name="Normal 2 10" xfId="15" xr:uid="{00000000-0005-0000-0000-0000080C0000}"/>
    <cellStyle name="Normal 2 2" xfId="2826" xr:uid="{00000000-0005-0000-0000-0000090C0000}"/>
    <cellStyle name="Normal 2 2 2" xfId="2827" xr:uid="{00000000-0005-0000-0000-00000A0C0000}"/>
    <cellStyle name="Normal 2 3" xfId="2828" xr:uid="{00000000-0005-0000-0000-00000B0C0000}"/>
    <cellStyle name="Normal 2 3 2" xfId="2829" xr:uid="{00000000-0005-0000-0000-00000C0C0000}"/>
    <cellStyle name="Normal 2 3 3" xfId="3072" xr:uid="{00000000-0005-0000-0000-00000D0C0000}"/>
    <cellStyle name="Normal 2 3 4" xfId="2966" xr:uid="{00000000-0005-0000-0000-00000E0C0000}"/>
    <cellStyle name="Normal 2 4" xfId="2830" xr:uid="{00000000-0005-0000-0000-00000F0C0000}"/>
    <cellStyle name="Normal 3" xfId="16" xr:uid="{00000000-0005-0000-0000-0000100C0000}"/>
    <cellStyle name="Normal 3 2" xfId="17" xr:uid="{00000000-0005-0000-0000-0000110C0000}"/>
    <cellStyle name="Normal 3 2 2" xfId="2831" xr:uid="{00000000-0005-0000-0000-0000120C0000}"/>
    <cellStyle name="Normal 3 2 2 2" xfId="2832" xr:uid="{00000000-0005-0000-0000-0000130C0000}"/>
    <cellStyle name="Normal 3 2 2 3" xfId="3073" xr:uid="{00000000-0005-0000-0000-0000140C0000}"/>
    <cellStyle name="Normal 3 2 2 4" xfId="2967" xr:uid="{00000000-0005-0000-0000-0000150C0000}"/>
    <cellStyle name="Normal 3 2 3" xfId="2833" xr:uid="{00000000-0005-0000-0000-0000160C0000}"/>
    <cellStyle name="Normal 3 3" xfId="2834" xr:uid="{00000000-0005-0000-0000-0000170C0000}"/>
    <cellStyle name="Normal 3 4" xfId="2835" xr:uid="{00000000-0005-0000-0000-0000180C0000}"/>
    <cellStyle name="Normal 3 4 2" xfId="3074" xr:uid="{00000000-0005-0000-0000-0000190C0000}"/>
    <cellStyle name="Normal 3 4 3" xfId="2968" xr:uid="{00000000-0005-0000-0000-00001A0C0000}"/>
    <cellStyle name="Normal 3 5" xfId="2836" xr:uid="{00000000-0005-0000-0000-00001B0C0000}"/>
    <cellStyle name="Normal 3 5 2" xfId="3075" xr:uid="{00000000-0005-0000-0000-00001C0C0000}"/>
    <cellStyle name="Normal 3 5 3" xfId="2969" xr:uid="{00000000-0005-0000-0000-00001D0C0000}"/>
    <cellStyle name="Normal 3_CADENA DE VALOR" xfId="24" xr:uid="{00000000-0005-0000-0000-00001E0C0000}"/>
    <cellStyle name="Normal 4" xfId="2837" xr:uid="{00000000-0005-0000-0000-00001F0C0000}"/>
    <cellStyle name="Normal 4 2" xfId="18" xr:uid="{00000000-0005-0000-0000-0000200C0000}"/>
    <cellStyle name="Normal 5" xfId="2838" xr:uid="{00000000-0005-0000-0000-0000210C0000}"/>
    <cellStyle name="Normal 6 2" xfId="2839" xr:uid="{00000000-0005-0000-0000-0000220C0000}"/>
    <cellStyle name="Normal_CADENA DE VALOR" xfId="2913" xr:uid="{00000000-0005-0000-0000-0000230C0000}"/>
    <cellStyle name="Numeric" xfId="2840" xr:uid="{00000000-0005-0000-0000-0000240C0000}"/>
    <cellStyle name="NumericWithBorder" xfId="2841" xr:uid="{00000000-0005-0000-0000-0000250C0000}"/>
    <cellStyle name="NumericWithBorder 2" xfId="2842" xr:uid="{00000000-0005-0000-0000-0000260C0000}"/>
    <cellStyle name="NumericWithBorder 2 2" xfId="2843" xr:uid="{00000000-0005-0000-0000-0000270C0000}"/>
    <cellStyle name="NumericWithBorder 2 3" xfId="2844" xr:uid="{00000000-0005-0000-0000-0000280C0000}"/>
    <cellStyle name="NumericWithBorder 2 4" xfId="2845" xr:uid="{00000000-0005-0000-0000-0000290C0000}"/>
    <cellStyle name="NumericWithBorder 3" xfId="2846" xr:uid="{00000000-0005-0000-0000-00002A0C0000}"/>
    <cellStyle name="NumericWithBorder 4" xfId="2847" xr:uid="{00000000-0005-0000-0000-00002B0C0000}"/>
    <cellStyle name="NumericWithBorder 5" xfId="2848" xr:uid="{00000000-0005-0000-0000-00002C0C0000}"/>
    <cellStyle name="Percent" xfId="2860" xr:uid="{00000000-0005-0000-0000-00002D0C0000}"/>
    <cellStyle name="Percent 2" xfId="2849" xr:uid="{00000000-0005-0000-0000-00002E0C0000}"/>
    <cellStyle name="Percent 2 2" xfId="2850" xr:uid="{00000000-0005-0000-0000-00002F0C0000}"/>
    <cellStyle name="Percent 3" xfId="2861" xr:uid="{00000000-0005-0000-0000-0000300C0000}"/>
    <cellStyle name="Porcentaje" xfId="2916" builtinId="5"/>
    <cellStyle name="Porcentaje 2" xfId="21" xr:uid="{00000000-0005-0000-0000-0000320C0000}"/>
    <cellStyle name="Porcentaje 2 2" xfId="2851" xr:uid="{00000000-0005-0000-0000-0000330C0000}"/>
    <cellStyle name="Porcentaje 3" xfId="22" xr:uid="{00000000-0005-0000-0000-0000340C0000}"/>
    <cellStyle name="Porcentaje 3 2" xfId="2852" xr:uid="{00000000-0005-0000-0000-0000350C0000}"/>
    <cellStyle name="Porcentaje 4" xfId="23" xr:uid="{00000000-0005-0000-0000-0000360C0000}"/>
    <cellStyle name="Porcentual 2" xfId="19" xr:uid="{00000000-0005-0000-0000-0000370C0000}"/>
    <cellStyle name="Porcentual 2 2" xfId="20" xr:uid="{00000000-0005-0000-0000-0000380C0000}"/>
    <cellStyle name="Porcentual 2 2 2" xfId="2853" xr:uid="{00000000-0005-0000-0000-0000390C0000}"/>
    <cellStyle name="Porcentual 2 3" xfId="2854" xr:uid="{00000000-0005-0000-0000-00003A0C0000}"/>
    <cellStyle name="Porcentual 2 3 2" xfId="2855" xr:uid="{00000000-0005-0000-0000-00003B0C0000}"/>
    <cellStyle name="Porcentual 3" xfId="2856" xr:uid="{00000000-0005-0000-0000-00003C0C000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FF00"/>
      <color rgb="FF75DBFF"/>
      <color rgb="FFFF0066"/>
      <color rgb="FF7BB800"/>
      <color rgb="FF669900"/>
      <color rgb="FF0066FF"/>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396302</xdr:colOff>
      <xdr:row>1</xdr:row>
      <xdr:rowOff>182672</xdr:rowOff>
    </xdr:from>
    <xdr:to>
      <xdr:col>5</xdr:col>
      <xdr:colOff>216425</xdr:colOff>
      <xdr:row>3</xdr:row>
      <xdr:rowOff>173330</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302" y="326199"/>
          <a:ext cx="4744588" cy="851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58079</xdr:colOff>
      <xdr:row>0</xdr:row>
      <xdr:rowOff>151006</xdr:rowOff>
    </xdr:from>
    <xdr:to>
      <xdr:col>4</xdr:col>
      <xdr:colOff>185750</xdr:colOff>
      <xdr:row>2</xdr:row>
      <xdr:rowOff>187117</xdr:rowOff>
    </xdr:to>
    <xdr:pic>
      <xdr:nvPicPr>
        <xdr:cNvPr id="2" name="Imagen 1">
          <a:extLst>
            <a:ext uri="{FF2B5EF4-FFF2-40B4-BE49-F238E27FC236}">
              <a16:creationId xmlns:a16="http://schemas.microsoft.com/office/drawing/2014/main" id="{E7C7E269-1417-0C01-0681-58DDC036742B}"/>
            </a:ext>
          </a:extLst>
        </xdr:cNvPr>
        <xdr:cNvPicPr>
          <a:picLocks noChangeAspect="1"/>
        </xdr:cNvPicPr>
      </xdr:nvPicPr>
      <xdr:blipFill>
        <a:blip xmlns:r="http://schemas.openxmlformats.org/officeDocument/2006/relationships" r:embed="rId1"/>
        <a:stretch>
          <a:fillRect/>
        </a:stretch>
      </xdr:blipFill>
      <xdr:spPr>
        <a:xfrm>
          <a:off x="58079" y="151006"/>
          <a:ext cx="3310415" cy="6401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147571</xdr:colOff>
      <xdr:row>0</xdr:row>
      <xdr:rowOff>120739</xdr:rowOff>
    </xdr:from>
    <xdr:to>
      <xdr:col>2</xdr:col>
      <xdr:colOff>1012748</xdr:colOff>
      <xdr:row>2</xdr:row>
      <xdr:rowOff>134156</xdr:rowOff>
    </xdr:to>
    <xdr:pic>
      <xdr:nvPicPr>
        <xdr:cNvPr id="3" name="Imagen 2">
          <a:extLst>
            <a:ext uri="{FF2B5EF4-FFF2-40B4-BE49-F238E27FC236}">
              <a16:creationId xmlns:a16="http://schemas.microsoft.com/office/drawing/2014/main" id="{5C9C49A6-C5DE-4B26-A064-C47B7B485122}"/>
            </a:ext>
          </a:extLst>
        </xdr:cNvPr>
        <xdr:cNvPicPr>
          <a:picLocks noChangeAspect="1"/>
        </xdr:cNvPicPr>
      </xdr:nvPicPr>
      <xdr:blipFill>
        <a:blip xmlns:r="http://schemas.openxmlformats.org/officeDocument/2006/relationships" r:embed="rId1"/>
        <a:stretch>
          <a:fillRect/>
        </a:stretch>
      </xdr:blipFill>
      <xdr:spPr>
        <a:xfrm>
          <a:off x="147571" y="120739"/>
          <a:ext cx="3320212" cy="6439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93382</xdr:rowOff>
    </xdr:from>
    <xdr:to>
      <xdr:col>2</xdr:col>
      <xdr:colOff>804033</xdr:colOff>
      <xdr:row>1</xdr:row>
      <xdr:rowOff>341311</xdr:rowOff>
    </xdr:to>
    <xdr:pic>
      <xdr:nvPicPr>
        <xdr:cNvPr id="2" name="Imagen 1">
          <a:extLst>
            <a:ext uri="{FF2B5EF4-FFF2-40B4-BE49-F238E27FC236}">
              <a16:creationId xmlns:a16="http://schemas.microsoft.com/office/drawing/2014/main" id="{1E0E3562-12EA-4EAB-C410-51ED89601BD1}"/>
            </a:ext>
          </a:extLst>
        </xdr:cNvPr>
        <xdr:cNvPicPr>
          <a:picLocks noChangeAspect="1"/>
        </xdr:cNvPicPr>
      </xdr:nvPicPr>
      <xdr:blipFill>
        <a:blip xmlns:r="http://schemas.openxmlformats.org/officeDocument/2006/relationships" r:embed="rId1"/>
        <a:stretch>
          <a:fillRect/>
        </a:stretch>
      </xdr:blipFill>
      <xdr:spPr>
        <a:xfrm>
          <a:off x="0" y="93382"/>
          <a:ext cx="3310415" cy="6401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135592</xdr:colOff>
      <xdr:row>0</xdr:row>
      <xdr:rowOff>108384</xdr:rowOff>
    </xdr:from>
    <xdr:to>
      <xdr:col>1</xdr:col>
      <xdr:colOff>1093756</xdr:colOff>
      <xdr:row>1</xdr:row>
      <xdr:rowOff>245590</xdr:rowOff>
    </xdr:to>
    <xdr:pic>
      <xdr:nvPicPr>
        <xdr:cNvPr id="2" name="Imagen 1">
          <a:extLst>
            <a:ext uri="{FF2B5EF4-FFF2-40B4-BE49-F238E27FC236}">
              <a16:creationId xmlns:a16="http://schemas.microsoft.com/office/drawing/2014/main" id="{D91F12CF-41E1-4CF5-A0A4-9E4AFFECDE09}"/>
            </a:ext>
          </a:extLst>
        </xdr:cNvPr>
        <xdr:cNvPicPr>
          <a:picLocks noChangeAspect="1"/>
        </xdr:cNvPicPr>
      </xdr:nvPicPr>
      <xdr:blipFill>
        <a:blip xmlns:r="http://schemas.openxmlformats.org/officeDocument/2006/relationships" r:embed="rId1"/>
        <a:stretch>
          <a:fillRect/>
        </a:stretch>
      </xdr:blipFill>
      <xdr:spPr>
        <a:xfrm>
          <a:off x="135592" y="108384"/>
          <a:ext cx="1781511" cy="2825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olinanino/Documents/SDA-2020/Plan%20de%20Accio&#769;n%20NCSA/12161BA7/285_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LINDA%20SHEY\Desktop\Copia%20de%20Seguimiento%20presupuestal%20a%2030%20de%20abril%202021%20V1_RevLi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YULIED.PENARANDA.SDA/Desktop/2022/JULIO/PLAN%20DE%20ACCI&#211;N/PLAN%20DE%20ACCI&#211;N%20FINAL/TERRI/PA_7811_202206%20PA%207811%20JUNIO%202022-%20VIABILIZADO%20SEGPLA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285"/>
      <sheetName val="Meta 11"/>
      <sheetName val="Meta12"/>
      <sheetName val="GESTIÓN"/>
    </sheetNames>
    <sheetDataSet>
      <sheetData sheetId="0" refreshError="1">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1"/>
      <sheetData sheetId="2">
        <row r="1">
          <cell r="A1" t="str">
            <v>GRUPO ETAREO</v>
          </cell>
        </row>
      </sheetData>
      <sheetData sheetId="3">
        <row r="1">
          <cell r="A1" t="str">
            <v>GRUPO ETAREO</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sheetName val="Ejec  PAA7811 - Abril"/>
      <sheetName val="Ejec PAA 7814 - abril"/>
      <sheetName val="Resumen ejec 7811"/>
      <sheetName val="Resumen ejec 7814"/>
      <sheetName val="Hoja1"/>
      <sheetName val="PAA-SIPSE-PREDIS"/>
      <sheetName val="Procesos de contratación"/>
      <sheetName val="Eje. Presupuestal (TABLA2)"/>
      <sheetName val="IDs-REducción "/>
      <sheetName val="BogData"/>
      <sheetName val="Copia de Seguimiento presupuest"/>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ACTIVIDADES"/>
      <sheetName val="INVERSIÓN"/>
      <sheetName val="TERRITORIALIZACIÓN"/>
      <sheetName val="SPI"/>
      <sheetName val="Presentación"/>
      <sheetName val="ejec.pasivos PAA"/>
      <sheetName val="resumen"/>
    </sheetNames>
    <sheetDataSet>
      <sheetData sheetId="0"/>
      <sheetData sheetId="1"/>
      <sheetData sheetId="2">
        <row r="10">
          <cell r="BF10">
            <v>22</v>
          </cell>
          <cell r="CE10">
            <v>22</v>
          </cell>
          <cell r="CG10">
            <v>0.27</v>
          </cell>
        </row>
        <row r="11">
          <cell r="BF11">
            <v>1107804000</v>
          </cell>
          <cell r="CE11">
            <v>486651707</v>
          </cell>
          <cell r="CG11">
            <v>457237218</v>
          </cell>
        </row>
        <row r="13">
          <cell r="CE13">
            <v>0</v>
          </cell>
          <cell r="CG13">
            <v>0</v>
          </cell>
        </row>
        <row r="14">
          <cell r="BF14">
            <v>76944885</v>
          </cell>
          <cell r="CE14">
            <v>75788218</v>
          </cell>
          <cell r="CG14">
            <v>75788218</v>
          </cell>
        </row>
        <row r="15">
          <cell r="CG15">
            <v>0.27</v>
          </cell>
        </row>
        <row r="16">
          <cell r="CG16">
            <v>533025436</v>
          </cell>
        </row>
        <row r="17">
          <cell r="BF17">
            <v>51</v>
          </cell>
          <cell r="CE17">
            <v>51</v>
          </cell>
          <cell r="CG17">
            <v>0</v>
          </cell>
        </row>
        <row r="18">
          <cell r="BF18">
            <v>26218961000</v>
          </cell>
          <cell r="CE18">
            <v>24337760276</v>
          </cell>
          <cell r="CG18">
            <v>1361964511</v>
          </cell>
        </row>
        <row r="20">
          <cell r="CE20">
            <v>0</v>
          </cell>
          <cell r="CG20">
            <v>0</v>
          </cell>
        </row>
        <row r="21">
          <cell r="BF21">
            <v>246022480</v>
          </cell>
          <cell r="CE21">
            <v>246022480</v>
          </cell>
          <cell r="CG21">
            <v>156921785</v>
          </cell>
        </row>
        <row r="22">
          <cell r="CG22">
            <v>0</v>
          </cell>
        </row>
        <row r="23">
          <cell r="CG23">
            <v>1518886296</v>
          </cell>
        </row>
        <row r="24">
          <cell r="BF24">
            <v>21</v>
          </cell>
          <cell r="CE24">
            <v>21</v>
          </cell>
          <cell r="CG24">
            <v>0</v>
          </cell>
        </row>
        <row r="25">
          <cell r="BF25">
            <v>1065631000</v>
          </cell>
          <cell r="CE25">
            <v>1059680000</v>
          </cell>
          <cell r="CG25">
            <v>706420978</v>
          </cell>
        </row>
        <row r="27">
          <cell r="CE27">
            <v>0</v>
          </cell>
          <cell r="CG27">
            <v>0</v>
          </cell>
        </row>
        <row r="28">
          <cell r="BF28">
            <v>74793209</v>
          </cell>
          <cell r="CE28">
            <v>74545176</v>
          </cell>
          <cell r="CG28">
            <v>74545176</v>
          </cell>
        </row>
        <row r="29">
          <cell r="CG29">
            <v>0</v>
          </cell>
        </row>
        <row r="30">
          <cell r="CG30">
            <v>780966154</v>
          </cell>
        </row>
        <row r="31">
          <cell r="CG31">
            <v>2525622707</v>
          </cell>
        </row>
        <row r="32">
          <cell r="CG32">
            <v>307255179</v>
          </cell>
        </row>
        <row r="34">
          <cell r="CG34">
            <v>2832877886</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C26"/>
  <sheetViews>
    <sheetView showGridLines="0" zoomScale="46" zoomScaleNormal="46" zoomScaleSheetLayoutView="70" zoomScalePageLayoutView="60" workbookViewId="0">
      <selection activeCell="G13" sqref="G13"/>
    </sheetView>
  </sheetViews>
  <sheetFormatPr baseColWidth="10" defaultColWidth="10.85546875" defaultRowHeight="33.75" customHeight="1" x14ac:dyDescent="0.2"/>
  <cols>
    <col min="1" max="1" width="7.7109375" style="43" customWidth="1"/>
    <col min="2" max="2" width="9" style="43" customWidth="1"/>
    <col min="3" max="3" width="8.85546875" style="43" customWidth="1"/>
    <col min="4" max="4" width="41" style="43" customWidth="1"/>
    <col min="5" max="5" width="7.42578125" style="43" customWidth="1"/>
    <col min="6" max="6" width="32" style="43" customWidth="1"/>
    <col min="7" max="8" width="20.28515625" style="43" customWidth="1"/>
    <col min="9" max="9" width="14.7109375" style="54" customWidth="1"/>
    <col min="10" max="10" width="19.7109375" style="54" hidden="1" customWidth="1"/>
    <col min="11" max="24" width="10.7109375" style="54" hidden="1" customWidth="1"/>
    <col min="25" max="25" width="15" style="54" hidden="1" customWidth="1"/>
    <col min="26" max="26" width="16.42578125" style="54" hidden="1" customWidth="1"/>
    <col min="27" max="27" width="17.28515625" style="54" hidden="1" customWidth="1"/>
    <col min="28" max="28" width="14.42578125" style="54" bestFit="1" customWidth="1"/>
    <col min="29" max="29" width="15.42578125" style="54" customWidth="1"/>
    <col min="30" max="30" width="15.7109375" style="54" hidden="1" customWidth="1"/>
    <col min="31" max="51" width="10.7109375" style="54" hidden="1" customWidth="1"/>
    <col min="52" max="52" width="15.7109375" style="54" hidden="1" customWidth="1"/>
    <col min="53" max="53" width="14.7109375" style="54" hidden="1" customWidth="1"/>
    <col min="54" max="54" width="13.28515625" style="54" hidden="1" customWidth="1"/>
    <col min="55" max="56" width="18" style="54" hidden="1" customWidth="1"/>
    <col min="57" max="57" width="15.28515625" style="54" hidden="1" customWidth="1"/>
    <col min="58" max="59" width="15.28515625" style="54" customWidth="1"/>
    <col min="60" max="60" width="12.7109375" style="54" customWidth="1"/>
    <col min="61" max="72" width="10.7109375" style="54" customWidth="1"/>
    <col min="73" max="84" width="10.7109375" style="54" hidden="1" customWidth="1"/>
    <col min="85" max="85" width="15" style="54" customWidth="1"/>
    <col min="86" max="86" width="14.7109375" style="54" customWidth="1"/>
    <col min="87" max="87" width="15.42578125" style="54" customWidth="1"/>
    <col min="88" max="88" width="15" style="54" customWidth="1"/>
    <col min="89" max="89" width="15.42578125" style="54" customWidth="1"/>
    <col min="90" max="90" width="12.7109375" style="54" customWidth="1"/>
    <col min="91" max="114" width="10.7109375" style="54" hidden="1" customWidth="1"/>
    <col min="115" max="115" width="15" style="54" hidden="1" customWidth="1"/>
    <col min="116" max="116" width="14.7109375" style="54" hidden="1" customWidth="1"/>
    <col min="117" max="117" width="15.42578125" style="54" hidden="1" customWidth="1"/>
    <col min="118" max="118" width="15" style="54" hidden="1" customWidth="1"/>
    <col min="119" max="119" width="15.42578125" style="54" hidden="1" customWidth="1"/>
    <col min="120" max="120" width="12.7109375" style="54" customWidth="1"/>
    <col min="121" max="129" width="10.7109375" style="54" hidden="1" customWidth="1"/>
    <col min="130" max="149" width="15.42578125" style="54" hidden="1" customWidth="1"/>
    <col min="150" max="151" width="14" style="43" customWidth="1"/>
    <col min="152" max="152" width="14.42578125" style="43" customWidth="1"/>
    <col min="153" max="153" width="12.7109375" style="43" customWidth="1"/>
    <col min="154" max="154" width="18.140625" style="43" customWidth="1"/>
    <col min="155" max="155" width="72.140625" style="43" customWidth="1"/>
    <col min="156" max="156" width="57.42578125" style="43" customWidth="1"/>
    <col min="157" max="157" width="48" style="43" customWidth="1"/>
    <col min="158" max="158" width="50.85546875" style="43" customWidth="1"/>
    <col min="159" max="159" width="56.5703125" style="43" customWidth="1"/>
    <col min="160" max="162" width="3.85546875" style="43" customWidth="1"/>
    <col min="163" max="166" width="2.7109375" style="43" customWidth="1"/>
    <col min="167" max="16384" width="10.85546875" style="43"/>
  </cols>
  <sheetData>
    <row r="1" spans="1:159" ht="11.25" customHeight="1" thickBot="1" x14ac:dyDescent="0.25">
      <c r="C1" s="44"/>
      <c r="D1" s="44"/>
      <c r="E1" s="44"/>
      <c r="F1" s="44"/>
      <c r="G1" s="44"/>
      <c r="H1" s="44"/>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4"/>
      <c r="EU1" s="44"/>
      <c r="EV1" s="44"/>
      <c r="EW1" s="44"/>
      <c r="EX1" s="44"/>
      <c r="EY1" s="44"/>
      <c r="EZ1" s="44"/>
      <c r="FA1" s="44"/>
      <c r="FB1" s="44"/>
      <c r="FC1" s="44"/>
    </row>
    <row r="2" spans="1:159" s="46" customFormat="1" ht="33.75" customHeight="1" x14ac:dyDescent="0.4">
      <c r="A2" s="601"/>
      <c r="B2" s="602"/>
      <c r="C2" s="602"/>
      <c r="D2" s="602"/>
      <c r="E2" s="602"/>
      <c r="F2" s="603"/>
      <c r="G2" s="610" t="s">
        <v>37</v>
      </c>
      <c r="H2" s="610"/>
      <c r="I2" s="610"/>
      <c r="J2" s="610"/>
      <c r="K2" s="610"/>
      <c r="L2" s="610"/>
      <c r="M2" s="610"/>
      <c r="N2" s="610"/>
      <c r="O2" s="610"/>
      <c r="P2" s="610"/>
      <c r="Q2" s="610"/>
      <c r="R2" s="610"/>
      <c r="S2" s="610"/>
      <c r="T2" s="610"/>
      <c r="U2" s="610"/>
      <c r="V2" s="610"/>
      <c r="W2" s="610"/>
      <c r="X2" s="610"/>
      <c r="Y2" s="610"/>
      <c r="Z2" s="610"/>
      <c r="AA2" s="610"/>
      <c r="AB2" s="610"/>
      <c r="AC2" s="610"/>
      <c r="AD2" s="610"/>
      <c r="AE2" s="610"/>
      <c r="AF2" s="610"/>
      <c r="AG2" s="610"/>
      <c r="AH2" s="610"/>
      <c r="AI2" s="610"/>
      <c r="AJ2" s="610"/>
      <c r="AK2" s="610"/>
      <c r="AL2" s="610"/>
      <c r="AM2" s="610"/>
      <c r="AN2" s="610"/>
      <c r="AO2" s="610"/>
      <c r="AP2" s="610"/>
      <c r="AQ2" s="610"/>
      <c r="AR2" s="610"/>
      <c r="AS2" s="610"/>
      <c r="AT2" s="610"/>
      <c r="AU2" s="610"/>
      <c r="AV2" s="610"/>
      <c r="AW2" s="610"/>
      <c r="AX2" s="610"/>
      <c r="AY2" s="610"/>
      <c r="AZ2" s="610"/>
      <c r="BA2" s="610"/>
      <c r="BB2" s="610"/>
      <c r="BC2" s="610"/>
      <c r="BD2" s="610"/>
      <c r="BE2" s="610"/>
      <c r="BF2" s="610"/>
      <c r="BG2" s="610"/>
      <c r="BH2" s="610"/>
      <c r="BI2" s="610"/>
      <c r="BJ2" s="610"/>
      <c r="BK2" s="610"/>
      <c r="BL2" s="610"/>
      <c r="BM2" s="610"/>
      <c r="BN2" s="610"/>
      <c r="BO2" s="610"/>
      <c r="BP2" s="610"/>
      <c r="BQ2" s="610"/>
      <c r="BR2" s="610"/>
      <c r="BS2" s="610"/>
      <c r="BT2" s="610"/>
      <c r="BU2" s="610"/>
      <c r="BV2" s="610"/>
      <c r="BW2" s="610"/>
      <c r="BX2" s="610"/>
      <c r="BY2" s="610"/>
      <c r="BZ2" s="610"/>
      <c r="CA2" s="610"/>
      <c r="CB2" s="610"/>
      <c r="CC2" s="610"/>
      <c r="CD2" s="610"/>
      <c r="CE2" s="610"/>
      <c r="CF2" s="610"/>
      <c r="CG2" s="610"/>
      <c r="CH2" s="610"/>
      <c r="CI2" s="610"/>
      <c r="CJ2" s="610"/>
      <c r="CK2" s="610"/>
      <c r="CL2" s="610"/>
      <c r="CM2" s="610"/>
      <c r="CN2" s="610"/>
      <c r="CO2" s="610"/>
      <c r="CP2" s="610"/>
      <c r="CQ2" s="610"/>
      <c r="CR2" s="610"/>
      <c r="CS2" s="610"/>
      <c r="CT2" s="610"/>
      <c r="CU2" s="610"/>
      <c r="CV2" s="610"/>
      <c r="CW2" s="610"/>
      <c r="CX2" s="610"/>
      <c r="CY2" s="610"/>
      <c r="CZ2" s="610"/>
      <c r="DA2" s="610"/>
      <c r="DB2" s="610"/>
      <c r="DC2" s="610"/>
      <c r="DD2" s="610"/>
      <c r="DE2" s="610"/>
      <c r="DF2" s="610"/>
      <c r="DG2" s="610"/>
      <c r="DH2" s="610"/>
      <c r="DI2" s="610"/>
      <c r="DJ2" s="610"/>
      <c r="DK2" s="610"/>
      <c r="DL2" s="610"/>
      <c r="DM2" s="610"/>
      <c r="DN2" s="610"/>
      <c r="DO2" s="610"/>
      <c r="DP2" s="610"/>
      <c r="DQ2" s="610"/>
      <c r="DR2" s="610"/>
      <c r="DS2" s="610"/>
      <c r="DT2" s="610"/>
      <c r="DU2" s="610"/>
      <c r="DV2" s="610"/>
      <c r="DW2" s="610"/>
      <c r="DX2" s="610"/>
      <c r="DY2" s="610"/>
      <c r="DZ2" s="610"/>
      <c r="EA2" s="610"/>
      <c r="EB2" s="610"/>
      <c r="EC2" s="610"/>
      <c r="ED2" s="610"/>
      <c r="EE2" s="610"/>
      <c r="EF2" s="610"/>
      <c r="EG2" s="610"/>
      <c r="EH2" s="610"/>
      <c r="EI2" s="610"/>
      <c r="EJ2" s="610"/>
      <c r="EK2" s="610"/>
      <c r="EL2" s="610"/>
      <c r="EM2" s="610"/>
      <c r="EN2" s="610"/>
      <c r="EO2" s="610"/>
      <c r="EP2" s="610"/>
      <c r="EQ2" s="610"/>
      <c r="ER2" s="610"/>
      <c r="ES2" s="610"/>
      <c r="ET2" s="610"/>
      <c r="EU2" s="610"/>
      <c r="EV2" s="610"/>
      <c r="EW2" s="610"/>
      <c r="EX2" s="610"/>
      <c r="EY2" s="610"/>
      <c r="EZ2" s="610"/>
      <c r="FA2" s="610"/>
      <c r="FB2" s="610"/>
      <c r="FC2" s="611"/>
    </row>
    <row r="3" spans="1:159" s="46" customFormat="1" ht="33.75" customHeight="1" thickBot="1" x14ac:dyDescent="0.55000000000000004">
      <c r="A3" s="604"/>
      <c r="B3" s="605"/>
      <c r="C3" s="605"/>
      <c r="D3" s="605"/>
      <c r="E3" s="605"/>
      <c r="F3" s="606"/>
      <c r="G3" s="612" t="s">
        <v>143</v>
      </c>
      <c r="H3" s="612"/>
      <c r="I3" s="612"/>
      <c r="J3" s="612"/>
      <c r="K3" s="612"/>
      <c r="L3" s="612"/>
      <c r="M3" s="612"/>
      <c r="N3" s="612"/>
      <c r="O3" s="612"/>
      <c r="P3" s="612"/>
      <c r="Q3" s="612"/>
      <c r="R3" s="612"/>
      <c r="S3" s="612"/>
      <c r="T3" s="612"/>
      <c r="U3" s="612"/>
      <c r="V3" s="612"/>
      <c r="W3" s="612"/>
      <c r="X3" s="612"/>
      <c r="Y3" s="612"/>
      <c r="Z3" s="612"/>
      <c r="AA3" s="612"/>
      <c r="AB3" s="612"/>
      <c r="AC3" s="612"/>
      <c r="AD3" s="612"/>
      <c r="AE3" s="612"/>
      <c r="AF3" s="612"/>
      <c r="AG3" s="612"/>
      <c r="AH3" s="612"/>
      <c r="AI3" s="612"/>
      <c r="AJ3" s="612"/>
      <c r="AK3" s="612"/>
      <c r="AL3" s="612"/>
      <c r="AM3" s="612"/>
      <c r="AN3" s="612"/>
      <c r="AO3" s="612"/>
      <c r="AP3" s="612"/>
      <c r="AQ3" s="612"/>
      <c r="AR3" s="612"/>
      <c r="AS3" s="612"/>
      <c r="AT3" s="612"/>
      <c r="AU3" s="612"/>
      <c r="AV3" s="612"/>
      <c r="AW3" s="612"/>
      <c r="AX3" s="612"/>
      <c r="AY3" s="612"/>
      <c r="AZ3" s="612"/>
      <c r="BA3" s="612"/>
      <c r="BB3" s="612"/>
      <c r="BC3" s="612"/>
      <c r="BD3" s="612"/>
      <c r="BE3" s="612"/>
      <c r="BF3" s="612"/>
      <c r="BG3" s="612"/>
      <c r="BH3" s="612"/>
      <c r="BI3" s="612"/>
      <c r="BJ3" s="612"/>
      <c r="BK3" s="612"/>
      <c r="BL3" s="612"/>
      <c r="BM3" s="612"/>
      <c r="BN3" s="612"/>
      <c r="BO3" s="612"/>
      <c r="BP3" s="612"/>
      <c r="BQ3" s="612"/>
      <c r="BR3" s="612"/>
      <c r="BS3" s="612"/>
      <c r="BT3" s="612"/>
      <c r="BU3" s="612"/>
      <c r="BV3" s="612"/>
      <c r="BW3" s="612"/>
      <c r="BX3" s="612"/>
      <c r="BY3" s="612"/>
      <c r="BZ3" s="612"/>
      <c r="CA3" s="612"/>
      <c r="CB3" s="612"/>
      <c r="CC3" s="612"/>
      <c r="CD3" s="612"/>
      <c r="CE3" s="612"/>
      <c r="CF3" s="612"/>
      <c r="CG3" s="612"/>
      <c r="CH3" s="612"/>
      <c r="CI3" s="612"/>
      <c r="CJ3" s="612"/>
      <c r="CK3" s="612"/>
      <c r="CL3" s="612"/>
      <c r="CM3" s="612"/>
      <c r="CN3" s="612"/>
      <c r="CO3" s="612"/>
      <c r="CP3" s="612"/>
      <c r="CQ3" s="612"/>
      <c r="CR3" s="612"/>
      <c r="CS3" s="612"/>
      <c r="CT3" s="612"/>
      <c r="CU3" s="612"/>
      <c r="CV3" s="612"/>
      <c r="CW3" s="612"/>
      <c r="CX3" s="612"/>
      <c r="CY3" s="612"/>
      <c r="CZ3" s="612"/>
      <c r="DA3" s="612"/>
      <c r="DB3" s="612"/>
      <c r="DC3" s="612"/>
      <c r="DD3" s="612"/>
      <c r="DE3" s="612"/>
      <c r="DF3" s="612"/>
      <c r="DG3" s="612"/>
      <c r="DH3" s="612"/>
      <c r="DI3" s="612"/>
      <c r="DJ3" s="612"/>
      <c r="DK3" s="612"/>
      <c r="DL3" s="612"/>
      <c r="DM3" s="612"/>
      <c r="DN3" s="612"/>
      <c r="DO3" s="612"/>
      <c r="DP3" s="612"/>
      <c r="DQ3" s="612"/>
      <c r="DR3" s="612"/>
      <c r="DS3" s="612"/>
      <c r="DT3" s="612"/>
      <c r="DU3" s="612"/>
      <c r="DV3" s="612"/>
      <c r="DW3" s="612"/>
      <c r="DX3" s="612"/>
      <c r="DY3" s="612"/>
      <c r="DZ3" s="612"/>
      <c r="EA3" s="612"/>
      <c r="EB3" s="612"/>
      <c r="EC3" s="612"/>
      <c r="ED3" s="612"/>
      <c r="EE3" s="612"/>
      <c r="EF3" s="612"/>
      <c r="EG3" s="612"/>
      <c r="EH3" s="612"/>
      <c r="EI3" s="612"/>
      <c r="EJ3" s="612"/>
      <c r="EK3" s="612"/>
      <c r="EL3" s="612"/>
      <c r="EM3" s="612"/>
      <c r="EN3" s="612"/>
      <c r="EO3" s="612"/>
      <c r="EP3" s="612"/>
      <c r="EQ3" s="612"/>
      <c r="ER3" s="612"/>
      <c r="ES3" s="612"/>
      <c r="ET3" s="612"/>
      <c r="EU3" s="612"/>
      <c r="EV3" s="612"/>
      <c r="EW3" s="612"/>
      <c r="EX3" s="612"/>
      <c r="EY3" s="612"/>
      <c r="EZ3" s="612"/>
      <c r="FA3" s="612"/>
      <c r="FB3" s="612"/>
      <c r="FC3" s="612"/>
    </row>
    <row r="4" spans="1:159" s="47" customFormat="1" ht="33.75" customHeight="1" thickBot="1" x14ac:dyDescent="0.4">
      <c r="A4" s="607"/>
      <c r="B4" s="608"/>
      <c r="C4" s="608"/>
      <c r="D4" s="608"/>
      <c r="E4" s="608"/>
      <c r="F4" s="609"/>
      <c r="G4" s="613" t="s">
        <v>46</v>
      </c>
      <c r="H4" s="613"/>
      <c r="I4" s="613"/>
      <c r="J4" s="613"/>
      <c r="K4" s="613"/>
      <c r="L4" s="613"/>
      <c r="M4" s="613"/>
      <c r="N4" s="613"/>
      <c r="O4" s="613"/>
      <c r="P4" s="613"/>
      <c r="Q4" s="613"/>
      <c r="R4" s="613"/>
      <c r="S4" s="613"/>
      <c r="T4" s="613"/>
      <c r="U4" s="613"/>
      <c r="V4" s="613"/>
      <c r="W4" s="613"/>
      <c r="X4" s="613"/>
      <c r="Y4" s="613"/>
      <c r="Z4" s="613"/>
      <c r="AA4" s="613"/>
      <c r="AB4" s="613"/>
      <c r="AC4" s="613"/>
      <c r="AD4" s="613"/>
      <c r="AE4" s="613"/>
      <c r="AF4" s="613"/>
      <c r="AG4" s="613"/>
      <c r="AH4" s="613"/>
      <c r="AI4" s="613"/>
      <c r="AJ4" s="613"/>
      <c r="AK4" s="613"/>
      <c r="AL4" s="613"/>
      <c r="AM4" s="613"/>
      <c r="AN4" s="613"/>
      <c r="AO4" s="613"/>
      <c r="AP4" s="613"/>
      <c r="AQ4" s="613"/>
      <c r="AR4" s="613"/>
      <c r="AS4" s="613"/>
      <c r="AT4" s="613"/>
      <c r="AU4" s="613"/>
      <c r="AV4" s="613"/>
      <c r="AW4" s="613"/>
      <c r="AX4" s="613"/>
      <c r="AY4" s="613"/>
      <c r="AZ4" s="613"/>
      <c r="BA4" s="613"/>
      <c r="BB4" s="613"/>
      <c r="BC4" s="613"/>
      <c r="BD4" s="613"/>
      <c r="BE4" s="613"/>
      <c r="BF4" s="613"/>
      <c r="BG4" s="613"/>
      <c r="BH4" s="613"/>
      <c r="BI4" s="613"/>
      <c r="BJ4" s="613"/>
      <c r="BK4" s="613"/>
      <c r="BL4" s="613"/>
      <c r="BM4" s="613"/>
      <c r="BN4" s="613"/>
      <c r="BO4" s="613"/>
      <c r="BP4" s="613"/>
      <c r="BQ4" s="613"/>
      <c r="BR4" s="613"/>
      <c r="BS4" s="613"/>
      <c r="BT4" s="613"/>
      <c r="BU4" s="613"/>
      <c r="BV4" s="613"/>
      <c r="BW4" s="613"/>
      <c r="BX4" s="613"/>
      <c r="BY4" s="613"/>
      <c r="BZ4" s="613"/>
      <c r="CA4" s="613"/>
      <c r="CB4" s="613"/>
      <c r="CC4" s="613"/>
      <c r="CD4" s="613"/>
      <c r="CE4" s="613"/>
      <c r="CF4" s="613"/>
      <c r="CG4" s="613"/>
      <c r="CH4" s="613"/>
      <c r="CI4" s="613"/>
      <c r="CJ4" s="613"/>
      <c r="CK4" s="613"/>
      <c r="CL4" s="613"/>
      <c r="CM4" s="613"/>
      <c r="CN4" s="613"/>
      <c r="CO4" s="613"/>
      <c r="CP4" s="613"/>
      <c r="CQ4" s="613"/>
      <c r="CR4" s="613"/>
      <c r="CS4" s="613"/>
      <c r="CT4" s="613"/>
      <c r="CU4" s="613"/>
      <c r="CV4" s="613"/>
      <c r="CW4" s="613"/>
      <c r="CX4" s="613"/>
      <c r="CY4" s="613"/>
      <c r="CZ4" s="613"/>
      <c r="DA4" s="613"/>
      <c r="DB4" s="613"/>
      <c r="DC4" s="613"/>
      <c r="DD4" s="613"/>
      <c r="DE4" s="613"/>
      <c r="DF4" s="613"/>
      <c r="DG4" s="613"/>
      <c r="DH4" s="613"/>
      <c r="DI4" s="613"/>
      <c r="DJ4" s="613"/>
      <c r="DK4" s="613"/>
      <c r="DL4" s="613"/>
      <c r="DM4" s="613"/>
      <c r="DN4" s="613"/>
      <c r="DO4" s="613"/>
      <c r="DP4" s="613"/>
      <c r="DQ4" s="613"/>
      <c r="DR4" s="613"/>
      <c r="DS4" s="613"/>
      <c r="DT4" s="613"/>
      <c r="DU4" s="613"/>
      <c r="DV4" s="613"/>
      <c r="DW4" s="613"/>
      <c r="DX4" s="613"/>
      <c r="DY4" s="613"/>
      <c r="DZ4" s="613"/>
      <c r="EA4" s="613"/>
      <c r="EB4" s="613"/>
      <c r="EC4" s="613"/>
      <c r="ED4" s="613"/>
      <c r="EE4" s="613"/>
      <c r="EF4" s="613"/>
      <c r="EG4" s="613"/>
      <c r="EH4" s="613"/>
      <c r="EI4" s="613"/>
      <c r="EJ4" s="613"/>
      <c r="EK4" s="613"/>
      <c r="EL4" s="613"/>
      <c r="EM4" s="613"/>
      <c r="EN4" s="613"/>
      <c r="EO4" s="613"/>
      <c r="EP4" s="613"/>
      <c r="EQ4" s="613"/>
      <c r="ER4" s="613"/>
      <c r="ES4" s="613"/>
      <c r="ET4" s="614" t="s">
        <v>127</v>
      </c>
      <c r="EU4" s="615"/>
      <c r="EV4" s="615"/>
      <c r="EW4" s="615"/>
      <c r="EX4" s="615"/>
      <c r="EY4" s="615"/>
      <c r="EZ4" s="615"/>
      <c r="FA4" s="615"/>
      <c r="FB4" s="615"/>
      <c r="FC4" s="616"/>
    </row>
    <row r="5" spans="1:159" ht="40.5" customHeight="1" thickBot="1" x14ac:dyDescent="0.25">
      <c r="A5" s="619" t="s">
        <v>0</v>
      </c>
      <c r="B5" s="620"/>
      <c r="C5" s="620"/>
      <c r="D5" s="620"/>
      <c r="E5" s="620"/>
      <c r="F5" s="620"/>
      <c r="G5" s="621" t="s">
        <v>149</v>
      </c>
      <c r="H5" s="622"/>
      <c r="I5" s="622"/>
      <c r="J5" s="622"/>
      <c r="K5" s="622"/>
      <c r="L5" s="622"/>
      <c r="M5" s="622"/>
      <c r="N5" s="622"/>
      <c r="O5" s="622"/>
      <c r="P5" s="622"/>
      <c r="Q5" s="622"/>
      <c r="R5" s="622"/>
      <c r="S5" s="622"/>
      <c r="T5" s="622"/>
      <c r="U5" s="622"/>
      <c r="V5" s="622"/>
      <c r="W5" s="622"/>
      <c r="X5" s="622"/>
      <c r="Y5" s="622"/>
      <c r="Z5" s="622"/>
      <c r="AA5" s="622"/>
      <c r="AB5" s="622"/>
      <c r="AC5" s="622"/>
      <c r="AD5" s="622"/>
      <c r="AE5" s="622"/>
      <c r="AF5" s="622"/>
      <c r="AG5" s="622"/>
      <c r="AH5" s="622"/>
      <c r="AI5" s="622"/>
      <c r="AJ5" s="622"/>
      <c r="AK5" s="622"/>
      <c r="AL5" s="622"/>
      <c r="AM5" s="622"/>
      <c r="AN5" s="622"/>
      <c r="AO5" s="622"/>
      <c r="AP5" s="622"/>
      <c r="AQ5" s="622"/>
      <c r="AR5" s="622"/>
      <c r="AS5" s="622"/>
      <c r="AT5" s="622"/>
      <c r="AU5" s="622"/>
      <c r="AV5" s="622"/>
      <c r="AW5" s="622"/>
      <c r="AX5" s="622"/>
      <c r="AY5" s="622"/>
      <c r="AZ5" s="622"/>
      <c r="BA5" s="622"/>
      <c r="BB5" s="622"/>
      <c r="BC5" s="622"/>
      <c r="BD5" s="622"/>
      <c r="BE5" s="622"/>
      <c r="BF5" s="622"/>
      <c r="BG5" s="622"/>
      <c r="BH5" s="622"/>
      <c r="BI5" s="622"/>
      <c r="BJ5" s="622"/>
      <c r="BK5" s="622"/>
      <c r="BL5" s="622"/>
      <c r="BM5" s="622"/>
      <c r="BN5" s="622"/>
      <c r="BO5" s="622"/>
      <c r="BP5" s="622"/>
      <c r="BQ5" s="622"/>
      <c r="BR5" s="622"/>
      <c r="BS5" s="622"/>
      <c r="BT5" s="622"/>
      <c r="BU5" s="622"/>
      <c r="BV5" s="622"/>
      <c r="BW5" s="622"/>
      <c r="BX5" s="622"/>
      <c r="BY5" s="622"/>
      <c r="BZ5" s="622"/>
      <c r="CA5" s="622"/>
      <c r="CB5" s="622"/>
      <c r="CC5" s="622"/>
      <c r="CD5" s="622"/>
      <c r="CE5" s="622"/>
      <c r="CF5" s="622"/>
      <c r="CG5" s="622"/>
      <c r="CH5" s="622"/>
      <c r="CI5" s="622"/>
      <c r="CJ5" s="622"/>
      <c r="CK5" s="622"/>
      <c r="CL5" s="622"/>
      <c r="CM5" s="622"/>
      <c r="CN5" s="622"/>
      <c r="CO5" s="622"/>
      <c r="CP5" s="622"/>
      <c r="CQ5" s="622"/>
      <c r="CR5" s="622"/>
      <c r="CS5" s="622"/>
      <c r="CT5" s="622"/>
      <c r="CU5" s="622"/>
      <c r="CV5" s="622"/>
      <c r="CW5" s="622"/>
      <c r="CX5" s="622"/>
      <c r="CY5" s="622"/>
      <c r="CZ5" s="622"/>
      <c r="DA5" s="622"/>
      <c r="DB5" s="622"/>
      <c r="DC5" s="622"/>
      <c r="DD5" s="622"/>
      <c r="DE5" s="622"/>
      <c r="DF5" s="622"/>
      <c r="DG5" s="622"/>
      <c r="DH5" s="622"/>
      <c r="DI5" s="622"/>
      <c r="DJ5" s="622"/>
      <c r="DK5" s="622"/>
      <c r="DL5" s="622"/>
      <c r="DM5" s="622"/>
      <c r="DN5" s="622"/>
      <c r="DO5" s="622"/>
      <c r="DP5" s="622"/>
      <c r="DQ5" s="622"/>
      <c r="DR5" s="622"/>
      <c r="DS5" s="622"/>
      <c r="DT5" s="622"/>
      <c r="DU5" s="622"/>
      <c r="DV5" s="622"/>
      <c r="DW5" s="622"/>
      <c r="DX5" s="622"/>
      <c r="DY5" s="622"/>
      <c r="DZ5" s="622"/>
      <c r="EA5" s="622"/>
      <c r="EB5" s="622"/>
      <c r="EC5" s="622"/>
      <c r="ED5" s="622"/>
      <c r="EE5" s="622"/>
      <c r="EF5" s="622"/>
      <c r="EG5" s="622"/>
      <c r="EH5" s="622"/>
      <c r="EI5" s="622"/>
      <c r="EJ5" s="622"/>
      <c r="EK5" s="622"/>
      <c r="EL5" s="622"/>
      <c r="EM5" s="622"/>
      <c r="EN5" s="622"/>
      <c r="EO5" s="622"/>
      <c r="EP5" s="622"/>
      <c r="EQ5" s="622"/>
      <c r="ER5" s="622"/>
      <c r="ES5" s="622"/>
      <c r="ET5" s="622"/>
      <c r="EU5" s="622"/>
      <c r="EV5" s="622"/>
      <c r="EW5" s="622"/>
      <c r="EX5" s="622"/>
      <c r="EY5" s="622"/>
      <c r="EZ5" s="622"/>
      <c r="FA5" s="622"/>
      <c r="FB5" s="622"/>
      <c r="FC5" s="623"/>
    </row>
    <row r="6" spans="1:159" ht="40.5" customHeight="1" thickBot="1" x14ac:dyDescent="0.25">
      <c r="A6" s="619" t="s">
        <v>2</v>
      </c>
      <c r="B6" s="620"/>
      <c r="C6" s="620"/>
      <c r="D6" s="620"/>
      <c r="E6" s="620"/>
      <c r="F6" s="620"/>
      <c r="G6" s="621" t="s">
        <v>150</v>
      </c>
      <c r="H6" s="622"/>
      <c r="I6" s="622"/>
      <c r="J6" s="622"/>
      <c r="K6" s="622"/>
      <c r="L6" s="622"/>
      <c r="M6" s="622"/>
      <c r="N6" s="622"/>
      <c r="O6" s="622"/>
      <c r="P6" s="622"/>
      <c r="Q6" s="622"/>
      <c r="R6" s="622"/>
      <c r="S6" s="622"/>
      <c r="T6" s="622"/>
      <c r="U6" s="622"/>
      <c r="V6" s="622"/>
      <c r="W6" s="622"/>
      <c r="X6" s="622"/>
      <c r="Y6" s="622"/>
      <c r="Z6" s="622"/>
      <c r="AA6" s="622"/>
      <c r="AB6" s="622"/>
      <c r="AC6" s="622"/>
      <c r="AD6" s="622"/>
      <c r="AE6" s="622"/>
      <c r="AF6" s="622"/>
      <c r="AG6" s="622"/>
      <c r="AH6" s="622"/>
      <c r="AI6" s="622"/>
      <c r="AJ6" s="622"/>
      <c r="AK6" s="622"/>
      <c r="AL6" s="622"/>
      <c r="AM6" s="622"/>
      <c r="AN6" s="622"/>
      <c r="AO6" s="622"/>
      <c r="AP6" s="622"/>
      <c r="AQ6" s="622"/>
      <c r="AR6" s="622"/>
      <c r="AS6" s="622"/>
      <c r="AT6" s="622"/>
      <c r="AU6" s="622"/>
      <c r="AV6" s="622"/>
      <c r="AW6" s="622"/>
      <c r="AX6" s="622"/>
      <c r="AY6" s="622"/>
      <c r="AZ6" s="622"/>
      <c r="BA6" s="622"/>
      <c r="BB6" s="622"/>
      <c r="BC6" s="622"/>
      <c r="BD6" s="622"/>
      <c r="BE6" s="622"/>
      <c r="BF6" s="622"/>
      <c r="BG6" s="622"/>
      <c r="BH6" s="622"/>
      <c r="BI6" s="622"/>
      <c r="BJ6" s="622"/>
      <c r="BK6" s="622"/>
      <c r="BL6" s="622"/>
      <c r="BM6" s="622"/>
      <c r="BN6" s="622"/>
      <c r="BO6" s="622"/>
      <c r="BP6" s="622"/>
      <c r="BQ6" s="622"/>
      <c r="BR6" s="622"/>
      <c r="BS6" s="622"/>
      <c r="BT6" s="622"/>
      <c r="BU6" s="622"/>
      <c r="BV6" s="622"/>
      <c r="BW6" s="622"/>
      <c r="BX6" s="622"/>
      <c r="BY6" s="622"/>
      <c r="BZ6" s="622"/>
      <c r="CA6" s="622"/>
      <c r="CB6" s="622"/>
      <c r="CC6" s="622"/>
      <c r="CD6" s="622"/>
      <c r="CE6" s="622"/>
      <c r="CF6" s="622"/>
      <c r="CG6" s="622"/>
      <c r="CH6" s="622"/>
      <c r="CI6" s="622"/>
      <c r="CJ6" s="622"/>
      <c r="CK6" s="622"/>
      <c r="CL6" s="622"/>
      <c r="CM6" s="622"/>
      <c r="CN6" s="622"/>
      <c r="CO6" s="622"/>
      <c r="CP6" s="622"/>
      <c r="CQ6" s="622"/>
      <c r="CR6" s="622"/>
      <c r="CS6" s="622"/>
      <c r="CT6" s="622"/>
      <c r="CU6" s="622"/>
      <c r="CV6" s="622"/>
      <c r="CW6" s="622"/>
      <c r="CX6" s="622"/>
      <c r="CY6" s="622"/>
      <c r="CZ6" s="622"/>
      <c r="DA6" s="622"/>
      <c r="DB6" s="622"/>
      <c r="DC6" s="622"/>
      <c r="DD6" s="622"/>
      <c r="DE6" s="622"/>
      <c r="DF6" s="622"/>
      <c r="DG6" s="622"/>
      <c r="DH6" s="622"/>
      <c r="DI6" s="622"/>
      <c r="DJ6" s="622"/>
      <c r="DK6" s="622"/>
      <c r="DL6" s="622"/>
      <c r="DM6" s="622"/>
      <c r="DN6" s="622"/>
      <c r="DO6" s="622"/>
      <c r="DP6" s="622"/>
      <c r="DQ6" s="622"/>
      <c r="DR6" s="622"/>
      <c r="DS6" s="622"/>
      <c r="DT6" s="622"/>
      <c r="DU6" s="622"/>
      <c r="DV6" s="622"/>
      <c r="DW6" s="622"/>
      <c r="DX6" s="622"/>
      <c r="DY6" s="622"/>
      <c r="DZ6" s="622"/>
      <c r="EA6" s="622"/>
      <c r="EB6" s="622"/>
      <c r="EC6" s="622"/>
      <c r="ED6" s="622"/>
      <c r="EE6" s="622"/>
      <c r="EF6" s="622"/>
      <c r="EG6" s="622"/>
      <c r="EH6" s="622"/>
      <c r="EI6" s="622"/>
      <c r="EJ6" s="622"/>
      <c r="EK6" s="622"/>
      <c r="EL6" s="622"/>
      <c r="EM6" s="622"/>
      <c r="EN6" s="622"/>
      <c r="EO6" s="622"/>
      <c r="EP6" s="622"/>
      <c r="EQ6" s="622"/>
      <c r="ER6" s="622"/>
      <c r="ES6" s="622"/>
      <c r="ET6" s="622"/>
      <c r="EU6" s="622"/>
      <c r="EV6" s="622"/>
      <c r="EW6" s="622"/>
      <c r="EX6" s="622"/>
      <c r="EY6" s="622"/>
      <c r="EZ6" s="622"/>
      <c r="FA6" s="622"/>
      <c r="FB6" s="622"/>
      <c r="FC6" s="623"/>
    </row>
    <row r="7" spans="1:159" ht="40.5" customHeight="1" thickBot="1" x14ac:dyDescent="0.25">
      <c r="A7" s="619" t="s">
        <v>49</v>
      </c>
      <c r="B7" s="620"/>
      <c r="C7" s="620"/>
      <c r="D7" s="620"/>
      <c r="E7" s="620"/>
      <c r="F7" s="620"/>
      <c r="G7" s="624" t="s">
        <v>535</v>
      </c>
      <c r="H7" s="625"/>
      <c r="I7" s="625"/>
      <c r="J7" s="625"/>
      <c r="K7" s="625"/>
      <c r="L7" s="625"/>
      <c r="M7" s="625"/>
      <c r="N7" s="625"/>
      <c r="O7" s="625"/>
      <c r="P7" s="625"/>
      <c r="Q7" s="625"/>
      <c r="R7" s="625"/>
      <c r="S7" s="625"/>
      <c r="T7" s="625"/>
      <c r="U7" s="625"/>
      <c r="V7" s="625"/>
      <c r="W7" s="625"/>
      <c r="X7" s="625"/>
      <c r="Y7" s="625"/>
      <c r="Z7" s="625"/>
      <c r="AA7" s="625"/>
      <c r="AB7" s="625"/>
      <c r="AC7" s="625"/>
      <c r="AD7" s="625"/>
      <c r="AE7" s="625"/>
      <c r="AF7" s="625"/>
      <c r="AG7" s="625"/>
      <c r="AH7" s="625"/>
      <c r="AI7" s="625"/>
      <c r="AJ7" s="625"/>
      <c r="AK7" s="625"/>
      <c r="AL7" s="625"/>
      <c r="AM7" s="625"/>
      <c r="AN7" s="625"/>
      <c r="AO7" s="625"/>
      <c r="AP7" s="625"/>
      <c r="AQ7" s="625"/>
      <c r="AR7" s="625"/>
      <c r="AS7" s="625"/>
      <c r="AT7" s="625"/>
      <c r="AU7" s="625"/>
      <c r="AV7" s="625"/>
      <c r="AW7" s="625"/>
      <c r="AX7" s="625"/>
      <c r="AY7" s="625"/>
      <c r="AZ7" s="625"/>
      <c r="BA7" s="625"/>
      <c r="BB7" s="625"/>
      <c r="BC7" s="625"/>
      <c r="BD7" s="625"/>
      <c r="BE7" s="625"/>
      <c r="BF7" s="625"/>
      <c r="BG7" s="625"/>
      <c r="BH7" s="625"/>
      <c r="BI7" s="625"/>
      <c r="BJ7" s="625"/>
      <c r="BK7" s="625"/>
      <c r="BL7" s="625"/>
      <c r="BM7" s="625"/>
      <c r="BN7" s="625"/>
      <c r="BO7" s="625"/>
      <c r="BP7" s="625"/>
      <c r="BQ7" s="625"/>
      <c r="BR7" s="625"/>
      <c r="BS7" s="625"/>
      <c r="BT7" s="625"/>
      <c r="BU7" s="625"/>
      <c r="BV7" s="625"/>
      <c r="BW7" s="625"/>
      <c r="BX7" s="625"/>
      <c r="BY7" s="625"/>
      <c r="BZ7" s="625"/>
      <c r="CA7" s="625"/>
      <c r="CB7" s="625"/>
      <c r="CC7" s="625"/>
      <c r="CD7" s="625"/>
      <c r="CE7" s="625"/>
      <c r="CF7" s="625"/>
      <c r="CG7" s="625"/>
      <c r="CH7" s="625"/>
      <c r="CI7" s="625"/>
      <c r="CJ7" s="625"/>
      <c r="CK7" s="625"/>
      <c r="CL7" s="625"/>
      <c r="CM7" s="625"/>
      <c r="CN7" s="625"/>
      <c r="CO7" s="625"/>
      <c r="CP7" s="625"/>
      <c r="CQ7" s="625"/>
      <c r="CR7" s="625"/>
      <c r="CS7" s="625"/>
      <c r="CT7" s="625"/>
      <c r="CU7" s="625"/>
      <c r="CV7" s="625"/>
      <c r="CW7" s="625"/>
      <c r="CX7" s="625"/>
      <c r="CY7" s="625"/>
      <c r="CZ7" s="625"/>
      <c r="DA7" s="625"/>
      <c r="DB7" s="625"/>
      <c r="DC7" s="625"/>
      <c r="DD7" s="625"/>
      <c r="DE7" s="625"/>
      <c r="DF7" s="625"/>
      <c r="DG7" s="625"/>
      <c r="DH7" s="625"/>
      <c r="DI7" s="625"/>
      <c r="DJ7" s="625"/>
      <c r="DK7" s="625"/>
      <c r="DL7" s="625"/>
      <c r="DM7" s="625"/>
      <c r="DN7" s="625"/>
      <c r="DO7" s="625"/>
      <c r="DP7" s="625"/>
      <c r="DQ7" s="625"/>
      <c r="DR7" s="625"/>
      <c r="DS7" s="625"/>
      <c r="DT7" s="625"/>
      <c r="DU7" s="625"/>
      <c r="DV7" s="625"/>
      <c r="DW7" s="625"/>
      <c r="DX7" s="625"/>
      <c r="DY7" s="625"/>
      <c r="DZ7" s="625"/>
      <c r="EA7" s="625"/>
      <c r="EB7" s="625"/>
      <c r="EC7" s="625"/>
      <c r="ED7" s="625"/>
      <c r="EE7" s="625"/>
      <c r="EF7" s="625"/>
      <c r="EG7" s="625"/>
      <c r="EH7" s="625"/>
      <c r="EI7" s="625"/>
      <c r="EJ7" s="625"/>
      <c r="EK7" s="625"/>
      <c r="EL7" s="625"/>
      <c r="EM7" s="625"/>
      <c r="EN7" s="625"/>
      <c r="EO7" s="625"/>
      <c r="EP7" s="625"/>
      <c r="EQ7" s="625"/>
      <c r="ER7" s="625"/>
      <c r="ES7" s="625"/>
      <c r="ET7" s="625"/>
      <c r="EU7" s="625"/>
      <c r="EV7" s="625"/>
      <c r="EW7" s="625"/>
      <c r="EX7" s="625"/>
      <c r="EY7" s="625"/>
      <c r="EZ7" s="625"/>
      <c r="FA7" s="625"/>
      <c r="FB7" s="625"/>
      <c r="FC7" s="626"/>
    </row>
    <row r="8" spans="1:159" ht="40.5" customHeight="1" thickBot="1" x14ac:dyDescent="0.25">
      <c r="A8" s="619" t="s">
        <v>1</v>
      </c>
      <c r="B8" s="620"/>
      <c r="C8" s="620"/>
      <c r="D8" s="620"/>
      <c r="E8" s="620"/>
      <c r="F8" s="620"/>
      <c r="G8" s="627" t="s">
        <v>536</v>
      </c>
      <c r="H8" s="628"/>
      <c r="I8" s="628"/>
      <c r="J8" s="628"/>
      <c r="K8" s="628"/>
      <c r="L8" s="628"/>
      <c r="M8" s="628"/>
      <c r="N8" s="628"/>
      <c r="O8" s="628"/>
      <c r="P8" s="628"/>
      <c r="Q8" s="628"/>
      <c r="R8" s="628"/>
      <c r="S8" s="628"/>
      <c r="T8" s="628"/>
      <c r="U8" s="628"/>
      <c r="V8" s="628"/>
      <c r="W8" s="628"/>
      <c r="X8" s="628"/>
      <c r="Y8" s="628"/>
      <c r="Z8" s="628"/>
      <c r="AA8" s="628"/>
      <c r="AB8" s="628"/>
      <c r="AC8" s="628"/>
      <c r="AD8" s="628"/>
      <c r="AE8" s="628"/>
      <c r="AF8" s="628"/>
      <c r="AG8" s="628"/>
      <c r="AH8" s="628"/>
      <c r="AI8" s="628"/>
      <c r="AJ8" s="628"/>
      <c r="AK8" s="628"/>
      <c r="AL8" s="628"/>
      <c r="AM8" s="628"/>
      <c r="AN8" s="628"/>
      <c r="AO8" s="628"/>
      <c r="AP8" s="628"/>
      <c r="AQ8" s="628"/>
      <c r="AR8" s="628"/>
      <c r="AS8" s="628"/>
      <c r="AT8" s="628"/>
      <c r="AU8" s="628"/>
      <c r="AV8" s="628"/>
      <c r="AW8" s="628"/>
      <c r="AX8" s="628"/>
      <c r="AY8" s="628"/>
      <c r="AZ8" s="628"/>
      <c r="BA8" s="628"/>
      <c r="BB8" s="628"/>
      <c r="BC8" s="628"/>
      <c r="BD8" s="628"/>
      <c r="BE8" s="628"/>
      <c r="BF8" s="628"/>
      <c r="BG8" s="628"/>
      <c r="BH8" s="628"/>
      <c r="BI8" s="628"/>
      <c r="BJ8" s="628"/>
      <c r="BK8" s="628"/>
      <c r="BL8" s="628"/>
      <c r="BM8" s="628"/>
      <c r="BN8" s="628"/>
      <c r="BO8" s="628"/>
      <c r="BP8" s="628"/>
      <c r="BQ8" s="628"/>
      <c r="BR8" s="628"/>
      <c r="BS8" s="628"/>
      <c r="BT8" s="628"/>
      <c r="BU8" s="628"/>
      <c r="BV8" s="628"/>
      <c r="BW8" s="628"/>
      <c r="BX8" s="628"/>
      <c r="BY8" s="628"/>
      <c r="BZ8" s="628"/>
      <c r="CA8" s="628"/>
      <c r="CB8" s="628"/>
      <c r="CC8" s="628"/>
      <c r="CD8" s="628"/>
      <c r="CE8" s="628"/>
      <c r="CF8" s="628"/>
      <c r="CG8" s="628"/>
      <c r="CH8" s="628"/>
      <c r="CI8" s="628"/>
      <c r="CJ8" s="628"/>
      <c r="CK8" s="628"/>
      <c r="CL8" s="628"/>
      <c r="CM8" s="628"/>
      <c r="CN8" s="628"/>
      <c r="CO8" s="628"/>
      <c r="CP8" s="628"/>
      <c r="CQ8" s="628"/>
      <c r="CR8" s="628"/>
      <c r="CS8" s="628"/>
      <c r="CT8" s="628"/>
      <c r="CU8" s="628"/>
      <c r="CV8" s="628"/>
      <c r="CW8" s="628"/>
      <c r="CX8" s="628"/>
      <c r="CY8" s="628"/>
      <c r="CZ8" s="628"/>
      <c r="DA8" s="628"/>
      <c r="DB8" s="628"/>
      <c r="DC8" s="628"/>
      <c r="DD8" s="628"/>
      <c r="DE8" s="628"/>
      <c r="DF8" s="628"/>
      <c r="DG8" s="628"/>
      <c r="DH8" s="628"/>
      <c r="DI8" s="628"/>
      <c r="DJ8" s="628"/>
      <c r="DK8" s="628"/>
      <c r="DL8" s="628"/>
      <c r="DM8" s="628"/>
      <c r="DN8" s="628"/>
      <c r="DO8" s="628"/>
      <c r="DP8" s="628"/>
      <c r="DQ8" s="628"/>
      <c r="DR8" s="628"/>
      <c r="DS8" s="628"/>
      <c r="DT8" s="628"/>
      <c r="DU8" s="628"/>
      <c r="DV8" s="628"/>
      <c r="DW8" s="628"/>
      <c r="DX8" s="628"/>
      <c r="DY8" s="628"/>
      <c r="DZ8" s="628"/>
      <c r="EA8" s="628"/>
      <c r="EB8" s="628"/>
      <c r="EC8" s="628"/>
      <c r="ED8" s="628"/>
      <c r="EE8" s="628"/>
      <c r="EF8" s="628"/>
      <c r="EG8" s="628"/>
      <c r="EH8" s="628"/>
      <c r="EI8" s="628"/>
      <c r="EJ8" s="628"/>
      <c r="EK8" s="628"/>
      <c r="EL8" s="628"/>
      <c r="EM8" s="628"/>
      <c r="EN8" s="628"/>
      <c r="EO8" s="628"/>
      <c r="EP8" s="628"/>
      <c r="EQ8" s="628"/>
      <c r="ER8" s="628"/>
      <c r="ES8" s="628"/>
      <c r="ET8" s="628"/>
      <c r="EU8" s="628"/>
      <c r="EV8" s="628"/>
      <c r="EW8" s="628"/>
      <c r="EX8" s="628"/>
      <c r="EY8" s="628"/>
      <c r="EZ8" s="628"/>
      <c r="FA8" s="628"/>
      <c r="FB8" s="628"/>
      <c r="FC8" s="629"/>
    </row>
    <row r="9" spans="1:159" ht="34.5" customHeight="1" x14ac:dyDescent="0.2">
      <c r="A9" s="16"/>
      <c r="B9" s="15"/>
      <c r="C9" s="15"/>
      <c r="D9" s="15"/>
      <c r="E9" s="15"/>
      <c r="F9" s="15"/>
      <c r="G9" s="15"/>
      <c r="H9" s="15"/>
      <c r="I9" s="15"/>
      <c r="J9" s="15"/>
      <c r="K9" s="15"/>
      <c r="L9" s="15"/>
      <c r="M9" s="15"/>
      <c r="N9" s="15"/>
      <c r="O9" s="15"/>
      <c r="P9" s="15"/>
      <c r="Q9" s="15"/>
      <c r="R9" s="15"/>
      <c r="S9" s="15"/>
      <c r="T9" s="15"/>
      <c r="U9" s="63"/>
      <c r="V9" s="15"/>
      <c r="W9" s="15"/>
      <c r="X9" s="15"/>
      <c r="Y9" s="63"/>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row>
    <row r="10" spans="1:159" s="64" customFormat="1" ht="40.5" customHeight="1" x14ac:dyDescent="0.2">
      <c r="A10" s="597" t="s">
        <v>57</v>
      </c>
      <c r="B10" s="597"/>
      <c r="C10" s="597"/>
      <c r="D10" s="597"/>
      <c r="E10" s="597"/>
      <c r="F10" s="597"/>
      <c r="G10" s="597"/>
      <c r="H10" s="597"/>
      <c r="I10" s="597"/>
      <c r="J10" s="597" t="s">
        <v>116</v>
      </c>
      <c r="K10" s="597"/>
      <c r="L10" s="597"/>
      <c r="M10" s="597"/>
      <c r="N10" s="597"/>
      <c r="O10" s="597"/>
      <c r="P10" s="597"/>
      <c r="Q10" s="597"/>
      <c r="R10" s="597"/>
      <c r="S10" s="597"/>
      <c r="T10" s="597"/>
      <c r="U10" s="597"/>
      <c r="V10" s="597"/>
      <c r="W10" s="597"/>
      <c r="X10" s="597"/>
      <c r="Y10" s="597"/>
      <c r="Z10" s="597"/>
      <c r="AA10" s="597"/>
      <c r="AB10" s="597"/>
      <c r="AC10" s="597"/>
      <c r="AD10" s="597"/>
      <c r="AE10" s="597"/>
      <c r="AF10" s="597"/>
      <c r="AG10" s="597"/>
      <c r="AH10" s="597"/>
      <c r="AI10" s="597"/>
      <c r="AJ10" s="597"/>
      <c r="AK10" s="597"/>
      <c r="AL10" s="597"/>
      <c r="AM10" s="597"/>
      <c r="AN10" s="597"/>
      <c r="AO10" s="597"/>
      <c r="AP10" s="597"/>
      <c r="AQ10" s="597"/>
      <c r="AR10" s="597"/>
      <c r="AS10" s="597"/>
      <c r="AT10" s="597"/>
      <c r="AU10" s="597"/>
      <c r="AV10" s="597"/>
      <c r="AW10" s="597"/>
      <c r="AX10" s="597"/>
      <c r="AY10" s="597"/>
      <c r="AZ10" s="597"/>
      <c r="BA10" s="597"/>
      <c r="BB10" s="597"/>
      <c r="BC10" s="597"/>
      <c r="BD10" s="597"/>
      <c r="BE10" s="597"/>
      <c r="BF10" s="597"/>
      <c r="BG10" s="597"/>
      <c r="BH10" s="597"/>
      <c r="BI10" s="597"/>
      <c r="BJ10" s="597"/>
      <c r="BK10" s="597"/>
      <c r="BL10" s="597"/>
      <c r="BM10" s="597"/>
      <c r="BN10" s="597"/>
      <c r="BO10" s="597"/>
      <c r="BP10" s="597"/>
      <c r="BQ10" s="597"/>
      <c r="BR10" s="597"/>
      <c r="BS10" s="597"/>
      <c r="BT10" s="597"/>
      <c r="BU10" s="597"/>
      <c r="BV10" s="597"/>
      <c r="BW10" s="597"/>
      <c r="BX10" s="597"/>
      <c r="BY10" s="597"/>
      <c r="BZ10" s="597"/>
      <c r="CA10" s="597"/>
      <c r="CB10" s="597"/>
      <c r="CC10" s="597"/>
      <c r="CD10" s="597"/>
      <c r="CE10" s="597"/>
      <c r="CF10" s="597"/>
      <c r="CG10" s="597"/>
      <c r="CH10" s="597"/>
      <c r="CI10" s="597"/>
      <c r="CJ10" s="597"/>
      <c r="CK10" s="597"/>
      <c r="CL10" s="597"/>
      <c r="CM10" s="597"/>
      <c r="CN10" s="597"/>
      <c r="CO10" s="597"/>
      <c r="CP10" s="597"/>
      <c r="CQ10" s="597"/>
      <c r="CR10" s="597"/>
      <c r="CS10" s="597"/>
      <c r="CT10" s="597"/>
      <c r="CU10" s="597"/>
      <c r="CV10" s="597"/>
      <c r="CW10" s="597"/>
      <c r="CX10" s="597"/>
      <c r="CY10" s="597"/>
      <c r="CZ10" s="597"/>
      <c r="DA10" s="597"/>
      <c r="DB10" s="597"/>
      <c r="DC10" s="597"/>
      <c r="DD10" s="597"/>
      <c r="DE10" s="597"/>
      <c r="DF10" s="597"/>
      <c r="DG10" s="597"/>
      <c r="DH10" s="597"/>
      <c r="DI10" s="597"/>
      <c r="DJ10" s="597"/>
      <c r="DK10" s="597"/>
      <c r="DL10" s="597"/>
      <c r="DM10" s="597"/>
      <c r="DN10" s="597"/>
      <c r="DO10" s="597"/>
      <c r="DP10" s="597"/>
      <c r="DQ10" s="597"/>
      <c r="DR10" s="597"/>
      <c r="DS10" s="597"/>
      <c r="DT10" s="597"/>
      <c r="DU10" s="597"/>
      <c r="DV10" s="597"/>
      <c r="DW10" s="597"/>
      <c r="DX10" s="597"/>
      <c r="DY10" s="597"/>
      <c r="DZ10" s="597"/>
      <c r="EA10" s="597"/>
      <c r="EB10" s="597"/>
      <c r="EC10" s="597"/>
      <c r="ED10" s="597"/>
      <c r="EE10" s="597"/>
      <c r="EF10" s="597"/>
      <c r="EG10" s="597"/>
      <c r="EH10" s="597"/>
      <c r="EI10" s="597"/>
      <c r="EJ10" s="597"/>
      <c r="EK10" s="597"/>
      <c r="EL10" s="597"/>
      <c r="EM10" s="597"/>
      <c r="EN10" s="597"/>
      <c r="EO10" s="597"/>
      <c r="EP10" s="597"/>
      <c r="EQ10" s="597"/>
      <c r="ER10" s="597"/>
      <c r="ES10" s="597"/>
      <c r="ET10" s="634" t="s">
        <v>108</v>
      </c>
      <c r="EU10" s="634" t="s">
        <v>109</v>
      </c>
      <c r="EV10" s="598" t="s">
        <v>110</v>
      </c>
      <c r="EW10" s="595" t="s">
        <v>227</v>
      </c>
      <c r="EX10" s="598" t="s">
        <v>133</v>
      </c>
      <c r="EY10" s="597" t="s">
        <v>134</v>
      </c>
      <c r="EZ10" s="597" t="s">
        <v>135</v>
      </c>
      <c r="FA10" s="597" t="s">
        <v>136</v>
      </c>
      <c r="FB10" s="597" t="s">
        <v>138</v>
      </c>
      <c r="FC10" s="597" t="s">
        <v>137</v>
      </c>
    </row>
    <row r="11" spans="1:159" s="64" customFormat="1" ht="40.5" customHeight="1" x14ac:dyDescent="0.2">
      <c r="A11" s="597" t="s">
        <v>67</v>
      </c>
      <c r="B11" s="597"/>
      <c r="C11" s="597"/>
      <c r="D11" s="597"/>
      <c r="E11" s="597"/>
      <c r="F11" s="597"/>
      <c r="G11" s="597"/>
      <c r="H11" s="597"/>
      <c r="I11" s="597"/>
      <c r="J11" s="618" t="s">
        <v>47</v>
      </c>
      <c r="K11" s="618"/>
      <c r="L11" s="618"/>
      <c r="M11" s="618"/>
      <c r="N11" s="618"/>
      <c r="O11" s="618"/>
      <c r="P11" s="618"/>
      <c r="Q11" s="618"/>
      <c r="R11" s="618"/>
      <c r="S11" s="618"/>
      <c r="T11" s="618"/>
      <c r="U11" s="618"/>
      <c r="V11" s="618"/>
      <c r="W11" s="618"/>
      <c r="X11" s="618"/>
      <c r="Y11" s="618"/>
      <c r="Z11" s="618"/>
      <c r="AA11" s="618"/>
      <c r="AB11" s="618"/>
      <c r="AC11" s="618"/>
      <c r="AD11" s="618" t="s">
        <v>48</v>
      </c>
      <c r="AE11" s="618"/>
      <c r="AF11" s="618"/>
      <c r="AG11" s="618"/>
      <c r="AH11" s="618"/>
      <c r="AI11" s="618"/>
      <c r="AJ11" s="618"/>
      <c r="AK11" s="618"/>
      <c r="AL11" s="618"/>
      <c r="AM11" s="618"/>
      <c r="AN11" s="618"/>
      <c r="AO11" s="618"/>
      <c r="AP11" s="618"/>
      <c r="AQ11" s="618"/>
      <c r="AR11" s="618"/>
      <c r="AS11" s="618"/>
      <c r="AT11" s="618"/>
      <c r="AU11" s="618"/>
      <c r="AV11" s="618"/>
      <c r="AW11" s="618"/>
      <c r="AX11" s="618"/>
      <c r="AY11" s="618"/>
      <c r="AZ11" s="618"/>
      <c r="BA11" s="618"/>
      <c r="BB11" s="618"/>
      <c r="BC11" s="618"/>
      <c r="BD11" s="618"/>
      <c r="BE11" s="618"/>
      <c r="BF11" s="618"/>
      <c r="BG11" s="618"/>
      <c r="BH11" s="617" t="s">
        <v>50</v>
      </c>
      <c r="BI11" s="617"/>
      <c r="BJ11" s="617"/>
      <c r="BK11" s="617"/>
      <c r="BL11" s="617"/>
      <c r="BM11" s="617"/>
      <c r="BN11" s="617"/>
      <c r="BO11" s="617"/>
      <c r="BP11" s="617"/>
      <c r="BQ11" s="617"/>
      <c r="BR11" s="617"/>
      <c r="BS11" s="617"/>
      <c r="BT11" s="617"/>
      <c r="BU11" s="617"/>
      <c r="BV11" s="617"/>
      <c r="BW11" s="617"/>
      <c r="BX11" s="617"/>
      <c r="BY11" s="617"/>
      <c r="BZ11" s="617"/>
      <c r="CA11" s="617"/>
      <c r="CB11" s="617"/>
      <c r="CC11" s="617"/>
      <c r="CD11" s="617"/>
      <c r="CE11" s="617"/>
      <c r="CF11" s="617"/>
      <c r="CG11" s="617"/>
      <c r="CH11" s="617"/>
      <c r="CI11" s="617"/>
      <c r="CJ11" s="617"/>
      <c r="CK11" s="617"/>
      <c r="CL11" s="618" t="s">
        <v>51</v>
      </c>
      <c r="CM11" s="618"/>
      <c r="CN11" s="618"/>
      <c r="CO11" s="618"/>
      <c r="CP11" s="618"/>
      <c r="CQ11" s="618"/>
      <c r="CR11" s="618"/>
      <c r="CS11" s="618"/>
      <c r="CT11" s="618"/>
      <c r="CU11" s="618"/>
      <c r="CV11" s="618"/>
      <c r="CW11" s="618"/>
      <c r="CX11" s="618"/>
      <c r="CY11" s="618"/>
      <c r="CZ11" s="618"/>
      <c r="DA11" s="618"/>
      <c r="DB11" s="618"/>
      <c r="DC11" s="618"/>
      <c r="DD11" s="618"/>
      <c r="DE11" s="618"/>
      <c r="DF11" s="618"/>
      <c r="DG11" s="618"/>
      <c r="DH11" s="618"/>
      <c r="DI11" s="618"/>
      <c r="DJ11" s="618"/>
      <c r="DK11" s="618"/>
      <c r="DL11" s="618"/>
      <c r="DM11" s="618"/>
      <c r="DN11" s="618"/>
      <c r="DO11" s="618"/>
      <c r="DP11" s="618" t="s">
        <v>52</v>
      </c>
      <c r="DQ11" s="618"/>
      <c r="DR11" s="618"/>
      <c r="DS11" s="618"/>
      <c r="DT11" s="618"/>
      <c r="DU11" s="618"/>
      <c r="DV11" s="618"/>
      <c r="DW11" s="618"/>
      <c r="DX11" s="618"/>
      <c r="DY11" s="618"/>
      <c r="DZ11" s="618"/>
      <c r="EA11" s="618"/>
      <c r="EB11" s="618"/>
      <c r="EC11" s="618"/>
      <c r="ED11" s="618"/>
      <c r="EE11" s="618"/>
      <c r="EF11" s="618"/>
      <c r="EG11" s="618"/>
      <c r="EH11" s="618"/>
      <c r="EI11" s="618"/>
      <c r="EJ11" s="618"/>
      <c r="EK11" s="618"/>
      <c r="EL11" s="618"/>
      <c r="EM11" s="618"/>
      <c r="EN11" s="618"/>
      <c r="EO11" s="618"/>
      <c r="EP11" s="618"/>
      <c r="EQ11" s="618"/>
      <c r="ER11" s="618"/>
      <c r="ES11" s="618"/>
      <c r="ET11" s="634"/>
      <c r="EU11" s="634"/>
      <c r="EV11" s="598"/>
      <c r="EW11" s="595"/>
      <c r="EX11" s="598"/>
      <c r="EY11" s="597"/>
      <c r="EZ11" s="597"/>
      <c r="FA11" s="597"/>
      <c r="FB11" s="597"/>
      <c r="FC11" s="597"/>
    </row>
    <row r="12" spans="1:159" s="65" customFormat="1" ht="93" customHeight="1" x14ac:dyDescent="0.2">
      <c r="A12" s="575" t="s">
        <v>58</v>
      </c>
      <c r="B12" s="575" t="s">
        <v>59</v>
      </c>
      <c r="C12" s="575" t="s">
        <v>60</v>
      </c>
      <c r="D12" s="575" t="s">
        <v>61</v>
      </c>
      <c r="E12" s="575" t="s">
        <v>62</v>
      </c>
      <c r="F12" s="575" t="s">
        <v>63</v>
      </c>
      <c r="G12" s="575" t="s">
        <v>64</v>
      </c>
      <c r="H12" s="576" t="s">
        <v>65</v>
      </c>
      <c r="I12" s="577" t="s">
        <v>66</v>
      </c>
      <c r="J12" s="577" t="s">
        <v>228</v>
      </c>
      <c r="K12" s="578" t="s">
        <v>229</v>
      </c>
      <c r="L12" s="576" t="s">
        <v>230</v>
      </c>
      <c r="M12" s="578" t="s">
        <v>231</v>
      </c>
      <c r="N12" s="576" t="s">
        <v>232</v>
      </c>
      <c r="O12" s="578" t="s">
        <v>233</v>
      </c>
      <c r="P12" s="576" t="s">
        <v>234</v>
      </c>
      <c r="Q12" s="578" t="s">
        <v>235</v>
      </c>
      <c r="R12" s="576" t="s">
        <v>236</v>
      </c>
      <c r="S12" s="578" t="s">
        <v>237</v>
      </c>
      <c r="T12" s="576" t="s">
        <v>238</v>
      </c>
      <c r="U12" s="578" t="s">
        <v>239</v>
      </c>
      <c r="V12" s="576" t="s">
        <v>240</v>
      </c>
      <c r="W12" s="578" t="s">
        <v>241</v>
      </c>
      <c r="X12" s="576" t="s">
        <v>242</v>
      </c>
      <c r="Y12" s="579" t="s">
        <v>107</v>
      </c>
      <c r="Z12" s="580" t="s">
        <v>139</v>
      </c>
      <c r="AA12" s="393" t="s">
        <v>140</v>
      </c>
      <c r="AB12" s="581" t="s">
        <v>141</v>
      </c>
      <c r="AC12" s="393" t="s">
        <v>142</v>
      </c>
      <c r="AD12" s="577" t="s">
        <v>228</v>
      </c>
      <c r="AE12" s="578" t="s">
        <v>243</v>
      </c>
      <c r="AF12" s="576" t="s">
        <v>244</v>
      </c>
      <c r="AG12" s="578" t="s">
        <v>245</v>
      </c>
      <c r="AH12" s="576" t="s">
        <v>246</v>
      </c>
      <c r="AI12" s="578" t="s">
        <v>247</v>
      </c>
      <c r="AJ12" s="576" t="s">
        <v>248</v>
      </c>
      <c r="AK12" s="578" t="s">
        <v>249</v>
      </c>
      <c r="AL12" s="576" t="s">
        <v>250</v>
      </c>
      <c r="AM12" s="578" t="s">
        <v>251</v>
      </c>
      <c r="AN12" s="576" t="s">
        <v>252</v>
      </c>
      <c r="AO12" s="578" t="s">
        <v>229</v>
      </c>
      <c r="AP12" s="576" t="s">
        <v>230</v>
      </c>
      <c r="AQ12" s="578" t="s">
        <v>231</v>
      </c>
      <c r="AR12" s="576" t="s">
        <v>232</v>
      </c>
      <c r="AS12" s="578" t="s">
        <v>233</v>
      </c>
      <c r="AT12" s="576" t="s">
        <v>234</v>
      </c>
      <c r="AU12" s="578" t="s">
        <v>235</v>
      </c>
      <c r="AV12" s="576" t="s">
        <v>236</v>
      </c>
      <c r="AW12" s="578" t="s">
        <v>237</v>
      </c>
      <c r="AX12" s="576" t="s">
        <v>238</v>
      </c>
      <c r="AY12" s="578" t="s">
        <v>239</v>
      </c>
      <c r="AZ12" s="576" t="s">
        <v>240</v>
      </c>
      <c r="BA12" s="578" t="s">
        <v>241</v>
      </c>
      <c r="BB12" s="576" t="s">
        <v>242</v>
      </c>
      <c r="BC12" s="579" t="s">
        <v>107</v>
      </c>
      <c r="BD12" s="581" t="s">
        <v>131</v>
      </c>
      <c r="BE12" s="393" t="s">
        <v>130</v>
      </c>
      <c r="BF12" s="581" t="s">
        <v>129</v>
      </c>
      <c r="BG12" s="393" t="s">
        <v>128</v>
      </c>
      <c r="BH12" s="577" t="s">
        <v>228</v>
      </c>
      <c r="BI12" s="582" t="s">
        <v>533</v>
      </c>
      <c r="BJ12" s="583" t="s">
        <v>534</v>
      </c>
      <c r="BK12" s="582" t="s">
        <v>245</v>
      </c>
      <c r="BL12" s="583" t="s">
        <v>246</v>
      </c>
      <c r="BM12" s="582" t="s">
        <v>247</v>
      </c>
      <c r="BN12" s="583" t="s">
        <v>248</v>
      </c>
      <c r="BO12" s="582" t="s">
        <v>249</v>
      </c>
      <c r="BP12" s="583" t="s">
        <v>250</v>
      </c>
      <c r="BQ12" s="582" t="s">
        <v>251</v>
      </c>
      <c r="BR12" s="583" t="s">
        <v>252</v>
      </c>
      <c r="BS12" s="582" t="s">
        <v>229</v>
      </c>
      <c r="BT12" s="583" t="s">
        <v>230</v>
      </c>
      <c r="BU12" s="582" t="s">
        <v>231</v>
      </c>
      <c r="BV12" s="583" t="s">
        <v>232</v>
      </c>
      <c r="BW12" s="582" t="s">
        <v>233</v>
      </c>
      <c r="BX12" s="583" t="s">
        <v>234</v>
      </c>
      <c r="BY12" s="582" t="s">
        <v>235</v>
      </c>
      <c r="BZ12" s="583" t="s">
        <v>236</v>
      </c>
      <c r="CA12" s="582" t="s">
        <v>237</v>
      </c>
      <c r="CB12" s="583" t="s">
        <v>238</v>
      </c>
      <c r="CC12" s="582" t="s">
        <v>239</v>
      </c>
      <c r="CD12" s="583" t="s">
        <v>240</v>
      </c>
      <c r="CE12" s="582" t="s">
        <v>241</v>
      </c>
      <c r="CF12" s="583" t="s">
        <v>242</v>
      </c>
      <c r="CG12" s="579" t="s">
        <v>107</v>
      </c>
      <c r="CH12" s="584" t="s">
        <v>111</v>
      </c>
      <c r="CI12" s="585" t="s">
        <v>112</v>
      </c>
      <c r="CJ12" s="584" t="s">
        <v>113</v>
      </c>
      <c r="CK12" s="585" t="s">
        <v>114</v>
      </c>
      <c r="CL12" s="577" t="s">
        <v>228</v>
      </c>
      <c r="CM12" s="582" t="s">
        <v>243</v>
      </c>
      <c r="CN12" s="583" t="s">
        <v>244</v>
      </c>
      <c r="CO12" s="582" t="s">
        <v>245</v>
      </c>
      <c r="CP12" s="583" t="s">
        <v>246</v>
      </c>
      <c r="CQ12" s="582" t="s">
        <v>247</v>
      </c>
      <c r="CR12" s="583" t="s">
        <v>248</v>
      </c>
      <c r="CS12" s="582" t="s">
        <v>249</v>
      </c>
      <c r="CT12" s="583" t="s">
        <v>250</v>
      </c>
      <c r="CU12" s="582" t="s">
        <v>251</v>
      </c>
      <c r="CV12" s="583" t="s">
        <v>252</v>
      </c>
      <c r="CW12" s="582" t="s">
        <v>229</v>
      </c>
      <c r="CX12" s="583" t="s">
        <v>230</v>
      </c>
      <c r="CY12" s="582" t="s">
        <v>231</v>
      </c>
      <c r="CZ12" s="583" t="s">
        <v>232</v>
      </c>
      <c r="DA12" s="582" t="s">
        <v>233</v>
      </c>
      <c r="DB12" s="583" t="s">
        <v>234</v>
      </c>
      <c r="DC12" s="582" t="s">
        <v>235</v>
      </c>
      <c r="DD12" s="583" t="s">
        <v>236</v>
      </c>
      <c r="DE12" s="582" t="s">
        <v>237</v>
      </c>
      <c r="DF12" s="583" t="s">
        <v>238</v>
      </c>
      <c r="DG12" s="582" t="s">
        <v>239</v>
      </c>
      <c r="DH12" s="583" t="s">
        <v>240</v>
      </c>
      <c r="DI12" s="582" t="s">
        <v>241</v>
      </c>
      <c r="DJ12" s="583" t="s">
        <v>242</v>
      </c>
      <c r="DK12" s="579" t="s">
        <v>107</v>
      </c>
      <c r="DL12" s="584" t="s">
        <v>117</v>
      </c>
      <c r="DM12" s="585" t="s">
        <v>118</v>
      </c>
      <c r="DN12" s="584" t="s">
        <v>119</v>
      </c>
      <c r="DO12" s="585" t="s">
        <v>120</v>
      </c>
      <c r="DP12" s="577" t="s">
        <v>228</v>
      </c>
      <c r="DQ12" s="578" t="s">
        <v>243</v>
      </c>
      <c r="DR12" s="576" t="s">
        <v>244</v>
      </c>
      <c r="DS12" s="578" t="s">
        <v>245</v>
      </c>
      <c r="DT12" s="576" t="s">
        <v>246</v>
      </c>
      <c r="DU12" s="578" t="s">
        <v>247</v>
      </c>
      <c r="DV12" s="576" t="s">
        <v>248</v>
      </c>
      <c r="DW12" s="578" t="s">
        <v>249</v>
      </c>
      <c r="DX12" s="576" t="s">
        <v>250</v>
      </c>
      <c r="DY12" s="578" t="s">
        <v>251</v>
      </c>
      <c r="DZ12" s="576" t="s">
        <v>252</v>
      </c>
      <c r="EA12" s="578" t="s">
        <v>229</v>
      </c>
      <c r="EB12" s="576" t="s">
        <v>230</v>
      </c>
      <c r="EC12" s="578" t="s">
        <v>231</v>
      </c>
      <c r="ED12" s="576" t="s">
        <v>232</v>
      </c>
      <c r="EE12" s="578" t="s">
        <v>233</v>
      </c>
      <c r="EF12" s="576" t="s">
        <v>234</v>
      </c>
      <c r="EG12" s="578" t="s">
        <v>235</v>
      </c>
      <c r="EH12" s="576" t="s">
        <v>236</v>
      </c>
      <c r="EI12" s="578" t="s">
        <v>237</v>
      </c>
      <c r="EJ12" s="576" t="s">
        <v>238</v>
      </c>
      <c r="EK12" s="578" t="s">
        <v>239</v>
      </c>
      <c r="EL12" s="576" t="s">
        <v>240</v>
      </c>
      <c r="EM12" s="578" t="s">
        <v>241</v>
      </c>
      <c r="EN12" s="576" t="s">
        <v>242</v>
      </c>
      <c r="EO12" s="579" t="s">
        <v>107</v>
      </c>
      <c r="EP12" s="580" t="s">
        <v>121</v>
      </c>
      <c r="EQ12" s="393" t="s">
        <v>122</v>
      </c>
      <c r="ER12" s="580" t="s">
        <v>123</v>
      </c>
      <c r="ES12" s="393" t="s">
        <v>124</v>
      </c>
      <c r="ET12" s="635"/>
      <c r="EU12" s="635"/>
      <c r="EV12" s="599"/>
      <c r="EW12" s="596"/>
      <c r="EX12" s="599"/>
      <c r="EY12" s="600"/>
      <c r="EZ12" s="600"/>
      <c r="FA12" s="600"/>
      <c r="FB12" s="600"/>
      <c r="FC12" s="600"/>
    </row>
    <row r="13" spans="1:159" s="13" customFormat="1" ht="141.75" customHeight="1" x14ac:dyDescent="0.2">
      <c r="A13" s="994">
        <v>2</v>
      </c>
      <c r="B13" s="994">
        <v>28</v>
      </c>
      <c r="C13" s="995">
        <v>215</v>
      </c>
      <c r="D13" s="996" t="s">
        <v>151</v>
      </c>
      <c r="E13" s="995">
        <v>230</v>
      </c>
      <c r="F13" s="997" t="s">
        <v>154</v>
      </c>
      <c r="G13" s="998" t="s">
        <v>156</v>
      </c>
      <c r="H13" s="995" t="s">
        <v>157</v>
      </c>
      <c r="I13" s="999">
        <v>80</v>
      </c>
      <c r="J13" s="1000">
        <v>0.1</v>
      </c>
      <c r="K13" s="1001"/>
      <c r="L13" s="1001"/>
      <c r="M13" s="1002">
        <v>0</v>
      </c>
      <c r="N13" s="1002">
        <v>0</v>
      </c>
      <c r="O13" s="1002">
        <v>0</v>
      </c>
      <c r="P13" s="1002">
        <v>0</v>
      </c>
      <c r="Q13" s="1002">
        <v>0</v>
      </c>
      <c r="R13" s="1002">
        <v>0</v>
      </c>
      <c r="S13" s="1002">
        <v>0</v>
      </c>
      <c r="T13" s="1002">
        <v>0</v>
      </c>
      <c r="U13" s="1002">
        <v>0</v>
      </c>
      <c r="V13" s="1002">
        <v>0</v>
      </c>
      <c r="W13" s="1002">
        <v>0</v>
      </c>
      <c r="X13" s="1003">
        <v>0</v>
      </c>
      <c r="Y13" s="1004">
        <f>+X13</f>
        <v>0</v>
      </c>
      <c r="Z13" s="1004">
        <f t="shared" ref="Z13:AB14" si="0">+W13</f>
        <v>0</v>
      </c>
      <c r="AA13" s="1004">
        <f t="shared" si="0"/>
        <v>0</v>
      </c>
      <c r="AB13" s="1005">
        <f t="shared" si="0"/>
        <v>0</v>
      </c>
      <c r="AC13" s="1005">
        <f>+X13</f>
        <v>0</v>
      </c>
      <c r="AD13" s="1006">
        <v>10</v>
      </c>
      <c r="AE13" s="1007">
        <v>0</v>
      </c>
      <c r="AF13" s="1007">
        <v>0</v>
      </c>
      <c r="AG13" s="1007">
        <v>0</v>
      </c>
      <c r="AH13" s="1007">
        <v>0</v>
      </c>
      <c r="AI13" s="1007">
        <v>1.1300000000000001</v>
      </c>
      <c r="AJ13" s="1007">
        <v>1.1299999999999999</v>
      </c>
      <c r="AK13" s="1007">
        <v>0</v>
      </c>
      <c r="AL13" s="1007">
        <v>0</v>
      </c>
      <c r="AM13" s="1007">
        <v>0</v>
      </c>
      <c r="AN13" s="1007">
        <v>0</v>
      </c>
      <c r="AO13" s="1007">
        <v>0</v>
      </c>
      <c r="AP13" s="1007">
        <v>0</v>
      </c>
      <c r="AQ13" s="1007">
        <v>0</v>
      </c>
      <c r="AR13" s="1007">
        <v>0</v>
      </c>
      <c r="AS13" s="1007">
        <v>0</v>
      </c>
      <c r="AT13" s="1007">
        <v>0</v>
      </c>
      <c r="AU13" s="1007">
        <v>18.399999999999999</v>
      </c>
      <c r="AV13" s="1008">
        <v>18.399999999999999</v>
      </c>
      <c r="AW13" s="1008">
        <v>0</v>
      </c>
      <c r="AX13" s="1008">
        <v>0.02</v>
      </c>
      <c r="AY13" s="1008">
        <v>0</v>
      </c>
      <c r="AZ13" s="1008">
        <v>0</v>
      </c>
      <c r="BA13" s="1008">
        <v>0.02</v>
      </c>
      <c r="BB13" s="1008">
        <v>0</v>
      </c>
      <c r="BC13" s="1005">
        <f>+AM13+AK13+AI13+AG13+AE13+AO13+AQ13+AS13+AU13+AW13+AY13+BA13</f>
        <v>19.549999999999997</v>
      </c>
      <c r="BD13" s="1005">
        <f>+AM13+AK13+AI13+AG13+AE13+AO13+AQ13+AS13+AU13+AW13+AY13+BA13</f>
        <v>19.549999999999997</v>
      </c>
      <c r="BE13" s="1005">
        <f>+AN13+AL13+AJ13+AH13+AF13+AP13+AR13+AT13+AV13+AX13+AZ13+BB13</f>
        <v>19.549999999999997</v>
      </c>
      <c r="BF13" s="1005">
        <f>+AE13+AG13+AI13+AK13+AM13+AO13+AQ13+AS13+AU13+AW13+BA13+AY13</f>
        <v>19.549999999999997</v>
      </c>
      <c r="BG13" s="1005">
        <f>+AF13+AH13+AJ13+AL13+AN13+AP13+AR13+AT13+AV13+AX13+BB13+AZ13</f>
        <v>19.549999999999997</v>
      </c>
      <c r="BH13" s="1005">
        <v>22</v>
      </c>
      <c r="BI13" s="1005">
        <v>0</v>
      </c>
      <c r="BJ13" s="1005">
        <v>0</v>
      </c>
      <c r="BK13" s="1005">
        <v>0.01</v>
      </c>
      <c r="BL13" s="1005">
        <v>0.01</v>
      </c>
      <c r="BM13" s="1005">
        <v>0</v>
      </c>
      <c r="BN13" s="1005">
        <v>7.0000000000000007E-2</v>
      </c>
      <c r="BO13" s="1005">
        <v>0</v>
      </c>
      <c r="BP13" s="1005">
        <v>0.01</v>
      </c>
      <c r="BQ13" s="1005">
        <v>14</v>
      </c>
      <c r="BR13" s="1005">
        <v>0</v>
      </c>
      <c r="BS13" s="1005">
        <v>0</v>
      </c>
      <c r="BT13" s="1005">
        <v>0.18</v>
      </c>
      <c r="BU13" s="1005">
        <v>0</v>
      </c>
      <c r="BV13" s="1005"/>
      <c r="BW13" s="1005">
        <v>0</v>
      </c>
      <c r="BX13" s="1005"/>
      <c r="BY13" s="1005">
        <v>7.99</v>
      </c>
      <c r="BZ13" s="1005"/>
      <c r="CA13" s="1005">
        <v>0</v>
      </c>
      <c r="CB13" s="1005"/>
      <c r="CC13" s="1005">
        <v>0</v>
      </c>
      <c r="CD13" s="1005"/>
      <c r="CE13" s="1005">
        <v>0</v>
      </c>
      <c r="CF13" s="1005">
        <v>0</v>
      </c>
      <c r="CG13" s="1005">
        <f>+BQ13+BO13+BM13+BK13+BI13+BS13+BU13+BW13+BY13+CA13+CC13+CE13</f>
        <v>22</v>
      </c>
      <c r="CH13" s="1005">
        <f>+BK13+BI13+BM13+BO13+BQ13+BS13</f>
        <v>14.01</v>
      </c>
      <c r="CI13" s="1005">
        <f>+BR13+BP13+BN13+BL13+BJ13+BT13+BV13+BX13+BZ13+CB13+CD13+CF13</f>
        <v>0.27</v>
      </c>
      <c r="CJ13" s="1005">
        <f>+BI13+BK13+BM13+BO13+BQ13+BS13+BU13+BW13+BY13+CA13+CE13+CC13</f>
        <v>22</v>
      </c>
      <c r="CK13" s="1005">
        <f>+BJ13+BL13+BN13+BP13+BR13+BT13+BV13+BX13+BZ13+CB13+CF13+CD13</f>
        <v>0.27</v>
      </c>
      <c r="CL13" s="1005">
        <v>31.9</v>
      </c>
      <c r="CM13" s="1005"/>
      <c r="CN13" s="1005"/>
      <c r="CO13" s="1005"/>
      <c r="CP13" s="1005"/>
      <c r="CQ13" s="1005"/>
      <c r="CR13" s="1005"/>
      <c r="CS13" s="1005"/>
      <c r="CT13" s="1005"/>
      <c r="CU13" s="1005"/>
      <c r="CV13" s="1005"/>
      <c r="CW13" s="1005"/>
      <c r="CX13" s="1005"/>
      <c r="CY13" s="1005"/>
      <c r="CZ13" s="1005"/>
      <c r="DA13" s="1005"/>
      <c r="DB13" s="1005"/>
      <c r="DC13" s="1005"/>
      <c r="DD13" s="1005"/>
      <c r="DE13" s="1005"/>
      <c r="DF13" s="1005"/>
      <c r="DG13" s="1005"/>
      <c r="DH13" s="1005"/>
      <c r="DI13" s="1005"/>
      <c r="DJ13" s="1005"/>
      <c r="DK13" s="1005"/>
      <c r="DL13" s="1005"/>
      <c r="DM13" s="1005"/>
      <c r="DN13" s="1005"/>
      <c r="DO13" s="1005"/>
      <c r="DP13" s="1005">
        <v>6.5500000000000007</v>
      </c>
      <c r="DQ13" s="1009"/>
      <c r="DR13" s="1009"/>
      <c r="DS13" s="1009"/>
      <c r="DT13" s="1009"/>
      <c r="DU13" s="1009"/>
      <c r="DV13" s="1009"/>
      <c r="DW13" s="1009"/>
      <c r="DX13" s="1009"/>
      <c r="DY13" s="1009"/>
      <c r="DZ13" s="1009"/>
      <c r="EA13" s="1009"/>
      <c r="EB13" s="1009"/>
      <c r="EC13" s="1009"/>
      <c r="ED13" s="1009"/>
      <c r="EE13" s="1009"/>
      <c r="EF13" s="1009"/>
      <c r="EG13" s="1009"/>
      <c r="EH13" s="1009"/>
      <c r="EI13" s="1009"/>
      <c r="EJ13" s="1009"/>
      <c r="EK13" s="1009"/>
      <c r="EL13" s="1009"/>
      <c r="EM13" s="1009"/>
      <c r="EN13" s="1009"/>
      <c r="EO13" s="1009"/>
      <c r="EP13" s="1009"/>
      <c r="EQ13" s="1009"/>
      <c r="ER13" s="1009"/>
      <c r="ES13" s="1009"/>
      <c r="ET13" s="571">
        <f>IFERROR(+BT13/BS13,1)</f>
        <v>1</v>
      </c>
      <c r="EU13" s="571">
        <f>IFERROR(+CI13/CH13,1)</f>
        <v>1.9271948608137048E-2</v>
      </c>
      <c r="EV13" s="572">
        <f>IFERROR(+CK13/CJ13,1)</f>
        <v>1.2272727272727274E-2</v>
      </c>
      <c r="EW13" s="571">
        <f>+(AC13+BG13+CI13)/(AB13+BF13+CH13)</f>
        <v>0.59058402860548276</v>
      </c>
      <c r="EX13" s="571">
        <f>+(AC13+BG13+CJ13)/I13</f>
        <v>0.51937499999999992</v>
      </c>
      <c r="EY13" s="573" t="s">
        <v>494</v>
      </c>
      <c r="EZ13" s="574" t="s">
        <v>487</v>
      </c>
      <c r="FA13" s="574" t="s">
        <v>478</v>
      </c>
      <c r="FB13" s="574" t="s">
        <v>479</v>
      </c>
      <c r="FC13" s="574" t="s">
        <v>480</v>
      </c>
    </row>
    <row r="14" spans="1:159" s="13" customFormat="1" ht="193.5" customHeight="1" x14ac:dyDescent="0.2">
      <c r="A14" s="994"/>
      <c r="B14" s="994"/>
      <c r="C14" s="995">
        <v>206</v>
      </c>
      <c r="D14" s="996" t="s">
        <v>152</v>
      </c>
      <c r="E14" s="995">
        <v>221</v>
      </c>
      <c r="F14" s="996" t="s">
        <v>155</v>
      </c>
      <c r="G14" s="998" t="s">
        <v>156</v>
      </c>
      <c r="H14" s="995" t="s">
        <v>157</v>
      </c>
      <c r="I14" s="1010">
        <v>153</v>
      </c>
      <c r="J14" s="1000">
        <v>0.1</v>
      </c>
      <c r="K14" s="1011"/>
      <c r="L14" s="1011"/>
      <c r="M14" s="1002">
        <v>0</v>
      </c>
      <c r="N14" s="1002">
        <v>0</v>
      </c>
      <c r="O14" s="1002">
        <v>0</v>
      </c>
      <c r="P14" s="1002">
        <v>0</v>
      </c>
      <c r="Q14" s="1002">
        <v>0</v>
      </c>
      <c r="R14" s="1002">
        <v>0</v>
      </c>
      <c r="S14" s="1002">
        <v>0</v>
      </c>
      <c r="T14" s="1002">
        <v>0</v>
      </c>
      <c r="U14" s="1002">
        <v>0</v>
      </c>
      <c r="V14" s="1002">
        <v>0</v>
      </c>
      <c r="W14" s="1002">
        <v>0</v>
      </c>
      <c r="X14" s="1003">
        <v>0</v>
      </c>
      <c r="Y14" s="1004">
        <f t="shared" ref="Y14:Y15" si="1">+X14</f>
        <v>0</v>
      </c>
      <c r="Z14" s="1004">
        <f t="shared" si="0"/>
        <v>0</v>
      </c>
      <c r="AA14" s="1004">
        <f t="shared" si="0"/>
        <v>0</v>
      </c>
      <c r="AB14" s="1005">
        <f t="shared" si="0"/>
        <v>0</v>
      </c>
      <c r="AC14" s="1005">
        <f t="shared" ref="AC14:AC15" si="2">+X14</f>
        <v>0</v>
      </c>
      <c r="AD14" s="1006">
        <v>5.0999999999999996</v>
      </c>
      <c r="AE14" s="1007">
        <v>0</v>
      </c>
      <c r="AF14" s="1007">
        <v>0</v>
      </c>
      <c r="AG14" s="1007">
        <v>0</v>
      </c>
      <c r="AH14" s="1007">
        <v>0</v>
      </c>
      <c r="AI14" s="1007">
        <v>0</v>
      </c>
      <c r="AJ14" s="1012">
        <v>0</v>
      </c>
      <c r="AK14" s="1007">
        <v>0</v>
      </c>
      <c r="AL14" s="1012">
        <v>0</v>
      </c>
      <c r="AM14" s="1007">
        <v>0</v>
      </c>
      <c r="AN14" s="1007">
        <v>0</v>
      </c>
      <c r="AO14" s="1007">
        <v>0</v>
      </c>
      <c r="AP14" s="1007">
        <v>0</v>
      </c>
      <c r="AQ14" s="1013">
        <v>0.1</v>
      </c>
      <c r="AR14" s="1007">
        <v>0.75</v>
      </c>
      <c r="AS14" s="1007">
        <v>1</v>
      </c>
      <c r="AT14" s="1007">
        <v>0.91</v>
      </c>
      <c r="AU14" s="1007">
        <v>1</v>
      </c>
      <c r="AV14" s="1008">
        <v>0</v>
      </c>
      <c r="AW14" s="1008">
        <v>1</v>
      </c>
      <c r="AX14" s="1008">
        <v>0</v>
      </c>
      <c r="AY14" s="1008">
        <v>1</v>
      </c>
      <c r="AZ14" s="1008">
        <v>0</v>
      </c>
      <c r="BA14" s="1008">
        <v>21.6</v>
      </c>
      <c r="BB14" s="1008">
        <v>24.04</v>
      </c>
      <c r="BC14" s="1005">
        <f>+AM14+AK14+AI14+AG14+AE14+AO14+AQ14+AS14+AU14+AW14+AY14+BA14</f>
        <v>25.700000000000003</v>
      </c>
      <c r="BD14" s="1005">
        <f t="shared" ref="BD14:BD15" si="3">+AM14+AK14+AI14+AG14+AE14+AO14+AQ14+AS14+AU14+AW14+AY14+BA14</f>
        <v>25.700000000000003</v>
      </c>
      <c r="BE14" s="1005">
        <f t="shared" ref="BE14:BE15" si="4">+AN14+AL14+AJ14+AH14+AF14+AP14+AR14+AT14+AV14+AX14+AZ14+BB14</f>
        <v>25.7</v>
      </c>
      <c r="BF14" s="1005">
        <f t="shared" ref="BF14:BF15" si="5">+AE14+AG14+AI14+AK14+AM14+AO14+AQ14+AS14+AU14+AW14+BA14+AY14</f>
        <v>25.700000000000003</v>
      </c>
      <c r="BG14" s="1005">
        <f t="shared" ref="BG14:BG15" si="6">+AF14+AH14+AJ14+AL14+AN14+AP14+AR14+AT14+AV14+AX14+BB14+AZ14</f>
        <v>25.7</v>
      </c>
      <c r="BH14" s="1005">
        <v>51</v>
      </c>
      <c r="BI14" s="1005">
        <v>0</v>
      </c>
      <c r="BJ14" s="1005">
        <v>0</v>
      </c>
      <c r="BK14" s="1005">
        <v>0</v>
      </c>
      <c r="BL14" s="1005">
        <v>0</v>
      </c>
      <c r="BM14" s="1005">
        <v>0.5</v>
      </c>
      <c r="BN14" s="1005">
        <v>0</v>
      </c>
      <c r="BO14" s="1005">
        <v>5.07</v>
      </c>
      <c r="BP14" s="1005">
        <v>0</v>
      </c>
      <c r="BQ14" s="1005">
        <v>5.07</v>
      </c>
      <c r="BR14" s="1005">
        <v>0</v>
      </c>
      <c r="BS14" s="1005">
        <v>10</v>
      </c>
      <c r="BT14" s="1005">
        <v>0</v>
      </c>
      <c r="BU14" s="1005">
        <v>10</v>
      </c>
      <c r="BV14" s="1005"/>
      <c r="BW14" s="1005">
        <v>10</v>
      </c>
      <c r="BX14" s="1005"/>
      <c r="BY14" s="1005">
        <v>5.18</v>
      </c>
      <c r="BZ14" s="1005"/>
      <c r="CA14" s="1005">
        <v>5.18</v>
      </c>
      <c r="CB14" s="1005"/>
      <c r="CC14" s="1005">
        <v>0</v>
      </c>
      <c r="CD14" s="1005"/>
      <c r="CE14" s="1005">
        <v>0</v>
      </c>
      <c r="CF14" s="1005">
        <v>0</v>
      </c>
      <c r="CG14" s="1005">
        <f>+BQ14+BO14+BM14+BK14+BI14+BS14+BU14+BW14+BY14+CA14+CC14+CE14</f>
        <v>51</v>
      </c>
      <c r="CH14" s="1005">
        <f t="shared" ref="CH14:CH15" si="7">+BK14+BI14+BM14+BO14+BQ14+BS14</f>
        <v>20.64</v>
      </c>
      <c r="CI14" s="1005">
        <f t="shared" ref="CI14:CI15" si="8">+BR14+BP14+BN14+BL14+BJ14+BT14+BV14+BX14+BZ14+CB14+CD14+CF14</f>
        <v>0</v>
      </c>
      <c r="CJ14" s="1005">
        <f t="shared" ref="CJ14:CJ15" si="9">+BI14+BK14+BM14+BO14+BQ14+BS14+BU14+BW14+BY14+CA14+CE14+CC14</f>
        <v>51</v>
      </c>
      <c r="CK14" s="1005">
        <f t="shared" ref="CK14:CK15" si="10">+BJ14+BL14+BN14+BP14+BR14+BT14+BV14+BX14+BZ14+CB14+CF14+CD14</f>
        <v>0</v>
      </c>
      <c r="CL14" s="1005">
        <v>75.3</v>
      </c>
      <c r="CM14" s="1005"/>
      <c r="CN14" s="1005"/>
      <c r="CO14" s="1005"/>
      <c r="CP14" s="1005"/>
      <c r="CQ14" s="1005"/>
      <c r="CR14" s="1005"/>
      <c r="CS14" s="1005"/>
      <c r="CT14" s="1005"/>
      <c r="CU14" s="1005"/>
      <c r="CV14" s="1005"/>
      <c r="CW14" s="1005"/>
      <c r="CX14" s="1005"/>
      <c r="CY14" s="1005"/>
      <c r="CZ14" s="1005"/>
      <c r="DA14" s="1005"/>
      <c r="DB14" s="1005"/>
      <c r="DC14" s="1005"/>
      <c r="DD14" s="1005"/>
      <c r="DE14" s="1005"/>
      <c r="DF14" s="1005"/>
      <c r="DG14" s="1005"/>
      <c r="DH14" s="1005"/>
      <c r="DI14" s="1005"/>
      <c r="DJ14" s="1005"/>
      <c r="DK14" s="1005"/>
      <c r="DL14" s="1005"/>
      <c r="DM14" s="1005"/>
      <c r="DN14" s="1005"/>
      <c r="DO14" s="1005"/>
      <c r="DP14" s="1005">
        <v>1</v>
      </c>
      <c r="DQ14" s="1005"/>
      <c r="DR14" s="1005"/>
      <c r="DS14" s="1005"/>
      <c r="DT14" s="1005"/>
      <c r="DU14" s="1005"/>
      <c r="DV14" s="1005"/>
      <c r="DW14" s="1005"/>
      <c r="DX14" s="1005"/>
      <c r="DY14" s="1005"/>
      <c r="DZ14" s="1005"/>
      <c r="EA14" s="1005"/>
      <c r="EB14" s="1005"/>
      <c r="EC14" s="1005"/>
      <c r="ED14" s="1005"/>
      <c r="EE14" s="1005"/>
      <c r="EF14" s="1005"/>
      <c r="EG14" s="1005"/>
      <c r="EH14" s="1005"/>
      <c r="EI14" s="1014"/>
      <c r="EJ14" s="1014"/>
      <c r="EK14" s="1014"/>
      <c r="EL14" s="1014"/>
      <c r="EM14" s="1014"/>
      <c r="EN14" s="1014"/>
      <c r="EO14" s="1014"/>
      <c r="EP14" s="1014"/>
      <c r="EQ14" s="1014"/>
      <c r="ER14" s="1014"/>
      <c r="ES14" s="1014"/>
      <c r="ET14" s="571">
        <f t="shared" ref="ET14:ET15" si="11">IFERROR(+BT14/BS14,1)</f>
        <v>0</v>
      </c>
      <c r="EU14" s="571">
        <f t="shared" ref="EU14:EU15" si="12">IFERROR(+CI14/CH14,1)</f>
        <v>0</v>
      </c>
      <c r="EV14" s="572">
        <f t="shared" ref="EV14:EV15" si="13">IFERROR(+CK14/CJ14,1)</f>
        <v>0</v>
      </c>
      <c r="EW14" s="571">
        <f t="shared" ref="EW14:EW15" si="14">+(AC14+BG14+CI14)/(AB14+BF14+CH14)</f>
        <v>0.55459646094087178</v>
      </c>
      <c r="EX14" s="571">
        <f t="shared" ref="EX14:EX15" si="15">+(AC14+BG14+CJ14)/I14</f>
        <v>0.50130718954248366</v>
      </c>
      <c r="EY14" s="573" t="s">
        <v>528</v>
      </c>
      <c r="EZ14" s="574" t="s">
        <v>530</v>
      </c>
      <c r="FA14" s="574" t="s">
        <v>529</v>
      </c>
      <c r="FB14" s="574" t="s">
        <v>485</v>
      </c>
      <c r="FC14" s="574" t="s">
        <v>486</v>
      </c>
    </row>
    <row r="15" spans="1:159" s="19" customFormat="1" ht="179.25" customHeight="1" x14ac:dyDescent="0.2">
      <c r="A15" s="994"/>
      <c r="B15" s="994"/>
      <c r="C15" s="995">
        <v>207</v>
      </c>
      <c r="D15" s="996" t="s">
        <v>153</v>
      </c>
      <c r="E15" s="995">
        <v>222</v>
      </c>
      <c r="F15" s="996" t="s">
        <v>155</v>
      </c>
      <c r="G15" s="998" t="s">
        <v>156</v>
      </c>
      <c r="H15" s="995" t="s">
        <v>157</v>
      </c>
      <c r="I15" s="1010">
        <v>100</v>
      </c>
      <c r="J15" s="1000">
        <v>5</v>
      </c>
      <c r="K15" s="1015"/>
      <c r="L15" s="1015"/>
      <c r="M15" s="1002">
        <v>5</v>
      </c>
      <c r="N15" s="1002">
        <v>0</v>
      </c>
      <c r="O15" s="1002">
        <v>5</v>
      </c>
      <c r="P15" s="1002">
        <v>0</v>
      </c>
      <c r="Q15" s="1002">
        <v>5</v>
      </c>
      <c r="R15" s="1002">
        <v>0</v>
      </c>
      <c r="S15" s="1002">
        <v>5</v>
      </c>
      <c r="T15" s="1002">
        <v>0</v>
      </c>
      <c r="U15" s="1002">
        <v>5</v>
      </c>
      <c r="V15" s="1002">
        <v>0</v>
      </c>
      <c r="W15" s="1016">
        <v>19.239999999999998</v>
      </c>
      <c r="X15" s="1016">
        <v>19.239999999999998</v>
      </c>
      <c r="Y15" s="1004">
        <f t="shared" si="1"/>
        <v>19.239999999999998</v>
      </c>
      <c r="Z15" s="1007">
        <f t="shared" ref="Z15" si="16">+W15</f>
        <v>19.239999999999998</v>
      </c>
      <c r="AA15" s="1004">
        <f>+X15</f>
        <v>19.239999999999998</v>
      </c>
      <c r="AB15" s="1005">
        <f t="shared" ref="AB15" si="17">+W15</f>
        <v>19.239999999999998</v>
      </c>
      <c r="AC15" s="1005">
        <f t="shared" si="2"/>
        <v>19.239999999999998</v>
      </c>
      <c r="AD15" s="1006">
        <v>5</v>
      </c>
      <c r="AE15" s="1017">
        <v>0</v>
      </c>
      <c r="AF15" s="1017">
        <v>0</v>
      </c>
      <c r="AG15" s="1017">
        <v>0</v>
      </c>
      <c r="AH15" s="1017">
        <v>0</v>
      </c>
      <c r="AI15" s="1017">
        <v>0</v>
      </c>
      <c r="AJ15" s="1017">
        <v>0</v>
      </c>
      <c r="AK15" s="1017">
        <v>0</v>
      </c>
      <c r="AL15" s="1017">
        <v>0</v>
      </c>
      <c r="AM15" s="1017">
        <v>0</v>
      </c>
      <c r="AN15" s="1017">
        <v>0</v>
      </c>
      <c r="AO15" s="1017">
        <v>0</v>
      </c>
      <c r="AP15" s="1017">
        <v>0</v>
      </c>
      <c r="AQ15" s="1007">
        <v>0</v>
      </c>
      <c r="AR15" s="1007">
        <v>0</v>
      </c>
      <c r="AS15" s="1007">
        <v>1</v>
      </c>
      <c r="AT15" s="1007">
        <v>32.94</v>
      </c>
      <c r="AU15" s="1007">
        <v>31.94</v>
      </c>
      <c r="AV15" s="1008">
        <v>0</v>
      </c>
      <c r="AW15" s="1008">
        <v>0</v>
      </c>
      <c r="AX15" s="1008">
        <v>0</v>
      </c>
      <c r="AY15" s="1008">
        <v>0</v>
      </c>
      <c r="AZ15" s="1008">
        <v>0</v>
      </c>
      <c r="BA15" s="1008">
        <v>0</v>
      </c>
      <c r="BB15" s="1018">
        <v>0</v>
      </c>
      <c r="BC15" s="1005">
        <f>+AM15+AK15+AI15+AG15+AE15+AO15+AQ15+AS15+AU15+AW15+AY15+BA15</f>
        <v>32.94</v>
      </c>
      <c r="BD15" s="1005">
        <f t="shared" si="3"/>
        <v>32.94</v>
      </c>
      <c r="BE15" s="1005">
        <f t="shared" si="4"/>
        <v>32.94</v>
      </c>
      <c r="BF15" s="1005">
        <f t="shared" si="5"/>
        <v>32.94</v>
      </c>
      <c r="BG15" s="1005">
        <f t="shared" si="6"/>
        <v>32.94</v>
      </c>
      <c r="BH15" s="1005">
        <v>21</v>
      </c>
      <c r="BI15" s="1005">
        <v>0</v>
      </c>
      <c r="BJ15" s="1005">
        <v>0</v>
      </c>
      <c r="BK15" s="1005">
        <v>0</v>
      </c>
      <c r="BL15" s="1005">
        <v>0</v>
      </c>
      <c r="BM15" s="1005">
        <v>0</v>
      </c>
      <c r="BN15" s="1005">
        <v>0</v>
      </c>
      <c r="BO15" s="1005">
        <v>0</v>
      </c>
      <c r="BP15" s="1005">
        <v>0</v>
      </c>
      <c r="BQ15" s="1005">
        <v>0</v>
      </c>
      <c r="BR15" s="1005">
        <v>0</v>
      </c>
      <c r="BS15" s="1005">
        <v>10.5</v>
      </c>
      <c r="BT15" s="1005">
        <v>0</v>
      </c>
      <c r="BU15" s="1005">
        <v>0</v>
      </c>
      <c r="BV15" s="1005"/>
      <c r="BW15" s="1005">
        <v>0</v>
      </c>
      <c r="BX15" s="1005"/>
      <c r="BY15" s="1005">
        <v>0</v>
      </c>
      <c r="BZ15" s="1005"/>
      <c r="CA15" s="1005">
        <v>5.25</v>
      </c>
      <c r="CB15" s="1005"/>
      <c r="CC15" s="1005">
        <v>5.25</v>
      </c>
      <c r="CD15" s="1005"/>
      <c r="CE15" s="1005">
        <v>0</v>
      </c>
      <c r="CF15" s="1005">
        <v>0</v>
      </c>
      <c r="CG15" s="1005">
        <f>+BQ15+BO15+BM15+BK15+BI15+BS15+BU15+BW15+BY15+CA15+CC15+CE15</f>
        <v>21</v>
      </c>
      <c r="CH15" s="1005">
        <f t="shared" si="7"/>
        <v>10.5</v>
      </c>
      <c r="CI15" s="1005">
        <f t="shared" si="8"/>
        <v>0</v>
      </c>
      <c r="CJ15" s="1005">
        <f t="shared" si="9"/>
        <v>21</v>
      </c>
      <c r="CK15" s="1005">
        <f t="shared" si="10"/>
        <v>0</v>
      </c>
      <c r="CL15" s="1005">
        <v>25.82</v>
      </c>
      <c r="CM15" s="1005"/>
      <c r="CN15" s="1005"/>
      <c r="CO15" s="1005"/>
      <c r="CP15" s="1005"/>
      <c r="CQ15" s="1005"/>
      <c r="CR15" s="1005"/>
      <c r="CS15" s="1005"/>
      <c r="CT15" s="1005"/>
      <c r="CU15" s="1005"/>
      <c r="CV15" s="1005"/>
      <c r="CW15" s="1005"/>
      <c r="CX15" s="1005"/>
      <c r="CY15" s="1005"/>
      <c r="CZ15" s="1005"/>
      <c r="DA15" s="1005"/>
      <c r="DB15" s="1005"/>
      <c r="DC15" s="1005"/>
      <c r="DD15" s="1005"/>
      <c r="DE15" s="1005"/>
      <c r="DF15" s="1005"/>
      <c r="DG15" s="1005"/>
      <c r="DH15" s="1005"/>
      <c r="DI15" s="1005"/>
      <c r="DJ15" s="1005"/>
      <c r="DK15" s="1005"/>
      <c r="DL15" s="1005"/>
      <c r="DM15" s="1005"/>
      <c r="DN15" s="1005"/>
      <c r="DO15" s="1005"/>
      <c r="DP15" s="1005">
        <v>1</v>
      </c>
      <c r="DQ15" s="1019"/>
      <c r="DR15" s="1019"/>
      <c r="DS15" s="1019"/>
      <c r="DT15" s="1019"/>
      <c r="DU15" s="1019"/>
      <c r="DV15" s="1019"/>
      <c r="DW15" s="1019"/>
      <c r="DX15" s="1019"/>
      <c r="DY15" s="1019"/>
      <c r="DZ15" s="1019"/>
      <c r="EA15" s="1019"/>
      <c r="EB15" s="1019"/>
      <c r="EC15" s="1019"/>
      <c r="ED15" s="1019"/>
      <c r="EE15" s="1019"/>
      <c r="EF15" s="1019"/>
      <c r="EG15" s="1019"/>
      <c r="EH15" s="1019"/>
      <c r="EI15" s="1019"/>
      <c r="EJ15" s="1019"/>
      <c r="EK15" s="1019"/>
      <c r="EL15" s="1019"/>
      <c r="EM15" s="1019"/>
      <c r="EN15" s="1019"/>
      <c r="EO15" s="1019"/>
      <c r="EP15" s="1019"/>
      <c r="EQ15" s="1019"/>
      <c r="ER15" s="1019"/>
      <c r="ES15" s="1019"/>
      <c r="ET15" s="571">
        <f t="shared" si="11"/>
        <v>0</v>
      </c>
      <c r="EU15" s="571">
        <f t="shared" si="12"/>
        <v>0</v>
      </c>
      <c r="EV15" s="572">
        <f t="shared" si="13"/>
        <v>0</v>
      </c>
      <c r="EW15" s="571">
        <f t="shared" si="14"/>
        <v>0.83248245054243775</v>
      </c>
      <c r="EX15" s="571">
        <f t="shared" si="15"/>
        <v>0.7317999999999999</v>
      </c>
      <c r="EY15" s="1020" t="s">
        <v>491</v>
      </c>
      <c r="EZ15" s="574" t="s">
        <v>530</v>
      </c>
      <c r="FA15" s="574" t="s">
        <v>529</v>
      </c>
      <c r="FB15" s="574" t="s">
        <v>450</v>
      </c>
      <c r="FC15" s="574" t="s">
        <v>477</v>
      </c>
    </row>
    <row r="16" spans="1:159" s="14" customFormat="1" ht="33.75" customHeight="1" x14ac:dyDescent="0.25">
      <c r="A16" s="26"/>
      <c r="B16" s="26"/>
      <c r="C16" s="27"/>
      <c r="D16" s="28"/>
      <c r="F16" s="29"/>
      <c r="G16" s="48"/>
      <c r="H16" s="30"/>
      <c r="I16" s="27"/>
      <c r="J16" s="27"/>
      <c r="K16" s="27"/>
      <c r="L16" s="27"/>
      <c r="M16" s="27"/>
      <c r="N16" s="27"/>
      <c r="O16" s="27"/>
      <c r="P16" s="27"/>
      <c r="Q16" s="27"/>
      <c r="R16" s="27"/>
      <c r="S16" s="27"/>
      <c r="T16" s="27"/>
      <c r="U16" s="27"/>
      <c r="V16" s="31"/>
      <c r="W16" s="27"/>
      <c r="X16" s="31"/>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2"/>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32"/>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49"/>
      <c r="EU16" s="49"/>
      <c r="EV16" s="49"/>
      <c r="EW16" s="49"/>
      <c r="EX16" s="374"/>
      <c r="EY16" s="50"/>
      <c r="EZ16" s="50"/>
      <c r="FA16" s="392"/>
      <c r="FB16" s="218"/>
      <c r="FC16" s="52"/>
    </row>
    <row r="17" spans="4:159" ht="33.75" customHeight="1" x14ac:dyDescent="0.4">
      <c r="D17" s="53" t="s">
        <v>33</v>
      </c>
      <c r="Y17" s="55"/>
      <c r="Z17" s="56"/>
      <c r="AA17" s="57"/>
      <c r="AC17" s="56"/>
      <c r="AV17" s="58"/>
      <c r="AW17" s="58"/>
      <c r="AX17" s="58"/>
      <c r="AY17" s="58"/>
      <c r="AZ17" s="58"/>
      <c r="BA17" s="58"/>
      <c r="BB17" s="58"/>
      <c r="BC17" s="58"/>
      <c r="BD17" s="58"/>
      <c r="BE17" s="58"/>
      <c r="BF17" s="58"/>
      <c r="BG17" s="58"/>
      <c r="BH17" s="58"/>
      <c r="BI17" s="58"/>
      <c r="BJ17" s="58"/>
      <c r="BK17" s="58"/>
      <c r="BL17" s="58"/>
      <c r="BM17" s="58"/>
    </row>
    <row r="18" spans="4:159" ht="33.75" customHeight="1" x14ac:dyDescent="0.2">
      <c r="D18" s="59" t="s">
        <v>34</v>
      </c>
      <c r="E18" s="632" t="s">
        <v>35</v>
      </c>
      <c r="F18" s="632"/>
      <c r="G18" s="632"/>
      <c r="H18" s="632"/>
      <c r="I18" s="632"/>
      <c r="J18" s="632"/>
      <c r="K18" s="633" t="s">
        <v>36</v>
      </c>
      <c r="L18" s="633"/>
      <c r="M18" s="633"/>
      <c r="N18" s="633"/>
      <c r="O18" s="633"/>
      <c r="P18" s="633"/>
      <c r="Q18" s="633"/>
      <c r="R18" s="633"/>
      <c r="S18" s="633"/>
      <c r="Z18" s="56"/>
      <c r="BE18" s="58"/>
      <c r="BF18" s="58"/>
      <c r="BG18" s="58"/>
      <c r="EZ18" s="50"/>
      <c r="FA18" s="50"/>
      <c r="FB18" s="51"/>
      <c r="FC18" s="52"/>
    </row>
    <row r="19" spans="4:159" ht="33.75" customHeight="1" x14ac:dyDescent="0.2">
      <c r="D19" s="60">
        <v>13</v>
      </c>
      <c r="E19" s="630" t="s">
        <v>68</v>
      </c>
      <c r="F19" s="630"/>
      <c r="G19" s="630"/>
      <c r="H19" s="630"/>
      <c r="I19" s="630"/>
      <c r="J19" s="630"/>
      <c r="K19" s="631" t="s">
        <v>69</v>
      </c>
      <c r="L19" s="631"/>
      <c r="M19" s="631"/>
      <c r="N19" s="631"/>
      <c r="O19" s="631"/>
      <c r="P19" s="631"/>
      <c r="Q19" s="631"/>
      <c r="R19" s="631"/>
      <c r="S19" s="631"/>
      <c r="Y19" s="205">
        <v>101.12</v>
      </c>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EZ19" s="50"/>
      <c r="FA19" s="50"/>
      <c r="FB19" s="51"/>
      <c r="FC19" s="52"/>
    </row>
    <row r="20" spans="4:159" ht="33.75" customHeight="1" x14ac:dyDescent="0.2">
      <c r="D20" s="60">
        <v>14</v>
      </c>
      <c r="E20" s="630" t="s">
        <v>148</v>
      </c>
      <c r="F20" s="630"/>
      <c r="G20" s="630"/>
      <c r="H20" s="630"/>
      <c r="I20" s="630"/>
      <c r="J20" s="630"/>
      <c r="K20" s="631"/>
      <c r="L20" s="631"/>
      <c r="M20" s="631"/>
      <c r="N20" s="631"/>
      <c r="O20" s="631"/>
      <c r="P20" s="631"/>
      <c r="Q20" s="631"/>
      <c r="R20" s="631"/>
      <c r="S20" s="631"/>
      <c r="EY20" s="50"/>
      <c r="EZ20" s="50"/>
      <c r="FA20" s="50"/>
      <c r="FB20" s="51"/>
      <c r="FC20" s="52"/>
    </row>
    <row r="21" spans="4:159" ht="33.75" customHeight="1" x14ac:dyDescent="0.2">
      <c r="BE21" s="206"/>
      <c r="BG21" s="206"/>
      <c r="EY21" s="49"/>
      <c r="EZ21" s="49"/>
      <c r="FA21" s="49"/>
      <c r="FB21" s="61"/>
      <c r="FC21" s="62"/>
    </row>
    <row r="22" spans="4:159" ht="33.75" customHeight="1" x14ac:dyDescent="0.2">
      <c r="AV22" s="56"/>
      <c r="AW22" s="56"/>
      <c r="AX22" s="56"/>
      <c r="AY22" s="56"/>
      <c r="AZ22" s="56"/>
      <c r="BA22" s="56"/>
      <c r="BB22" s="56"/>
      <c r="BC22" s="56"/>
      <c r="BD22" s="56"/>
      <c r="BE22" s="56"/>
      <c r="BF22" s="56"/>
      <c r="BG22" s="56"/>
    </row>
    <row r="26" spans="4:159" ht="33.75" customHeight="1" x14ac:dyDescent="0.2">
      <c r="AC26" s="58"/>
    </row>
  </sheetData>
  <mergeCells count="39">
    <mergeCell ref="EX10:EX12"/>
    <mergeCell ref="E19:J19"/>
    <mergeCell ref="K19:S19"/>
    <mergeCell ref="E20:J20"/>
    <mergeCell ref="K20:S20"/>
    <mergeCell ref="E18:J18"/>
    <mergeCell ref="K18:S18"/>
    <mergeCell ref="DP11:ES11"/>
    <mergeCell ref="ET10:ET12"/>
    <mergeCell ref="EU10:EU12"/>
    <mergeCell ref="J11:AC11"/>
    <mergeCell ref="AD11:BG11"/>
    <mergeCell ref="A8:F8"/>
    <mergeCell ref="G5:FC5"/>
    <mergeCell ref="G6:FC6"/>
    <mergeCell ref="G7:FC7"/>
    <mergeCell ref="G8:FC8"/>
    <mergeCell ref="FA10:FA12"/>
    <mergeCell ref="A2:F4"/>
    <mergeCell ref="G2:FC2"/>
    <mergeCell ref="G3:FC3"/>
    <mergeCell ref="G4:ES4"/>
    <mergeCell ref="ET4:FC4"/>
    <mergeCell ref="FB10:FB12"/>
    <mergeCell ref="FC10:FC12"/>
    <mergeCell ref="EY10:EY12"/>
    <mergeCell ref="EZ10:EZ12"/>
    <mergeCell ref="BH11:CK11"/>
    <mergeCell ref="CL11:DO11"/>
    <mergeCell ref="J10:ES10"/>
    <mergeCell ref="A5:F5"/>
    <mergeCell ref="A6:F6"/>
    <mergeCell ref="A7:F7"/>
    <mergeCell ref="B13:B15"/>
    <mergeCell ref="A13:A15"/>
    <mergeCell ref="EW10:EW12"/>
    <mergeCell ref="A10:I10"/>
    <mergeCell ref="A11:I11"/>
    <mergeCell ref="EV10:EV12"/>
  </mergeCells>
  <phoneticPr fontId="10" type="noConversion"/>
  <dataValidations count="1">
    <dataValidation type="list" allowBlank="1" showInputMessage="1" showErrorMessage="1" sqref="H13:H15" xr:uid="{00000000-0002-0000-0000-000000000000}">
      <formula1>#REF!</formula1>
    </dataValidation>
  </dataValidations>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A45"/>
  <sheetViews>
    <sheetView showGridLines="0" zoomScale="82" zoomScaleNormal="82" zoomScaleSheetLayoutView="40" zoomScalePageLayoutView="73" workbookViewId="0">
      <selection activeCell="G11" sqref="G11"/>
    </sheetView>
  </sheetViews>
  <sheetFormatPr baseColWidth="10" defaultColWidth="10.85546875" defaultRowHeight="24" customHeight="1" x14ac:dyDescent="0.2"/>
  <cols>
    <col min="1" max="1" width="7.7109375" style="72" customWidth="1"/>
    <col min="2" max="2" width="5.42578125" style="72" customWidth="1"/>
    <col min="3" max="3" width="25.5703125" style="72" customWidth="1"/>
    <col min="4" max="4" width="9.140625" style="70" customWidth="1"/>
    <col min="5" max="5" width="12.5703125" style="70" customWidth="1"/>
    <col min="6" max="6" width="13.42578125" style="87" customWidth="1"/>
    <col min="7" max="7" width="24.85546875" style="81" customWidth="1"/>
    <col min="8" max="10" width="18.28515625" style="81" hidden="1" customWidth="1"/>
    <col min="11" max="11" width="17.42578125" style="81" hidden="1" customWidth="1"/>
    <col min="12" max="20" width="15.7109375" style="81" hidden="1" customWidth="1"/>
    <col min="21" max="22" width="19.28515625" style="81" hidden="1" customWidth="1"/>
    <col min="23" max="23" width="21.28515625" style="81" hidden="1" customWidth="1"/>
    <col min="24" max="24" width="17.28515625" style="81" hidden="1" customWidth="1"/>
    <col min="25" max="25" width="17.42578125" style="81" hidden="1" customWidth="1"/>
    <col min="26" max="26" width="22.85546875" style="81" customWidth="1"/>
    <col min="27" max="27" width="22.42578125" style="81" bestFit="1" customWidth="1"/>
    <col min="28" max="28" width="22.42578125" style="81" hidden="1" customWidth="1"/>
    <col min="29" max="29" width="19.85546875" style="70" hidden="1" customWidth="1"/>
    <col min="30" max="30" width="22.85546875" style="70" hidden="1" customWidth="1"/>
    <col min="31" max="32" width="20.42578125" style="70" hidden="1" customWidth="1"/>
    <col min="33" max="33" width="19.7109375" style="70" hidden="1" customWidth="1"/>
    <col min="34" max="36" width="20.42578125" style="70" hidden="1" customWidth="1"/>
    <col min="37" max="44" width="20.7109375" style="70" hidden="1" customWidth="1"/>
    <col min="45" max="45" width="22.140625" style="70" hidden="1" customWidth="1"/>
    <col min="46" max="46" width="19.42578125" style="70" hidden="1" customWidth="1"/>
    <col min="47" max="47" width="21" style="70" hidden="1" customWidth="1"/>
    <col min="48" max="48" width="19.42578125" style="70" hidden="1" customWidth="1"/>
    <col min="49" max="49" width="21" style="70" hidden="1" customWidth="1"/>
    <col min="50" max="50" width="22.85546875" style="70" hidden="1" customWidth="1"/>
    <col min="51" max="51" width="22.42578125" style="70" hidden="1" customWidth="1"/>
    <col min="52" max="52" width="21.85546875" style="70" hidden="1" customWidth="1"/>
    <col min="53" max="53" width="23.140625" style="108" hidden="1" customWidth="1"/>
    <col min="54" max="54" width="28.85546875" style="108" hidden="1" customWidth="1"/>
    <col min="55" max="55" width="26.7109375" style="108" hidden="1" customWidth="1"/>
    <col min="56" max="56" width="24.42578125" style="108" customWidth="1"/>
    <col min="57" max="57" width="22.7109375" style="108" bestFit="1" customWidth="1"/>
    <col min="58" max="58" width="24.28515625" style="70" customWidth="1"/>
    <col min="59" max="59" width="22" style="70" customWidth="1"/>
    <col min="60" max="60" width="21.5703125" style="70" customWidth="1"/>
    <col min="61" max="61" width="22.28515625" style="70" customWidth="1"/>
    <col min="62" max="62" width="18.7109375" style="70" customWidth="1"/>
    <col min="63" max="63" width="23.28515625" style="70" customWidth="1"/>
    <col min="64" max="64" width="23.85546875" style="70" customWidth="1"/>
    <col min="65" max="65" width="22.5703125" style="70" customWidth="1"/>
    <col min="66" max="66" width="21.5703125" style="70" customWidth="1"/>
    <col min="67" max="67" width="22.28515625" style="70" customWidth="1"/>
    <col min="68" max="68" width="22.42578125" style="70" customWidth="1"/>
    <col min="69" max="69" width="23" style="70" customWidth="1"/>
    <col min="70" max="70" width="21.42578125" style="70" customWidth="1"/>
    <col min="71" max="71" width="19.42578125" style="70" hidden="1" customWidth="1"/>
    <col min="72" max="72" width="21.7109375" style="70" hidden="1" customWidth="1"/>
    <col min="73" max="73" width="25" style="70" hidden="1" customWidth="1"/>
    <col min="74" max="74" width="22.7109375" style="70" hidden="1" customWidth="1"/>
    <col min="75" max="75" width="24.42578125" style="70" hidden="1" customWidth="1"/>
    <col min="76" max="76" width="22.140625" style="70" hidden="1" customWidth="1"/>
    <col min="77" max="77" width="24.85546875" style="70" hidden="1" customWidth="1"/>
    <col min="78" max="78" width="22.28515625" style="70" hidden="1" customWidth="1"/>
    <col min="79" max="79" width="24.85546875" style="70" hidden="1" customWidth="1"/>
    <col min="80" max="80" width="16.85546875" style="70" hidden="1" customWidth="1"/>
    <col min="81" max="81" width="24.140625" style="70" hidden="1" customWidth="1"/>
    <col min="82" max="82" width="14.7109375" style="70" hidden="1" customWidth="1"/>
    <col min="83" max="83" width="22.85546875" style="70" bestFit="1" customWidth="1"/>
    <col min="84" max="84" width="21.42578125" style="70" bestFit="1" customWidth="1"/>
    <col min="85" max="85" width="21.140625" style="70" bestFit="1" customWidth="1"/>
    <col min="86" max="86" width="21.5703125" style="70" customWidth="1"/>
    <col min="87" max="87" width="21.140625" style="70" bestFit="1" customWidth="1"/>
    <col min="88" max="88" width="23.28515625" style="70" customWidth="1"/>
    <col min="89" max="117" width="15.7109375" style="70" hidden="1" customWidth="1"/>
    <col min="118" max="118" width="25.85546875" style="70" customWidth="1"/>
    <col min="119" max="147" width="15.7109375" style="70" hidden="1" customWidth="1"/>
    <col min="148" max="150" width="19" style="72" customWidth="1"/>
    <col min="151" max="151" width="23.5703125" style="72" customWidth="1"/>
    <col min="152" max="152" width="19" style="72" customWidth="1"/>
    <col min="153" max="153" width="64.140625" style="180" customWidth="1"/>
    <col min="154" max="154" width="21.85546875" style="72" customWidth="1"/>
    <col min="155" max="157" width="27.7109375" style="72" customWidth="1"/>
    <col min="158" max="16384" width="10.85546875" style="72"/>
  </cols>
  <sheetData>
    <row r="1" spans="1:157" ht="24" customHeight="1" x14ac:dyDescent="0.2">
      <c r="A1" s="752"/>
      <c r="B1" s="753"/>
      <c r="C1" s="753"/>
      <c r="D1" s="753"/>
      <c r="E1" s="754"/>
      <c r="F1" s="767" t="s">
        <v>37</v>
      </c>
      <c r="G1" s="767"/>
      <c r="H1" s="767"/>
      <c r="I1" s="767"/>
      <c r="J1" s="767"/>
      <c r="K1" s="767"/>
      <c r="L1" s="767"/>
      <c r="M1" s="767"/>
      <c r="N1" s="767"/>
      <c r="O1" s="767"/>
      <c r="P1" s="767"/>
      <c r="Q1" s="767"/>
      <c r="R1" s="767"/>
      <c r="S1" s="767"/>
      <c r="T1" s="767"/>
      <c r="U1" s="767"/>
      <c r="V1" s="767"/>
      <c r="W1" s="767"/>
      <c r="X1" s="767"/>
      <c r="Y1" s="767"/>
      <c r="Z1" s="767"/>
      <c r="AA1" s="767"/>
      <c r="AB1" s="767"/>
      <c r="AC1" s="767"/>
      <c r="AD1" s="767"/>
      <c r="AE1" s="767"/>
      <c r="AF1" s="767"/>
      <c r="AG1" s="767"/>
      <c r="AH1" s="767"/>
      <c r="AI1" s="767"/>
      <c r="AJ1" s="767"/>
      <c r="AK1" s="767"/>
      <c r="AL1" s="767"/>
      <c r="AM1" s="767"/>
      <c r="AN1" s="767"/>
      <c r="AO1" s="767"/>
      <c r="AP1" s="767"/>
      <c r="AQ1" s="767"/>
      <c r="AR1" s="767"/>
      <c r="AS1" s="767"/>
      <c r="AT1" s="767"/>
      <c r="AU1" s="767"/>
      <c r="AV1" s="767"/>
      <c r="AW1" s="767"/>
      <c r="AX1" s="767"/>
      <c r="AY1" s="767"/>
      <c r="AZ1" s="767"/>
      <c r="BA1" s="767"/>
      <c r="BB1" s="767"/>
      <c r="BC1" s="767"/>
      <c r="BD1" s="767"/>
      <c r="BE1" s="767"/>
      <c r="BF1" s="767"/>
      <c r="BG1" s="767"/>
      <c r="BH1" s="767"/>
      <c r="BI1" s="767"/>
      <c r="BJ1" s="767"/>
      <c r="BK1" s="767"/>
      <c r="BL1" s="767"/>
      <c r="BM1" s="767"/>
      <c r="BN1" s="767"/>
      <c r="BO1" s="767"/>
      <c r="BP1" s="767"/>
      <c r="BQ1" s="767"/>
      <c r="BR1" s="767"/>
      <c r="BS1" s="767"/>
      <c r="BT1" s="767"/>
      <c r="BU1" s="767"/>
      <c r="BV1" s="767"/>
      <c r="BW1" s="767"/>
      <c r="BX1" s="767"/>
      <c r="BY1" s="767"/>
      <c r="BZ1" s="767"/>
      <c r="CA1" s="767"/>
      <c r="CB1" s="767"/>
      <c r="CC1" s="767"/>
      <c r="CD1" s="767"/>
      <c r="CE1" s="767"/>
      <c r="CF1" s="767"/>
      <c r="CG1" s="767"/>
      <c r="CH1" s="767"/>
      <c r="CI1" s="767"/>
      <c r="CJ1" s="767"/>
      <c r="CK1" s="767"/>
      <c r="CL1" s="767"/>
      <c r="CM1" s="767"/>
      <c r="CN1" s="767"/>
      <c r="CO1" s="767"/>
      <c r="CP1" s="767"/>
      <c r="CQ1" s="767"/>
      <c r="CR1" s="767"/>
      <c r="CS1" s="767"/>
      <c r="CT1" s="767"/>
      <c r="CU1" s="767"/>
      <c r="CV1" s="767"/>
      <c r="CW1" s="767"/>
      <c r="CX1" s="767"/>
      <c r="CY1" s="767"/>
      <c r="CZ1" s="767"/>
      <c r="DA1" s="767"/>
      <c r="DB1" s="767"/>
      <c r="DC1" s="767"/>
      <c r="DD1" s="767"/>
      <c r="DE1" s="767"/>
      <c r="DF1" s="767"/>
      <c r="DG1" s="767"/>
      <c r="DH1" s="767"/>
      <c r="DI1" s="767"/>
      <c r="DJ1" s="767"/>
      <c r="DK1" s="767"/>
      <c r="DL1" s="767"/>
      <c r="DM1" s="767"/>
      <c r="DN1" s="767"/>
      <c r="DO1" s="767"/>
      <c r="DP1" s="767"/>
      <c r="DQ1" s="767"/>
      <c r="DR1" s="767"/>
      <c r="DS1" s="767"/>
      <c r="DT1" s="767"/>
      <c r="DU1" s="767"/>
      <c r="DV1" s="767"/>
      <c r="DW1" s="767"/>
      <c r="DX1" s="767"/>
      <c r="DY1" s="767"/>
      <c r="DZ1" s="767"/>
      <c r="EA1" s="767"/>
      <c r="EB1" s="767"/>
      <c r="EC1" s="767"/>
      <c r="ED1" s="767"/>
      <c r="EE1" s="767"/>
      <c r="EF1" s="767"/>
      <c r="EG1" s="767"/>
      <c r="EH1" s="767"/>
      <c r="EI1" s="767"/>
      <c r="EJ1" s="767"/>
      <c r="EK1" s="767"/>
      <c r="EL1" s="767"/>
      <c r="EM1" s="767"/>
      <c r="EN1" s="767"/>
      <c r="EO1" s="767"/>
      <c r="EP1" s="767"/>
      <c r="EQ1" s="767"/>
      <c r="ER1" s="767"/>
      <c r="ES1" s="767"/>
      <c r="ET1" s="767"/>
      <c r="EU1" s="767"/>
      <c r="EV1" s="767"/>
      <c r="EW1" s="767"/>
      <c r="EX1" s="767"/>
      <c r="EY1" s="767"/>
      <c r="EZ1" s="767"/>
      <c r="FA1" s="768"/>
    </row>
    <row r="2" spans="1:157" ht="24" customHeight="1" thickBot="1" x14ac:dyDescent="0.25">
      <c r="A2" s="755"/>
      <c r="B2" s="756"/>
      <c r="C2" s="756"/>
      <c r="D2" s="756"/>
      <c r="E2" s="757"/>
      <c r="F2" s="769" t="s">
        <v>144</v>
      </c>
      <c r="G2" s="769"/>
      <c r="H2" s="769"/>
      <c r="I2" s="769"/>
      <c r="J2" s="769"/>
      <c r="K2" s="769"/>
      <c r="L2" s="769"/>
      <c r="M2" s="769"/>
      <c r="N2" s="769"/>
      <c r="O2" s="769"/>
      <c r="P2" s="769"/>
      <c r="Q2" s="769"/>
      <c r="R2" s="769"/>
      <c r="S2" s="769"/>
      <c r="T2" s="769"/>
      <c r="U2" s="769"/>
      <c r="V2" s="769"/>
      <c r="W2" s="769"/>
      <c r="X2" s="769"/>
      <c r="Y2" s="769"/>
      <c r="Z2" s="769"/>
      <c r="AA2" s="769"/>
      <c r="AB2" s="769"/>
      <c r="AC2" s="769"/>
      <c r="AD2" s="769"/>
      <c r="AE2" s="769"/>
      <c r="AF2" s="769"/>
      <c r="AG2" s="769"/>
      <c r="AH2" s="769"/>
      <c r="AI2" s="769"/>
      <c r="AJ2" s="769"/>
      <c r="AK2" s="769"/>
      <c r="AL2" s="769"/>
      <c r="AM2" s="769"/>
      <c r="AN2" s="769"/>
      <c r="AO2" s="769"/>
      <c r="AP2" s="769"/>
      <c r="AQ2" s="769"/>
      <c r="AR2" s="769"/>
      <c r="AS2" s="769"/>
      <c r="AT2" s="769"/>
      <c r="AU2" s="769"/>
      <c r="AV2" s="769"/>
      <c r="AW2" s="769"/>
      <c r="AX2" s="769"/>
      <c r="AY2" s="769"/>
      <c r="AZ2" s="769"/>
      <c r="BA2" s="769"/>
      <c r="BB2" s="769"/>
      <c r="BC2" s="769"/>
      <c r="BD2" s="769"/>
      <c r="BE2" s="769"/>
      <c r="BF2" s="769"/>
      <c r="BG2" s="769"/>
      <c r="BH2" s="769"/>
      <c r="BI2" s="769"/>
      <c r="BJ2" s="769"/>
      <c r="BK2" s="769"/>
      <c r="BL2" s="769"/>
      <c r="BM2" s="769"/>
      <c r="BN2" s="769"/>
      <c r="BO2" s="769"/>
      <c r="BP2" s="769"/>
      <c r="BQ2" s="769"/>
      <c r="BR2" s="769"/>
      <c r="BS2" s="769"/>
      <c r="BT2" s="769"/>
      <c r="BU2" s="769"/>
      <c r="BV2" s="769"/>
      <c r="BW2" s="769"/>
      <c r="BX2" s="769"/>
      <c r="BY2" s="769"/>
      <c r="BZ2" s="769"/>
      <c r="CA2" s="769"/>
      <c r="CB2" s="769"/>
      <c r="CC2" s="769"/>
      <c r="CD2" s="769"/>
      <c r="CE2" s="769"/>
      <c r="CF2" s="769"/>
      <c r="CG2" s="769"/>
      <c r="CH2" s="769"/>
      <c r="CI2" s="769"/>
      <c r="CJ2" s="769"/>
      <c r="CK2" s="769"/>
      <c r="CL2" s="769"/>
      <c r="CM2" s="769"/>
      <c r="CN2" s="769"/>
      <c r="CO2" s="769"/>
      <c r="CP2" s="769"/>
      <c r="CQ2" s="769"/>
      <c r="CR2" s="769"/>
      <c r="CS2" s="769"/>
      <c r="CT2" s="769"/>
      <c r="CU2" s="769"/>
      <c r="CV2" s="769"/>
      <c r="CW2" s="769"/>
      <c r="CX2" s="769"/>
      <c r="CY2" s="769"/>
      <c r="CZ2" s="769"/>
      <c r="DA2" s="769"/>
      <c r="DB2" s="769"/>
      <c r="DC2" s="769"/>
      <c r="DD2" s="769"/>
      <c r="DE2" s="769"/>
      <c r="DF2" s="769"/>
      <c r="DG2" s="769"/>
      <c r="DH2" s="769"/>
      <c r="DI2" s="769"/>
      <c r="DJ2" s="769"/>
      <c r="DK2" s="769"/>
      <c r="DL2" s="769"/>
      <c r="DM2" s="769"/>
      <c r="DN2" s="769"/>
      <c r="DO2" s="769"/>
      <c r="DP2" s="769"/>
      <c r="DQ2" s="769"/>
      <c r="DR2" s="769"/>
      <c r="DS2" s="769"/>
      <c r="DT2" s="769"/>
      <c r="DU2" s="769"/>
      <c r="DV2" s="769"/>
      <c r="DW2" s="769"/>
      <c r="DX2" s="769"/>
      <c r="DY2" s="769"/>
      <c r="DZ2" s="769"/>
      <c r="EA2" s="769"/>
      <c r="EB2" s="769"/>
      <c r="EC2" s="769"/>
      <c r="ED2" s="769"/>
      <c r="EE2" s="769"/>
      <c r="EF2" s="769"/>
      <c r="EG2" s="769"/>
      <c r="EH2" s="769"/>
      <c r="EI2" s="769"/>
      <c r="EJ2" s="769"/>
      <c r="EK2" s="769"/>
      <c r="EL2" s="769"/>
      <c r="EM2" s="769"/>
      <c r="EN2" s="769"/>
      <c r="EO2" s="769"/>
      <c r="EP2" s="769"/>
      <c r="EQ2" s="769"/>
      <c r="ER2" s="770"/>
      <c r="ES2" s="770"/>
      <c r="ET2" s="770"/>
      <c r="EU2" s="770"/>
      <c r="EV2" s="770"/>
      <c r="EW2" s="770"/>
      <c r="EX2" s="770"/>
      <c r="EY2" s="770"/>
      <c r="EZ2" s="770"/>
      <c r="FA2" s="771"/>
    </row>
    <row r="3" spans="1:157" ht="24" customHeight="1" thickBot="1" x14ac:dyDescent="0.25">
      <c r="A3" s="758"/>
      <c r="B3" s="759"/>
      <c r="C3" s="759"/>
      <c r="D3" s="759"/>
      <c r="E3" s="760"/>
      <c r="F3" s="772" t="s">
        <v>46</v>
      </c>
      <c r="G3" s="773"/>
      <c r="H3" s="773"/>
      <c r="I3" s="773"/>
      <c r="J3" s="773"/>
      <c r="K3" s="773"/>
      <c r="L3" s="773"/>
      <c r="M3" s="773"/>
      <c r="N3" s="773"/>
      <c r="O3" s="773"/>
      <c r="P3" s="773"/>
      <c r="Q3" s="773"/>
      <c r="R3" s="773"/>
      <c r="S3" s="773"/>
      <c r="T3" s="773"/>
      <c r="U3" s="773"/>
      <c r="V3" s="773"/>
      <c r="W3" s="773"/>
      <c r="X3" s="773"/>
      <c r="Y3" s="773"/>
      <c r="Z3" s="773"/>
      <c r="AA3" s="773"/>
      <c r="AB3" s="773"/>
      <c r="AC3" s="773"/>
      <c r="AD3" s="773"/>
      <c r="AE3" s="773"/>
      <c r="AF3" s="773"/>
      <c r="AG3" s="773"/>
      <c r="AH3" s="773"/>
      <c r="AI3" s="773"/>
      <c r="AJ3" s="773"/>
      <c r="AK3" s="773"/>
      <c r="AL3" s="773"/>
      <c r="AM3" s="773"/>
      <c r="AN3" s="773"/>
      <c r="AO3" s="773"/>
      <c r="AP3" s="773"/>
      <c r="AQ3" s="773"/>
      <c r="AR3" s="773"/>
      <c r="AS3" s="773"/>
      <c r="AT3" s="773"/>
      <c r="AU3" s="773"/>
      <c r="AV3" s="773"/>
      <c r="AW3" s="773"/>
      <c r="AX3" s="773"/>
      <c r="AY3" s="773"/>
      <c r="AZ3" s="773"/>
      <c r="BA3" s="773"/>
      <c r="BB3" s="773"/>
      <c r="BC3" s="773"/>
      <c r="BD3" s="773"/>
      <c r="BE3" s="773"/>
      <c r="BF3" s="773"/>
      <c r="BG3" s="773"/>
      <c r="BH3" s="773"/>
      <c r="BI3" s="773"/>
      <c r="BJ3" s="773"/>
      <c r="BK3" s="773"/>
      <c r="BL3" s="773"/>
      <c r="BM3" s="773"/>
      <c r="BN3" s="773"/>
      <c r="BO3" s="773"/>
      <c r="BP3" s="773"/>
      <c r="BQ3" s="773"/>
      <c r="BR3" s="773"/>
      <c r="BS3" s="773"/>
      <c r="BT3" s="773"/>
      <c r="BU3" s="773"/>
      <c r="BV3" s="773"/>
      <c r="BW3" s="773"/>
      <c r="BX3" s="773"/>
      <c r="BY3" s="773"/>
      <c r="BZ3" s="773"/>
      <c r="CA3" s="773"/>
      <c r="CB3" s="773"/>
      <c r="CC3" s="773"/>
      <c r="CD3" s="773"/>
      <c r="CE3" s="773"/>
      <c r="CF3" s="773"/>
      <c r="CG3" s="773"/>
      <c r="CH3" s="773"/>
      <c r="CI3" s="773"/>
      <c r="CJ3" s="773"/>
      <c r="CK3" s="773"/>
      <c r="CL3" s="773"/>
      <c r="CM3" s="773"/>
      <c r="CN3" s="773"/>
      <c r="CO3" s="773"/>
      <c r="CP3" s="773"/>
      <c r="CQ3" s="773"/>
      <c r="CR3" s="773"/>
      <c r="CS3" s="773"/>
      <c r="CT3" s="773"/>
      <c r="CU3" s="773"/>
      <c r="CV3" s="773"/>
      <c r="CW3" s="773"/>
      <c r="CX3" s="773"/>
      <c r="CY3" s="773"/>
      <c r="CZ3" s="773"/>
      <c r="DA3" s="773"/>
      <c r="DB3" s="773"/>
      <c r="DC3" s="773"/>
      <c r="DD3" s="773"/>
      <c r="DE3" s="773"/>
      <c r="DF3" s="773"/>
      <c r="DG3" s="773"/>
      <c r="DH3" s="773"/>
      <c r="DI3" s="773"/>
      <c r="DJ3" s="773"/>
      <c r="DK3" s="773"/>
      <c r="DL3" s="773"/>
      <c r="DM3" s="773"/>
      <c r="DN3" s="773"/>
      <c r="DO3" s="773"/>
      <c r="DP3" s="773"/>
      <c r="DQ3" s="773"/>
      <c r="DR3" s="773"/>
      <c r="DS3" s="773"/>
      <c r="DT3" s="773"/>
      <c r="DU3" s="773"/>
      <c r="DV3" s="773"/>
      <c r="DW3" s="773"/>
      <c r="DX3" s="773"/>
      <c r="DY3" s="773"/>
      <c r="DZ3" s="773"/>
      <c r="EA3" s="773"/>
      <c r="EB3" s="773"/>
      <c r="EC3" s="773"/>
      <c r="ED3" s="773"/>
      <c r="EE3" s="773"/>
      <c r="EF3" s="773"/>
      <c r="EG3" s="773"/>
      <c r="EH3" s="773"/>
      <c r="EI3" s="773"/>
      <c r="EJ3" s="773"/>
      <c r="EK3" s="773"/>
      <c r="EL3" s="773"/>
      <c r="EM3" s="773"/>
      <c r="EN3" s="773"/>
      <c r="EO3" s="773"/>
      <c r="EP3" s="773"/>
      <c r="EQ3" s="773"/>
      <c r="ER3" s="773" t="s">
        <v>126</v>
      </c>
      <c r="ES3" s="773"/>
      <c r="ET3" s="773"/>
      <c r="EU3" s="773"/>
      <c r="EV3" s="773"/>
      <c r="EW3" s="773"/>
      <c r="EX3" s="773"/>
      <c r="EY3" s="773"/>
      <c r="EZ3" s="773"/>
      <c r="FA3" s="778"/>
    </row>
    <row r="4" spans="1:157" ht="24" customHeight="1" thickBot="1" x14ac:dyDescent="0.25">
      <c r="A4" s="761" t="s">
        <v>0</v>
      </c>
      <c r="B4" s="762"/>
      <c r="C4" s="762"/>
      <c r="D4" s="762"/>
      <c r="E4" s="763"/>
      <c r="F4" s="779" t="s">
        <v>149</v>
      </c>
      <c r="G4" s="780"/>
      <c r="H4" s="780"/>
      <c r="I4" s="780"/>
      <c r="J4" s="780"/>
      <c r="K4" s="780"/>
      <c r="L4" s="780"/>
      <c r="M4" s="780"/>
      <c r="N4" s="780"/>
      <c r="O4" s="780"/>
      <c r="P4" s="780"/>
      <c r="Q4" s="780"/>
      <c r="R4" s="780"/>
      <c r="S4" s="780"/>
      <c r="T4" s="780"/>
      <c r="U4" s="780"/>
      <c r="V4" s="780"/>
      <c r="W4" s="780"/>
      <c r="X4" s="780"/>
      <c r="Y4" s="780"/>
      <c r="Z4" s="780"/>
      <c r="AA4" s="780"/>
      <c r="AB4" s="780"/>
      <c r="AC4" s="780"/>
      <c r="AD4" s="780"/>
      <c r="AE4" s="780"/>
      <c r="AF4" s="780"/>
      <c r="AG4" s="780"/>
      <c r="AH4" s="780"/>
      <c r="AI4" s="780"/>
      <c r="AJ4" s="780"/>
      <c r="AK4" s="780"/>
      <c r="AL4" s="780"/>
      <c r="AM4" s="780"/>
      <c r="AN4" s="780"/>
      <c r="AO4" s="780"/>
      <c r="AP4" s="780"/>
      <c r="AQ4" s="780"/>
      <c r="AR4" s="780"/>
      <c r="AS4" s="780"/>
      <c r="AT4" s="780"/>
      <c r="AU4" s="780"/>
      <c r="AV4" s="780"/>
      <c r="AW4" s="780"/>
      <c r="AX4" s="780"/>
      <c r="AY4" s="780"/>
      <c r="AZ4" s="780"/>
      <c r="BA4" s="780"/>
      <c r="BB4" s="780"/>
      <c r="BC4" s="780"/>
      <c r="BD4" s="780"/>
      <c r="BE4" s="780"/>
      <c r="BF4" s="780"/>
      <c r="BG4" s="780"/>
      <c r="BH4" s="780"/>
      <c r="BI4" s="780"/>
      <c r="BJ4" s="780"/>
      <c r="BK4" s="780"/>
      <c r="BL4" s="780"/>
      <c r="BM4" s="780"/>
      <c r="BN4" s="780"/>
      <c r="BO4" s="780"/>
      <c r="BP4" s="780"/>
      <c r="BQ4" s="780"/>
      <c r="BR4" s="780"/>
      <c r="BS4" s="780"/>
      <c r="BT4" s="780"/>
      <c r="BU4" s="780"/>
      <c r="BV4" s="780"/>
      <c r="BW4" s="780"/>
      <c r="BX4" s="780"/>
      <c r="BY4" s="780"/>
      <c r="BZ4" s="780"/>
      <c r="CA4" s="780"/>
      <c r="CB4" s="780"/>
      <c r="CC4" s="780"/>
      <c r="CD4" s="780"/>
      <c r="CE4" s="780"/>
      <c r="CF4" s="780"/>
      <c r="CG4" s="780"/>
      <c r="CH4" s="780"/>
      <c r="CI4" s="780"/>
      <c r="CJ4" s="780"/>
      <c r="CK4" s="780"/>
      <c r="CL4" s="780"/>
      <c r="CM4" s="780"/>
      <c r="CN4" s="780"/>
      <c r="CO4" s="780"/>
      <c r="CP4" s="780"/>
      <c r="CQ4" s="780"/>
      <c r="CR4" s="780"/>
      <c r="CS4" s="780"/>
      <c r="CT4" s="780"/>
      <c r="CU4" s="780"/>
      <c r="CV4" s="780"/>
      <c r="CW4" s="780"/>
      <c r="CX4" s="780"/>
      <c r="CY4" s="780"/>
      <c r="CZ4" s="780"/>
      <c r="DA4" s="780"/>
      <c r="DB4" s="780"/>
      <c r="DC4" s="780"/>
      <c r="DD4" s="780"/>
      <c r="DE4" s="780"/>
      <c r="DF4" s="780"/>
      <c r="DG4" s="780"/>
      <c r="DH4" s="780"/>
      <c r="DI4" s="780"/>
      <c r="DJ4" s="780"/>
      <c r="DK4" s="780"/>
      <c r="DL4" s="780"/>
      <c r="DM4" s="780"/>
      <c r="DN4" s="780"/>
      <c r="DO4" s="780"/>
      <c r="DP4" s="780"/>
      <c r="DQ4" s="780"/>
      <c r="DR4" s="780"/>
      <c r="DS4" s="780"/>
      <c r="DT4" s="780"/>
      <c r="DU4" s="780"/>
      <c r="DV4" s="780"/>
      <c r="DW4" s="780"/>
      <c r="DX4" s="780"/>
      <c r="DY4" s="780"/>
      <c r="DZ4" s="780"/>
      <c r="EA4" s="780"/>
      <c r="EB4" s="780"/>
      <c r="EC4" s="780"/>
      <c r="ED4" s="780"/>
      <c r="EE4" s="780"/>
      <c r="EF4" s="780"/>
      <c r="EG4" s="780"/>
      <c r="EH4" s="780"/>
      <c r="EI4" s="780"/>
      <c r="EJ4" s="780"/>
      <c r="EK4" s="780"/>
      <c r="EL4" s="780"/>
      <c r="EM4" s="780"/>
      <c r="EN4" s="780"/>
      <c r="EO4" s="780"/>
      <c r="EP4" s="780"/>
      <c r="EQ4" s="780"/>
      <c r="ER4" s="780"/>
      <c r="ES4" s="780"/>
      <c r="ET4" s="780"/>
      <c r="EU4" s="780"/>
      <c r="EV4" s="780"/>
      <c r="EW4" s="780"/>
      <c r="EX4" s="780"/>
      <c r="EY4" s="780"/>
      <c r="EZ4" s="780"/>
      <c r="FA4" s="781"/>
    </row>
    <row r="5" spans="1:157" ht="24" customHeight="1" thickBot="1" x14ac:dyDescent="0.25">
      <c r="A5" s="761" t="s">
        <v>2</v>
      </c>
      <c r="B5" s="762"/>
      <c r="C5" s="762"/>
      <c r="D5" s="762"/>
      <c r="E5" s="763"/>
      <c r="F5" s="779" t="s">
        <v>150</v>
      </c>
      <c r="G5" s="780"/>
      <c r="H5" s="780"/>
      <c r="I5" s="780"/>
      <c r="J5" s="780"/>
      <c r="K5" s="780"/>
      <c r="L5" s="780"/>
      <c r="M5" s="780"/>
      <c r="N5" s="780"/>
      <c r="O5" s="780"/>
      <c r="P5" s="780"/>
      <c r="Q5" s="780"/>
      <c r="R5" s="780"/>
      <c r="S5" s="780"/>
      <c r="T5" s="780"/>
      <c r="U5" s="780"/>
      <c r="V5" s="780"/>
      <c r="W5" s="780"/>
      <c r="X5" s="780"/>
      <c r="Y5" s="780"/>
      <c r="Z5" s="780"/>
      <c r="AA5" s="780"/>
      <c r="AB5" s="780"/>
      <c r="AC5" s="780"/>
      <c r="AD5" s="780"/>
      <c r="AE5" s="780"/>
      <c r="AF5" s="780"/>
      <c r="AG5" s="780"/>
      <c r="AH5" s="780"/>
      <c r="AI5" s="780"/>
      <c r="AJ5" s="780"/>
      <c r="AK5" s="780"/>
      <c r="AL5" s="780"/>
      <c r="AM5" s="780"/>
      <c r="AN5" s="780"/>
      <c r="AO5" s="780"/>
      <c r="AP5" s="780"/>
      <c r="AQ5" s="780"/>
      <c r="AR5" s="780"/>
      <c r="AS5" s="780"/>
      <c r="AT5" s="780"/>
      <c r="AU5" s="780"/>
      <c r="AV5" s="780"/>
      <c r="AW5" s="780"/>
      <c r="AX5" s="780"/>
      <c r="AY5" s="780"/>
      <c r="AZ5" s="780"/>
      <c r="BA5" s="780"/>
      <c r="BB5" s="780"/>
      <c r="BC5" s="780"/>
      <c r="BD5" s="780"/>
      <c r="BE5" s="780"/>
      <c r="BF5" s="780"/>
      <c r="BG5" s="780"/>
      <c r="BH5" s="780"/>
      <c r="BI5" s="780"/>
      <c r="BJ5" s="780"/>
      <c r="BK5" s="780"/>
      <c r="BL5" s="780"/>
      <c r="BM5" s="780"/>
      <c r="BN5" s="780"/>
      <c r="BO5" s="780"/>
      <c r="BP5" s="780"/>
      <c r="BQ5" s="780"/>
      <c r="BR5" s="780"/>
      <c r="BS5" s="780"/>
      <c r="BT5" s="780"/>
      <c r="BU5" s="780"/>
      <c r="BV5" s="780"/>
      <c r="BW5" s="780"/>
      <c r="BX5" s="780"/>
      <c r="BY5" s="780"/>
      <c r="BZ5" s="780"/>
      <c r="CA5" s="780"/>
      <c r="CB5" s="780"/>
      <c r="CC5" s="780"/>
      <c r="CD5" s="780"/>
      <c r="CE5" s="780"/>
      <c r="CF5" s="780"/>
      <c r="CG5" s="780"/>
      <c r="CH5" s="780"/>
      <c r="CI5" s="780"/>
      <c r="CJ5" s="780"/>
      <c r="CK5" s="780"/>
      <c r="CL5" s="780"/>
      <c r="CM5" s="780"/>
      <c r="CN5" s="780"/>
      <c r="CO5" s="780"/>
      <c r="CP5" s="780"/>
      <c r="CQ5" s="780"/>
      <c r="CR5" s="780"/>
      <c r="CS5" s="780"/>
      <c r="CT5" s="780"/>
      <c r="CU5" s="780"/>
      <c r="CV5" s="780"/>
      <c r="CW5" s="780"/>
      <c r="CX5" s="780"/>
      <c r="CY5" s="780"/>
      <c r="CZ5" s="780"/>
      <c r="DA5" s="780"/>
      <c r="DB5" s="780"/>
      <c r="DC5" s="780"/>
      <c r="DD5" s="780"/>
      <c r="DE5" s="780"/>
      <c r="DF5" s="780"/>
      <c r="DG5" s="780"/>
      <c r="DH5" s="780"/>
      <c r="DI5" s="780"/>
      <c r="DJ5" s="780"/>
      <c r="DK5" s="780"/>
      <c r="DL5" s="780"/>
      <c r="DM5" s="780"/>
      <c r="DN5" s="780"/>
      <c r="DO5" s="780"/>
      <c r="DP5" s="780"/>
      <c r="DQ5" s="780"/>
      <c r="DR5" s="780"/>
      <c r="DS5" s="780"/>
      <c r="DT5" s="780"/>
      <c r="DU5" s="780"/>
      <c r="DV5" s="780"/>
      <c r="DW5" s="780"/>
      <c r="DX5" s="780"/>
      <c r="DY5" s="780"/>
      <c r="DZ5" s="780"/>
      <c r="EA5" s="780"/>
      <c r="EB5" s="780"/>
      <c r="EC5" s="780"/>
      <c r="ED5" s="780"/>
      <c r="EE5" s="780"/>
      <c r="EF5" s="780"/>
      <c r="EG5" s="780"/>
      <c r="EH5" s="780"/>
      <c r="EI5" s="780"/>
      <c r="EJ5" s="780"/>
      <c r="EK5" s="780"/>
      <c r="EL5" s="780"/>
      <c r="EM5" s="780"/>
      <c r="EN5" s="780"/>
      <c r="EO5" s="780"/>
      <c r="EP5" s="780"/>
      <c r="EQ5" s="780"/>
      <c r="ER5" s="780"/>
      <c r="ES5" s="780"/>
      <c r="ET5" s="780"/>
      <c r="EU5" s="780"/>
      <c r="EV5" s="780"/>
      <c r="EW5" s="780"/>
      <c r="EX5" s="780"/>
      <c r="EY5" s="780"/>
      <c r="EZ5" s="780"/>
      <c r="FA5" s="781"/>
    </row>
    <row r="6" spans="1:157" ht="24" customHeight="1" thickBot="1" x14ac:dyDescent="0.25">
      <c r="A6" s="80"/>
      <c r="B6" s="80"/>
      <c r="C6" s="80"/>
      <c r="D6" s="66"/>
      <c r="E6" s="66"/>
      <c r="F6" s="86"/>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106"/>
      <c r="BB6" s="106"/>
      <c r="BC6" s="106"/>
      <c r="BD6" s="106"/>
      <c r="BE6" s="106"/>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84"/>
      <c r="ES6" s="84"/>
      <c r="ET6" s="85"/>
      <c r="EU6" s="85"/>
      <c r="EV6" s="85"/>
      <c r="EW6" s="85"/>
      <c r="EX6" s="85"/>
      <c r="EY6" s="85"/>
      <c r="EZ6" s="85"/>
      <c r="FA6" s="85"/>
    </row>
    <row r="7" spans="1:157" s="67" customFormat="1" ht="24" customHeight="1" thickBot="1" x14ac:dyDescent="0.3">
      <c r="A7" s="764" t="s">
        <v>77</v>
      </c>
      <c r="B7" s="741"/>
      <c r="C7" s="741"/>
      <c r="D7" s="741"/>
      <c r="E7" s="741"/>
      <c r="F7" s="741"/>
      <c r="G7" s="741"/>
      <c r="H7" s="749" t="s">
        <v>115</v>
      </c>
      <c r="I7" s="750"/>
      <c r="J7" s="750"/>
      <c r="K7" s="750"/>
      <c r="L7" s="750"/>
      <c r="M7" s="750"/>
      <c r="N7" s="750"/>
      <c r="O7" s="750"/>
      <c r="P7" s="750"/>
      <c r="Q7" s="750"/>
      <c r="R7" s="750"/>
      <c r="S7" s="750"/>
      <c r="T7" s="750"/>
      <c r="U7" s="750"/>
      <c r="V7" s="750"/>
      <c r="W7" s="750"/>
      <c r="X7" s="750"/>
      <c r="Y7" s="750"/>
      <c r="Z7" s="750"/>
      <c r="AA7" s="750"/>
      <c r="AB7" s="750"/>
      <c r="AC7" s="750"/>
      <c r="AD7" s="750"/>
      <c r="AE7" s="750"/>
      <c r="AF7" s="750"/>
      <c r="AG7" s="750"/>
      <c r="AH7" s="750"/>
      <c r="AI7" s="750"/>
      <c r="AJ7" s="750"/>
      <c r="AK7" s="750"/>
      <c r="AL7" s="750"/>
      <c r="AM7" s="750"/>
      <c r="AN7" s="750"/>
      <c r="AO7" s="750"/>
      <c r="AP7" s="750"/>
      <c r="AQ7" s="750"/>
      <c r="AR7" s="750"/>
      <c r="AS7" s="750"/>
      <c r="AT7" s="750"/>
      <c r="AU7" s="750"/>
      <c r="AV7" s="750"/>
      <c r="AW7" s="750"/>
      <c r="AX7" s="750"/>
      <c r="AY7" s="750"/>
      <c r="AZ7" s="750"/>
      <c r="BA7" s="750"/>
      <c r="BB7" s="750"/>
      <c r="BC7" s="750"/>
      <c r="BD7" s="750"/>
      <c r="BE7" s="750"/>
      <c r="BF7" s="750"/>
      <c r="BG7" s="750"/>
      <c r="BH7" s="750"/>
      <c r="BI7" s="750"/>
      <c r="BJ7" s="750"/>
      <c r="BK7" s="750"/>
      <c r="BL7" s="750"/>
      <c r="BM7" s="750"/>
      <c r="BN7" s="750"/>
      <c r="BO7" s="750"/>
      <c r="BP7" s="750"/>
      <c r="BQ7" s="750"/>
      <c r="BR7" s="750"/>
      <c r="BS7" s="750"/>
      <c r="BT7" s="750"/>
      <c r="BU7" s="750"/>
      <c r="BV7" s="750"/>
      <c r="BW7" s="750"/>
      <c r="BX7" s="750"/>
      <c r="BY7" s="750"/>
      <c r="BZ7" s="750"/>
      <c r="CA7" s="750"/>
      <c r="CB7" s="750"/>
      <c r="CC7" s="750"/>
      <c r="CD7" s="750"/>
      <c r="CE7" s="750"/>
      <c r="CF7" s="750"/>
      <c r="CG7" s="750"/>
      <c r="CH7" s="750"/>
      <c r="CI7" s="750"/>
      <c r="CJ7" s="750"/>
      <c r="CK7" s="750"/>
      <c r="CL7" s="750"/>
      <c r="CM7" s="750"/>
      <c r="CN7" s="750"/>
      <c r="CO7" s="750"/>
      <c r="CP7" s="750"/>
      <c r="CQ7" s="750"/>
      <c r="CR7" s="750"/>
      <c r="CS7" s="750"/>
      <c r="CT7" s="750"/>
      <c r="CU7" s="750"/>
      <c r="CV7" s="750"/>
      <c r="CW7" s="750"/>
      <c r="CX7" s="750"/>
      <c r="CY7" s="750"/>
      <c r="CZ7" s="750"/>
      <c r="DA7" s="750"/>
      <c r="DB7" s="750"/>
      <c r="DC7" s="750"/>
      <c r="DD7" s="750"/>
      <c r="DE7" s="750"/>
      <c r="DF7" s="750"/>
      <c r="DG7" s="750"/>
      <c r="DH7" s="750"/>
      <c r="DI7" s="750"/>
      <c r="DJ7" s="750"/>
      <c r="DK7" s="750"/>
      <c r="DL7" s="750"/>
      <c r="DM7" s="750"/>
      <c r="DN7" s="750"/>
      <c r="DO7" s="750"/>
      <c r="DP7" s="750"/>
      <c r="DQ7" s="750"/>
      <c r="DR7" s="750"/>
      <c r="DS7" s="750"/>
      <c r="DT7" s="750"/>
      <c r="DU7" s="750"/>
      <c r="DV7" s="750"/>
      <c r="DW7" s="750"/>
      <c r="DX7" s="750"/>
      <c r="DY7" s="750"/>
      <c r="DZ7" s="750"/>
      <c r="EA7" s="750"/>
      <c r="EB7" s="750"/>
      <c r="EC7" s="750"/>
      <c r="ED7" s="750"/>
      <c r="EE7" s="750"/>
      <c r="EF7" s="750"/>
      <c r="EG7" s="750"/>
      <c r="EH7" s="750"/>
      <c r="EI7" s="750"/>
      <c r="EJ7" s="750"/>
      <c r="EK7" s="750"/>
      <c r="EL7" s="750"/>
      <c r="EM7" s="750"/>
      <c r="EN7" s="750"/>
      <c r="EO7" s="750"/>
      <c r="EP7" s="750"/>
      <c r="EQ7" s="751"/>
      <c r="ER7" s="733" t="s">
        <v>108</v>
      </c>
      <c r="ES7" s="733" t="s">
        <v>109</v>
      </c>
      <c r="ET7" s="747" t="s">
        <v>110</v>
      </c>
      <c r="EU7" s="735" t="s">
        <v>132</v>
      </c>
      <c r="EV7" s="742" t="s">
        <v>133</v>
      </c>
      <c r="EW7" s="745" t="s">
        <v>134</v>
      </c>
      <c r="EX7" s="741" t="s">
        <v>135</v>
      </c>
      <c r="EY7" s="741" t="s">
        <v>136</v>
      </c>
      <c r="EZ7" s="741" t="s">
        <v>138</v>
      </c>
      <c r="FA7" s="741" t="s">
        <v>137</v>
      </c>
    </row>
    <row r="8" spans="1:157" s="67" customFormat="1" ht="24" customHeight="1" thickBot="1" x14ac:dyDescent="0.3">
      <c r="A8" s="765"/>
      <c r="B8" s="600"/>
      <c r="C8" s="600"/>
      <c r="D8" s="600"/>
      <c r="E8" s="600"/>
      <c r="F8" s="600"/>
      <c r="G8" s="766"/>
      <c r="H8" s="740" t="s">
        <v>53</v>
      </c>
      <c r="I8" s="737"/>
      <c r="J8" s="737"/>
      <c r="K8" s="737"/>
      <c r="L8" s="737"/>
      <c r="M8" s="737"/>
      <c r="N8" s="737"/>
      <c r="O8" s="737"/>
      <c r="P8" s="737"/>
      <c r="Q8" s="737"/>
      <c r="R8" s="737"/>
      <c r="S8" s="737"/>
      <c r="T8" s="737"/>
      <c r="U8" s="737"/>
      <c r="V8" s="737"/>
      <c r="W8" s="737"/>
      <c r="X8" s="737"/>
      <c r="Y8" s="737"/>
      <c r="Z8" s="737"/>
      <c r="AA8" s="774"/>
      <c r="AB8" s="775" t="s">
        <v>145</v>
      </c>
      <c r="AC8" s="776"/>
      <c r="AD8" s="776"/>
      <c r="AE8" s="776"/>
      <c r="AF8" s="776"/>
      <c r="AG8" s="776"/>
      <c r="AH8" s="776"/>
      <c r="AI8" s="776"/>
      <c r="AJ8" s="776"/>
      <c r="AK8" s="776"/>
      <c r="AL8" s="776"/>
      <c r="AM8" s="776"/>
      <c r="AN8" s="776"/>
      <c r="AO8" s="776"/>
      <c r="AP8" s="776"/>
      <c r="AQ8" s="776"/>
      <c r="AR8" s="776"/>
      <c r="AS8" s="776"/>
      <c r="AT8" s="776"/>
      <c r="AU8" s="776"/>
      <c r="AV8" s="776"/>
      <c r="AW8" s="776"/>
      <c r="AX8" s="776"/>
      <c r="AY8" s="776"/>
      <c r="AZ8" s="776"/>
      <c r="BA8" s="776"/>
      <c r="BB8" s="776"/>
      <c r="BC8" s="776"/>
      <c r="BD8" s="776"/>
      <c r="BE8" s="777"/>
      <c r="BF8" s="740" t="s">
        <v>50</v>
      </c>
      <c r="BG8" s="737"/>
      <c r="BH8" s="737"/>
      <c r="BI8" s="737"/>
      <c r="BJ8" s="737"/>
      <c r="BK8" s="737"/>
      <c r="BL8" s="737"/>
      <c r="BM8" s="737"/>
      <c r="BN8" s="737"/>
      <c r="BO8" s="737"/>
      <c r="BP8" s="737"/>
      <c r="BQ8" s="737"/>
      <c r="BR8" s="737"/>
      <c r="BS8" s="737"/>
      <c r="BT8" s="737"/>
      <c r="BU8" s="737"/>
      <c r="BV8" s="737"/>
      <c r="BW8" s="737"/>
      <c r="BX8" s="737"/>
      <c r="BY8" s="737"/>
      <c r="BZ8" s="737"/>
      <c r="CA8" s="737"/>
      <c r="CB8" s="737"/>
      <c r="CC8" s="737"/>
      <c r="CD8" s="737"/>
      <c r="CE8" s="737"/>
      <c r="CF8" s="737"/>
      <c r="CG8" s="737"/>
      <c r="CH8" s="737"/>
      <c r="CI8" s="774"/>
      <c r="CJ8" s="740" t="s">
        <v>51</v>
      </c>
      <c r="CK8" s="737"/>
      <c r="CL8" s="737"/>
      <c r="CM8" s="737"/>
      <c r="CN8" s="737"/>
      <c r="CO8" s="737"/>
      <c r="CP8" s="737"/>
      <c r="CQ8" s="737"/>
      <c r="CR8" s="737"/>
      <c r="CS8" s="737"/>
      <c r="CT8" s="737"/>
      <c r="CU8" s="737"/>
      <c r="CV8" s="737"/>
      <c r="CW8" s="737"/>
      <c r="CX8" s="737"/>
      <c r="CY8" s="737"/>
      <c r="CZ8" s="737"/>
      <c r="DA8" s="737"/>
      <c r="DB8" s="737"/>
      <c r="DC8" s="737"/>
      <c r="DD8" s="737"/>
      <c r="DE8" s="737"/>
      <c r="DF8" s="737"/>
      <c r="DG8" s="737"/>
      <c r="DH8" s="737"/>
      <c r="DI8" s="737"/>
      <c r="DJ8" s="737"/>
      <c r="DK8" s="737"/>
      <c r="DL8" s="737"/>
      <c r="DM8" s="737"/>
      <c r="DN8" s="737" t="s">
        <v>52</v>
      </c>
      <c r="DO8" s="738"/>
      <c r="DP8" s="738"/>
      <c r="DQ8" s="738"/>
      <c r="DR8" s="738"/>
      <c r="DS8" s="738"/>
      <c r="DT8" s="738"/>
      <c r="DU8" s="738"/>
      <c r="DV8" s="738"/>
      <c r="DW8" s="738"/>
      <c r="DX8" s="738"/>
      <c r="DY8" s="738"/>
      <c r="DZ8" s="738"/>
      <c r="EA8" s="738"/>
      <c r="EB8" s="738"/>
      <c r="EC8" s="738"/>
      <c r="ED8" s="738"/>
      <c r="EE8" s="738"/>
      <c r="EF8" s="738"/>
      <c r="EG8" s="738"/>
      <c r="EH8" s="738"/>
      <c r="EI8" s="738"/>
      <c r="EJ8" s="738"/>
      <c r="EK8" s="738"/>
      <c r="EL8" s="738"/>
      <c r="EM8" s="738"/>
      <c r="EN8" s="738"/>
      <c r="EO8" s="738"/>
      <c r="EP8" s="738"/>
      <c r="EQ8" s="739"/>
      <c r="ER8" s="734"/>
      <c r="ES8" s="734"/>
      <c r="ET8" s="748"/>
      <c r="EU8" s="736"/>
      <c r="EV8" s="743"/>
      <c r="EW8" s="746"/>
      <c r="EX8" s="597"/>
      <c r="EY8" s="597"/>
      <c r="EZ8" s="597"/>
      <c r="FA8" s="597"/>
    </row>
    <row r="9" spans="1:157" s="90" customFormat="1" ht="66" customHeight="1" thickBot="1" x14ac:dyDescent="0.3">
      <c r="A9" s="570" t="s">
        <v>70</v>
      </c>
      <c r="B9" s="302" t="s">
        <v>71</v>
      </c>
      <c r="C9" s="303" t="s">
        <v>72</v>
      </c>
      <c r="D9" s="303" t="s">
        <v>73</v>
      </c>
      <c r="E9" s="303" t="s">
        <v>74</v>
      </c>
      <c r="F9" s="310" t="s">
        <v>75</v>
      </c>
      <c r="G9" s="569" t="s">
        <v>76</v>
      </c>
      <c r="H9" s="304" t="s">
        <v>400</v>
      </c>
      <c r="I9" s="305" t="s">
        <v>203</v>
      </c>
      <c r="J9" s="306" t="s">
        <v>432</v>
      </c>
      <c r="K9" s="305" t="s">
        <v>205</v>
      </c>
      <c r="L9" s="306" t="s">
        <v>206</v>
      </c>
      <c r="M9" s="305" t="s">
        <v>207</v>
      </c>
      <c r="N9" s="306" t="s">
        <v>208</v>
      </c>
      <c r="O9" s="305" t="s">
        <v>209</v>
      </c>
      <c r="P9" s="306" t="s">
        <v>210</v>
      </c>
      <c r="Q9" s="305" t="s">
        <v>211</v>
      </c>
      <c r="R9" s="306" t="s">
        <v>212</v>
      </c>
      <c r="S9" s="305" t="s">
        <v>213</v>
      </c>
      <c r="T9" s="306" t="s">
        <v>214</v>
      </c>
      <c r="U9" s="305" t="s">
        <v>215</v>
      </c>
      <c r="V9" s="306" t="s">
        <v>216</v>
      </c>
      <c r="W9" s="307" t="s">
        <v>107</v>
      </c>
      <c r="X9" s="308" t="s">
        <v>139</v>
      </c>
      <c r="Y9" s="303" t="s">
        <v>140</v>
      </c>
      <c r="Z9" s="309" t="s">
        <v>141</v>
      </c>
      <c r="AA9" s="310" t="s">
        <v>142</v>
      </c>
      <c r="AB9" s="304" t="s">
        <v>202</v>
      </c>
      <c r="AC9" s="305" t="s">
        <v>217</v>
      </c>
      <c r="AD9" s="306" t="s">
        <v>218</v>
      </c>
      <c r="AE9" s="305" t="s">
        <v>219</v>
      </c>
      <c r="AF9" s="306" t="s">
        <v>220</v>
      </c>
      <c r="AG9" s="305" t="s">
        <v>221</v>
      </c>
      <c r="AH9" s="306" t="s">
        <v>222</v>
      </c>
      <c r="AI9" s="305" t="s">
        <v>223</v>
      </c>
      <c r="AJ9" s="306" t="s">
        <v>224</v>
      </c>
      <c r="AK9" s="305" t="s">
        <v>225</v>
      </c>
      <c r="AL9" s="306" t="s">
        <v>226</v>
      </c>
      <c r="AM9" s="305" t="s">
        <v>203</v>
      </c>
      <c r="AN9" s="306" t="s">
        <v>204</v>
      </c>
      <c r="AO9" s="305" t="s">
        <v>205</v>
      </c>
      <c r="AP9" s="306" t="s">
        <v>206</v>
      </c>
      <c r="AQ9" s="305" t="s">
        <v>207</v>
      </c>
      <c r="AR9" s="306" t="s">
        <v>208</v>
      </c>
      <c r="AS9" s="305" t="s">
        <v>209</v>
      </c>
      <c r="AT9" s="306" t="s">
        <v>210</v>
      </c>
      <c r="AU9" s="305" t="s">
        <v>211</v>
      </c>
      <c r="AV9" s="306" t="s">
        <v>212</v>
      </c>
      <c r="AW9" s="305" t="s">
        <v>213</v>
      </c>
      <c r="AX9" s="306" t="s">
        <v>214</v>
      </c>
      <c r="AY9" s="305" t="s">
        <v>215</v>
      </c>
      <c r="AZ9" s="306" t="s">
        <v>216</v>
      </c>
      <c r="BA9" s="307" t="s">
        <v>107</v>
      </c>
      <c r="BB9" s="308" t="s">
        <v>131</v>
      </c>
      <c r="BC9" s="303" t="s">
        <v>130</v>
      </c>
      <c r="BD9" s="309" t="s">
        <v>129</v>
      </c>
      <c r="BE9" s="310" t="s">
        <v>128</v>
      </c>
      <c r="BF9" s="304" t="s">
        <v>202</v>
      </c>
      <c r="BG9" s="305" t="s">
        <v>217</v>
      </c>
      <c r="BH9" s="306" t="s">
        <v>218</v>
      </c>
      <c r="BI9" s="305" t="s">
        <v>219</v>
      </c>
      <c r="BJ9" s="306" t="s">
        <v>220</v>
      </c>
      <c r="BK9" s="305" t="s">
        <v>221</v>
      </c>
      <c r="BL9" s="306" t="s">
        <v>222</v>
      </c>
      <c r="BM9" s="305" t="s">
        <v>254</v>
      </c>
      <c r="BN9" s="306" t="s">
        <v>224</v>
      </c>
      <c r="BO9" s="305" t="s">
        <v>225</v>
      </c>
      <c r="BP9" s="306" t="s">
        <v>226</v>
      </c>
      <c r="BQ9" s="305" t="s">
        <v>203</v>
      </c>
      <c r="BR9" s="306" t="s">
        <v>204</v>
      </c>
      <c r="BS9" s="305" t="s">
        <v>205</v>
      </c>
      <c r="BT9" s="306" t="s">
        <v>206</v>
      </c>
      <c r="BU9" s="305" t="s">
        <v>207</v>
      </c>
      <c r="BV9" s="306" t="s">
        <v>208</v>
      </c>
      <c r="BW9" s="305" t="s">
        <v>209</v>
      </c>
      <c r="BX9" s="306" t="s">
        <v>210</v>
      </c>
      <c r="BY9" s="305" t="s">
        <v>211</v>
      </c>
      <c r="BZ9" s="306" t="s">
        <v>212</v>
      </c>
      <c r="CA9" s="305" t="s">
        <v>213</v>
      </c>
      <c r="CB9" s="306" t="s">
        <v>214</v>
      </c>
      <c r="CC9" s="305" t="s">
        <v>215</v>
      </c>
      <c r="CD9" s="402" t="s">
        <v>216</v>
      </c>
      <c r="CE9" s="403" t="s">
        <v>107</v>
      </c>
      <c r="CF9" s="308" t="s">
        <v>111</v>
      </c>
      <c r="CG9" s="303" t="s">
        <v>112</v>
      </c>
      <c r="CH9" s="309" t="s">
        <v>113</v>
      </c>
      <c r="CI9" s="310" t="s">
        <v>114</v>
      </c>
      <c r="CJ9" s="304" t="s">
        <v>202</v>
      </c>
      <c r="CK9" s="305" t="s">
        <v>217</v>
      </c>
      <c r="CL9" s="306" t="s">
        <v>218</v>
      </c>
      <c r="CM9" s="305" t="s">
        <v>219</v>
      </c>
      <c r="CN9" s="306" t="s">
        <v>220</v>
      </c>
      <c r="CO9" s="305" t="s">
        <v>221</v>
      </c>
      <c r="CP9" s="306" t="s">
        <v>222</v>
      </c>
      <c r="CQ9" s="305" t="s">
        <v>223</v>
      </c>
      <c r="CR9" s="306" t="s">
        <v>224</v>
      </c>
      <c r="CS9" s="305" t="s">
        <v>225</v>
      </c>
      <c r="CT9" s="306" t="s">
        <v>226</v>
      </c>
      <c r="CU9" s="305" t="s">
        <v>203</v>
      </c>
      <c r="CV9" s="306" t="s">
        <v>204</v>
      </c>
      <c r="CW9" s="305" t="s">
        <v>205</v>
      </c>
      <c r="CX9" s="306" t="s">
        <v>206</v>
      </c>
      <c r="CY9" s="305" t="s">
        <v>207</v>
      </c>
      <c r="CZ9" s="306" t="s">
        <v>208</v>
      </c>
      <c r="DA9" s="305" t="s">
        <v>209</v>
      </c>
      <c r="DB9" s="306" t="s">
        <v>210</v>
      </c>
      <c r="DC9" s="305" t="s">
        <v>211</v>
      </c>
      <c r="DD9" s="306" t="s">
        <v>212</v>
      </c>
      <c r="DE9" s="305" t="s">
        <v>213</v>
      </c>
      <c r="DF9" s="306" t="s">
        <v>214</v>
      </c>
      <c r="DG9" s="305" t="s">
        <v>215</v>
      </c>
      <c r="DH9" s="306" t="s">
        <v>216</v>
      </c>
      <c r="DI9" s="307" t="s">
        <v>107</v>
      </c>
      <c r="DJ9" s="308" t="s">
        <v>117</v>
      </c>
      <c r="DK9" s="303" t="s">
        <v>118</v>
      </c>
      <c r="DL9" s="308" t="s">
        <v>119</v>
      </c>
      <c r="DM9" s="303" t="s">
        <v>120</v>
      </c>
      <c r="DN9" s="311" t="s">
        <v>202</v>
      </c>
      <c r="DO9" s="300" t="s">
        <v>217</v>
      </c>
      <c r="DP9" s="258" t="s">
        <v>218</v>
      </c>
      <c r="DQ9" s="260" t="s">
        <v>219</v>
      </c>
      <c r="DR9" s="258" t="s">
        <v>220</v>
      </c>
      <c r="DS9" s="260" t="s">
        <v>221</v>
      </c>
      <c r="DT9" s="258" t="s">
        <v>222</v>
      </c>
      <c r="DU9" s="260" t="s">
        <v>223</v>
      </c>
      <c r="DV9" s="258" t="s">
        <v>224</v>
      </c>
      <c r="DW9" s="260" t="s">
        <v>225</v>
      </c>
      <c r="DX9" s="258" t="s">
        <v>226</v>
      </c>
      <c r="DY9" s="260" t="s">
        <v>203</v>
      </c>
      <c r="DZ9" s="258" t="s">
        <v>204</v>
      </c>
      <c r="EA9" s="260" t="s">
        <v>205</v>
      </c>
      <c r="EB9" s="258" t="s">
        <v>206</v>
      </c>
      <c r="EC9" s="260" t="s">
        <v>207</v>
      </c>
      <c r="ED9" s="258" t="s">
        <v>208</v>
      </c>
      <c r="EE9" s="260" t="s">
        <v>209</v>
      </c>
      <c r="EF9" s="258" t="s">
        <v>210</v>
      </c>
      <c r="EG9" s="260" t="s">
        <v>211</v>
      </c>
      <c r="EH9" s="258" t="s">
        <v>212</v>
      </c>
      <c r="EI9" s="260" t="s">
        <v>213</v>
      </c>
      <c r="EJ9" s="258" t="s">
        <v>214</v>
      </c>
      <c r="EK9" s="260" t="s">
        <v>215</v>
      </c>
      <c r="EL9" s="258" t="s">
        <v>216</v>
      </c>
      <c r="EM9" s="261" t="s">
        <v>107</v>
      </c>
      <c r="EN9" s="262" t="s">
        <v>121</v>
      </c>
      <c r="EO9" s="259" t="s">
        <v>122</v>
      </c>
      <c r="EP9" s="262" t="s">
        <v>123</v>
      </c>
      <c r="EQ9" s="296" t="s">
        <v>124</v>
      </c>
      <c r="ER9" s="734"/>
      <c r="ES9" s="734"/>
      <c r="ET9" s="748"/>
      <c r="EU9" s="736"/>
      <c r="EV9" s="744"/>
      <c r="EW9" s="746"/>
      <c r="EX9" s="597"/>
      <c r="EY9" s="597"/>
      <c r="EZ9" s="597"/>
      <c r="FA9" s="597"/>
    </row>
    <row r="10" spans="1:157" s="68" customFormat="1" ht="24" customHeight="1" x14ac:dyDescent="0.25">
      <c r="A10" s="786" t="s">
        <v>161</v>
      </c>
      <c r="B10" s="784">
        <v>1</v>
      </c>
      <c r="C10" s="784" t="s">
        <v>158</v>
      </c>
      <c r="D10" s="782" t="s">
        <v>162</v>
      </c>
      <c r="E10" s="784">
        <v>215</v>
      </c>
      <c r="F10" s="301" t="s">
        <v>39</v>
      </c>
      <c r="G10" s="433">
        <v>79.900000000000006</v>
      </c>
      <c r="H10" s="452">
        <v>0.1</v>
      </c>
      <c r="I10" s="453"/>
      <c r="J10" s="453"/>
      <c r="K10" s="453">
        <v>0.1</v>
      </c>
      <c r="L10" s="454">
        <v>0</v>
      </c>
      <c r="M10" s="453">
        <v>0.1</v>
      </c>
      <c r="N10" s="454">
        <v>0</v>
      </c>
      <c r="O10" s="453">
        <v>0.1</v>
      </c>
      <c r="P10" s="454">
        <v>0</v>
      </c>
      <c r="Q10" s="453">
        <v>0.1</v>
      </c>
      <c r="R10" s="453">
        <v>0</v>
      </c>
      <c r="S10" s="453">
        <v>0.1</v>
      </c>
      <c r="T10" s="453">
        <v>0</v>
      </c>
      <c r="U10" s="453">
        <v>0.1</v>
      </c>
      <c r="V10" s="455">
        <v>0</v>
      </c>
      <c r="W10" s="455">
        <f>+U10</f>
        <v>0.1</v>
      </c>
      <c r="X10" s="455">
        <f>+U10</f>
        <v>0.1</v>
      </c>
      <c r="Y10" s="455">
        <f>+V10</f>
        <v>0</v>
      </c>
      <c r="Z10" s="433">
        <f>+X10</f>
        <v>0.1</v>
      </c>
      <c r="AA10" s="434">
        <f>+Y10</f>
        <v>0</v>
      </c>
      <c r="AB10" s="433">
        <v>5</v>
      </c>
      <c r="AC10" s="433">
        <v>0</v>
      </c>
      <c r="AD10" s="433">
        <v>0</v>
      </c>
      <c r="AE10" s="433">
        <v>0</v>
      </c>
      <c r="AF10" s="433">
        <v>0</v>
      </c>
      <c r="AG10" s="433">
        <v>1.03</v>
      </c>
      <c r="AH10" s="433">
        <v>1.03</v>
      </c>
      <c r="AI10" s="433">
        <v>0</v>
      </c>
      <c r="AJ10" s="433">
        <v>0</v>
      </c>
      <c r="AK10" s="433">
        <v>0</v>
      </c>
      <c r="AL10" s="433">
        <v>0</v>
      </c>
      <c r="AM10" s="433">
        <v>0</v>
      </c>
      <c r="AN10" s="433">
        <v>0</v>
      </c>
      <c r="AO10" s="433">
        <v>0</v>
      </c>
      <c r="AP10" s="433">
        <v>0</v>
      </c>
      <c r="AQ10" s="433">
        <v>0</v>
      </c>
      <c r="AR10" s="433">
        <v>0</v>
      </c>
      <c r="AS10" s="433">
        <v>18.399999999999999</v>
      </c>
      <c r="AT10" s="433">
        <f>+GESTIÓN!AV13</f>
        <v>18.399999999999999</v>
      </c>
      <c r="AU10" s="433">
        <v>0</v>
      </c>
      <c r="AV10" s="433">
        <v>0.02</v>
      </c>
      <c r="AW10" s="433">
        <v>0</v>
      </c>
      <c r="AX10" s="433">
        <v>0</v>
      </c>
      <c r="AY10" s="433">
        <v>0.02</v>
      </c>
      <c r="AZ10" s="433">
        <v>0</v>
      </c>
      <c r="BA10" s="433">
        <f>+AC10+AE10+AG10+AI10+AK10+AM10+AO10+AQ10+AS10+AU10+AY10+AW10</f>
        <v>19.45</v>
      </c>
      <c r="BB10" s="433">
        <f>+AC10+AE10+AG10+AI10+AK10+AM10+AO10+AQ10+AS10+AU10+AW10+AY10</f>
        <v>19.45</v>
      </c>
      <c r="BC10" s="433">
        <f>+AD10+AF10+AH10+AJ10+AL10+AN10+AP10+AR10+AT10+AV10+AX10+AZ10</f>
        <v>19.45</v>
      </c>
      <c r="BD10" s="433">
        <f>+AC10+AE10+AG10+AI10+AK10+AM10+AO10+AQ10+AS10+AU10+AY10+AW10</f>
        <v>19.45</v>
      </c>
      <c r="BE10" s="433">
        <f>+AD10+AF10+AH10+AJ10+AL10+AN10+AP10+AR10+AT10+AV10+AZ10+AX10</f>
        <v>19.45</v>
      </c>
      <c r="BF10" s="435">
        <f>+GESTIÓN!BH13</f>
        <v>22</v>
      </c>
      <c r="BG10" s="435">
        <f>+GESTIÓN!BI13</f>
        <v>0</v>
      </c>
      <c r="BH10" s="435">
        <f>+GESTIÓN!BJ13</f>
        <v>0</v>
      </c>
      <c r="BI10" s="435">
        <f>+GESTIÓN!BK13</f>
        <v>0.01</v>
      </c>
      <c r="BJ10" s="435">
        <f>+GESTIÓN!BL13</f>
        <v>0.01</v>
      </c>
      <c r="BK10" s="435">
        <f>+GESTIÓN!BM13</f>
        <v>0</v>
      </c>
      <c r="BL10" s="435">
        <f>+GESTIÓN!BN13</f>
        <v>7.0000000000000007E-2</v>
      </c>
      <c r="BM10" s="435">
        <f>+GESTIÓN!BO13</f>
        <v>0</v>
      </c>
      <c r="BN10" s="435">
        <f>+GESTIÓN!BP13</f>
        <v>0.01</v>
      </c>
      <c r="BO10" s="435">
        <f>+GESTIÓN!BQ13</f>
        <v>14</v>
      </c>
      <c r="BP10" s="435">
        <f>+GESTIÓN!BR13</f>
        <v>0</v>
      </c>
      <c r="BQ10" s="435">
        <f>+GESTIÓN!BS13</f>
        <v>0</v>
      </c>
      <c r="BR10" s="435">
        <f>+GESTIÓN!BT13</f>
        <v>0.18</v>
      </c>
      <c r="BS10" s="435">
        <f>+GESTIÓN!BU13</f>
        <v>0</v>
      </c>
      <c r="BT10" s="435">
        <f>+GESTIÓN!BV13</f>
        <v>0</v>
      </c>
      <c r="BU10" s="435">
        <f>+GESTIÓN!BW13</f>
        <v>0</v>
      </c>
      <c r="BV10" s="435">
        <f>+GESTIÓN!BX13</f>
        <v>0</v>
      </c>
      <c r="BW10" s="435">
        <f>+GESTIÓN!BY13</f>
        <v>7.99</v>
      </c>
      <c r="BX10" s="435">
        <f>+GESTIÓN!BZ13</f>
        <v>0</v>
      </c>
      <c r="BY10" s="435">
        <f>+GESTIÓN!CA13</f>
        <v>0</v>
      </c>
      <c r="BZ10" s="435">
        <f>+GESTIÓN!CB13</f>
        <v>0</v>
      </c>
      <c r="CA10" s="435">
        <f>+GESTIÓN!CC13</f>
        <v>0</v>
      </c>
      <c r="CB10" s="435">
        <f>+GESTIÓN!CD13</f>
        <v>0</v>
      </c>
      <c r="CC10" s="435">
        <f>+GESTIÓN!CE13</f>
        <v>0</v>
      </c>
      <c r="CD10" s="434"/>
      <c r="CE10" s="436">
        <f>+BG10+BI10+BK10+BM10+BO10+BQ10+BS10+BU10+BW10+BY10+CC10+CA10</f>
        <v>22</v>
      </c>
      <c r="CF10" s="435">
        <f>+BG10+BI10+BK10+BM10+BO10+BQ10</f>
        <v>14.01</v>
      </c>
      <c r="CG10" s="435">
        <f>+BH10+BJ10+BL10+BN10+BP10+BR10</f>
        <v>0.27</v>
      </c>
      <c r="CH10" s="435">
        <f>+BG10+BI10+BK10+BM10+BO10+BQ10+BS10+BU10+BW10+BY10+CC10+CA10</f>
        <v>22</v>
      </c>
      <c r="CI10" s="434">
        <f>+BH10+BJ10+BL10+BN10+BP10+BR10+BT10+BV10+BX10+BZ10+CD10+CB10</f>
        <v>0.27</v>
      </c>
      <c r="CJ10" s="437">
        <f>+GESTIÓN!CL13</f>
        <v>31.9</v>
      </c>
      <c r="CK10" s="435"/>
      <c r="CL10" s="435"/>
      <c r="CM10" s="435"/>
      <c r="CN10" s="435"/>
      <c r="CO10" s="435"/>
      <c r="CP10" s="435"/>
      <c r="CQ10" s="435"/>
      <c r="CR10" s="435"/>
      <c r="CS10" s="435"/>
      <c r="CT10" s="435"/>
      <c r="CU10" s="435"/>
      <c r="CV10" s="435"/>
      <c r="CW10" s="435"/>
      <c r="CX10" s="435"/>
      <c r="CY10" s="435"/>
      <c r="CZ10" s="435"/>
      <c r="DA10" s="435"/>
      <c r="DB10" s="435"/>
      <c r="DC10" s="435"/>
      <c r="DD10" s="435"/>
      <c r="DE10" s="435"/>
      <c r="DF10" s="435"/>
      <c r="DG10" s="435"/>
      <c r="DH10" s="435"/>
      <c r="DI10" s="435">
        <f>DG10+DE10+DC10+DA10+CW10+CU10+CS10+CQ10+CO10+CM10+CK10</f>
        <v>0</v>
      </c>
      <c r="DJ10" s="435">
        <f>CK10+CM10+CO10+CQ10</f>
        <v>0</v>
      </c>
      <c r="DK10" s="435">
        <f>CL10+CN10+CP10+CR10</f>
        <v>0</v>
      </c>
      <c r="DL10" s="435">
        <f>DI10+BK10</f>
        <v>0</v>
      </c>
      <c r="DM10" s="435">
        <f>DK10+BK10</f>
        <v>0</v>
      </c>
      <c r="DN10" s="438">
        <f>+GESTIÓN!DP13</f>
        <v>6.5500000000000007</v>
      </c>
      <c r="DO10" s="456"/>
      <c r="DP10" s="406"/>
      <c r="DQ10" s="406"/>
      <c r="DR10" s="406"/>
      <c r="DS10" s="406"/>
      <c r="DT10" s="406"/>
      <c r="DU10" s="406"/>
      <c r="DV10" s="406"/>
      <c r="DW10" s="406"/>
      <c r="DX10" s="406"/>
      <c r="DY10" s="406"/>
      <c r="DZ10" s="406"/>
      <c r="EA10" s="406"/>
      <c r="EB10" s="406"/>
      <c r="EC10" s="406"/>
      <c r="ED10" s="406"/>
      <c r="EE10" s="406"/>
      <c r="EF10" s="406"/>
      <c r="EG10" s="406"/>
      <c r="EH10" s="406"/>
      <c r="EI10" s="406"/>
      <c r="EJ10" s="406"/>
      <c r="EK10" s="406"/>
      <c r="EL10" s="406"/>
      <c r="EM10" s="457">
        <f>EK10+EI10+EG10+EE10+EA10+DY10+DW10+DU10+DS10+DQ10+DO10</f>
        <v>0</v>
      </c>
      <c r="EN10" s="457">
        <f>DO10+DQ10+DS10+DU10</f>
        <v>0</v>
      </c>
      <c r="EO10" s="457">
        <f>DP10+DR10+DT10+DV10</f>
        <v>0</v>
      </c>
      <c r="EP10" s="457">
        <f>EM10+CO10</f>
        <v>0</v>
      </c>
      <c r="EQ10" s="458">
        <f>EO10+CO10</f>
        <v>0</v>
      </c>
      <c r="ER10" s="408" t="e">
        <f>BR10/BQ10</f>
        <v>#DIV/0!</v>
      </c>
      <c r="ES10" s="397">
        <f>CG10/CF10</f>
        <v>1.9271948608137048E-2</v>
      </c>
      <c r="ET10" s="397">
        <f>+CI10/CH10</f>
        <v>1.2272727272727274E-2</v>
      </c>
      <c r="EU10" s="397">
        <f>(AA10+BE10+CG10)/(Z10+BD10+CF10)</f>
        <v>0.5876042908224075</v>
      </c>
      <c r="EV10" s="397">
        <f>(AA10+BE10+CI10)/G10</f>
        <v>0.24680851063829784</v>
      </c>
      <c r="EW10" s="729" t="s">
        <v>523</v>
      </c>
      <c r="EX10" s="724" t="s">
        <v>524</v>
      </c>
      <c r="EY10" s="724" t="s">
        <v>478</v>
      </c>
      <c r="EZ10" s="724" t="s">
        <v>479</v>
      </c>
      <c r="FA10" s="724" t="s">
        <v>480</v>
      </c>
    </row>
    <row r="11" spans="1:157" s="109" customFormat="1" ht="24" customHeight="1" x14ac:dyDescent="0.25">
      <c r="A11" s="787"/>
      <c r="B11" s="785"/>
      <c r="C11" s="785"/>
      <c r="D11" s="783"/>
      <c r="E11" s="785"/>
      <c r="F11" s="264" t="s">
        <v>3</v>
      </c>
      <c r="G11" s="439">
        <f>AA11+BE11+CH11+CJ11+DN11</f>
        <v>44790741126</v>
      </c>
      <c r="H11" s="289">
        <v>276110000</v>
      </c>
      <c r="I11" s="265"/>
      <c r="J11" s="265"/>
      <c r="K11" s="266">
        <v>250000000</v>
      </c>
      <c r="L11" s="266">
        <v>0</v>
      </c>
      <c r="M11" s="266">
        <v>250000000</v>
      </c>
      <c r="N11" s="266">
        <v>83288000</v>
      </c>
      <c r="O11" s="266">
        <v>250000000</v>
      </c>
      <c r="P11" s="266">
        <v>83288000</v>
      </c>
      <c r="Q11" s="266">
        <v>250000000</v>
      </c>
      <c r="R11" s="266">
        <v>83288000</v>
      </c>
      <c r="S11" s="266">
        <v>350000000</v>
      </c>
      <c r="T11" s="266">
        <v>95439119</v>
      </c>
      <c r="U11" s="266">
        <v>276110000</v>
      </c>
      <c r="V11" s="459">
        <v>266261119</v>
      </c>
      <c r="W11" s="459">
        <f t="shared" ref="W11:W29" si="0">+U11</f>
        <v>276110000</v>
      </c>
      <c r="X11" s="459">
        <f t="shared" ref="X11:X29" si="1">+U11</f>
        <v>276110000</v>
      </c>
      <c r="Y11" s="459">
        <f t="shared" ref="Y11:Y29" si="2">+V11</f>
        <v>266261119</v>
      </c>
      <c r="Z11" s="439">
        <f t="shared" ref="Z11:Z29" si="3">+X11</f>
        <v>276110000</v>
      </c>
      <c r="AA11" s="439">
        <f t="shared" ref="AA11:AA29" si="4">+Y11</f>
        <v>266261119</v>
      </c>
      <c r="AB11" s="439">
        <v>1217531000</v>
      </c>
      <c r="AC11" s="439">
        <v>0</v>
      </c>
      <c r="AD11" s="439">
        <v>0</v>
      </c>
      <c r="AE11" s="439">
        <v>67213000</v>
      </c>
      <c r="AF11" s="439">
        <v>67213000</v>
      </c>
      <c r="AG11" s="439">
        <v>57501000</v>
      </c>
      <c r="AH11" s="439">
        <v>57501000</v>
      </c>
      <c r="AI11" s="439">
        <v>62460000</v>
      </c>
      <c r="AJ11" s="439">
        <v>62460000</v>
      </c>
      <c r="AK11" s="439">
        <v>0</v>
      </c>
      <c r="AL11" s="439">
        <v>0</v>
      </c>
      <c r="AM11" s="439">
        <v>106553000</v>
      </c>
      <c r="AN11" s="439">
        <v>106553000</v>
      </c>
      <c r="AO11" s="439">
        <v>0</v>
      </c>
      <c r="AP11" s="439">
        <v>0</v>
      </c>
      <c r="AQ11" s="439">
        <v>206093918</v>
      </c>
      <c r="AR11" s="439">
        <v>0</v>
      </c>
      <c r="AS11" s="439">
        <v>-188797918</v>
      </c>
      <c r="AT11" s="439">
        <v>0</v>
      </c>
      <c r="AU11" s="439">
        <v>0</v>
      </c>
      <c r="AV11" s="439">
        <v>0</v>
      </c>
      <c r="AW11" s="439">
        <v>0</v>
      </c>
      <c r="AX11" s="439">
        <v>0</v>
      </c>
      <c r="AY11" s="439">
        <v>0</v>
      </c>
      <c r="AZ11" s="439">
        <v>10101300</v>
      </c>
      <c r="BA11" s="439">
        <f t="shared" ref="BA11:BA29" si="5">+AC11+AE11+AG11+AI11+AK11+AM11+AO11+AQ11+AS11+AU11+AY11+AW11</f>
        <v>311023000</v>
      </c>
      <c r="BB11" s="439">
        <f t="shared" ref="BB11:BB30" si="6">+AC11+AE11+AG11+AI11+AK11+AM11+AO11+AQ11+AS11+AU11+AW11+AY11</f>
        <v>311023000</v>
      </c>
      <c r="BC11" s="439">
        <f t="shared" ref="BC11:BC30" si="7">+AD11+AF11+AH11+AJ11+AL11+AN11+AP11+AR11+AT11+AV11+AX11+AZ11</f>
        <v>303828300</v>
      </c>
      <c r="BD11" s="439">
        <f t="shared" ref="BD11:BE29" si="8">+AC11+AE11+AG11+AI11+AK11+AM11+AO11+AQ11+AS11+AU11+AY11+AW11</f>
        <v>311023000</v>
      </c>
      <c r="BE11" s="439">
        <f t="shared" si="8"/>
        <v>303828300</v>
      </c>
      <c r="BF11" s="440">
        <v>1107804000</v>
      </c>
      <c r="BG11" s="440">
        <v>413284511</v>
      </c>
      <c r="BH11" s="440">
        <v>413284511</v>
      </c>
      <c r="BI11" s="440">
        <v>64331880</v>
      </c>
      <c r="BJ11" s="440">
        <v>0</v>
      </c>
      <c r="BK11" s="440">
        <v>64331880</v>
      </c>
      <c r="BL11" s="440">
        <v>0</v>
      </c>
      <c r="BM11" s="440">
        <v>64331880</v>
      </c>
      <c r="BN11" s="440">
        <v>0</v>
      </c>
      <c r="BO11" s="440">
        <v>64331880</v>
      </c>
      <c r="BP11" s="440">
        <v>0</v>
      </c>
      <c r="BQ11" s="440">
        <v>-556820413</v>
      </c>
      <c r="BR11" s="440">
        <v>43952707</v>
      </c>
      <c r="BS11" s="440">
        <v>64331880</v>
      </c>
      <c r="BT11" s="440"/>
      <c r="BU11" s="440">
        <v>64331880</v>
      </c>
      <c r="BV11" s="440"/>
      <c r="BW11" s="440">
        <v>64331880</v>
      </c>
      <c r="BX11" s="440"/>
      <c r="BY11" s="440">
        <v>64331880</v>
      </c>
      <c r="BZ11" s="440"/>
      <c r="CA11" s="440">
        <v>64331880</v>
      </c>
      <c r="CB11" s="440"/>
      <c r="CC11" s="440">
        <v>51200689</v>
      </c>
      <c r="CD11" s="441"/>
      <c r="CE11" s="442">
        <f>+BG11+BI11+BK11+BM11+BO11+BQ11+BS11+BU11+BW11+BY11+CC11+CA11</f>
        <v>486651707</v>
      </c>
      <c r="CF11" s="440">
        <f t="shared" ref="CF11:CF30" si="9">+BG11+BI11+BK11+BM11+BO11+BQ11</f>
        <v>113791618</v>
      </c>
      <c r="CG11" s="440">
        <f t="shared" ref="CG11:CG30" si="10">+BH11+BJ11+BL11+BN11+BP11+BR11</f>
        <v>457237218</v>
      </c>
      <c r="CH11" s="440">
        <f t="shared" ref="CH11:CH19" si="11">+BG11+BI11+BK11+BM11+BO11+BQ11+BS11+BU11+BW11+BY11+CC11+CA11</f>
        <v>486651707</v>
      </c>
      <c r="CI11" s="441">
        <f t="shared" ref="CI11:CI28" si="12">+BH11+BJ11+BL11+BN11+BP11+BR11+BT11+BV11+BX11+BZ11+CD11+CB11</f>
        <v>457237218</v>
      </c>
      <c r="CJ11" s="443">
        <v>27090000000</v>
      </c>
      <c r="CK11" s="440"/>
      <c r="CL11" s="440"/>
      <c r="CM11" s="440"/>
      <c r="CN11" s="440"/>
      <c r="CO11" s="440"/>
      <c r="CP11" s="440"/>
      <c r="CQ11" s="440"/>
      <c r="CR11" s="440"/>
      <c r="CS11" s="440"/>
      <c r="CT11" s="440"/>
      <c r="CU11" s="440"/>
      <c r="CV11" s="440"/>
      <c r="CW11" s="440"/>
      <c r="CX11" s="440"/>
      <c r="CY11" s="440"/>
      <c r="CZ11" s="440"/>
      <c r="DA11" s="440"/>
      <c r="DB11" s="440"/>
      <c r="DC11" s="440"/>
      <c r="DD11" s="440"/>
      <c r="DE11" s="440"/>
      <c r="DF11" s="440"/>
      <c r="DG11" s="440"/>
      <c r="DH11" s="440"/>
      <c r="DI11" s="440">
        <f>DG11+DE11+DC11+DA11+CY11+CW11+CU11+CS11+CQ11+CO11+CM11+CK11</f>
        <v>0</v>
      </c>
      <c r="DJ11" s="440">
        <f>CK11+CM11+CO11+CQ11</f>
        <v>0</v>
      </c>
      <c r="DK11" s="440">
        <f>CL11+CN11+CP11+CR11</f>
        <v>0</v>
      </c>
      <c r="DL11" s="440">
        <f>CK11+CM11+CO11+CQ11+CS11+CU11+CW11+CY11+DA11+DE11+DG11</f>
        <v>0</v>
      </c>
      <c r="DM11" s="440">
        <f>CL11+CN11+CP11+CR11</f>
        <v>0</v>
      </c>
      <c r="DN11" s="444">
        <v>16644000000</v>
      </c>
      <c r="DO11" s="383"/>
      <c r="DP11" s="267"/>
      <c r="DQ11" s="267"/>
      <c r="DR11" s="267"/>
      <c r="DS11" s="267"/>
      <c r="DT11" s="267"/>
      <c r="DU11" s="267"/>
      <c r="DV11" s="267"/>
      <c r="DW11" s="267"/>
      <c r="DX11" s="267"/>
      <c r="DY11" s="267"/>
      <c r="DZ11" s="267"/>
      <c r="EA11" s="267"/>
      <c r="EB11" s="267"/>
      <c r="EC11" s="267"/>
      <c r="ED11" s="267"/>
      <c r="EE11" s="267"/>
      <c r="EF11" s="267"/>
      <c r="EG11" s="267"/>
      <c r="EH11" s="267"/>
      <c r="EI11" s="267"/>
      <c r="EJ11" s="267"/>
      <c r="EK11" s="267"/>
      <c r="EL11" s="267"/>
      <c r="EM11" s="460">
        <f>EK11+EI11+EG11+EE11+EC11+EA11+DY11+DW11+DU11+DS11+DQ11+DO11</f>
        <v>0</v>
      </c>
      <c r="EN11" s="268">
        <f>DO11+DQ11+DS11+DU11</f>
        <v>0</v>
      </c>
      <c r="EO11" s="268">
        <f>DP11+DR11+DT11+DV11</f>
        <v>0</v>
      </c>
      <c r="EP11" s="268">
        <f>DO11+DQ11+DS11+DU11+DW11+DY11+EA11+EC11+EE11+EI11+EK11</f>
        <v>0</v>
      </c>
      <c r="EQ11" s="298">
        <f>DP11+DR11+DT11+DV11</f>
        <v>0</v>
      </c>
      <c r="ER11" s="408">
        <f t="shared" ref="ER11:ER30" si="13">BR11/BQ11</f>
        <v>-7.8935157501131337E-2</v>
      </c>
      <c r="ES11" s="397">
        <f t="shared" ref="ES11:ES30" si="14">CG11/CF11</f>
        <v>4.0181977024001894</v>
      </c>
      <c r="ET11" s="397">
        <f t="shared" ref="ET11:ET30" si="15">+CI11/CH11</f>
        <v>0.93955741123086212</v>
      </c>
      <c r="EU11" s="397">
        <f t="shared" ref="EU11:EU30" si="16">(AA11+BE11+CG11)/(Z11+BD11+CF11)</f>
        <v>1.4656734984303261</v>
      </c>
      <c r="EV11" s="397">
        <f t="shared" ref="EV11:EV30" si="17">(AA11+BE11+CI11)/G11</f>
        <v>2.2936138388736337E-2</v>
      </c>
      <c r="EW11" s="730"/>
      <c r="EX11" s="725"/>
      <c r="EY11" s="725"/>
      <c r="EZ11" s="725"/>
      <c r="FA11" s="725"/>
    </row>
    <row r="12" spans="1:157" s="109" customFormat="1" ht="24" customHeight="1" x14ac:dyDescent="0.25">
      <c r="A12" s="787"/>
      <c r="B12" s="785"/>
      <c r="C12" s="785"/>
      <c r="D12" s="783"/>
      <c r="E12" s="785"/>
      <c r="F12" s="270" t="s">
        <v>106</v>
      </c>
      <c r="G12" s="439"/>
      <c r="H12" s="290"/>
      <c r="I12" s="271"/>
      <c r="J12" s="271"/>
      <c r="K12" s="271"/>
      <c r="L12" s="267"/>
      <c r="M12" s="271"/>
      <c r="N12" s="271"/>
      <c r="O12" s="271"/>
      <c r="P12" s="267"/>
      <c r="Q12" s="271"/>
      <c r="R12" s="267"/>
      <c r="S12" s="271"/>
      <c r="T12" s="271"/>
      <c r="U12" s="271"/>
      <c r="V12" s="267"/>
      <c r="W12" s="267">
        <f t="shared" si="0"/>
        <v>0</v>
      </c>
      <c r="X12" s="267">
        <f t="shared" si="1"/>
        <v>0</v>
      </c>
      <c r="Y12" s="267">
        <f t="shared" si="2"/>
        <v>0</v>
      </c>
      <c r="Z12" s="439">
        <f t="shared" si="3"/>
        <v>0</v>
      </c>
      <c r="AA12" s="439">
        <f t="shared" si="4"/>
        <v>0</v>
      </c>
      <c r="AB12" s="439">
        <f>+AB11</f>
        <v>1217531000</v>
      </c>
      <c r="AC12" s="439">
        <v>0</v>
      </c>
      <c r="AD12" s="439">
        <v>0</v>
      </c>
      <c r="AE12" s="439">
        <v>0</v>
      </c>
      <c r="AF12" s="439">
        <v>0</v>
      </c>
      <c r="AG12" s="439">
        <v>3737357.9966028268</v>
      </c>
      <c r="AH12" s="439">
        <v>3737357.9966028268</v>
      </c>
      <c r="AI12" s="439">
        <v>1489800.0033971732</v>
      </c>
      <c r="AJ12" s="439">
        <v>1489800.0033971732</v>
      </c>
      <c r="AK12" s="439">
        <v>31450801</v>
      </c>
      <c r="AL12" s="439">
        <v>31450801</v>
      </c>
      <c r="AM12" s="439">
        <v>14650074</v>
      </c>
      <c r="AN12" s="439">
        <v>14650074</v>
      </c>
      <c r="AO12" s="439">
        <v>31866000</v>
      </c>
      <c r="AP12" s="439">
        <v>31866000</v>
      </c>
      <c r="AQ12" s="439">
        <v>83325377</v>
      </c>
      <c r="AR12" s="439">
        <v>19857755.87520957</v>
      </c>
      <c r="AS12" s="439">
        <v>36125898</v>
      </c>
      <c r="AT12" s="439">
        <v>23155789.120000001</v>
      </c>
      <c r="AU12" s="439">
        <v>36125898</v>
      </c>
      <c r="AV12" s="439">
        <v>23556012.004790425</v>
      </c>
      <c r="AW12" s="439">
        <v>36125897</v>
      </c>
      <c r="AX12" s="439">
        <v>29410638</v>
      </c>
      <c r="AY12" s="439">
        <v>36125897</v>
      </c>
      <c r="AZ12" s="439">
        <v>47709187</v>
      </c>
      <c r="BA12" s="439">
        <f t="shared" si="5"/>
        <v>311023000</v>
      </c>
      <c r="BB12" s="439">
        <f t="shared" si="6"/>
        <v>311023000</v>
      </c>
      <c r="BC12" s="439">
        <f t="shared" si="7"/>
        <v>226883415</v>
      </c>
      <c r="BD12" s="439">
        <f t="shared" si="8"/>
        <v>311023000</v>
      </c>
      <c r="BE12" s="439">
        <f t="shared" ref="BE12:BE29" si="18">+AD12+AF12+AH12+AJ12+AL12+AN12+AP12+AR12+AT12+AV12+AZ12+AX12</f>
        <v>226883415</v>
      </c>
      <c r="BF12" s="440">
        <v>1107804000</v>
      </c>
      <c r="BG12" s="440">
        <v>0</v>
      </c>
      <c r="BH12" s="440">
        <v>0</v>
      </c>
      <c r="BI12" s="440">
        <v>148800477</v>
      </c>
      <c r="BJ12" s="440">
        <v>0</v>
      </c>
      <c r="BK12" s="440">
        <v>99923477</v>
      </c>
      <c r="BL12" s="440">
        <v>20188067</v>
      </c>
      <c r="BM12" s="440">
        <v>99923477</v>
      </c>
      <c r="BN12" s="440">
        <v>29483733</v>
      </c>
      <c r="BO12" s="440">
        <v>99923477</v>
      </c>
      <c r="BP12" s="440">
        <v>24104000</v>
      </c>
      <c r="BQ12" s="440">
        <f>99923477-621152293</f>
        <v>-521228816</v>
      </c>
      <c r="BR12" s="440">
        <v>83290707</v>
      </c>
      <c r="BS12" s="440">
        <v>99923477</v>
      </c>
      <c r="BT12" s="440"/>
      <c r="BU12" s="440">
        <v>95628477</v>
      </c>
      <c r="BV12" s="440"/>
      <c r="BW12" s="440">
        <v>95628477</v>
      </c>
      <c r="BX12" s="440"/>
      <c r="BY12" s="440">
        <v>95628477</v>
      </c>
      <c r="BZ12" s="440"/>
      <c r="CA12" s="440">
        <v>95628477</v>
      </c>
      <c r="CB12" s="440"/>
      <c r="CC12" s="440">
        <v>76872230</v>
      </c>
      <c r="CD12" s="441"/>
      <c r="CE12" s="442">
        <f>+BG12+BI12+BK12+BM12+BO12+BQ12+BS12+BU12+BW12+BY12+CC12+CA12</f>
        <v>486651707</v>
      </c>
      <c r="CF12" s="440">
        <f t="shared" si="9"/>
        <v>-72657908</v>
      </c>
      <c r="CG12" s="440">
        <f t="shared" si="10"/>
        <v>157066507</v>
      </c>
      <c r="CH12" s="440">
        <f t="shared" si="11"/>
        <v>486651707</v>
      </c>
      <c r="CI12" s="441">
        <f t="shared" si="12"/>
        <v>157066507</v>
      </c>
      <c r="CJ12" s="443"/>
      <c r="CK12" s="440"/>
      <c r="CL12" s="440"/>
      <c r="CM12" s="440"/>
      <c r="CN12" s="440"/>
      <c r="CO12" s="440"/>
      <c r="CP12" s="440"/>
      <c r="CQ12" s="440"/>
      <c r="CR12" s="440"/>
      <c r="CS12" s="440"/>
      <c r="CT12" s="440"/>
      <c r="CU12" s="440"/>
      <c r="CV12" s="440"/>
      <c r="CW12" s="440"/>
      <c r="CX12" s="440"/>
      <c r="CY12" s="440"/>
      <c r="CZ12" s="440"/>
      <c r="DA12" s="440"/>
      <c r="DB12" s="440"/>
      <c r="DC12" s="440"/>
      <c r="DD12" s="440"/>
      <c r="DE12" s="440"/>
      <c r="DF12" s="440"/>
      <c r="DG12" s="440"/>
      <c r="DH12" s="440"/>
      <c r="DI12" s="440">
        <f>DE12+DC12+DA12+CY12+CW12+CU12+CS12+CQ12+CO12+CM12+CK12+DG12</f>
        <v>0</v>
      </c>
      <c r="DJ12" s="440">
        <f>+CK12+CM12+CO12+CQ12</f>
        <v>0</v>
      </c>
      <c r="DK12" s="440">
        <f>CL12+CN12+CP12+CR12</f>
        <v>0</v>
      </c>
      <c r="DL12" s="440">
        <f>CM12+CO12+CQ12+CS12+CU12+CW12+CY12+DA12+DC12+DE12+DG12</f>
        <v>0</v>
      </c>
      <c r="DM12" s="440">
        <f>CL12+CN12+CP12+CR12</f>
        <v>0</v>
      </c>
      <c r="DN12" s="444"/>
      <c r="DO12" s="383"/>
      <c r="DP12" s="267"/>
      <c r="DQ12" s="267"/>
      <c r="DR12" s="267"/>
      <c r="DS12" s="267"/>
      <c r="DT12" s="267"/>
      <c r="DU12" s="267"/>
      <c r="DV12" s="267"/>
      <c r="DW12" s="267"/>
      <c r="DX12" s="267"/>
      <c r="DY12" s="267"/>
      <c r="DZ12" s="267"/>
      <c r="EA12" s="267"/>
      <c r="EB12" s="267"/>
      <c r="EC12" s="267"/>
      <c r="ED12" s="267"/>
      <c r="EE12" s="267"/>
      <c r="EF12" s="267"/>
      <c r="EG12" s="267"/>
      <c r="EH12" s="267"/>
      <c r="EI12" s="267"/>
      <c r="EJ12" s="267"/>
      <c r="EK12" s="267"/>
      <c r="EL12" s="267"/>
      <c r="EM12" s="460">
        <f>EI12+EG12+EE12+EC12+EA12+DY12+DW12+DU12+DS12+DQ12+DO12+EK12</f>
        <v>0</v>
      </c>
      <c r="EN12" s="268">
        <f>+DO12+DQ12+DS12+DU12</f>
        <v>0</v>
      </c>
      <c r="EO12" s="268">
        <f>DP12+DR12+DT12+DV12</f>
        <v>0</v>
      </c>
      <c r="EP12" s="268">
        <f>DQ12+DS12+DU12+DW12+DY12+EA12+EC12+EE12+EG12+EI12+EK12</f>
        <v>0</v>
      </c>
      <c r="EQ12" s="298">
        <f>DP12+DR12+DT12+DV12</f>
        <v>0</v>
      </c>
      <c r="ER12" s="408">
        <f t="shared" si="13"/>
        <v>-0.15979681944522423</v>
      </c>
      <c r="ES12" s="397">
        <f t="shared" si="14"/>
        <v>-2.1617262500869141</v>
      </c>
      <c r="ET12" s="397">
        <f t="shared" si="15"/>
        <v>0.32274931894978437</v>
      </c>
      <c r="EU12" s="397">
        <f t="shared" si="16"/>
        <v>1.6107640543272166</v>
      </c>
      <c r="EV12" s="397" t="e">
        <f t="shared" si="17"/>
        <v>#DIV/0!</v>
      </c>
      <c r="EW12" s="730"/>
      <c r="EX12" s="725"/>
      <c r="EY12" s="725"/>
      <c r="EZ12" s="725"/>
      <c r="FA12" s="725"/>
    </row>
    <row r="13" spans="1:157" s="68" customFormat="1" ht="24" customHeight="1" x14ac:dyDescent="0.25">
      <c r="A13" s="787"/>
      <c r="B13" s="785"/>
      <c r="C13" s="785"/>
      <c r="D13" s="783"/>
      <c r="E13" s="785"/>
      <c r="F13" s="263" t="s">
        <v>40</v>
      </c>
      <c r="G13" s="445">
        <v>0.1</v>
      </c>
      <c r="H13" s="461"/>
      <c r="I13" s="462"/>
      <c r="J13" s="462"/>
      <c r="K13" s="462"/>
      <c r="L13" s="462"/>
      <c r="M13" s="462"/>
      <c r="N13" s="462"/>
      <c r="O13" s="462"/>
      <c r="P13" s="462"/>
      <c r="Q13" s="462"/>
      <c r="R13" s="462"/>
      <c r="S13" s="462"/>
      <c r="T13" s="462"/>
      <c r="U13" s="462"/>
      <c r="V13" s="462"/>
      <c r="W13" s="462">
        <f t="shared" si="0"/>
        <v>0</v>
      </c>
      <c r="X13" s="462">
        <f t="shared" si="1"/>
        <v>0</v>
      </c>
      <c r="Y13" s="462">
        <f t="shared" si="2"/>
        <v>0</v>
      </c>
      <c r="Z13" s="445">
        <f t="shared" si="3"/>
        <v>0</v>
      </c>
      <c r="AA13" s="445">
        <f t="shared" si="4"/>
        <v>0</v>
      </c>
      <c r="AB13" s="445">
        <v>0.1</v>
      </c>
      <c r="AC13" s="445">
        <v>0</v>
      </c>
      <c r="AD13" s="445">
        <v>0</v>
      </c>
      <c r="AE13" s="445">
        <v>0</v>
      </c>
      <c r="AF13" s="445">
        <v>0</v>
      </c>
      <c r="AG13" s="445">
        <v>0.1</v>
      </c>
      <c r="AH13" s="445">
        <v>0.1</v>
      </c>
      <c r="AI13" s="445">
        <v>0</v>
      </c>
      <c r="AJ13" s="445">
        <v>0</v>
      </c>
      <c r="AK13" s="445">
        <v>0</v>
      </c>
      <c r="AL13" s="445">
        <v>0</v>
      </c>
      <c r="AM13" s="445">
        <v>0</v>
      </c>
      <c r="AN13" s="445">
        <v>0</v>
      </c>
      <c r="AO13" s="445">
        <v>0</v>
      </c>
      <c r="AP13" s="445">
        <v>0</v>
      </c>
      <c r="AQ13" s="445">
        <v>0</v>
      </c>
      <c r="AR13" s="445">
        <v>0</v>
      </c>
      <c r="AS13" s="445">
        <v>0</v>
      </c>
      <c r="AT13" s="445">
        <v>0</v>
      </c>
      <c r="AU13" s="445">
        <v>0</v>
      </c>
      <c r="AV13" s="445">
        <v>0</v>
      </c>
      <c r="AW13" s="445">
        <v>0</v>
      </c>
      <c r="AX13" s="445">
        <v>0</v>
      </c>
      <c r="AY13" s="445">
        <v>0</v>
      </c>
      <c r="AZ13" s="445">
        <v>0</v>
      </c>
      <c r="BA13" s="445">
        <f t="shared" si="5"/>
        <v>0.1</v>
      </c>
      <c r="BB13" s="445">
        <f t="shared" si="6"/>
        <v>0.1</v>
      </c>
      <c r="BC13" s="445">
        <f t="shared" si="7"/>
        <v>0.1</v>
      </c>
      <c r="BD13" s="445">
        <f t="shared" si="8"/>
        <v>0.1</v>
      </c>
      <c r="BE13" s="445">
        <f t="shared" si="18"/>
        <v>0.1</v>
      </c>
      <c r="BF13" s="446">
        <v>0</v>
      </c>
      <c r="BG13" s="446">
        <v>0</v>
      </c>
      <c r="BH13" s="446">
        <v>0</v>
      </c>
      <c r="BI13" s="446">
        <v>0</v>
      </c>
      <c r="BJ13" s="446">
        <v>0</v>
      </c>
      <c r="BK13" s="446">
        <v>0</v>
      </c>
      <c r="BL13" s="446">
        <v>0</v>
      </c>
      <c r="BM13" s="446">
        <v>0</v>
      </c>
      <c r="BN13" s="446">
        <v>0</v>
      </c>
      <c r="BO13" s="446">
        <v>0</v>
      </c>
      <c r="BP13" s="446">
        <v>0</v>
      </c>
      <c r="BQ13" s="446">
        <v>0</v>
      </c>
      <c r="BR13" s="446">
        <v>0</v>
      </c>
      <c r="BS13" s="446"/>
      <c r="BT13" s="446"/>
      <c r="BU13" s="446"/>
      <c r="BV13" s="446"/>
      <c r="BW13" s="446"/>
      <c r="BX13" s="446"/>
      <c r="BY13" s="446"/>
      <c r="BZ13" s="446"/>
      <c r="CA13" s="446"/>
      <c r="CB13" s="446"/>
      <c r="CC13" s="446"/>
      <c r="CD13" s="445"/>
      <c r="CE13" s="447">
        <f t="shared" ref="CE13" si="19">+BG13+BI13+BK13+BM13+BO13+BQ13+BS13+BU13+BW13+BY13+CC13+CA13</f>
        <v>0</v>
      </c>
      <c r="CF13" s="446">
        <f t="shared" si="9"/>
        <v>0</v>
      </c>
      <c r="CG13" s="446">
        <f t="shared" si="10"/>
        <v>0</v>
      </c>
      <c r="CH13" s="446">
        <f t="shared" si="11"/>
        <v>0</v>
      </c>
      <c r="CI13" s="445">
        <f t="shared" si="12"/>
        <v>0</v>
      </c>
      <c r="CJ13" s="448"/>
      <c r="CK13" s="446"/>
      <c r="CL13" s="446"/>
      <c r="CM13" s="446"/>
      <c r="CN13" s="446"/>
      <c r="CO13" s="446"/>
      <c r="CP13" s="446"/>
      <c r="CQ13" s="446"/>
      <c r="CR13" s="446"/>
      <c r="CS13" s="446"/>
      <c r="CT13" s="446"/>
      <c r="CU13" s="446"/>
      <c r="CV13" s="446"/>
      <c r="CW13" s="446"/>
      <c r="CX13" s="446"/>
      <c r="CY13" s="446"/>
      <c r="CZ13" s="446"/>
      <c r="DA13" s="446"/>
      <c r="DB13" s="446"/>
      <c r="DC13" s="446"/>
      <c r="DD13" s="446"/>
      <c r="DE13" s="446"/>
      <c r="DF13" s="446"/>
      <c r="DG13" s="446"/>
      <c r="DH13" s="446"/>
      <c r="DI13" s="446"/>
      <c r="DJ13" s="446">
        <f>CK13+CM13+CO13+CQ13</f>
        <v>0</v>
      </c>
      <c r="DK13" s="446">
        <f>CL13+CN13+CP13+CR13</f>
        <v>0</v>
      </c>
      <c r="DL13" s="446">
        <f>CM13+CO13+CQ13+CS13+CU13+CW13+CY13+DA13+DC13+DE13+DG13</f>
        <v>0</v>
      </c>
      <c r="DM13" s="446">
        <v>0</v>
      </c>
      <c r="DN13" s="449"/>
      <c r="DO13" s="463"/>
      <c r="DP13" s="464"/>
      <c r="DQ13" s="464"/>
      <c r="DR13" s="464"/>
      <c r="DS13" s="464"/>
      <c r="DT13" s="464"/>
      <c r="DU13" s="464"/>
      <c r="DV13" s="464"/>
      <c r="DW13" s="464"/>
      <c r="DX13" s="464"/>
      <c r="DY13" s="464"/>
      <c r="DZ13" s="464"/>
      <c r="EA13" s="464"/>
      <c r="EB13" s="464"/>
      <c r="EC13" s="464"/>
      <c r="ED13" s="464"/>
      <c r="EE13" s="464"/>
      <c r="EF13" s="464"/>
      <c r="EG13" s="465"/>
      <c r="EH13" s="464"/>
      <c r="EI13" s="465"/>
      <c r="EJ13" s="464"/>
      <c r="EK13" s="465"/>
      <c r="EL13" s="464"/>
      <c r="EM13" s="464"/>
      <c r="EN13" s="272">
        <f>DO13+DQ13+DS13+DU13</f>
        <v>0</v>
      </c>
      <c r="EO13" s="272">
        <f>DP13+DR13+DT13+DV13</f>
        <v>0</v>
      </c>
      <c r="EP13" s="272">
        <f>DQ13+DS13+DU13+DW13+DY13+EA13+EC13+EE13+EG13+EI13+EK13</f>
        <v>0</v>
      </c>
      <c r="EQ13" s="466">
        <v>0</v>
      </c>
      <c r="ER13" s="408" t="e">
        <f t="shared" si="13"/>
        <v>#DIV/0!</v>
      </c>
      <c r="ES13" s="397" t="e">
        <f t="shared" si="14"/>
        <v>#DIV/0!</v>
      </c>
      <c r="ET13" s="397" t="e">
        <f t="shared" si="15"/>
        <v>#DIV/0!</v>
      </c>
      <c r="EU13" s="397">
        <f t="shared" si="16"/>
        <v>1</v>
      </c>
      <c r="EV13" s="397">
        <f t="shared" si="17"/>
        <v>1</v>
      </c>
      <c r="EW13" s="730"/>
      <c r="EX13" s="725"/>
      <c r="EY13" s="725"/>
      <c r="EZ13" s="725"/>
      <c r="FA13" s="725"/>
    </row>
    <row r="14" spans="1:157" s="69" customFormat="1" ht="24" customHeight="1" x14ac:dyDescent="0.25">
      <c r="A14" s="787"/>
      <c r="B14" s="785"/>
      <c r="C14" s="785"/>
      <c r="D14" s="783"/>
      <c r="E14" s="785"/>
      <c r="F14" s="273" t="s">
        <v>4</v>
      </c>
      <c r="G14" s="439">
        <f>AA14+BE14+CH14+CJ14+DN14</f>
        <v>206977137</v>
      </c>
      <c r="H14" s="467"/>
      <c r="I14" s="274"/>
      <c r="J14" s="274"/>
      <c r="K14" s="274"/>
      <c r="L14" s="274"/>
      <c r="M14" s="274"/>
      <c r="N14" s="274"/>
      <c r="O14" s="274"/>
      <c r="P14" s="274"/>
      <c r="Q14" s="274"/>
      <c r="R14" s="274"/>
      <c r="S14" s="274"/>
      <c r="T14" s="274"/>
      <c r="U14" s="274"/>
      <c r="V14" s="274"/>
      <c r="W14" s="274">
        <f t="shared" si="0"/>
        <v>0</v>
      </c>
      <c r="X14" s="274">
        <f t="shared" si="1"/>
        <v>0</v>
      </c>
      <c r="Y14" s="274">
        <f t="shared" si="2"/>
        <v>0</v>
      </c>
      <c r="Z14" s="439">
        <f t="shared" si="3"/>
        <v>0</v>
      </c>
      <c r="AA14" s="439">
        <f t="shared" si="4"/>
        <v>0</v>
      </c>
      <c r="AB14" s="439">
        <v>183738367</v>
      </c>
      <c r="AC14" s="439">
        <v>84198895</v>
      </c>
      <c r="AD14" s="439">
        <v>84198895</v>
      </c>
      <c r="AE14" s="439">
        <v>13244100</v>
      </c>
      <c r="AF14" s="439">
        <v>13244100</v>
      </c>
      <c r="AG14" s="439">
        <v>6666667</v>
      </c>
      <c r="AH14" s="439">
        <v>6666667</v>
      </c>
      <c r="AI14" s="439">
        <v>0</v>
      </c>
      <c r="AJ14" s="439">
        <v>0</v>
      </c>
      <c r="AK14" s="439">
        <v>0</v>
      </c>
      <c r="AL14" s="439">
        <v>0</v>
      </c>
      <c r="AM14" s="439">
        <v>3377600</v>
      </c>
      <c r="AN14" s="439">
        <v>3377600</v>
      </c>
      <c r="AO14" s="439">
        <v>4638880</v>
      </c>
      <c r="AP14" s="439">
        <v>4638893</v>
      </c>
      <c r="AQ14" s="439">
        <v>24447555</v>
      </c>
      <c r="AR14" s="439">
        <v>19062764</v>
      </c>
      <c r="AS14" s="439">
        <v>21947555</v>
      </c>
      <c r="AT14" s="439">
        <v>0</v>
      </c>
      <c r="AU14" s="439">
        <v>19447556</v>
      </c>
      <c r="AV14" s="439">
        <v>0</v>
      </c>
      <c r="AW14" s="439">
        <v>2884779</v>
      </c>
      <c r="AX14" s="439">
        <v>0</v>
      </c>
      <c r="AY14" s="439">
        <v>2884780</v>
      </c>
      <c r="AZ14" s="439">
        <v>0</v>
      </c>
      <c r="BA14" s="439">
        <f>+AC14+AE14+AG14+AI14+AK14+AM14+AO14+AQ14+AS14+AU14+AY14+AW14</f>
        <v>183738367</v>
      </c>
      <c r="BB14" s="439">
        <f t="shared" si="6"/>
        <v>183738367</v>
      </c>
      <c r="BC14" s="439">
        <f t="shared" si="7"/>
        <v>131188919</v>
      </c>
      <c r="BD14" s="439">
        <f t="shared" si="8"/>
        <v>183738367</v>
      </c>
      <c r="BE14" s="439">
        <f t="shared" si="18"/>
        <v>131188919</v>
      </c>
      <c r="BF14" s="440">
        <v>76944885</v>
      </c>
      <c r="BG14" s="440">
        <f>6940000+1156667</f>
        <v>8096667</v>
      </c>
      <c r="BH14" s="440">
        <v>6940000</v>
      </c>
      <c r="BI14" s="440">
        <v>5783333</v>
      </c>
      <c r="BJ14" s="440">
        <v>8159000</v>
      </c>
      <c r="BK14" s="440">
        <v>30954109</v>
      </c>
      <c r="BL14" s="440">
        <v>45759876</v>
      </c>
      <c r="BM14" s="440">
        <v>30954109</v>
      </c>
      <c r="BN14" s="440">
        <v>5342573</v>
      </c>
      <c r="BO14" s="440"/>
      <c r="BP14" s="440">
        <v>5872143.1037052423</v>
      </c>
      <c r="BQ14" s="440"/>
      <c r="BR14" s="440">
        <v>3714625.8962947577</v>
      </c>
      <c r="BS14" s="440"/>
      <c r="BT14" s="440"/>
      <c r="BU14" s="440"/>
      <c r="BV14" s="440"/>
      <c r="BW14" s="440"/>
      <c r="BX14" s="440"/>
      <c r="BY14" s="440"/>
      <c r="BZ14" s="440"/>
      <c r="CA14" s="440"/>
      <c r="CB14" s="440"/>
      <c r="CC14" s="440"/>
      <c r="CD14" s="441"/>
      <c r="CE14" s="442">
        <f>+BG14+BI14+BK14+BM14+BO14+BQ14+BS14+BU14+BW14+BY14+CC14+CA14</f>
        <v>75788218</v>
      </c>
      <c r="CF14" s="440">
        <f t="shared" si="9"/>
        <v>75788218</v>
      </c>
      <c r="CG14" s="440">
        <f t="shared" si="10"/>
        <v>75788218</v>
      </c>
      <c r="CH14" s="440">
        <f t="shared" si="11"/>
        <v>75788218</v>
      </c>
      <c r="CI14" s="441">
        <f t="shared" si="12"/>
        <v>75788218</v>
      </c>
      <c r="CJ14" s="443"/>
      <c r="CK14" s="440"/>
      <c r="CL14" s="440"/>
      <c r="CM14" s="440"/>
      <c r="CN14" s="440"/>
      <c r="CO14" s="440"/>
      <c r="CP14" s="440"/>
      <c r="CQ14" s="440"/>
      <c r="CR14" s="440"/>
      <c r="CS14" s="440"/>
      <c r="CT14" s="440"/>
      <c r="CU14" s="440"/>
      <c r="CV14" s="440"/>
      <c r="CW14" s="440"/>
      <c r="CX14" s="440"/>
      <c r="CY14" s="440"/>
      <c r="CZ14" s="440"/>
      <c r="DA14" s="440"/>
      <c r="DB14" s="440"/>
      <c r="DC14" s="440"/>
      <c r="DD14" s="440"/>
      <c r="DE14" s="440"/>
      <c r="DF14" s="440"/>
      <c r="DG14" s="440"/>
      <c r="DH14" s="440"/>
      <c r="DI14" s="440">
        <f>DE14+DC14+DA14+CY14+CW14+CU14+CS14+CQ14+CO14+CM14+CK14+DG14</f>
        <v>0</v>
      </c>
      <c r="DJ14" s="440">
        <f>CK14+CM14+CO14+CQ14</f>
        <v>0</v>
      </c>
      <c r="DK14" s="440">
        <f>CL14+CN14+CP14+CR14</f>
        <v>0</v>
      </c>
      <c r="DL14" s="440">
        <f>CM14+CO14+CQ14+CS14+CU14+CW14+CY14+DA14+DC14+DE14+DG14+CK14</f>
        <v>0</v>
      </c>
      <c r="DM14" s="440">
        <f>CL14+CN14+CP14+CR14</f>
        <v>0</v>
      </c>
      <c r="DN14" s="444"/>
      <c r="DO14" s="468"/>
      <c r="DP14" s="469"/>
      <c r="DQ14" s="469"/>
      <c r="DR14" s="469"/>
      <c r="DS14" s="469"/>
      <c r="DT14" s="469"/>
      <c r="DU14" s="469"/>
      <c r="DV14" s="469"/>
      <c r="DW14" s="469"/>
      <c r="DX14" s="469"/>
      <c r="DY14" s="469"/>
      <c r="DZ14" s="469"/>
      <c r="EA14" s="469"/>
      <c r="EB14" s="469"/>
      <c r="EC14" s="469"/>
      <c r="ED14" s="469"/>
      <c r="EE14" s="469"/>
      <c r="EF14" s="469"/>
      <c r="EG14" s="469"/>
      <c r="EH14" s="469"/>
      <c r="EI14" s="469"/>
      <c r="EJ14" s="469"/>
      <c r="EK14" s="469"/>
      <c r="EL14" s="469"/>
      <c r="EM14" s="470">
        <f>EI14+EG14+EE14+EC14+EA14+DY14+DW14+DU14+DS14+DQ14+DO14+EK14</f>
        <v>0</v>
      </c>
      <c r="EN14" s="275">
        <f>DO14+DQ14+DS14+DU14</f>
        <v>0</v>
      </c>
      <c r="EO14" s="471">
        <f>DP14+DR14+DT14+DV14</f>
        <v>0</v>
      </c>
      <c r="EP14" s="275">
        <f>DQ14+DS14+DU14+DW14+DY14+EA14+EC14+EE14+EG14+EI14+EK14+DO14</f>
        <v>0</v>
      </c>
      <c r="EQ14" s="299">
        <f>DP14+DR14+DT14+DV14</f>
        <v>0</v>
      </c>
      <c r="ER14" s="408" t="e">
        <f t="shared" si="13"/>
        <v>#DIV/0!</v>
      </c>
      <c r="ES14" s="397">
        <f t="shared" si="14"/>
        <v>1</v>
      </c>
      <c r="ET14" s="397">
        <f t="shared" si="15"/>
        <v>1</v>
      </c>
      <c r="EU14" s="397">
        <f t="shared" si="16"/>
        <v>0.79751805388261088</v>
      </c>
      <c r="EV14" s="397">
        <f t="shared" si="17"/>
        <v>1</v>
      </c>
      <c r="EW14" s="730"/>
      <c r="EX14" s="725"/>
      <c r="EY14" s="725"/>
      <c r="EZ14" s="725"/>
      <c r="FA14" s="725"/>
    </row>
    <row r="15" spans="1:157" s="89" customFormat="1" ht="24" customHeight="1" thickBot="1" x14ac:dyDescent="0.3">
      <c r="A15" s="787"/>
      <c r="B15" s="785"/>
      <c r="C15" s="785"/>
      <c r="D15" s="783"/>
      <c r="E15" s="785"/>
      <c r="F15" s="276" t="s">
        <v>41</v>
      </c>
      <c r="G15" s="472">
        <f t="shared" ref="G15" si="20">+G13+G10</f>
        <v>80</v>
      </c>
      <c r="H15" s="492">
        <f t="shared" ref="H15:AB15" si="21">+H13+H10</f>
        <v>0.1</v>
      </c>
      <c r="I15" s="493"/>
      <c r="J15" s="493"/>
      <c r="K15" s="493">
        <f t="shared" si="21"/>
        <v>0.1</v>
      </c>
      <c r="L15" s="493">
        <f t="shared" si="21"/>
        <v>0</v>
      </c>
      <c r="M15" s="493">
        <f t="shared" si="21"/>
        <v>0.1</v>
      </c>
      <c r="N15" s="493">
        <f t="shared" si="21"/>
        <v>0</v>
      </c>
      <c r="O15" s="493">
        <f t="shared" si="21"/>
        <v>0.1</v>
      </c>
      <c r="P15" s="493">
        <f t="shared" si="21"/>
        <v>0</v>
      </c>
      <c r="Q15" s="493">
        <f t="shared" si="21"/>
        <v>0.1</v>
      </c>
      <c r="R15" s="493">
        <f t="shared" si="21"/>
        <v>0</v>
      </c>
      <c r="S15" s="493">
        <f t="shared" si="21"/>
        <v>0.1</v>
      </c>
      <c r="T15" s="493">
        <f t="shared" si="21"/>
        <v>0</v>
      </c>
      <c r="U15" s="493">
        <f t="shared" si="21"/>
        <v>0.1</v>
      </c>
      <c r="V15" s="493">
        <f t="shared" si="21"/>
        <v>0</v>
      </c>
      <c r="W15" s="493">
        <f t="shared" si="0"/>
        <v>0.1</v>
      </c>
      <c r="X15" s="493">
        <f t="shared" si="1"/>
        <v>0.1</v>
      </c>
      <c r="Y15" s="493">
        <f t="shared" si="2"/>
        <v>0</v>
      </c>
      <c r="Z15" s="472">
        <f t="shared" si="3"/>
        <v>0.1</v>
      </c>
      <c r="AA15" s="472">
        <f t="shared" si="4"/>
        <v>0</v>
      </c>
      <c r="AB15" s="472">
        <f t="shared" si="21"/>
        <v>5.0999999999999996</v>
      </c>
      <c r="AC15" s="472">
        <f>+AC10+AC13</f>
        <v>0</v>
      </c>
      <c r="AD15" s="472">
        <f t="shared" ref="AD15:AZ15" si="22">+AD10+AD13</f>
        <v>0</v>
      </c>
      <c r="AE15" s="472">
        <f t="shared" si="22"/>
        <v>0</v>
      </c>
      <c r="AF15" s="472">
        <f t="shared" si="22"/>
        <v>0</v>
      </c>
      <c r="AG15" s="472">
        <f t="shared" si="22"/>
        <v>1.1300000000000001</v>
      </c>
      <c r="AH15" s="472">
        <f t="shared" si="22"/>
        <v>1.1300000000000001</v>
      </c>
      <c r="AI15" s="472">
        <f t="shared" si="22"/>
        <v>0</v>
      </c>
      <c r="AJ15" s="472">
        <f t="shared" si="22"/>
        <v>0</v>
      </c>
      <c r="AK15" s="472">
        <f t="shared" si="22"/>
        <v>0</v>
      </c>
      <c r="AL15" s="472">
        <f t="shared" si="22"/>
        <v>0</v>
      </c>
      <c r="AM15" s="472">
        <f t="shared" si="22"/>
        <v>0</v>
      </c>
      <c r="AN15" s="472">
        <f t="shared" si="22"/>
        <v>0</v>
      </c>
      <c r="AO15" s="472">
        <f t="shared" si="22"/>
        <v>0</v>
      </c>
      <c r="AP15" s="472">
        <f t="shared" si="22"/>
        <v>0</v>
      </c>
      <c r="AQ15" s="472">
        <f t="shared" si="22"/>
        <v>0</v>
      </c>
      <c r="AR15" s="472">
        <f t="shared" si="22"/>
        <v>0</v>
      </c>
      <c r="AS15" s="472">
        <f t="shared" si="22"/>
        <v>18.399999999999999</v>
      </c>
      <c r="AT15" s="472">
        <f t="shared" si="22"/>
        <v>18.399999999999999</v>
      </c>
      <c r="AU15" s="472">
        <f t="shared" si="22"/>
        <v>0</v>
      </c>
      <c r="AV15" s="472">
        <f t="shared" si="22"/>
        <v>0.02</v>
      </c>
      <c r="AW15" s="472">
        <f t="shared" si="22"/>
        <v>0</v>
      </c>
      <c r="AX15" s="472">
        <f t="shared" si="22"/>
        <v>0</v>
      </c>
      <c r="AY15" s="472">
        <f t="shared" si="22"/>
        <v>0.02</v>
      </c>
      <c r="AZ15" s="472">
        <f t="shared" si="22"/>
        <v>0</v>
      </c>
      <c r="BA15" s="472">
        <f t="shared" si="5"/>
        <v>19.549999999999997</v>
      </c>
      <c r="BB15" s="472">
        <f t="shared" si="6"/>
        <v>19.549999999999997</v>
      </c>
      <c r="BC15" s="472">
        <f t="shared" si="7"/>
        <v>19.549999999999997</v>
      </c>
      <c r="BD15" s="472">
        <f t="shared" si="8"/>
        <v>19.549999999999997</v>
      </c>
      <c r="BE15" s="472">
        <f t="shared" si="18"/>
        <v>19.549999999999997</v>
      </c>
      <c r="BF15" s="494">
        <f>+BF10+BF13</f>
        <v>22</v>
      </c>
      <c r="BG15" s="494">
        <f t="shared" ref="BG15:CI15" si="23">+BG10+BG13</f>
        <v>0</v>
      </c>
      <c r="BH15" s="494">
        <f t="shared" si="23"/>
        <v>0</v>
      </c>
      <c r="BI15" s="494">
        <f t="shared" si="23"/>
        <v>0.01</v>
      </c>
      <c r="BJ15" s="494">
        <f t="shared" si="23"/>
        <v>0.01</v>
      </c>
      <c r="BK15" s="494">
        <f t="shared" si="23"/>
        <v>0</v>
      </c>
      <c r="BL15" s="494">
        <f t="shared" si="23"/>
        <v>7.0000000000000007E-2</v>
      </c>
      <c r="BM15" s="494">
        <f t="shared" si="23"/>
        <v>0</v>
      </c>
      <c r="BN15" s="494">
        <f t="shared" si="23"/>
        <v>0.01</v>
      </c>
      <c r="BO15" s="494">
        <f t="shared" si="23"/>
        <v>14</v>
      </c>
      <c r="BP15" s="494">
        <f t="shared" si="23"/>
        <v>0</v>
      </c>
      <c r="BQ15" s="494">
        <f t="shared" si="23"/>
        <v>0</v>
      </c>
      <c r="BR15" s="494">
        <f t="shared" si="23"/>
        <v>0.18</v>
      </c>
      <c r="BS15" s="494">
        <f t="shared" si="23"/>
        <v>0</v>
      </c>
      <c r="BT15" s="494">
        <f t="shared" si="23"/>
        <v>0</v>
      </c>
      <c r="BU15" s="494">
        <f t="shared" si="23"/>
        <v>0</v>
      </c>
      <c r="BV15" s="494">
        <f t="shared" si="23"/>
        <v>0</v>
      </c>
      <c r="BW15" s="494">
        <f t="shared" si="23"/>
        <v>7.99</v>
      </c>
      <c r="BX15" s="494">
        <f t="shared" si="23"/>
        <v>0</v>
      </c>
      <c r="BY15" s="494">
        <f t="shared" si="23"/>
        <v>0</v>
      </c>
      <c r="BZ15" s="494">
        <f t="shared" si="23"/>
        <v>0</v>
      </c>
      <c r="CA15" s="494">
        <f t="shared" si="23"/>
        <v>0</v>
      </c>
      <c r="CB15" s="494">
        <f t="shared" si="23"/>
        <v>0</v>
      </c>
      <c r="CC15" s="494">
        <f t="shared" si="23"/>
        <v>0</v>
      </c>
      <c r="CD15" s="472">
        <f t="shared" si="23"/>
        <v>0</v>
      </c>
      <c r="CE15" s="495">
        <f t="shared" si="23"/>
        <v>22</v>
      </c>
      <c r="CF15" s="494">
        <f t="shared" si="9"/>
        <v>14.01</v>
      </c>
      <c r="CG15" s="494">
        <f t="shared" si="10"/>
        <v>0.27</v>
      </c>
      <c r="CH15" s="494">
        <f t="shared" si="23"/>
        <v>22</v>
      </c>
      <c r="CI15" s="472">
        <f t="shared" si="23"/>
        <v>0.27</v>
      </c>
      <c r="CJ15" s="496"/>
      <c r="CK15" s="494"/>
      <c r="CL15" s="494"/>
      <c r="CM15" s="494"/>
      <c r="CN15" s="494"/>
      <c r="CO15" s="494"/>
      <c r="CP15" s="494"/>
      <c r="CQ15" s="494"/>
      <c r="CR15" s="494"/>
      <c r="CS15" s="494"/>
      <c r="CT15" s="494"/>
      <c r="CU15" s="494"/>
      <c r="CV15" s="494"/>
      <c r="CW15" s="494"/>
      <c r="CX15" s="494"/>
      <c r="CY15" s="494"/>
      <c r="CZ15" s="494"/>
      <c r="DA15" s="494"/>
      <c r="DB15" s="494"/>
      <c r="DC15" s="494"/>
      <c r="DD15" s="494"/>
      <c r="DE15" s="494"/>
      <c r="DF15" s="494"/>
      <c r="DG15" s="494"/>
      <c r="DH15" s="494"/>
      <c r="DI15" s="494">
        <f>DI10+DI13</f>
        <v>0</v>
      </c>
      <c r="DJ15" s="494">
        <f>DJ10+DJ13</f>
        <v>0</v>
      </c>
      <c r="DK15" s="494">
        <f>DK10+DK13</f>
        <v>0</v>
      </c>
      <c r="DL15" s="494">
        <f>DL10+DL13</f>
        <v>0</v>
      </c>
      <c r="DM15" s="494">
        <f>DM10+DM13</f>
        <v>0</v>
      </c>
      <c r="DN15" s="497"/>
      <c r="DO15" s="498"/>
      <c r="DP15" s="499"/>
      <c r="DQ15" s="499"/>
      <c r="DR15" s="499"/>
      <c r="DS15" s="499"/>
      <c r="DT15" s="499"/>
      <c r="DU15" s="499"/>
      <c r="DV15" s="499"/>
      <c r="DW15" s="499"/>
      <c r="DX15" s="499"/>
      <c r="DY15" s="499"/>
      <c r="DZ15" s="499"/>
      <c r="EA15" s="499"/>
      <c r="EB15" s="499"/>
      <c r="EC15" s="499"/>
      <c r="ED15" s="499"/>
      <c r="EE15" s="499"/>
      <c r="EF15" s="499"/>
      <c r="EG15" s="499"/>
      <c r="EH15" s="499"/>
      <c r="EI15" s="499"/>
      <c r="EJ15" s="499"/>
      <c r="EK15" s="499"/>
      <c r="EL15" s="499"/>
      <c r="EM15" s="500">
        <f>EM10+EM13</f>
        <v>0</v>
      </c>
      <c r="EN15" s="501">
        <f>EN10+EN13</f>
        <v>0</v>
      </c>
      <c r="EO15" s="500">
        <f>EO10+EO13</f>
        <v>0</v>
      </c>
      <c r="EP15" s="500">
        <f>EP10+EP13</f>
        <v>0</v>
      </c>
      <c r="EQ15" s="502">
        <f>EQ10+EQ13</f>
        <v>0</v>
      </c>
      <c r="ER15" s="503" t="e">
        <f t="shared" si="13"/>
        <v>#DIV/0!</v>
      </c>
      <c r="ES15" s="398">
        <f t="shared" si="14"/>
        <v>1.9271948608137048E-2</v>
      </c>
      <c r="ET15" s="398">
        <f t="shared" si="15"/>
        <v>1.2272727272727274E-2</v>
      </c>
      <c r="EU15" s="398">
        <f t="shared" si="16"/>
        <v>0.58882947118241236</v>
      </c>
      <c r="EV15" s="398">
        <f t="shared" si="17"/>
        <v>0.24774999999999997</v>
      </c>
      <c r="EW15" s="730"/>
      <c r="EX15" s="725"/>
      <c r="EY15" s="725"/>
      <c r="EZ15" s="725"/>
      <c r="FA15" s="725"/>
    </row>
    <row r="16" spans="1:157" s="174" customFormat="1" ht="24" customHeight="1" thickBot="1" x14ac:dyDescent="0.3">
      <c r="A16" s="787"/>
      <c r="B16" s="785"/>
      <c r="C16" s="785"/>
      <c r="D16" s="783"/>
      <c r="E16" s="785"/>
      <c r="F16" s="404" t="s">
        <v>43</v>
      </c>
      <c r="G16" s="394">
        <f t="shared" ref="G16" si="24">+G11+G14</f>
        <v>44997718263</v>
      </c>
      <c r="H16" s="509">
        <f t="shared" ref="H16:V16" si="25">+H11+H14</f>
        <v>276110000</v>
      </c>
      <c r="I16" s="510"/>
      <c r="J16" s="510"/>
      <c r="K16" s="510">
        <f t="shared" si="25"/>
        <v>250000000</v>
      </c>
      <c r="L16" s="510">
        <f t="shared" si="25"/>
        <v>0</v>
      </c>
      <c r="M16" s="510">
        <f t="shared" si="25"/>
        <v>250000000</v>
      </c>
      <c r="N16" s="510">
        <f t="shared" si="25"/>
        <v>83288000</v>
      </c>
      <c r="O16" s="510">
        <f t="shared" si="25"/>
        <v>250000000</v>
      </c>
      <c r="P16" s="510">
        <f t="shared" si="25"/>
        <v>83288000</v>
      </c>
      <c r="Q16" s="510">
        <f t="shared" si="25"/>
        <v>250000000</v>
      </c>
      <c r="R16" s="510">
        <f t="shared" si="25"/>
        <v>83288000</v>
      </c>
      <c r="S16" s="510">
        <f t="shared" si="25"/>
        <v>350000000</v>
      </c>
      <c r="T16" s="510">
        <f t="shared" si="25"/>
        <v>95439119</v>
      </c>
      <c r="U16" s="510">
        <f t="shared" si="25"/>
        <v>276110000</v>
      </c>
      <c r="V16" s="510">
        <f t="shared" si="25"/>
        <v>266261119</v>
      </c>
      <c r="W16" s="510">
        <f t="shared" si="0"/>
        <v>276110000</v>
      </c>
      <c r="X16" s="510">
        <f t="shared" si="1"/>
        <v>276110000</v>
      </c>
      <c r="Y16" s="510">
        <f t="shared" si="2"/>
        <v>266261119</v>
      </c>
      <c r="Z16" s="511">
        <f>+Z11+Z14</f>
        <v>276110000</v>
      </c>
      <c r="AA16" s="511">
        <f t="shared" ref="AA16:CI16" si="26">+AA11+AA14</f>
        <v>266261119</v>
      </c>
      <c r="AB16" s="511">
        <f t="shared" si="26"/>
        <v>1401269367</v>
      </c>
      <c r="AC16" s="511">
        <f t="shared" si="26"/>
        <v>84198895</v>
      </c>
      <c r="AD16" s="511">
        <f t="shared" si="26"/>
        <v>84198895</v>
      </c>
      <c r="AE16" s="511">
        <f t="shared" si="26"/>
        <v>80457100</v>
      </c>
      <c r="AF16" s="511">
        <f t="shared" si="26"/>
        <v>80457100</v>
      </c>
      <c r="AG16" s="511">
        <f t="shared" si="26"/>
        <v>64167667</v>
      </c>
      <c r="AH16" s="511">
        <f t="shared" si="26"/>
        <v>64167667</v>
      </c>
      <c r="AI16" s="511">
        <f t="shared" si="26"/>
        <v>62460000</v>
      </c>
      <c r="AJ16" s="511">
        <f t="shared" si="26"/>
        <v>62460000</v>
      </c>
      <c r="AK16" s="511">
        <f t="shared" si="26"/>
        <v>0</v>
      </c>
      <c r="AL16" s="511">
        <f t="shared" si="26"/>
        <v>0</v>
      </c>
      <c r="AM16" s="511">
        <f t="shared" si="26"/>
        <v>109930600</v>
      </c>
      <c r="AN16" s="511">
        <f t="shared" si="26"/>
        <v>109930600</v>
      </c>
      <c r="AO16" s="511">
        <f t="shared" si="26"/>
        <v>4638880</v>
      </c>
      <c r="AP16" s="511">
        <f t="shared" si="26"/>
        <v>4638893</v>
      </c>
      <c r="AQ16" s="511">
        <f t="shared" si="26"/>
        <v>230541473</v>
      </c>
      <c r="AR16" s="511">
        <f t="shared" si="26"/>
        <v>19062764</v>
      </c>
      <c r="AS16" s="511">
        <f t="shared" si="26"/>
        <v>-166850363</v>
      </c>
      <c r="AT16" s="511">
        <f t="shared" si="26"/>
        <v>0</v>
      </c>
      <c r="AU16" s="511">
        <f t="shared" si="26"/>
        <v>19447556</v>
      </c>
      <c r="AV16" s="511">
        <f t="shared" si="26"/>
        <v>0</v>
      </c>
      <c r="AW16" s="511">
        <f t="shared" si="26"/>
        <v>2884779</v>
      </c>
      <c r="AX16" s="511">
        <f t="shared" si="26"/>
        <v>0</v>
      </c>
      <c r="AY16" s="511">
        <f t="shared" si="26"/>
        <v>2884780</v>
      </c>
      <c r="AZ16" s="511">
        <f t="shared" si="26"/>
        <v>10101300</v>
      </c>
      <c r="BA16" s="511">
        <f t="shared" si="26"/>
        <v>494761367</v>
      </c>
      <c r="BB16" s="511">
        <f t="shared" si="26"/>
        <v>494761367</v>
      </c>
      <c r="BC16" s="511">
        <f t="shared" si="26"/>
        <v>435017219</v>
      </c>
      <c r="BD16" s="511">
        <f t="shared" si="26"/>
        <v>494761367</v>
      </c>
      <c r="BE16" s="511">
        <f t="shared" si="26"/>
        <v>435017219</v>
      </c>
      <c r="BF16" s="512">
        <f t="shared" si="26"/>
        <v>1184748885</v>
      </c>
      <c r="BG16" s="512">
        <f t="shared" si="26"/>
        <v>421381178</v>
      </c>
      <c r="BH16" s="512">
        <f t="shared" si="26"/>
        <v>420224511</v>
      </c>
      <c r="BI16" s="512">
        <f t="shared" si="26"/>
        <v>70115213</v>
      </c>
      <c r="BJ16" s="512">
        <f t="shared" si="26"/>
        <v>8159000</v>
      </c>
      <c r="BK16" s="512">
        <f t="shared" si="26"/>
        <v>95285989</v>
      </c>
      <c r="BL16" s="512">
        <f t="shared" si="26"/>
        <v>45759876</v>
      </c>
      <c r="BM16" s="512">
        <f t="shared" si="26"/>
        <v>95285989</v>
      </c>
      <c r="BN16" s="512">
        <f t="shared" si="26"/>
        <v>5342573</v>
      </c>
      <c r="BO16" s="512">
        <f t="shared" si="26"/>
        <v>64331880</v>
      </c>
      <c r="BP16" s="512">
        <f t="shared" si="26"/>
        <v>5872143.1037052423</v>
      </c>
      <c r="BQ16" s="512">
        <f t="shared" si="26"/>
        <v>-556820413</v>
      </c>
      <c r="BR16" s="512">
        <f t="shared" si="26"/>
        <v>47667332.896294758</v>
      </c>
      <c r="BS16" s="512">
        <f t="shared" si="26"/>
        <v>64331880</v>
      </c>
      <c r="BT16" s="512">
        <f t="shared" si="26"/>
        <v>0</v>
      </c>
      <c r="BU16" s="512">
        <f t="shared" si="26"/>
        <v>64331880</v>
      </c>
      <c r="BV16" s="512">
        <f t="shared" si="26"/>
        <v>0</v>
      </c>
      <c r="BW16" s="512">
        <f t="shared" si="26"/>
        <v>64331880</v>
      </c>
      <c r="BX16" s="512">
        <f t="shared" si="26"/>
        <v>0</v>
      </c>
      <c r="BY16" s="512">
        <f t="shared" si="26"/>
        <v>64331880</v>
      </c>
      <c r="BZ16" s="512">
        <f t="shared" si="26"/>
        <v>0</v>
      </c>
      <c r="CA16" s="512">
        <f t="shared" si="26"/>
        <v>64331880</v>
      </c>
      <c r="CB16" s="512">
        <f t="shared" si="26"/>
        <v>0</v>
      </c>
      <c r="CC16" s="512">
        <f t="shared" si="26"/>
        <v>51200689</v>
      </c>
      <c r="CD16" s="513">
        <f t="shared" si="26"/>
        <v>0</v>
      </c>
      <c r="CE16" s="514">
        <f t="shared" si="26"/>
        <v>562439925</v>
      </c>
      <c r="CF16" s="512">
        <f t="shared" si="9"/>
        <v>189579836</v>
      </c>
      <c r="CG16" s="512">
        <f t="shared" si="10"/>
        <v>533025436</v>
      </c>
      <c r="CH16" s="512">
        <f t="shared" si="26"/>
        <v>562439925</v>
      </c>
      <c r="CI16" s="513">
        <f t="shared" si="26"/>
        <v>533025436</v>
      </c>
      <c r="CJ16" s="515">
        <f>+CJ11+CJ14</f>
        <v>27090000000</v>
      </c>
      <c r="CK16" s="512">
        <f t="shared" ref="CK16" si="27">+BJ16+BL16+BN16+BP16+BR16+BT16+BV16+BX16+BZ16+CB16+CF16+CD16</f>
        <v>302380761</v>
      </c>
      <c r="CL16" s="512">
        <f t="shared" ref="CL16" si="28">+BK16+BM16+BO16+BQ16+BS16+BU16+BW16+BY16+CA16+CC16+CG16+CE16</f>
        <v>1166408895</v>
      </c>
      <c r="CM16" s="512">
        <f t="shared" ref="CM16" si="29">+BL16+BN16+BP16+BR16+BT16+BV16+BX16+BZ16+CB16+CD16+CH16+CF16</f>
        <v>856661686</v>
      </c>
      <c r="CN16" s="512">
        <f t="shared" ref="CN16" si="30">+BM16+BO16+BQ16+BS16+BU16+BW16+BY16+CA16+CC16+CE16+CI16+CG16</f>
        <v>1604148342</v>
      </c>
      <c r="CO16" s="512">
        <f t="shared" ref="CO16" si="31">+BN16+BP16+BR16+BT16+BV16+BX16+BZ16+CB16+CD16+CF16+CJ16+CH16</f>
        <v>27900901810</v>
      </c>
      <c r="CP16" s="512">
        <f t="shared" ref="CP16" si="32">+BO16+BQ16+BS16+BU16+BW16+BY16+CA16+CC16+CE16+CG16+CK16+CI16</f>
        <v>1811243114</v>
      </c>
      <c r="CQ16" s="512">
        <f t="shared" ref="CQ16" si="33">+BP16+BR16+BT16+BV16+BX16+BZ16+CB16+CD16+CF16+CH16+CL16+CJ16</f>
        <v>29061968132</v>
      </c>
      <c r="CR16" s="512">
        <f t="shared" ref="CR16" si="34">+BQ16+BS16+BU16+BW16+BY16+CA16+CC16+CE16+CG16+CI16+CM16+CK16</f>
        <v>2603572920</v>
      </c>
      <c r="CS16" s="512">
        <f t="shared" ref="CS16" si="35">+BR16+BT16+BV16+BX16+BZ16+CB16+CD16+CF16+CH16+CJ16+CN16+CL16</f>
        <v>30660244330.896294</v>
      </c>
      <c r="CT16" s="512">
        <f t="shared" ref="CT16" si="36">+BS16+BU16+BW16+BY16+CA16+CC16+CE16+CG16+CI16+CK16+CO16+CM16</f>
        <v>31061295143</v>
      </c>
      <c r="CU16" s="512">
        <f t="shared" ref="CU16" si="37">+BT16+BV16+BX16+BZ16+CB16+CD16+CF16+CH16+CJ16+CL16+CP16+CN16</f>
        <v>32423820112</v>
      </c>
      <c r="CV16" s="512">
        <f t="shared" ref="CV16" si="38">+BU16+BW16+BY16+CA16+CC16+CE16+CG16+CI16+CK16+CM16+CQ16+CO16</f>
        <v>60058931395</v>
      </c>
      <c r="CW16" s="512">
        <f t="shared" ref="CW16" si="39">+BV16+BX16+BZ16+CB16+CD16+CF16+CH16+CJ16+CL16+CN16+CR16+CP16</f>
        <v>35027393032</v>
      </c>
      <c r="CX16" s="512">
        <f t="shared" ref="CX16" si="40">+BW16+BY16+CA16+CC16+CE16+CG16+CI16+CK16+CM16+CO16+CS16+CQ16</f>
        <v>90654843845.896301</v>
      </c>
      <c r="CY16" s="512">
        <f t="shared" ref="CY16" si="41">+BX16+BZ16+CB16+CD16+CF16+CH16+CJ16+CL16+CN16+CP16+CT16+CR16</f>
        <v>66088688175</v>
      </c>
      <c r="CZ16" s="512">
        <f t="shared" ref="CZ16" si="42">+BY16+CA16+CC16+CE16+CG16+CI16+CK16+CM16+CO16+CQ16+CU16+CS16</f>
        <v>123014332077.8963</v>
      </c>
      <c r="DA16" s="512">
        <f t="shared" ref="DA16" si="43">+BZ16+CB16+CD16+CF16+CH16+CJ16+CL16+CN16+CP16+CR16+CV16+CT16</f>
        <v>126147619570</v>
      </c>
      <c r="DB16" s="512">
        <f t="shared" ref="DB16" si="44">+CA16+CC16+CE16+CG16+CI16+CK16+CM16+CO16+CQ16+CS16+CW16+CU16</f>
        <v>157977393229.8963</v>
      </c>
      <c r="DC16" s="512">
        <f t="shared" ref="DC16" si="45">+CB16+CD16+CF16+CH16+CJ16+CL16+CN16+CP16+CR16+CT16+CX16+CV16</f>
        <v>216802463415.8963</v>
      </c>
      <c r="DD16" s="512">
        <f t="shared" ref="DD16" si="46">+CC16+CE16+CG16+CI16+CK16+CM16+CO16+CQ16+CS16+CU16+CY16+CW16</f>
        <v>224001749524.8963</v>
      </c>
      <c r="DE16" s="512">
        <f t="shared" ref="DE16" si="47">+CD16+CF16+CH16+CJ16+CL16+CN16+CP16+CR16+CT16+CV16+CZ16+CX16</f>
        <v>339816795493.7926</v>
      </c>
      <c r="DF16" s="512">
        <f t="shared" ref="DF16" si="48">+CE16+CG16+CI16+CK16+CM16+CO16+CQ16+CS16+CU16+CW16+DA16+CY16</f>
        <v>350098168405.8963</v>
      </c>
      <c r="DG16" s="512">
        <f t="shared" ref="DG16" si="49">+CF16+CH16+CJ16+CL16+CN16+CP16+CR16+CT16+CV16+CX16+DB16+CZ16</f>
        <v>497794188723.6889</v>
      </c>
      <c r="DH16" s="512">
        <f t="shared" ref="DH16" si="50">+CG16+CI16+CK16+CM16+CO16+CQ16+CS16+CU16+CW16+CY16+DC16+DA16</f>
        <v>566338191896.7926</v>
      </c>
      <c r="DI16" s="512">
        <f t="shared" ref="DI16" si="51">+CH16+CJ16+CL16+CN16+CP16+CR16+CT16+CV16+CX16+CZ16+DD16+DB16</f>
        <v>721606358412.58521</v>
      </c>
      <c r="DJ16" s="512">
        <f t="shared" ref="DJ16" si="52">+CI16+CK16+CM16+CO16+CQ16+CS16+CU16+CW16+CY16+DA16+DE16+DC16</f>
        <v>905621961954.58521</v>
      </c>
      <c r="DK16" s="512">
        <f t="shared" ref="DK16" si="53">+CJ16+CL16+CN16+CP16+CR16+CT16+CV16+CX16+CZ16+DB16+DF16+DD16</f>
        <v>1071142086893.4814</v>
      </c>
      <c r="DL16" s="512">
        <f t="shared" ref="DL16" si="54">+CK16+CM16+CO16+CQ16+CS16+CU16+CW16+CY16+DA16+DC16+DG16+DE16</f>
        <v>1402883125242.2739</v>
      </c>
      <c r="DM16" s="512">
        <f t="shared" ref="DM16" si="55">+CL16+CN16+CP16+CR16+CT16+CV16+CX16+CZ16+DB16+DD16+DH16+DF16</f>
        <v>1610390278790.2742</v>
      </c>
      <c r="DN16" s="516">
        <f>+DN11+DN14</f>
        <v>16644000000</v>
      </c>
      <c r="DO16" s="517"/>
      <c r="DP16" s="518"/>
      <c r="DQ16" s="518"/>
      <c r="DR16" s="518"/>
      <c r="DS16" s="518"/>
      <c r="DT16" s="518"/>
      <c r="DU16" s="518"/>
      <c r="DV16" s="518"/>
      <c r="DW16" s="518"/>
      <c r="DX16" s="518"/>
      <c r="DY16" s="518"/>
      <c r="DZ16" s="518"/>
      <c r="EA16" s="518"/>
      <c r="EB16" s="518"/>
      <c r="EC16" s="518"/>
      <c r="ED16" s="518"/>
      <c r="EE16" s="518"/>
      <c r="EF16" s="518"/>
      <c r="EG16" s="518"/>
      <c r="EH16" s="518"/>
      <c r="EI16" s="518"/>
      <c r="EJ16" s="518"/>
      <c r="EK16" s="518"/>
      <c r="EL16" s="518"/>
      <c r="EM16" s="519">
        <f>EK16+EI16+EG16+EE16+EC16+EA16+DY16+DW16+DU16+DS16+DQ16+DO16</f>
        <v>0</v>
      </c>
      <c r="EN16" s="518">
        <f>+EN11+EN14</f>
        <v>0</v>
      </c>
      <c r="EO16" s="518">
        <f>+EO11+EO14</f>
        <v>0</v>
      </c>
      <c r="EP16" s="518">
        <f>+EP11+EP14</f>
        <v>0</v>
      </c>
      <c r="EQ16" s="520">
        <f>+EQ11+EQ14</f>
        <v>0</v>
      </c>
      <c r="ER16" s="521">
        <f t="shared" si="13"/>
        <v>-8.5606295644722996E-2</v>
      </c>
      <c r="ES16" s="399">
        <f t="shared" si="14"/>
        <v>2.8116146065238712</v>
      </c>
      <c r="ET16" s="399">
        <f t="shared" si="15"/>
        <v>0.9477019896836093</v>
      </c>
      <c r="EU16" s="399">
        <f t="shared" si="16"/>
        <v>1.2851290832315194</v>
      </c>
      <c r="EV16" s="400">
        <f t="shared" si="17"/>
        <v>2.7430363619457644E-2</v>
      </c>
      <c r="EW16" s="731"/>
      <c r="EX16" s="725"/>
      <c r="EY16" s="725"/>
      <c r="EZ16" s="725"/>
      <c r="FA16" s="725"/>
    </row>
    <row r="17" spans="1:157" s="68" customFormat="1" ht="24" customHeight="1" x14ac:dyDescent="0.25">
      <c r="A17" s="787"/>
      <c r="B17" s="785">
        <v>2</v>
      </c>
      <c r="C17" s="789" t="s">
        <v>159</v>
      </c>
      <c r="D17" s="783" t="s">
        <v>162</v>
      </c>
      <c r="E17" s="785">
        <v>206</v>
      </c>
      <c r="F17" s="263" t="s">
        <v>39</v>
      </c>
      <c r="G17" s="433">
        <v>152.9</v>
      </c>
      <c r="H17" s="452">
        <v>0</v>
      </c>
      <c r="I17" s="453"/>
      <c r="J17" s="453"/>
      <c r="K17" s="453">
        <v>0</v>
      </c>
      <c r="L17" s="454">
        <v>0</v>
      </c>
      <c r="M17" s="453">
        <v>0</v>
      </c>
      <c r="N17" s="454">
        <v>0</v>
      </c>
      <c r="O17" s="453">
        <v>0</v>
      </c>
      <c r="P17" s="454">
        <v>0</v>
      </c>
      <c r="Q17" s="453">
        <v>0</v>
      </c>
      <c r="R17" s="454">
        <v>0</v>
      </c>
      <c r="S17" s="453">
        <v>0</v>
      </c>
      <c r="T17" s="454">
        <v>0</v>
      </c>
      <c r="U17" s="453">
        <v>0</v>
      </c>
      <c r="V17" s="454">
        <v>0</v>
      </c>
      <c r="W17" s="454">
        <f t="shared" si="0"/>
        <v>0</v>
      </c>
      <c r="X17" s="454">
        <f t="shared" si="1"/>
        <v>0</v>
      </c>
      <c r="Y17" s="454">
        <f t="shared" si="2"/>
        <v>0</v>
      </c>
      <c r="Z17" s="433">
        <f t="shared" si="3"/>
        <v>0</v>
      </c>
      <c r="AA17" s="433">
        <f>+Y17</f>
        <v>0</v>
      </c>
      <c r="AB17" s="433">
        <v>5</v>
      </c>
      <c r="AC17" s="433">
        <v>0</v>
      </c>
      <c r="AD17" s="433">
        <v>0</v>
      </c>
      <c r="AE17" s="433">
        <v>0</v>
      </c>
      <c r="AF17" s="433">
        <v>0</v>
      </c>
      <c r="AG17" s="433">
        <v>0</v>
      </c>
      <c r="AH17" s="433">
        <v>0</v>
      </c>
      <c r="AI17" s="433">
        <v>0</v>
      </c>
      <c r="AJ17" s="433">
        <v>0</v>
      </c>
      <c r="AK17" s="433">
        <v>0</v>
      </c>
      <c r="AL17" s="433">
        <v>0</v>
      </c>
      <c r="AM17" s="433">
        <v>0</v>
      </c>
      <c r="AN17" s="433">
        <v>0</v>
      </c>
      <c r="AO17" s="433">
        <v>0</v>
      </c>
      <c r="AP17" s="433">
        <v>0.75</v>
      </c>
      <c r="AQ17" s="433">
        <v>1</v>
      </c>
      <c r="AR17" s="433">
        <v>0.91</v>
      </c>
      <c r="AS17" s="433">
        <v>1</v>
      </c>
      <c r="AT17" s="433">
        <v>0</v>
      </c>
      <c r="AU17" s="433">
        <v>1</v>
      </c>
      <c r="AV17" s="433">
        <v>0</v>
      </c>
      <c r="AW17" s="433">
        <v>1</v>
      </c>
      <c r="AX17" s="433">
        <v>0</v>
      </c>
      <c r="AY17" s="433">
        <v>21.6</v>
      </c>
      <c r="AZ17" s="433">
        <v>23.94</v>
      </c>
      <c r="BA17" s="433">
        <f t="shared" si="5"/>
        <v>25.6</v>
      </c>
      <c r="BB17" s="433">
        <f t="shared" si="6"/>
        <v>25.6</v>
      </c>
      <c r="BC17" s="433">
        <f t="shared" si="7"/>
        <v>25.6</v>
      </c>
      <c r="BD17" s="433">
        <f t="shared" si="8"/>
        <v>25.6</v>
      </c>
      <c r="BE17" s="433">
        <f t="shared" si="18"/>
        <v>25.6</v>
      </c>
      <c r="BF17" s="435">
        <f>+GESTIÓN!BH14</f>
        <v>51</v>
      </c>
      <c r="BG17" s="435">
        <f>+GESTIÓN!BI14</f>
        <v>0</v>
      </c>
      <c r="BH17" s="435">
        <f>+GESTIÓN!BJ14</f>
        <v>0</v>
      </c>
      <c r="BI17" s="435">
        <f>+GESTIÓN!BK14</f>
        <v>0</v>
      </c>
      <c r="BJ17" s="435">
        <f>+GESTIÓN!BL14</f>
        <v>0</v>
      </c>
      <c r="BK17" s="435">
        <f>+GESTIÓN!BM14</f>
        <v>0.5</v>
      </c>
      <c r="BL17" s="435">
        <f>+GESTIÓN!BN14</f>
        <v>0</v>
      </c>
      <c r="BM17" s="435">
        <f>+GESTIÓN!BO14</f>
        <v>5.07</v>
      </c>
      <c r="BN17" s="435">
        <f>+GESTIÓN!BP14</f>
        <v>0</v>
      </c>
      <c r="BO17" s="435">
        <f>+GESTIÓN!BQ14</f>
        <v>5.07</v>
      </c>
      <c r="BP17" s="435">
        <f>+GESTIÓN!BR14</f>
        <v>0</v>
      </c>
      <c r="BQ17" s="435">
        <f>+GESTIÓN!BS14</f>
        <v>10</v>
      </c>
      <c r="BR17" s="435">
        <f>+GESTIÓN!BT14</f>
        <v>0</v>
      </c>
      <c r="BS17" s="435">
        <f>+GESTIÓN!BU14</f>
        <v>10</v>
      </c>
      <c r="BT17" s="435">
        <f>+GESTIÓN!BV14</f>
        <v>0</v>
      </c>
      <c r="BU17" s="435">
        <f>+GESTIÓN!BW14</f>
        <v>10</v>
      </c>
      <c r="BV17" s="435">
        <f>+GESTIÓN!BX14</f>
        <v>0</v>
      </c>
      <c r="BW17" s="435">
        <f>+GESTIÓN!BY14</f>
        <v>5.18</v>
      </c>
      <c r="BX17" s="435">
        <f>+GESTIÓN!BZ14</f>
        <v>0</v>
      </c>
      <c r="BY17" s="435">
        <f>+GESTIÓN!CA14</f>
        <v>5.18</v>
      </c>
      <c r="BZ17" s="435">
        <f>+GESTIÓN!CB14</f>
        <v>0</v>
      </c>
      <c r="CA17" s="435">
        <f>+GESTIÓN!CC14</f>
        <v>0</v>
      </c>
      <c r="CB17" s="435">
        <f>+GESTIÓN!CD14</f>
        <v>0</v>
      </c>
      <c r="CC17" s="435">
        <f>+GESTIÓN!CE14</f>
        <v>0</v>
      </c>
      <c r="CD17" s="434">
        <f>+GESTIÓN!CF14</f>
        <v>0</v>
      </c>
      <c r="CE17" s="436">
        <f t="shared" ref="CE17" si="56">+BG17+BI17+BK17+BM17+BO17+BQ17+BS17+BU17+BW17+BY17+CC17+CA17</f>
        <v>51</v>
      </c>
      <c r="CF17" s="435">
        <f t="shared" si="9"/>
        <v>20.64</v>
      </c>
      <c r="CG17" s="435">
        <f t="shared" si="10"/>
        <v>0</v>
      </c>
      <c r="CH17" s="435">
        <f t="shared" si="11"/>
        <v>51</v>
      </c>
      <c r="CI17" s="434">
        <f t="shared" si="12"/>
        <v>0</v>
      </c>
      <c r="CJ17" s="437">
        <f>+GESTIÓN!CL14</f>
        <v>75.3</v>
      </c>
      <c r="CK17" s="435"/>
      <c r="CL17" s="435"/>
      <c r="CM17" s="435"/>
      <c r="CN17" s="435"/>
      <c r="CO17" s="435"/>
      <c r="CP17" s="435"/>
      <c r="CQ17" s="435"/>
      <c r="CR17" s="435"/>
      <c r="CS17" s="435"/>
      <c r="CT17" s="435"/>
      <c r="CU17" s="435"/>
      <c r="CV17" s="435"/>
      <c r="CW17" s="435"/>
      <c r="CX17" s="435"/>
      <c r="CY17" s="435"/>
      <c r="CZ17" s="435"/>
      <c r="DA17" s="435"/>
      <c r="DB17" s="435"/>
      <c r="DC17" s="435"/>
      <c r="DD17" s="435"/>
      <c r="DE17" s="435"/>
      <c r="DF17" s="435"/>
      <c r="DG17" s="435"/>
      <c r="DH17" s="435"/>
      <c r="DI17" s="435">
        <f>DG17+DE17+DC17+DA17+CW17+CU17+CS17+CQ17+CO17+CM17+CK17</f>
        <v>0</v>
      </c>
      <c r="DJ17" s="435">
        <f>CK17+CM17+CO17+CQ17</f>
        <v>0</v>
      </c>
      <c r="DK17" s="435">
        <f>CL17+CN17+CP17+CR17</f>
        <v>0</v>
      </c>
      <c r="DL17" s="435">
        <f>DI17+BK17</f>
        <v>0.5</v>
      </c>
      <c r="DM17" s="435">
        <f>DK17+BK17</f>
        <v>0.5</v>
      </c>
      <c r="DN17" s="438">
        <f>+GESTIÓN!DP14</f>
        <v>1</v>
      </c>
      <c r="DO17" s="504"/>
      <c r="DP17" s="505"/>
      <c r="DQ17" s="505"/>
      <c r="DR17" s="505"/>
      <c r="DS17" s="505"/>
      <c r="DT17" s="505"/>
      <c r="DU17" s="505"/>
      <c r="DV17" s="505"/>
      <c r="DW17" s="505"/>
      <c r="DX17" s="505"/>
      <c r="DY17" s="505"/>
      <c r="DZ17" s="505"/>
      <c r="EA17" s="505"/>
      <c r="EB17" s="505"/>
      <c r="EC17" s="505"/>
      <c r="ED17" s="505"/>
      <c r="EE17" s="505"/>
      <c r="EF17" s="505"/>
      <c r="EG17" s="405"/>
      <c r="EH17" s="405"/>
      <c r="EI17" s="405"/>
      <c r="EJ17" s="405"/>
      <c r="EK17" s="405"/>
      <c r="EL17" s="405"/>
      <c r="EM17" s="506">
        <f>EK17+EI17+EG17+EE17+EC17+EA17+DY17+DW17+DU17+DS17+DQ17+DO17</f>
        <v>0</v>
      </c>
      <c r="EN17" s="405">
        <f t="shared" ref="EN17:EN22" si="57">DO17+DQ17+DS17+DU17</f>
        <v>0</v>
      </c>
      <c r="EO17" s="506">
        <f t="shared" ref="EO17:EO22" si="58">DP17+DR17+DT17+DV17</f>
        <v>0</v>
      </c>
      <c r="EP17" s="507">
        <f>DQ17+DS17+DU17+DW17+DY17+EA17+EC17+EE17+EG17+EI17+EK17+DO17</f>
        <v>0</v>
      </c>
      <c r="EQ17" s="508">
        <f>DP17+DR17+DT17+DV17</f>
        <v>0</v>
      </c>
      <c r="ER17" s="408">
        <f t="shared" si="13"/>
        <v>0</v>
      </c>
      <c r="ES17" s="401">
        <f t="shared" si="14"/>
        <v>0</v>
      </c>
      <c r="ET17" s="401">
        <f t="shared" si="15"/>
        <v>0</v>
      </c>
      <c r="EU17" s="401">
        <f t="shared" si="16"/>
        <v>0.55363321799307963</v>
      </c>
      <c r="EV17" s="401">
        <f t="shared" si="17"/>
        <v>0.16742969260954874</v>
      </c>
      <c r="EW17" s="726" t="s">
        <v>484</v>
      </c>
      <c r="EX17" s="806" t="s">
        <v>525</v>
      </c>
      <c r="EY17" s="732" t="s">
        <v>526</v>
      </c>
      <c r="EZ17" s="732" t="s">
        <v>485</v>
      </c>
      <c r="FA17" s="732" t="s">
        <v>486</v>
      </c>
    </row>
    <row r="18" spans="1:157" s="109" customFormat="1" ht="24" customHeight="1" x14ac:dyDescent="0.25">
      <c r="A18" s="787"/>
      <c r="B18" s="785"/>
      <c r="C18" s="789"/>
      <c r="D18" s="783"/>
      <c r="E18" s="785"/>
      <c r="F18" s="264" t="s">
        <v>3</v>
      </c>
      <c r="G18" s="439">
        <f>AA18+BE18+CH18+CJ18+DN18</f>
        <v>74157414308</v>
      </c>
      <c r="H18" s="289">
        <v>663215547</v>
      </c>
      <c r="I18" s="265"/>
      <c r="J18" s="265"/>
      <c r="K18" s="265">
        <v>700000000</v>
      </c>
      <c r="L18" s="266">
        <v>0</v>
      </c>
      <c r="M18" s="265">
        <v>700000000</v>
      </c>
      <c r="N18" s="266">
        <v>156704000</v>
      </c>
      <c r="O18" s="266">
        <v>700000000</v>
      </c>
      <c r="P18" s="266">
        <v>258692608</v>
      </c>
      <c r="Q18" s="266">
        <v>700000000</v>
      </c>
      <c r="R18" s="266">
        <v>277115074</v>
      </c>
      <c r="S18" s="266">
        <v>700000000</v>
      </c>
      <c r="T18" s="266">
        <v>290955449</v>
      </c>
      <c r="U18" s="266">
        <v>663215547</v>
      </c>
      <c r="V18" s="266">
        <v>370485449</v>
      </c>
      <c r="W18" s="266">
        <f t="shared" si="0"/>
        <v>663215547</v>
      </c>
      <c r="X18" s="266">
        <f t="shared" si="1"/>
        <v>663215547</v>
      </c>
      <c r="Y18" s="266">
        <f t="shared" si="2"/>
        <v>370485449</v>
      </c>
      <c r="Z18" s="439">
        <f t="shared" si="3"/>
        <v>663215547</v>
      </c>
      <c r="AA18" s="439">
        <f t="shared" si="4"/>
        <v>370485449</v>
      </c>
      <c r="AB18" s="439">
        <v>6703815000</v>
      </c>
      <c r="AC18" s="439">
        <v>0</v>
      </c>
      <c r="AD18" s="439">
        <v>0</v>
      </c>
      <c r="AE18" s="439">
        <v>395633000</v>
      </c>
      <c r="AF18" s="439">
        <v>395633000</v>
      </c>
      <c r="AG18" s="439">
        <v>26559000</v>
      </c>
      <c r="AH18" s="439">
        <v>26559000</v>
      </c>
      <c r="AI18" s="439">
        <v>79847000</v>
      </c>
      <c r="AJ18" s="439">
        <v>79847000</v>
      </c>
      <c r="AK18" s="439">
        <v>0</v>
      </c>
      <c r="AL18" s="439">
        <v>0</v>
      </c>
      <c r="AM18" s="439">
        <v>183118730</v>
      </c>
      <c r="AN18" s="439">
        <v>183118730</v>
      </c>
      <c r="AO18" s="439">
        <v>1009985504</v>
      </c>
      <c r="AP18" s="439">
        <v>37205000</v>
      </c>
      <c r="AQ18" s="439">
        <v>1009985504</v>
      </c>
      <c r="AR18" s="439">
        <v>120675428</v>
      </c>
      <c r="AS18" s="439">
        <f>2218826816-89574327</f>
        <v>2129252489</v>
      </c>
      <c r="AT18" s="439">
        <v>0</v>
      </c>
      <c r="AU18" s="439">
        <v>2218826816</v>
      </c>
      <c r="AV18" s="439">
        <v>4835365247</v>
      </c>
      <c r="AW18" s="439">
        <v>2218826816</v>
      </c>
      <c r="AX18" s="439">
        <v>30937000</v>
      </c>
      <c r="AY18" s="439">
        <v>8799349569</v>
      </c>
      <c r="AZ18" s="439">
        <v>3928828178</v>
      </c>
      <c r="BA18" s="439">
        <f t="shared" si="5"/>
        <v>18071384428</v>
      </c>
      <c r="BB18" s="439">
        <f t="shared" si="6"/>
        <v>18071384428</v>
      </c>
      <c r="BC18" s="439">
        <f t="shared" si="7"/>
        <v>9638168583</v>
      </c>
      <c r="BD18" s="439">
        <f t="shared" si="8"/>
        <v>18071384428</v>
      </c>
      <c r="BE18" s="439">
        <f t="shared" si="8"/>
        <v>9638168583</v>
      </c>
      <c r="BF18" s="440">
        <v>26218961000</v>
      </c>
      <c r="BG18" s="440">
        <v>1336964511</v>
      </c>
      <c r="BH18" s="440">
        <v>1336964511</v>
      </c>
      <c r="BI18" s="440">
        <v>1966006452</v>
      </c>
      <c r="BJ18" s="440">
        <v>0</v>
      </c>
      <c r="BK18" s="440">
        <f>2765761385-1000000000</f>
        <v>1765761385</v>
      </c>
      <c r="BL18" s="440">
        <v>0</v>
      </c>
      <c r="BM18" s="440">
        <v>2765761385</v>
      </c>
      <c r="BN18" s="440">
        <v>0</v>
      </c>
      <c r="BO18" s="440">
        <v>2765761385</v>
      </c>
      <c r="BP18" s="440">
        <v>0</v>
      </c>
      <c r="BQ18" s="440">
        <v>1884560661</v>
      </c>
      <c r="BR18" s="440">
        <v>25000000</v>
      </c>
      <c r="BS18" s="440">
        <v>2765761389</v>
      </c>
      <c r="BT18" s="440"/>
      <c r="BU18" s="440">
        <v>1866308721</v>
      </c>
      <c r="BV18" s="440"/>
      <c r="BW18" s="440">
        <v>1841102886</v>
      </c>
      <c r="BX18" s="440"/>
      <c r="BY18" s="440">
        <v>1835357886</v>
      </c>
      <c r="BZ18" s="440"/>
      <c r="CA18" s="440">
        <v>1835357886</v>
      </c>
      <c r="CB18" s="440"/>
      <c r="CC18" s="440">
        <v>1709055729</v>
      </c>
      <c r="CD18" s="441"/>
      <c r="CE18" s="442">
        <f>+BG18+BI18+BK18+BM18+BO18+BQ18+BS18+BU18+BW18+BY18+CC18+CA18</f>
        <v>24337760276</v>
      </c>
      <c r="CF18" s="440">
        <f t="shared" si="9"/>
        <v>12484815779</v>
      </c>
      <c r="CG18" s="440">
        <f t="shared" si="10"/>
        <v>1361964511</v>
      </c>
      <c r="CH18" s="440">
        <f t="shared" si="11"/>
        <v>24337760276</v>
      </c>
      <c r="CI18" s="441">
        <f t="shared" si="12"/>
        <v>1361964511</v>
      </c>
      <c r="CJ18" s="443">
        <v>33811000000</v>
      </c>
      <c r="CK18" s="440"/>
      <c r="CL18" s="440"/>
      <c r="CM18" s="440"/>
      <c r="CN18" s="440"/>
      <c r="CO18" s="440"/>
      <c r="CP18" s="440"/>
      <c r="CQ18" s="440"/>
      <c r="CR18" s="440"/>
      <c r="CS18" s="440"/>
      <c r="CT18" s="440"/>
      <c r="CU18" s="440"/>
      <c r="CV18" s="440"/>
      <c r="CW18" s="440"/>
      <c r="CX18" s="440"/>
      <c r="CY18" s="440"/>
      <c r="CZ18" s="440"/>
      <c r="DA18" s="440"/>
      <c r="DB18" s="440"/>
      <c r="DC18" s="440"/>
      <c r="DD18" s="440"/>
      <c r="DE18" s="440"/>
      <c r="DF18" s="440"/>
      <c r="DG18" s="440"/>
      <c r="DH18" s="440"/>
      <c r="DI18" s="440">
        <f>DG18+DE18+DC18+DA18+CY18+CW18+CU18+CS18+CQ18+CO18+CM18+CK18</f>
        <v>0</v>
      </c>
      <c r="DJ18" s="440">
        <f>CK18+CM18+CO18+CQ18</f>
        <v>0</v>
      </c>
      <c r="DK18" s="440">
        <f>CL18+CN18+CP18+CR18</f>
        <v>0</v>
      </c>
      <c r="DL18" s="440">
        <f>CK18+CM18+CO18+CQ18+CS18+CU18+CW18+CY18+DA18+DE18+DG18</f>
        <v>0</v>
      </c>
      <c r="DM18" s="440">
        <f>CL18+CN18+CP18+CR18</f>
        <v>0</v>
      </c>
      <c r="DN18" s="444">
        <v>6000000000</v>
      </c>
      <c r="DO18" s="383"/>
      <c r="DP18" s="267"/>
      <c r="DQ18" s="267"/>
      <c r="DR18" s="267"/>
      <c r="DS18" s="267"/>
      <c r="DT18" s="267"/>
      <c r="DU18" s="267"/>
      <c r="DV18" s="267"/>
      <c r="DW18" s="267"/>
      <c r="DX18" s="267"/>
      <c r="DY18" s="267"/>
      <c r="DZ18" s="267"/>
      <c r="EA18" s="267"/>
      <c r="EB18" s="267"/>
      <c r="EC18" s="267"/>
      <c r="ED18" s="267"/>
      <c r="EE18" s="267"/>
      <c r="EF18" s="267"/>
      <c r="EG18" s="267"/>
      <c r="EH18" s="267"/>
      <c r="EI18" s="267"/>
      <c r="EJ18" s="267"/>
      <c r="EK18" s="267"/>
      <c r="EL18" s="267"/>
      <c r="EM18" s="474">
        <f>EK18+EI18+EG18+EE18+EC18+EA18+DY18+DW18+DU18+DS18+DQ18+DO18</f>
        <v>0</v>
      </c>
      <c r="EN18" s="269">
        <f t="shared" si="57"/>
        <v>0</v>
      </c>
      <c r="EO18" s="269">
        <f t="shared" si="58"/>
        <v>0</v>
      </c>
      <c r="EP18" s="268">
        <f>DQ18+DS18+DU18+DW18+DY18+EA18+EC18+EE18+EG18+EI18+EK18+DO18</f>
        <v>0</v>
      </c>
      <c r="EQ18" s="298">
        <f>DP18+DR18+DT18+DV18</f>
        <v>0</v>
      </c>
      <c r="ER18" s="408">
        <f t="shared" si="13"/>
        <v>1.3265691318598526E-2</v>
      </c>
      <c r="ES18" s="397">
        <f t="shared" si="14"/>
        <v>0.10908967622020369</v>
      </c>
      <c r="ET18" s="397">
        <f t="shared" si="15"/>
        <v>5.5960963357136156E-2</v>
      </c>
      <c r="EU18" s="397">
        <f t="shared" si="16"/>
        <v>0.3642162503167003</v>
      </c>
      <c r="EV18" s="397">
        <f t="shared" si="17"/>
        <v>0.15333083885279633</v>
      </c>
      <c r="EW18" s="727"/>
      <c r="EX18" s="807"/>
      <c r="EY18" s="732"/>
      <c r="EZ18" s="732"/>
      <c r="FA18" s="732"/>
    </row>
    <row r="19" spans="1:157" s="109" customFormat="1" ht="24" customHeight="1" x14ac:dyDescent="0.25">
      <c r="A19" s="787"/>
      <c r="B19" s="785"/>
      <c r="C19" s="789"/>
      <c r="D19" s="783"/>
      <c r="E19" s="785"/>
      <c r="F19" s="270" t="s">
        <v>106</v>
      </c>
      <c r="G19" s="439"/>
      <c r="H19" s="291"/>
      <c r="I19" s="267"/>
      <c r="J19" s="267"/>
      <c r="K19" s="267"/>
      <c r="L19" s="267"/>
      <c r="M19" s="267"/>
      <c r="N19" s="267"/>
      <c r="O19" s="267"/>
      <c r="P19" s="267"/>
      <c r="Q19" s="267"/>
      <c r="R19" s="267"/>
      <c r="S19" s="278"/>
      <c r="T19" s="279"/>
      <c r="U19" s="280"/>
      <c r="V19" s="280"/>
      <c r="W19" s="280">
        <f t="shared" si="0"/>
        <v>0</v>
      </c>
      <c r="X19" s="280">
        <f t="shared" si="1"/>
        <v>0</v>
      </c>
      <c r="Y19" s="280">
        <f t="shared" si="2"/>
        <v>0</v>
      </c>
      <c r="Z19" s="439">
        <f t="shared" si="3"/>
        <v>0</v>
      </c>
      <c r="AA19" s="439">
        <f t="shared" si="4"/>
        <v>0</v>
      </c>
      <c r="AB19" s="439">
        <f>+AB18</f>
        <v>6703815000</v>
      </c>
      <c r="AC19" s="439"/>
      <c r="AD19" s="439"/>
      <c r="AE19" s="439"/>
      <c r="AF19" s="439"/>
      <c r="AG19" s="439">
        <v>17494390.996602826</v>
      </c>
      <c r="AH19" s="439">
        <v>17494390.996602826</v>
      </c>
      <c r="AI19" s="439">
        <v>30225000</v>
      </c>
      <c r="AJ19" s="439">
        <v>30225000</v>
      </c>
      <c r="AK19" s="439">
        <v>55794535</v>
      </c>
      <c r="AL19" s="439">
        <v>55794535</v>
      </c>
      <c r="AM19" s="439">
        <v>149908804</v>
      </c>
      <c r="AN19" s="439">
        <v>149908804</v>
      </c>
      <c r="AO19" s="439">
        <v>47557000.003397167</v>
      </c>
      <c r="AP19" s="439">
        <v>47557000.003397167</v>
      </c>
      <c r="AQ19" s="439">
        <v>1582710941.0000038</v>
      </c>
      <c r="AR19" s="439">
        <v>70198055.87520957</v>
      </c>
      <c r="AS19" s="439">
        <f>2424186333-89574327</f>
        <v>2334612006</v>
      </c>
      <c r="AT19" s="439">
        <v>113730950</v>
      </c>
      <c r="AU19" s="439">
        <v>2424186332</v>
      </c>
      <c r="AV19" s="439">
        <v>4912771259.1247902</v>
      </c>
      <c r="AW19" s="439">
        <v>2424186332</v>
      </c>
      <c r="AX19" s="439">
        <v>66095637</v>
      </c>
      <c r="AY19" s="439">
        <v>2424186334.1700001</v>
      </c>
      <c r="AZ19" s="439">
        <v>3928370471</v>
      </c>
      <c r="BA19" s="439">
        <v>18071384428</v>
      </c>
      <c r="BB19" s="439">
        <v>18071384428</v>
      </c>
      <c r="BC19" s="439">
        <f t="shared" si="7"/>
        <v>9392146103</v>
      </c>
      <c r="BD19" s="439">
        <v>18071384428</v>
      </c>
      <c r="BE19" s="439">
        <f t="shared" si="18"/>
        <v>9392146103</v>
      </c>
      <c r="BF19" s="440">
        <v>26218961000</v>
      </c>
      <c r="BG19" s="440">
        <v>0</v>
      </c>
      <c r="BH19" s="440">
        <v>0</v>
      </c>
      <c r="BI19" s="440">
        <v>2085407142</v>
      </c>
      <c r="BJ19" s="440">
        <v>3450666</v>
      </c>
      <c r="BK19" s="440">
        <f>2885162075-1000000000</f>
        <v>1885162075</v>
      </c>
      <c r="BL19" s="440">
        <v>92572866</v>
      </c>
      <c r="BM19" s="440">
        <v>2885162075</v>
      </c>
      <c r="BN19" s="440">
        <v>140652034</v>
      </c>
      <c r="BO19" s="440">
        <v>2885162075</v>
      </c>
      <c r="BP19" s="440">
        <v>113201000</v>
      </c>
      <c r="BQ19" s="440">
        <f>2885162075-881200724</f>
        <v>2003961351</v>
      </c>
      <c r="BR19" s="440">
        <v>113201000</v>
      </c>
      <c r="BS19" s="440">
        <v>2885162079</v>
      </c>
      <c r="BT19" s="440"/>
      <c r="BU19" s="440">
        <v>1985709411</v>
      </c>
      <c r="BV19" s="440"/>
      <c r="BW19" s="440">
        <v>1960503576</v>
      </c>
      <c r="BX19" s="440"/>
      <c r="BY19" s="440">
        <v>1954758576</v>
      </c>
      <c r="BZ19" s="440"/>
      <c r="CA19" s="440">
        <v>1954758576</v>
      </c>
      <c r="CB19" s="440"/>
      <c r="CC19" s="440">
        <v>1852013340</v>
      </c>
      <c r="CD19" s="441"/>
      <c r="CE19" s="442">
        <f>+BG19+BI19+BK19+BM19+BO19+BQ19+BS19+BU19+BW19+BY19+CC19+CA19</f>
        <v>24337760276</v>
      </c>
      <c r="CF19" s="440">
        <f t="shared" si="9"/>
        <v>11744854718</v>
      </c>
      <c r="CG19" s="440">
        <f t="shared" si="10"/>
        <v>463077566</v>
      </c>
      <c r="CH19" s="440">
        <f t="shared" si="11"/>
        <v>24337760276</v>
      </c>
      <c r="CI19" s="441">
        <f t="shared" si="12"/>
        <v>463077566</v>
      </c>
      <c r="CJ19" s="443"/>
      <c r="CK19" s="440"/>
      <c r="CL19" s="440"/>
      <c r="CM19" s="440"/>
      <c r="CN19" s="440"/>
      <c r="CO19" s="440"/>
      <c r="CP19" s="440"/>
      <c r="CQ19" s="440"/>
      <c r="CR19" s="440"/>
      <c r="CS19" s="440"/>
      <c r="CT19" s="440"/>
      <c r="CU19" s="440"/>
      <c r="CV19" s="440"/>
      <c r="CW19" s="440"/>
      <c r="CX19" s="440"/>
      <c r="CY19" s="440"/>
      <c r="CZ19" s="440"/>
      <c r="DA19" s="440"/>
      <c r="DB19" s="440"/>
      <c r="DC19" s="440"/>
      <c r="DD19" s="440"/>
      <c r="DE19" s="440"/>
      <c r="DF19" s="440"/>
      <c r="DG19" s="440"/>
      <c r="DH19" s="440"/>
      <c r="DI19" s="440">
        <f>DE19+DC19+DA19+CY19+CW19+CU19+CS19+CQ19+CO19+CM19+CK19+DG19</f>
        <v>0</v>
      </c>
      <c r="DJ19" s="440">
        <f t="shared" ref="DJ19:DJ22" si="59">CK19+CM19+CO19+CQ19</f>
        <v>0</v>
      </c>
      <c r="DK19" s="440">
        <f t="shared" ref="DK19:DK22" si="60">CL19+CN19+CP19+CR19</f>
        <v>0</v>
      </c>
      <c r="DL19" s="440">
        <f>CM19+CO19+CQ19+CS19+CU19+CW19+CY19+DA19+DC19+DE19+DG19</f>
        <v>0</v>
      </c>
      <c r="DM19" s="440">
        <f>CL19+CN19+CP19+CR19</f>
        <v>0</v>
      </c>
      <c r="DN19" s="444"/>
      <c r="DO19" s="383"/>
      <c r="DP19" s="267"/>
      <c r="DQ19" s="267"/>
      <c r="DR19" s="267"/>
      <c r="DS19" s="267"/>
      <c r="DT19" s="267"/>
      <c r="DU19" s="267"/>
      <c r="DV19" s="267"/>
      <c r="DW19" s="267"/>
      <c r="DX19" s="267"/>
      <c r="DY19" s="267"/>
      <c r="DZ19" s="267"/>
      <c r="EA19" s="267"/>
      <c r="EB19" s="267"/>
      <c r="EC19" s="267"/>
      <c r="ED19" s="267"/>
      <c r="EE19" s="267"/>
      <c r="EF19" s="267"/>
      <c r="EG19" s="267"/>
      <c r="EH19" s="267"/>
      <c r="EI19" s="267"/>
      <c r="EJ19" s="267"/>
      <c r="EK19" s="267"/>
      <c r="EL19" s="267"/>
      <c r="EM19" s="474">
        <f>EI19+EG19+EE19+EC19+EA19+DY19+DW19+DU19+DS19+DQ19+DO19+EK19</f>
        <v>0</v>
      </c>
      <c r="EN19" s="269">
        <f t="shared" si="57"/>
        <v>0</v>
      </c>
      <c r="EO19" s="269">
        <f t="shared" si="58"/>
        <v>0</v>
      </c>
      <c r="EP19" s="268">
        <f>DQ19+DS19+DU19+DW19+DY19+EA19+EC19+EE19+EG19+EI19+EK19</f>
        <v>0</v>
      </c>
      <c r="EQ19" s="298">
        <f>DP19+DR19+DT19+DV19</f>
        <v>0</v>
      </c>
      <c r="ER19" s="408">
        <f t="shared" si="13"/>
        <v>5.6488614385457776E-2</v>
      </c>
      <c r="ES19" s="397">
        <f t="shared" si="14"/>
        <v>3.9428122111233421E-2</v>
      </c>
      <c r="ET19" s="397">
        <f t="shared" si="15"/>
        <v>1.9027123315724783E-2</v>
      </c>
      <c r="EU19" s="397">
        <f t="shared" si="16"/>
        <v>0.33053208423578562</v>
      </c>
      <c r="EV19" s="397" t="e">
        <f t="shared" si="17"/>
        <v>#DIV/0!</v>
      </c>
      <c r="EW19" s="727"/>
      <c r="EX19" s="807"/>
      <c r="EY19" s="732"/>
      <c r="EZ19" s="732"/>
      <c r="FA19" s="732"/>
    </row>
    <row r="20" spans="1:157" s="68" customFormat="1" ht="24" customHeight="1" x14ac:dyDescent="0.25">
      <c r="A20" s="787"/>
      <c r="B20" s="785"/>
      <c r="C20" s="789"/>
      <c r="D20" s="783"/>
      <c r="E20" s="785"/>
      <c r="F20" s="263" t="s">
        <v>40</v>
      </c>
      <c r="G20" s="445">
        <v>0.1</v>
      </c>
      <c r="H20" s="475"/>
      <c r="I20" s="476"/>
      <c r="J20" s="476"/>
      <c r="K20" s="476"/>
      <c r="L20" s="476"/>
      <c r="M20" s="476"/>
      <c r="N20" s="476"/>
      <c r="O20" s="476"/>
      <c r="P20" s="476"/>
      <c r="Q20" s="476"/>
      <c r="R20" s="476"/>
      <c r="S20" s="476"/>
      <c r="T20" s="476"/>
      <c r="U20" s="476"/>
      <c r="V20" s="476"/>
      <c r="W20" s="476">
        <f t="shared" si="0"/>
        <v>0</v>
      </c>
      <c r="X20" s="476">
        <f t="shared" si="1"/>
        <v>0</v>
      </c>
      <c r="Y20" s="476">
        <f t="shared" si="2"/>
        <v>0</v>
      </c>
      <c r="Z20" s="445">
        <f t="shared" si="3"/>
        <v>0</v>
      </c>
      <c r="AA20" s="445">
        <f t="shared" si="4"/>
        <v>0</v>
      </c>
      <c r="AB20" s="445">
        <v>0.1</v>
      </c>
      <c r="AC20" s="445">
        <v>0</v>
      </c>
      <c r="AD20" s="445">
        <v>0</v>
      </c>
      <c r="AE20" s="445">
        <v>0</v>
      </c>
      <c r="AF20" s="445">
        <v>0</v>
      </c>
      <c r="AG20" s="445">
        <v>0</v>
      </c>
      <c r="AH20" s="445">
        <v>0</v>
      </c>
      <c r="AI20" s="445">
        <v>0</v>
      </c>
      <c r="AJ20" s="445">
        <v>0</v>
      </c>
      <c r="AK20" s="445">
        <v>0</v>
      </c>
      <c r="AL20" s="445">
        <v>0</v>
      </c>
      <c r="AM20" s="445">
        <v>0</v>
      </c>
      <c r="AN20" s="445">
        <v>0</v>
      </c>
      <c r="AO20" s="445">
        <v>0.1</v>
      </c>
      <c r="AP20" s="445">
        <v>0</v>
      </c>
      <c r="AQ20" s="445">
        <v>0</v>
      </c>
      <c r="AR20" s="445">
        <v>0</v>
      </c>
      <c r="AS20" s="445">
        <v>0</v>
      </c>
      <c r="AT20" s="445">
        <v>0</v>
      </c>
      <c r="AU20" s="445">
        <v>0</v>
      </c>
      <c r="AV20" s="445">
        <v>0</v>
      </c>
      <c r="AW20" s="445">
        <v>0</v>
      </c>
      <c r="AX20" s="445">
        <v>0</v>
      </c>
      <c r="AY20" s="445">
        <v>0</v>
      </c>
      <c r="AZ20" s="445">
        <v>0.1</v>
      </c>
      <c r="BA20" s="445">
        <f t="shared" si="5"/>
        <v>0.1</v>
      </c>
      <c r="BB20" s="445">
        <f t="shared" si="6"/>
        <v>0.1</v>
      </c>
      <c r="BC20" s="445">
        <f t="shared" si="7"/>
        <v>0.1</v>
      </c>
      <c r="BD20" s="445">
        <f t="shared" si="8"/>
        <v>0.1</v>
      </c>
      <c r="BE20" s="445">
        <f t="shared" si="18"/>
        <v>0.1</v>
      </c>
      <c r="BF20" s="446">
        <v>0</v>
      </c>
      <c r="BG20" s="446">
        <v>0</v>
      </c>
      <c r="BH20" s="446">
        <v>0</v>
      </c>
      <c r="BI20" s="446">
        <v>0</v>
      </c>
      <c r="BJ20" s="446">
        <v>0</v>
      </c>
      <c r="BK20" s="446">
        <v>0</v>
      </c>
      <c r="BL20" s="446">
        <v>0</v>
      </c>
      <c r="BM20" s="446">
        <v>0</v>
      </c>
      <c r="BN20" s="446">
        <v>0</v>
      </c>
      <c r="BO20" s="446">
        <v>0</v>
      </c>
      <c r="BP20" s="446">
        <v>0</v>
      </c>
      <c r="BQ20" s="446">
        <v>0</v>
      </c>
      <c r="BR20" s="446">
        <v>0</v>
      </c>
      <c r="BS20" s="446"/>
      <c r="BT20" s="446"/>
      <c r="BU20" s="446"/>
      <c r="BV20" s="446"/>
      <c r="BW20" s="446"/>
      <c r="BX20" s="446"/>
      <c r="BY20" s="446"/>
      <c r="BZ20" s="446"/>
      <c r="CA20" s="446"/>
      <c r="CB20" s="446"/>
      <c r="CC20" s="446"/>
      <c r="CD20" s="445"/>
      <c r="CE20" s="447">
        <f t="shared" ref="CE20" si="61">+BG20+BI20+BK20+BM20+BO20+BQ20+BS20+BU20+BW20+BY20+CC20+CA20</f>
        <v>0</v>
      </c>
      <c r="CF20" s="446">
        <f t="shared" si="9"/>
        <v>0</v>
      </c>
      <c r="CG20" s="446">
        <f t="shared" si="10"/>
        <v>0</v>
      </c>
      <c r="CH20" s="446">
        <f t="shared" ref="CH20:CH26" si="62">+BG20+BI20+BK20+BM20+BO20+BQ20+BS20+BU20+BW20+BY20+CC20+CA20</f>
        <v>0</v>
      </c>
      <c r="CI20" s="445">
        <f t="shared" si="12"/>
        <v>0</v>
      </c>
      <c r="CJ20" s="448"/>
      <c r="CK20" s="446"/>
      <c r="CL20" s="446"/>
      <c r="CM20" s="446"/>
      <c r="CN20" s="446"/>
      <c r="CO20" s="446"/>
      <c r="CP20" s="446"/>
      <c r="CQ20" s="446"/>
      <c r="CR20" s="446"/>
      <c r="CS20" s="446"/>
      <c r="CT20" s="446"/>
      <c r="CU20" s="446"/>
      <c r="CV20" s="446"/>
      <c r="CW20" s="446"/>
      <c r="CX20" s="446"/>
      <c r="CY20" s="446"/>
      <c r="CZ20" s="446"/>
      <c r="DA20" s="446"/>
      <c r="DB20" s="446"/>
      <c r="DC20" s="446"/>
      <c r="DD20" s="446"/>
      <c r="DE20" s="446"/>
      <c r="DF20" s="446"/>
      <c r="DG20" s="446"/>
      <c r="DH20" s="446"/>
      <c r="DI20" s="446">
        <f>DE20+DC20+DA20+CY20+CW20+CU20+CS20+CQ20+CO20+CM20+CK20+DG20</f>
        <v>0</v>
      </c>
      <c r="DJ20" s="446">
        <f t="shared" si="59"/>
        <v>0</v>
      </c>
      <c r="DK20" s="446">
        <f t="shared" si="60"/>
        <v>0</v>
      </c>
      <c r="DL20" s="446">
        <f>CM20+CO20+CQ20+CS20+CU20+CW20+CY20+DA20+DC20+DE20+DG20</f>
        <v>0</v>
      </c>
      <c r="DM20" s="446">
        <f>CL20+CN20+CP20+CR20</f>
        <v>0</v>
      </c>
      <c r="DN20" s="449"/>
      <c r="DO20" s="477"/>
      <c r="DP20" s="465"/>
      <c r="DQ20" s="465"/>
      <c r="DR20" s="465"/>
      <c r="DS20" s="465"/>
      <c r="DT20" s="465"/>
      <c r="DU20" s="465"/>
      <c r="DV20" s="465"/>
      <c r="DW20" s="465"/>
      <c r="DX20" s="465"/>
      <c r="DY20" s="465"/>
      <c r="DZ20" s="465"/>
      <c r="EA20" s="465"/>
      <c r="EB20" s="465"/>
      <c r="EC20" s="465"/>
      <c r="ED20" s="465"/>
      <c r="EE20" s="465"/>
      <c r="EF20" s="465"/>
      <c r="EG20" s="465"/>
      <c r="EH20" s="465"/>
      <c r="EI20" s="465"/>
      <c r="EJ20" s="465"/>
      <c r="EK20" s="465"/>
      <c r="EL20" s="465"/>
      <c r="EM20" s="473">
        <f>EI20+EG20+EE20+EC20+EA20+DY20+DW20+DU20+DS20+DQ20+DO20+EK20</f>
        <v>0</v>
      </c>
      <c r="EN20" s="281">
        <f t="shared" si="57"/>
        <v>0</v>
      </c>
      <c r="EO20" s="281">
        <f t="shared" si="58"/>
        <v>0</v>
      </c>
      <c r="EP20" s="277">
        <f>DQ20+DS20+DU20+DW20+DY20+EA20+EC20+EE20+EG20+EI20+EK20</f>
        <v>0</v>
      </c>
      <c r="EQ20" s="478">
        <f>DP20+DR20+DT20+DV20</f>
        <v>0</v>
      </c>
      <c r="ER20" s="408" t="e">
        <f t="shared" si="13"/>
        <v>#DIV/0!</v>
      </c>
      <c r="ES20" s="397" t="e">
        <f t="shared" si="14"/>
        <v>#DIV/0!</v>
      </c>
      <c r="ET20" s="397" t="e">
        <f t="shared" si="15"/>
        <v>#DIV/0!</v>
      </c>
      <c r="EU20" s="397">
        <f t="shared" si="16"/>
        <v>1</v>
      </c>
      <c r="EV20" s="397">
        <f t="shared" si="17"/>
        <v>1</v>
      </c>
      <c r="EW20" s="727"/>
      <c r="EX20" s="807"/>
      <c r="EY20" s="732"/>
      <c r="EZ20" s="732"/>
      <c r="FA20" s="732"/>
    </row>
    <row r="21" spans="1:157" s="109" customFormat="1" ht="24" customHeight="1" x14ac:dyDescent="0.25">
      <c r="A21" s="787"/>
      <c r="B21" s="785"/>
      <c r="C21" s="789"/>
      <c r="D21" s="783"/>
      <c r="E21" s="785"/>
      <c r="F21" s="264" t="s">
        <v>4</v>
      </c>
      <c r="G21" s="297">
        <v>151309834</v>
      </c>
      <c r="H21" s="479"/>
      <c r="I21" s="480"/>
      <c r="J21" s="480"/>
      <c r="K21" s="480"/>
      <c r="L21" s="480"/>
      <c r="M21" s="480"/>
      <c r="N21" s="480"/>
      <c r="O21" s="480"/>
      <c r="P21" s="480"/>
      <c r="Q21" s="480"/>
      <c r="R21" s="480"/>
      <c r="S21" s="480"/>
      <c r="T21" s="480"/>
      <c r="U21" s="480"/>
      <c r="V21" s="480"/>
      <c r="W21" s="480">
        <f t="shared" si="0"/>
        <v>0</v>
      </c>
      <c r="X21" s="480">
        <f t="shared" si="1"/>
        <v>0</v>
      </c>
      <c r="Y21" s="480">
        <f t="shared" si="2"/>
        <v>0</v>
      </c>
      <c r="Z21" s="297">
        <f t="shared" si="3"/>
        <v>0</v>
      </c>
      <c r="AA21" s="297">
        <f t="shared" si="4"/>
        <v>0</v>
      </c>
      <c r="AB21" s="297">
        <v>151309834</v>
      </c>
      <c r="AC21" s="297">
        <v>17401105</v>
      </c>
      <c r="AD21" s="297">
        <v>17401105</v>
      </c>
      <c r="AE21" s="297">
        <v>37205200</v>
      </c>
      <c r="AF21" s="297">
        <v>37205200</v>
      </c>
      <c r="AG21" s="297">
        <v>17604534</v>
      </c>
      <c r="AH21" s="297">
        <v>17604534</v>
      </c>
      <c r="AI21" s="297">
        <v>11544900</v>
      </c>
      <c r="AJ21" s="297">
        <v>11544900</v>
      </c>
      <c r="AK21" s="297">
        <v>0</v>
      </c>
      <c r="AL21" s="297">
        <v>0</v>
      </c>
      <c r="AM21" s="297">
        <v>0</v>
      </c>
      <c r="AN21" s="297">
        <v>0</v>
      </c>
      <c r="AO21" s="297">
        <v>6351742</v>
      </c>
      <c r="AP21" s="297">
        <v>6351742</v>
      </c>
      <c r="AQ21" s="297">
        <v>16695835</v>
      </c>
      <c r="AR21" s="297">
        <v>6777001</v>
      </c>
      <c r="AS21" s="297">
        <v>12942634</v>
      </c>
      <c r="AT21" s="297">
        <v>0</v>
      </c>
      <c r="AU21" s="297">
        <v>14189434</v>
      </c>
      <c r="AV21" s="297">
        <v>0</v>
      </c>
      <c r="AW21" s="297">
        <v>3863631</v>
      </c>
      <c r="AX21" s="297">
        <v>3840300</v>
      </c>
      <c r="AY21" s="297">
        <v>13510819</v>
      </c>
      <c r="AZ21" s="297">
        <v>7002900</v>
      </c>
      <c r="BA21" s="297">
        <f>+AC21+AE21+AG21+AI21+AK21+AM21+AO21+AQ21+AS21+AU21+AY21+AW21</f>
        <v>151309834</v>
      </c>
      <c r="BB21" s="297">
        <f t="shared" si="6"/>
        <v>151309834</v>
      </c>
      <c r="BC21" s="297">
        <f t="shared" si="7"/>
        <v>107727682</v>
      </c>
      <c r="BD21" s="297">
        <f t="shared" si="8"/>
        <v>151309834</v>
      </c>
      <c r="BE21" s="297">
        <f t="shared" si="18"/>
        <v>107727682</v>
      </c>
      <c r="BF21" s="440">
        <v>246022480</v>
      </c>
      <c r="BG21" s="440">
        <v>133092222</v>
      </c>
      <c r="BH21" s="440">
        <v>133092222</v>
      </c>
      <c r="BI21" s="440">
        <v>110003020</v>
      </c>
      <c r="BJ21" s="440">
        <v>46707634</v>
      </c>
      <c r="BK21" s="440">
        <v>1463619</v>
      </c>
      <c r="BL21" s="440">
        <v>-40953413</v>
      </c>
      <c r="BM21" s="440">
        <v>1463619</v>
      </c>
      <c r="BN21" s="440">
        <v>10794173</v>
      </c>
      <c r="BO21" s="440">
        <v>0</v>
      </c>
      <c r="BP21" s="440">
        <v>5872143.1037052274</v>
      </c>
      <c r="BQ21" s="440">
        <v>0</v>
      </c>
      <c r="BR21" s="440">
        <v>1409025.8962947726</v>
      </c>
      <c r="BS21" s="440">
        <v>0</v>
      </c>
      <c r="BT21" s="440">
        <v>0</v>
      </c>
      <c r="BU21" s="440">
        <v>0</v>
      </c>
      <c r="BV21" s="440">
        <v>0</v>
      </c>
      <c r="BW21" s="440">
        <v>0</v>
      </c>
      <c r="BX21" s="440">
        <v>0</v>
      </c>
      <c r="BY21" s="440">
        <v>0</v>
      </c>
      <c r="BZ21" s="440">
        <v>0</v>
      </c>
      <c r="CA21" s="440">
        <v>0</v>
      </c>
      <c r="CB21" s="440">
        <v>0</v>
      </c>
      <c r="CC21" s="440">
        <v>0</v>
      </c>
      <c r="CD21" s="441">
        <v>0</v>
      </c>
      <c r="CE21" s="442">
        <f>+BG21+BI21+BK21+BM21+BO21+BQ21+BS21+BU21+BW21+BY21+CC21+CA21</f>
        <v>246022480</v>
      </c>
      <c r="CF21" s="440">
        <f t="shared" si="9"/>
        <v>246022480</v>
      </c>
      <c r="CG21" s="440">
        <f t="shared" si="10"/>
        <v>156921785</v>
      </c>
      <c r="CH21" s="440">
        <f t="shared" si="62"/>
        <v>246022480</v>
      </c>
      <c r="CI21" s="441">
        <f t="shared" si="12"/>
        <v>156921785</v>
      </c>
      <c r="CJ21" s="443"/>
      <c r="CK21" s="440"/>
      <c r="CL21" s="440"/>
      <c r="CM21" s="440"/>
      <c r="CN21" s="440"/>
      <c r="CO21" s="440"/>
      <c r="CP21" s="440"/>
      <c r="CQ21" s="440"/>
      <c r="CR21" s="440"/>
      <c r="CS21" s="440"/>
      <c r="CT21" s="440"/>
      <c r="CU21" s="440"/>
      <c r="CV21" s="440"/>
      <c r="CW21" s="440"/>
      <c r="CX21" s="440"/>
      <c r="CY21" s="440"/>
      <c r="CZ21" s="440"/>
      <c r="DA21" s="440"/>
      <c r="DB21" s="440"/>
      <c r="DC21" s="440"/>
      <c r="DD21" s="440"/>
      <c r="DE21" s="440"/>
      <c r="DF21" s="440"/>
      <c r="DG21" s="440"/>
      <c r="DH21" s="440"/>
      <c r="DI21" s="440">
        <f>DE21+DC21+DA21+CY21+CW21+CU21+CS21+CQ21+CO21+CM21+CK21+DG21</f>
        <v>0</v>
      </c>
      <c r="DJ21" s="440">
        <f t="shared" si="59"/>
        <v>0</v>
      </c>
      <c r="DK21" s="440">
        <f t="shared" si="60"/>
        <v>0</v>
      </c>
      <c r="DL21" s="440">
        <f>CM21+CO21+CQ21+CS21+CU21+CW21+CY21+DA21+DC21+DE21+DG21+CK21</f>
        <v>0</v>
      </c>
      <c r="DM21" s="440">
        <f>CL21+CN21+CP21+CR21</f>
        <v>0</v>
      </c>
      <c r="DN21" s="444"/>
      <c r="DO21" s="383"/>
      <c r="DP21" s="267"/>
      <c r="DQ21" s="267"/>
      <c r="DR21" s="267"/>
      <c r="DS21" s="267"/>
      <c r="DT21" s="267"/>
      <c r="DU21" s="267"/>
      <c r="DV21" s="267"/>
      <c r="DW21" s="267"/>
      <c r="DX21" s="267"/>
      <c r="DY21" s="267"/>
      <c r="DZ21" s="267"/>
      <c r="EA21" s="267"/>
      <c r="EB21" s="267"/>
      <c r="EC21" s="267"/>
      <c r="ED21" s="267"/>
      <c r="EE21" s="267"/>
      <c r="EF21" s="267"/>
      <c r="EG21" s="267"/>
      <c r="EH21" s="267"/>
      <c r="EI21" s="267"/>
      <c r="EJ21" s="267"/>
      <c r="EK21" s="267"/>
      <c r="EL21" s="267"/>
      <c r="EM21" s="474">
        <f>EI21+EG21+EE21+EC21+EA21+DY21+DW21+DU21+DS21+DQ21+DO21+EK21</f>
        <v>0</v>
      </c>
      <c r="EN21" s="269">
        <f t="shared" si="57"/>
        <v>0</v>
      </c>
      <c r="EO21" s="269">
        <f t="shared" si="58"/>
        <v>0</v>
      </c>
      <c r="EP21" s="268">
        <f>DQ21+DS21+DU21+DW21+DY21+EA21+EC21+EE21+EG21+EI21+EK21+DO21</f>
        <v>0</v>
      </c>
      <c r="EQ21" s="298">
        <f>DP21+DR21+DT21+DV21</f>
        <v>0</v>
      </c>
      <c r="ER21" s="408" t="e">
        <f t="shared" si="13"/>
        <v>#DIV/0!</v>
      </c>
      <c r="ES21" s="397">
        <f t="shared" si="14"/>
        <v>0.63783514823523446</v>
      </c>
      <c r="ET21" s="397">
        <f t="shared" si="15"/>
        <v>0.63783514823523446</v>
      </c>
      <c r="EU21" s="397">
        <f t="shared" si="16"/>
        <v>0.66606580354800948</v>
      </c>
      <c r="EV21" s="397">
        <f t="shared" si="17"/>
        <v>1.749056621131446</v>
      </c>
      <c r="EW21" s="727"/>
      <c r="EX21" s="807"/>
      <c r="EY21" s="732"/>
      <c r="EZ21" s="732"/>
      <c r="FA21" s="732"/>
    </row>
    <row r="22" spans="1:157" s="68" customFormat="1" ht="24" customHeight="1" thickBot="1" x14ac:dyDescent="0.3">
      <c r="A22" s="787"/>
      <c r="B22" s="785"/>
      <c r="C22" s="789"/>
      <c r="D22" s="783"/>
      <c r="E22" s="785"/>
      <c r="F22" s="263" t="s">
        <v>41</v>
      </c>
      <c r="G22" s="481">
        <f t="shared" ref="G22" si="63">+G20+G17</f>
        <v>153</v>
      </c>
      <c r="H22" s="522">
        <f t="shared" ref="H22:AM22" si="64">+H20+H17</f>
        <v>0</v>
      </c>
      <c r="I22" s="523"/>
      <c r="J22" s="523"/>
      <c r="K22" s="523">
        <f t="shared" si="64"/>
        <v>0</v>
      </c>
      <c r="L22" s="523">
        <f t="shared" si="64"/>
        <v>0</v>
      </c>
      <c r="M22" s="523">
        <f t="shared" si="64"/>
        <v>0</v>
      </c>
      <c r="N22" s="523">
        <f t="shared" si="64"/>
        <v>0</v>
      </c>
      <c r="O22" s="523">
        <f t="shared" si="64"/>
        <v>0</v>
      </c>
      <c r="P22" s="523">
        <f t="shared" si="64"/>
        <v>0</v>
      </c>
      <c r="Q22" s="523">
        <f t="shared" si="64"/>
        <v>0</v>
      </c>
      <c r="R22" s="523">
        <f t="shared" si="64"/>
        <v>0</v>
      </c>
      <c r="S22" s="523">
        <f t="shared" si="64"/>
        <v>0</v>
      </c>
      <c r="T22" s="523">
        <f t="shared" si="64"/>
        <v>0</v>
      </c>
      <c r="U22" s="523">
        <f t="shared" si="64"/>
        <v>0</v>
      </c>
      <c r="V22" s="523">
        <f t="shared" si="64"/>
        <v>0</v>
      </c>
      <c r="W22" s="523">
        <f t="shared" si="0"/>
        <v>0</v>
      </c>
      <c r="X22" s="523">
        <f t="shared" si="1"/>
        <v>0</v>
      </c>
      <c r="Y22" s="523">
        <f t="shared" si="2"/>
        <v>0</v>
      </c>
      <c r="Z22" s="481">
        <f t="shared" si="3"/>
        <v>0</v>
      </c>
      <c r="AA22" s="481">
        <f t="shared" si="4"/>
        <v>0</v>
      </c>
      <c r="AB22" s="481">
        <f t="shared" si="64"/>
        <v>5.0999999999999996</v>
      </c>
      <c r="AC22" s="481">
        <f t="shared" si="64"/>
        <v>0</v>
      </c>
      <c r="AD22" s="481">
        <f t="shared" si="64"/>
        <v>0</v>
      </c>
      <c r="AE22" s="481">
        <f t="shared" si="64"/>
        <v>0</v>
      </c>
      <c r="AF22" s="481">
        <f t="shared" si="64"/>
        <v>0</v>
      </c>
      <c r="AG22" s="481">
        <f t="shared" si="64"/>
        <v>0</v>
      </c>
      <c r="AH22" s="481">
        <f t="shared" si="64"/>
        <v>0</v>
      </c>
      <c r="AI22" s="481">
        <f t="shared" si="64"/>
        <v>0</v>
      </c>
      <c r="AJ22" s="481">
        <f t="shared" si="64"/>
        <v>0</v>
      </c>
      <c r="AK22" s="481">
        <f t="shared" si="64"/>
        <v>0</v>
      </c>
      <c r="AL22" s="481">
        <f t="shared" si="64"/>
        <v>0</v>
      </c>
      <c r="AM22" s="481">
        <f t="shared" si="64"/>
        <v>0</v>
      </c>
      <c r="AN22" s="481"/>
      <c r="AO22" s="481">
        <f>+AO20+AO17</f>
        <v>0.1</v>
      </c>
      <c r="AP22" s="481">
        <f>+AP20+AP17</f>
        <v>0.75</v>
      </c>
      <c r="AQ22" s="481">
        <f t="shared" ref="AQ22:AY23" si="65">+AQ20+AQ17</f>
        <v>1</v>
      </c>
      <c r="AR22" s="481">
        <f t="shared" si="65"/>
        <v>0.91</v>
      </c>
      <c r="AS22" s="481">
        <f t="shared" si="65"/>
        <v>1</v>
      </c>
      <c r="AT22" s="481">
        <f t="shared" si="65"/>
        <v>0</v>
      </c>
      <c r="AU22" s="481">
        <f t="shared" si="65"/>
        <v>1</v>
      </c>
      <c r="AV22" s="481">
        <f t="shared" si="65"/>
        <v>0</v>
      </c>
      <c r="AW22" s="481">
        <f t="shared" si="65"/>
        <v>1</v>
      </c>
      <c r="AX22" s="481">
        <f t="shared" si="65"/>
        <v>0</v>
      </c>
      <c r="AY22" s="481">
        <f t="shared" si="65"/>
        <v>21.6</v>
      </c>
      <c r="AZ22" s="481">
        <f>+AZ20+AZ17</f>
        <v>24.040000000000003</v>
      </c>
      <c r="BA22" s="481">
        <f t="shared" si="5"/>
        <v>25.700000000000003</v>
      </c>
      <c r="BB22" s="481">
        <f t="shared" si="6"/>
        <v>25.700000000000003</v>
      </c>
      <c r="BC22" s="481">
        <f t="shared" si="7"/>
        <v>25.700000000000003</v>
      </c>
      <c r="BD22" s="481">
        <f t="shared" si="8"/>
        <v>25.700000000000003</v>
      </c>
      <c r="BE22" s="481">
        <f t="shared" si="18"/>
        <v>25.700000000000003</v>
      </c>
      <c r="BF22" s="494">
        <f>+BF17+BF20</f>
        <v>51</v>
      </c>
      <c r="BG22" s="494">
        <f t="shared" ref="BG22:CI22" si="66">+BG17+BG20</f>
        <v>0</v>
      </c>
      <c r="BH22" s="494">
        <f t="shared" si="66"/>
        <v>0</v>
      </c>
      <c r="BI22" s="494">
        <f t="shared" si="66"/>
        <v>0</v>
      </c>
      <c r="BJ22" s="494">
        <f t="shared" si="66"/>
        <v>0</v>
      </c>
      <c r="BK22" s="494">
        <f t="shared" si="66"/>
        <v>0.5</v>
      </c>
      <c r="BL22" s="494">
        <f t="shared" si="66"/>
        <v>0</v>
      </c>
      <c r="BM22" s="494">
        <f t="shared" si="66"/>
        <v>5.07</v>
      </c>
      <c r="BN22" s="494">
        <f t="shared" si="66"/>
        <v>0</v>
      </c>
      <c r="BO22" s="494">
        <f t="shared" si="66"/>
        <v>5.07</v>
      </c>
      <c r="BP22" s="494">
        <f t="shared" si="66"/>
        <v>0</v>
      </c>
      <c r="BQ22" s="494">
        <f t="shared" si="66"/>
        <v>10</v>
      </c>
      <c r="BR22" s="494">
        <f t="shared" si="66"/>
        <v>0</v>
      </c>
      <c r="BS22" s="494">
        <f t="shared" si="66"/>
        <v>10</v>
      </c>
      <c r="BT22" s="494">
        <f t="shared" si="66"/>
        <v>0</v>
      </c>
      <c r="BU22" s="494">
        <f t="shared" si="66"/>
        <v>10</v>
      </c>
      <c r="BV22" s="494">
        <f t="shared" si="66"/>
        <v>0</v>
      </c>
      <c r="BW22" s="494">
        <f t="shared" si="66"/>
        <v>5.18</v>
      </c>
      <c r="BX22" s="494">
        <f t="shared" si="66"/>
        <v>0</v>
      </c>
      <c r="BY22" s="494">
        <f t="shared" si="66"/>
        <v>5.18</v>
      </c>
      <c r="BZ22" s="494">
        <f t="shared" si="66"/>
        <v>0</v>
      </c>
      <c r="CA22" s="494">
        <f t="shared" si="66"/>
        <v>0</v>
      </c>
      <c r="CB22" s="494">
        <f t="shared" si="66"/>
        <v>0</v>
      </c>
      <c r="CC22" s="494">
        <f t="shared" si="66"/>
        <v>0</v>
      </c>
      <c r="CD22" s="472">
        <f t="shared" si="66"/>
        <v>0</v>
      </c>
      <c r="CE22" s="495">
        <f t="shared" si="66"/>
        <v>51</v>
      </c>
      <c r="CF22" s="494">
        <f t="shared" si="9"/>
        <v>20.64</v>
      </c>
      <c r="CG22" s="494">
        <f t="shared" si="10"/>
        <v>0</v>
      </c>
      <c r="CH22" s="494">
        <f t="shared" si="66"/>
        <v>51</v>
      </c>
      <c r="CI22" s="472">
        <f t="shared" si="66"/>
        <v>0</v>
      </c>
      <c r="CJ22" s="496"/>
      <c r="CK22" s="494"/>
      <c r="CL22" s="494"/>
      <c r="CM22" s="494"/>
      <c r="CN22" s="494"/>
      <c r="CO22" s="494"/>
      <c r="CP22" s="494"/>
      <c r="CQ22" s="494"/>
      <c r="CR22" s="494"/>
      <c r="CS22" s="494"/>
      <c r="CT22" s="494"/>
      <c r="CU22" s="494"/>
      <c r="CV22" s="494"/>
      <c r="CW22" s="494"/>
      <c r="CX22" s="494"/>
      <c r="CY22" s="494"/>
      <c r="CZ22" s="494"/>
      <c r="DA22" s="494"/>
      <c r="DB22" s="494"/>
      <c r="DC22" s="494"/>
      <c r="DD22" s="494"/>
      <c r="DE22" s="494"/>
      <c r="DF22" s="494"/>
      <c r="DG22" s="494"/>
      <c r="DH22" s="494"/>
      <c r="DI22" s="494">
        <f>DE22+DC22+DA22+CY22+CW22+CU22+CS22+CQ22+CO22+CM22+CK22+DG22</f>
        <v>0</v>
      </c>
      <c r="DJ22" s="494">
        <f t="shared" si="59"/>
        <v>0</v>
      </c>
      <c r="DK22" s="494">
        <f t="shared" si="60"/>
        <v>0</v>
      </c>
      <c r="DL22" s="494">
        <f>CM22+CO22+CQ22+CS22+CU22+CW22+CY22+DA22+DC22+DE22+DG22+CK22</f>
        <v>0</v>
      </c>
      <c r="DM22" s="494">
        <f>CN22+CP22+CR22+CL22</f>
        <v>0</v>
      </c>
      <c r="DN22" s="497"/>
      <c r="DO22" s="524"/>
      <c r="DP22" s="525"/>
      <c r="DQ22" s="525"/>
      <c r="DR22" s="525"/>
      <c r="DS22" s="525"/>
      <c r="DT22" s="525"/>
      <c r="DU22" s="525"/>
      <c r="DV22" s="525"/>
      <c r="DW22" s="525"/>
      <c r="DX22" s="525"/>
      <c r="DY22" s="525"/>
      <c r="DZ22" s="525"/>
      <c r="EA22" s="525"/>
      <c r="EB22" s="525"/>
      <c r="EC22" s="525"/>
      <c r="ED22" s="525"/>
      <c r="EE22" s="525"/>
      <c r="EF22" s="525"/>
      <c r="EG22" s="525"/>
      <c r="EH22" s="525"/>
      <c r="EI22" s="525"/>
      <c r="EJ22" s="525"/>
      <c r="EK22" s="525"/>
      <c r="EL22" s="525"/>
      <c r="EM22" s="526">
        <f>EI22+EG22+EE22+EC22+EA22+DY22+DW22+DU22+DS22+DQ22+DO22+EK22</f>
        <v>0</v>
      </c>
      <c r="EN22" s="527">
        <f t="shared" si="57"/>
        <v>0</v>
      </c>
      <c r="EO22" s="527">
        <f t="shared" si="58"/>
        <v>0</v>
      </c>
      <c r="EP22" s="528">
        <f>DQ22+DS22+DU22+DW22+DY22+EA22+EC22+EE22+EG22+EI22+EK22+DO22</f>
        <v>0</v>
      </c>
      <c r="EQ22" s="529">
        <f>DR22+DT22+DV22+DP22</f>
        <v>0</v>
      </c>
      <c r="ER22" s="503">
        <f t="shared" si="13"/>
        <v>0</v>
      </c>
      <c r="ES22" s="398">
        <f t="shared" si="14"/>
        <v>0</v>
      </c>
      <c r="ET22" s="398">
        <f t="shared" si="15"/>
        <v>0</v>
      </c>
      <c r="EU22" s="398">
        <f t="shared" si="16"/>
        <v>0.55459646094087178</v>
      </c>
      <c r="EV22" s="398">
        <f t="shared" si="17"/>
        <v>0.16797385620915034</v>
      </c>
      <c r="EW22" s="727"/>
      <c r="EX22" s="807"/>
      <c r="EY22" s="732"/>
      <c r="EZ22" s="732"/>
      <c r="FA22" s="732"/>
    </row>
    <row r="23" spans="1:157" s="174" customFormat="1" ht="24" customHeight="1" thickBot="1" x14ac:dyDescent="0.3">
      <c r="A23" s="787"/>
      <c r="B23" s="785"/>
      <c r="C23" s="789"/>
      <c r="D23" s="783"/>
      <c r="E23" s="785"/>
      <c r="F23" s="404" t="s">
        <v>43</v>
      </c>
      <c r="G23" s="394">
        <f>+G21+G18</f>
        <v>74308724142</v>
      </c>
      <c r="H23" s="509">
        <f t="shared" ref="H23:V23" si="67">+H18+H21</f>
        <v>663215547</v>
      </c>
      <c r="I23" s="510"/>
      <c r="J23" s="510"/>
      <c r="K23" s="510">
        <f t="shared" si="67"/>
        <v>700000000</v>
      </c>
      <c r="L23" s="510">
        <f t="shared" si="67"/>
        <v>0</v>
      </c>
      <c r="M23" s="510">
        <f t="shared" si="67"/>
        <v>700000000</v>
      </c>
      <c r="N23" s="510">
        <f t="shared" si="67"/>
        <v>156704000</v>
      </c>
      <c r="O23" s="510">
        <f t="shared" si="67"/>
        <v>700000000</v>
      </c>
      <c r="P23" s="510">
        <f t="shared" si="67"/>
        <v>258692608</v>
      </c>
      <c r="Q23" s="510">
        <f t="shared" si="67"/>
        <v>700000000</v>
      </c>
      <c r="R23" s="510">
        <f t="shared" si="67"/>
        <v>277115074</v>
      </c>
      <c r="S23" s="510">
        <f t="shared" si="67"/>
        <v>700000000</v>
      </c>
      <c r="T23" s="510">
        <f t="shared" si="67"/>
        <v>290955449</v>
      </c>
      <c r="U23" s="510">
        <f t="shared" si="67"/>
        <v>663215547</v>
      </c>
      <c r="V23" s="510">
        <f t="shared" si="67"/>
        <v>370485449</v>
      </c>
      <c r="W23" s="510">
        <f t="shared" si="0"/>
        <v>663215547</v>
      </c>
      <c r="X23" s="510">
        <f t="shared" si="1"/>
        <v>663215547</v>
      </c>
      <c r="Y23" s="510">
        <f t="shared" si="2"/>
        <v>370485449</v>
      </c>
      <c r="Z23" s="511">
        <f>+Z18+Z21</f>
        <v>663215547</v>
      </c>
      <c r="AA23" s="511">
        <f>+AA18+AA21</f>
        <v>370485449</v>
      </c>
      <c r="AB23" s="511">
        <f t="shared" ref="AB23:AN23" si="68">+AB21+AB18</f>
        <v>6855124834</v>
      </c>
      <c r="AC23" s="511">
        <f t="shared" si="68"/>
        <v>17401105</v>
      </c>
      <c r="AD23" s="511">
        <f t="shared" si="68"/>
        <v>17401105</v>
      </c>
      <c r="AE23" s="511">
        <f t="shared" si="68"/>
        <v>432838200</v>
      </c>
      <c r="AF23" s="511">
        <f t="shared" si="68"/>
        <v>432838200</v>
      </c>
      <c r="AG23" s="511">
        <f t="shared" si="68"/>
        <v>44163534</v>
      </c>
      <c r="AH23" s="511">
        <f t="shared" si="68"/>
        <v>44163534</v>
      </c>
      <c r="AI23" s="511">
        <f t="shared" si="68"/>
        <v>91391900</v>
      </c>
      <c r="AJ23" s="511">
        <f t="shared" si="68"/>
        <v>91391900</v>
      </c>
      <c r="AK23" s="511">
        <f t="shared" si="68"/>
        <v>0</v>
      </c>
      <c r="AL23" s="511">
        <f t="shared" si="68"/>
        <v>0</v>
      </c>
      <c r="AM23" s="511">
        <f t="shared" si="68"/>
        <v>183118730</v>
      </c>
      <c r="AN23" s="511">
        <f t="shared" si="68"/>
        <v>183118730</v>
      </c>
      <c r="AO23" s="511">
        <f>+AO21+AO18</f>
        <v>1016337246</v>
      </c>
      <c r="AP23" s="511">
        <f>+AP21+AP18</f>
        <v>43556742</v>
      </c>
      <c r="AQ23" s="511">
        <f t="shared" si="65"/>
        <v>1026681339</v>
      </c>
      <c r="AR23" s="511">
        <f t="shared" si="65"/>
        <v>127452429</v>
      </c>
      <c r="AS23" s="511">
        <f t="shared" si="65"/>
        <v>2142195123</v>
      </c>
      <c r="AT23" s="511">
        <f t="shared" ref="AT23:AY23" si="69">+AT21+AT18</f>
        <v>0</v>
      </c>
      <c r="AU23" s="511">
        <f t="shared" si="69"/>
        <v>2233016250</v>
      </c>
      <c r="AV23" s="511">
        <f t="shared" si="69"/>
        <v>4835365247</v>
      </c>
      <c r="AW23" s="511">
        <f t="shared" si="69"/>
        <v>2222690447</v>
      </c>
      <c r="AX23" s="511">
        <f>+AX21+AX18</f>
        <v>34777300</v>
      </c>
      <c r="AY23" s="511">
        <f t="shared" si="69"/>
        <v>8812860388</v>
      </c>
      <c r="AZ23" s="511">
        <f>+AZ21+AZ18</f>
        <v>3935831078</v>
      </c>
      <c r="BA23" s="511">
        <f t="shared" si="5"/>
        <v>18222694262</v>
      </c>
      <c r="BB23" s="511">
        <f t="shared" si="6"/>
        <v>18222694262</v>
      </c>
      <c r="BC23" s="511">
        <f t="shared" si="7"/>
        <v>9745896265</v>
      </c>
      <c r="BD23" s="511">
        <f>+BD18+BD21</f>
        <v>18222694262</v>
      </c>
      <c r="BE23" s="511">
        <f>+BE18+BE21</f>
        <v>9745896265</v>
      </c>
      <c r="BF23" s="539">
        <f t="shared" ref="BF23:CI23" si="70">+BF18+BF21</f>
        <v>26464983480</v>
      </c>
      <c r="BG23" s="539">
        <f t="shared" si="70"/>
        <v>1470056733</v>
      </c>
      <c r="BH23" s="539">
        <f t="shared" si="70"/>
        <v>1470056733</v>
      </c>
      <c r="BI23" s="539">
        <f t="shared" si="70"/>
        <v>2076009472</v>
      </c>
      <c r="BJ23" s="539">
        <f t="shared" si="70"/>
        <v>46707634</v>
      </c>
      <c r="BK23" s="539">
        <f t="shared" si="70"/>
        <v>1767225004</v>
      </c>
      <c r="BL23" s="539">
        <f t="shared" si="70"/>
        <v>-40953413</v>
      </c>
      <c r="BM23" s="539">
        <f t="shared" si="70"/>
        <v>2767225004</v>
      </c>
      <c r="BN23" s="539">
        <f t="shared" si="70"/>
        <v>10794173</v>
      </c>
      <c r="BO23" s="539">
        <f t="shared" si="70"/>
        <v>2765761385</v>
      </c>
      <c r="BP23" s="539">
        <f t="shared" si="70"/>
        <v>5872143.1037052274</v>
      </c>
      <c r="BQ23" s="539">
        <f t="shared" si="70"/>
        <v>1884560661</v>
      </c>
      <c r="BR23" s="539">
        <f t="shared" si="70"/>
        <v>26409025.896294773</v>
      </c>
      <c r="BS23" s="539">
        <f t="shared" si="70"/>
        <v>2765761389</v>
      </c>
      <c r="BT23" s="539">
        <f t="shared" si="70"/>
        <v>0</v>
      </c>
      <c r="BU23" s="539">
        <f t="shared" si="70"/>
        <v>1866308721</v>
      </c>
      <c r="BV23" s="539">
        <f t="shared" si="70"/>
        <v>0</v>
      </c>
      <c r="BW23" s="539">
        <f t="shared" si="70"/>
        <v>1841102886</v>
      </c>
      <c r="BX23" s="539">
        <f t="shared" si="70"/>
        <v>0</v>
      </c>
      <c r="BY23" s="539">
        <f t="shared" si="70"/>
        <v>1835357886</v>
      </c>
      <c r="BZ23" s="539">
        <f t="shared" si="70"/>
        <v>0</v>
      </c>
      <c r="CA23" s="539">
        <f t="shared" si="70"/>
        <v>1835357886</v>
      </c>
      <c r="CB23" s="539">
        <f t="shared" si="70"/>
        <v>0</v>
      </c>
      <c r="CC23" s="539">
        <f t="shared" si="70"/>
        <v>1709055729</v>
      </c>
      <c r="CD23" s="511">
        <f t="shared" si="70"/>
        <v>0</v>
      </c>
      <c r="CE23" s="540">
        <f>+CE18+CE21</f>
        <v>24583782756</v>
      </c>
      <c r="CF23" s="539">
        <f t="shared" si="9"/>
        <v>12730838259</v>
      </c>
      <c r="CG23" s="539">
        <f t="shared" si="10"/>
        <v>1518886296</v>
      </c>
      <c r="CH23" s="539">
        <f t="shared" si="70"/>
        <v>24583782756</v>
      </c>
      <c r="CI23" s="511">
        <f t="shared" si="70"/>
        <v>1518886296</v>
      </c>
      <c r="CJ23" s="515">
        <v>27090000000</v>
      </c>
      <c r="CK23" s="512">
        <v>27090000000</v>
      </c>
      <c r="CL23" s="512">
        <v>27090000000</v>
      </c>
      <c r="CM23" s="512">
        <v>27090000000</v>
      </c>
      <c r="CN23" s="512">
        <v>27090000000</v>
      </c>
      <c r="CO23" s="512">
        <v>27090000000</v>
      </c>
      <c r="CP23" s="512">
        <v>27090000000</v>
      </c>
      <c r="CQ23" s="512">
        <v>27090000000</v>
      </c>
      <c r="CR23" s="512">
        <v>27090000000</v>
      </c>
      <c r="CS23" s="512">
        <v>27090000000</v>
      </c>
      <c r="CT23" s="512">
        <v>27090000000</v>
      </c>
      <c r="CU23" s="512">
        <v>27090000000</v>
      </c>
      <c r="CV23" s="512">
        <v>27090000000</v>
      </c>
      <c r="CW23" s="512">
        <v>27090000000</v>
      </c>
      <c r="CX23" s="512">
        <v>27090000000</v>
      </c>
      <c r="CY23" s="512">
        <v>27090000000</v>
      </c>
      <c r="CZ23" s="512">
        <v>27090000000</v>
      </c>
      <c r="DA23" s="512">
        <v>27090000000</v>
      </c>
      <c r="DB23" s="512">
        <v>27090000000</v>
      </c>
      <c r="DC23" s="512">
        <v>27090000000</v>
      </c>
      <c r="DD23" s="512">
        <v>27090000000</v>
      </c>
      <c r="DE23" s="512">
        <v>27090000000</v>
      </c>
      <c r="DF23" s="512">
        <v>27090000000</v>
      </c>
      <c r="DG23" s="512">
        <v>27090000000</v>
      </c>
      <c r="DH23" s="512">
        <v>27090000000</v>
      </c>
      <c r="DI23" s="512">
        <v>27090000000</v>
      </c>
      <c r="DJ23" s="512">
        <v>27090000000</v>
      </c>
      <c r="DK23" s="512">
        <v>27090000000</v>
      </c>
      <c r="DL23" s="512">
        <v>27090000000</v>
      </c>
      <c r="DM23" s="512">
        <v>27090000000</v>
      </c>
      <c r="DN23" s="516">
        <v>27090000000</v>
      </c>
      <c r="DO23" s="517"/>
      <c r="DP23" s="518"/>
      <c r="DQ23" s="518"/>
      <c r="DR23" s="518"/>
      <c r="DS23" s="518"/>
      <c r="DT23" s="518"/>
      <c r="DU23" s="518"/>
      <c r="DV23" s="518"/>
      <c r="DW23" s="518"/>
      <c r="DX23" s="518"/>
      <c r="DY23" s="518"/>
      <c r="DZ23" s="518"/>
      <c r="EA23" s="518"/>
      <c r="EB23" s="518"/>
      <c r="EC23" s="518"/>
      <c r="ED23" s="518"/>
      <c r="EE23" s="518"/>
      <c r="EF23" s="518"/>
      <c r="EG23" s="518"/>
      <c r="EH23" s="518"/>
      <c r="EI23" s="518"/>
      <c r="EJ23" s="518"/>
      <c r="EK23" s="518"/>
      <c r="EL23" s="518"/>
      <c r="EM23" s="519">
        <f>EK23+EI23+EG23+EE23+EC23+EA23+DY23+DW23+DU23+DS23+DQ23+DO23</f>
        <v>0</v>
      </c>
      <c r="EN23" s="518">
        <f>+EN18+EN21</f>
        <v>0</v>
      </c>
      <c r="EO23" s="541">
        <f>EO18+EO21</f>
        <v>0</v>
      </c>
      <c r="EP23" s="518">
        <f>+EP18+EP21</f>
        <v>0</v>
      </c>
      <c r="EQ23" s="520">
        <f>+EQ18+EQ21</f>
        <v>0</v>
      </c>
      <c r="ER23" s="521">
        <f t="shared" si="13"/>
        <v>1.4013359422604848E-2</v>
      </c>
      <c r="ES23" s="399">
        <f t="shared" si="14"/>
        <v>0.11930764220700324</v>
      </c>
      <c r="ET23" s="399">
        <f t="shared" si="15"/>
        <v>6.1784075749257733E-2</v>
      </c>
      <c r="EU23" s="399">
        <f t="shared" si="16"/>
        <v>0.36800963796072084</v>
      </c>
      <c r="EV23" s="400">
        <f t="shared" si="17"/>
        <v>0.15658010744156534</v>
      </c>
      <c r="EW23" s="728"/>
      <c r="EX23" s="807"/>
      <c r="EY23" s="732"/>
      <c r="EZ23" s="732"/>
      <c r="FA23" s="732"/>
    </row>
    <row r="24" spans="1:157" s="68" customFormat="1" ht="24" customHeight="1" x14ac:dyDescent="0.25">
      <c r="A24" s="787"/>
      <c r="B24" s="785">
        <v>3</v>
      </c>
      <c r="C24" s="789" t="s">
        <v>160</v>
      </c>
      <c r="D24" s="783" t="s">
        <v>162</v>
      </c>
      <c r="E24" s="785">
        <v>207</v>
      </c>
      <c r="F24" s="263" t="s">
        <v>39</v>
      </c>
      <c r="G24" s="433">
        <v>100</v>
      </c>
      <c r="H24" s="530">
        <v>5</v>
      </c>
      <c r="I24" s="531"/>
      <c r="J24" s="531"/>
      <c r="K24" s="531">
        <v>5</v>
      </c>
      <c r="L24" s="454">
        <v>0</v>
      </c>
      <c r="M24" s="454">
        <v>5</v>
      </c>
      <c r="N24" s="454">
        <v>0</v>
      </c>
      <c r="O24" s="454">
        <v>5</v>
      </c>
      <c r="P24" s="454">
        <v>0</v>
      </c>
      <c r="Q24" s="454">
        <v>5</v>
      </c>
      <c r="R24" s="454">
        <v>0</v>
      </c>
      <c r="S24" s="454">
        <v>5</v>
      </c>
      <c r="T24" s="454">
        <v>0</v>
      </c>
      <c r="U24" s="531">
        <v>19.239999999999998</v>
      </c>
      <c r="V24" s="531">
        <v>19.239999999999998</v>
      </c>
      <c r="W24" s="532">
        <f t="shared" si="0"/>
        <v>19.239999999999998</v>
      </c>
      <c r="X24" s="532">
        <f t="shared" si="1"/>
        <v>19.239999999999998</v>
      </c>
      <c r="Y24" s="532">
        <f t="shared" si="2"/>
        <v>19.239999999999998</v>
      </c>
      <c r="Z24" s="433">
        <f t="shared" si="3"/>
        <v>19.239999999999998</v>
      </c>
      <c r="AA24" s="433">
        <f t="shared" si="4"/>
        <v>19.239999999999998</v>
      </c>
      <c r="AB24" s="433">
        <v>5</v>
      </c>
      <c r="AC24" s="433">
        <v>0</v>
      </c>
      <c r="AD24" s="433">
        <v>0</v>
      </c>
      <c r="AE24" s="433">
        <v>0</v>
      </c>
      <c r="AF24" s="433">
        <v>0</v>
      </c>
      <c r="AG24" s="433">
        <v>0</v>
      </c>
      <c r="AH24" s="433">
        <v>0</v>
      </c>
      <c r="AI24" s="433">
        <v>0</v>
      </c>
      <c r="AJ24" s="433">
        <v>0</v>
      </c>
      <c r="AK24" s="433">
        <v>0</v>
      </c>
      <c r="AL24" s="433">
        <v>0</v>
      </c>
      <c r="AM24" s="433">
        <v>0</v>
      </c>
      <c r="AN24" s="433"/>
      <c r="AO24" s="433">
        <v>0</v>
      </c>
      <c r="AP24" s="433">
        <v>0</v>
      </c>
      <c r="AQ24" s="433">
        <v>1</v>
      </c>
      <c r="AR24" s="433">
        <v>32.94</v>
      </c>
      <c r="AS24" s="433">
        <v>31.94</v>
      </c>
      <c r="AT24" s="433">
        <v>0</v>
      </c>
      <c r="AU24" s="433">
        <v>0</v>
      </c>
      <c r="AV24" s="433">
        <v>0</v>
      </c>
      <c r="AW24" s="433">
        <v>0</v>
      </c>
      <c r="AX24" s="433">
        <v>0</v>
      </c>
      <c r="AY24" s="433">
        <v>0</v>
      </c>
      <c r="AZ24" s="433">
        <v>0</v>
      </c>
      <c r="BA24" s="433">
        <f t="shared" si="5"/>
        <v>32.94</v>
      </c>
      <c r="BB24" s="433">
        <f t="shared" si="6"/>
        <v>32.94</v>
      </c>
      <c r="BC24" s="433">
        <f t="shared" si="7"/>
        <v>32.94</v>
      </c>
      <c r="BD24" s="433">
        <f t="shared" si="8"/>
        <v>32.94</v>
      </c>
      <c r="BE24" s="433">
        <f t="shared" si="18"/>
        <v>32.94</v>
      </c>
      <c r="BF24" s="435">
        <f>+GESTIÓN!BH15</f>
        <v>21</v>
      </c>
      <c r="BG24" s="435">
        <f>+GESTIÓN!BI15</f>
        <v>0</v>
      </c>
      <c r="BH24" s="435">
        <f>+GESTIÓN!BJ15</f>
        <v>0</v>
      </c>
      <c r="BI24" s="435">
        <f>+GESTIÓN!BK15</f>
        <v>0</v>
      </c>
      <c r="BJ24" s="435">
        <f>+GESTIÓN!BL15</f>
        <v>0</v>
      </c>
      <c r="BK24" s="435">
        <f>+GESTIÓN!BM15</f>
        <v>0</v>
      </c>
      <c r="BL24" s="435">
        <f>+GESTIÓN!BN15</f>
        <v>0</v>
      </c>
      <c r="BM24" s="435">
        <f>+GESTIÓN!BO15</f>
        <v>0</v>
      </c>
      <c r="BN24" s="435">
        <f>+GESTIÓN!BP15</f>
        <v>0</v>
      </c>
      <c r="BO24" s="435">
        <f>+GESTIÓN!BQ15</f>
        <v>0</v>
      </c>
      <c r="BP24" s="435">
        <f>+GESTIÓN!BR15</f>
        <v>0</v>
      </c>
      <c r="BQ24" s="435">
        <f>+GESTIÓN!BS15</f>
        <v>10.5</v>
      </c>
      <c r="BR24" s="435">
        <f>+GESTIÓN!BT15</f>
        <v>0</v>
      </c>
      <c r="BS24" s="435">
        <f>+GESTIÓN!BU15</f>
        <v>0</v>
      </c>
      <c r="BT24" s="435">
        <f>+GESTIÓN!BV15</f>
        <v>0</v>
      </c>
      <c r="BU24" s="435">
        <f>+GESTIÓN!BW15</f>
        <v>0</v>
      </c>
      <c r="BV24" s="435">
        <f>+GESTIÓN!BX15</f>
        <v>0</v>
      </c>
      <c r="BW24" s="435">
        <f>+GESTIÓN!BY15</f>
        <v>0</v>
      </c>
      <c r="BX24" s="435">
        <f>+GESTIÓN!BZ15</f>
        <v>0</v>
      </c>
      <c r="BY24" s="435">
        <f>+GESTIÓN!CA15</f>
        <v>5.25</v>
      </c>
      <c r="BZ24" s="435">
        <f>+GESTIÓN!CB15</f>
        <v>0</v>
      </c>
      <c r="CA24" s="435">
        <f>+GESTIÓN!CC15</f>
        <v>5.25</v>
      </c>
      <c r="CB24" s="435">
        <f>+GESTIÓN!CD15</f>
        <v>0</v>
      </c>
      <c r="CC24" s="435">
        <f>+GESTIÓN!CE15</f>
        <v>0</v>
      </c>
      <c r="CD24" s="434">
        <f>+GESTIÓN!CF15</f>
        <v>0</v>
      </c>
      <c r="CE24" s="436">
        <f t="shared" ref="CE24" si="71">+BG24+BI24+BK24+BM24+BO24+BQ24+BS24+BU24+BW24+BY24+CC24+CA24</f>
        <v>21</v>
      </c>
      <c r="CF24" s="435">
        <f t="shared" si="9"/>
        <v>10.5</v>
      </c>
      <c r="CG24" s="435">
        <f t="shared" si="10"/>
        <v>0</v>
      </c>
      <c r="CH24" s="435">
        <f t="shared" si="62"/>
        <v>21</v>
      </c>
      <c r="CI24" s="434">
        <f t="shared" si="12"/>
        <v>0</v>
      </c>
      <c r="CJ24" s="437">
        <f>+GESTIÓN!CL15</f>
        <v>25.82</v>
      </c>
      <c r="CK24" s="435"/>
      <c r="CL24" s="435"/>
      <c r="CM24" s="435"/>
      <c r="CN24" s="435"/>
      <c r="CO24" s="435"/>
      <c r="CP24" s="435"/>
      <c r="CQ24" s="435"/>
      <c r="CR24" s="435"/>
      <c r="CS24" s="435"/>
      <c r="CT24" s="435"/>
      <c r="CU24" s="435"/>
      <c r="CV24" s="435"/>
      <c r="CW24" s="435"/>
      <c r="CX24" s="435"/>
      <c r="CY24" s="435"/>
      <c r="CZ24" s="435"/>
      <c r="DA24" s="435"/>
      <c r="DB24" s="435"/>
      <c r="DC24" s="435"/>
      <c r="DD24" s="435"/>
      <c r="DE24" s="435"/>
      <c r="DF24" s="435"/>
      <c r="DG24" s="435"/>
      <c r="DH24" s="435"/>
      <c r="DI24" s="435">
        <f>DG24+DE24+DC24+DA24+CW24+CU24+CS24+CQ24+CO24+CM24+CK24</f>
        <v>0</v>
      </c>
      <c r="DJ24" s="435">
        <f>CK24+CM24+CO24+CQ24</f>
        <v>0</v>
      </c>
      <c r="DK24" s="435">
        <f>CL24+CN24+CP24+CR24</f>
        <v>0</v>
      </c>
      <c r="DL24" s="435">
        <f>DI24+BK24</f>
        <v>0</v>
      </c>
      <c r="DM24" s="435">
        <f>DK24+BK24</f>
        <v>0</v>
      </c>
      <c r="DN24" s="438">
        <f>+GESTIÓN!DP15</f>
        <v>1</v>
      </c>
      <c r="DO24" s="533"/>
      <c r="DP24" s="534"/>
      <c r="DQ24" s="534"/>
      <c r="DR24" s="534"/>
      <c r="DS24" s="534"/>
      <c r="DT24" s="534"/>
      <c r="DU24" s="534"/>
      <c r="DV24" s="534"/>
      <c r="DW24" s="534"/>
      <c r="DX24" s="534"/>
      <c r="DY24" s="534"/>
      <c r="DZ24" s="534"/>
      <c r="EA24" s="534"/>
      <c r="EB24" s="534"/>
      <c r="EC24" s="534"/>
      <c r="ED24" s="534"/>
      <c r="EE24" s="534"/>
      <c r="EF24" s="534"/>
      <c r="EG24" s="535"/>
      <c r="EH24" s="535"/>
      <c r="EI24" s="535"/>
      <c r="EJ24" s="535"/>
      <c r="EK24" s="535"/>
      <c r="EL24" s="535"/>
      <c r="EM24" s="506">
        <f>EK24+EI24+EG24+EE24+EC24+EA24+DY24+DW24+DU24+DS24+DQ24+DO24</f>
        <v>0</v>
      </c>
      <c r="EN24" s="405">
        <f t="shared" ref="EN24:EN28" si="72">DO24+DQ24+DS24+DU24</f>
        <v>0</v>
      </c>
      <c r="EO24" s="536">
        <f t="shared" ref="EO24:EO29" si="73">DP24+DR24+DT24+DV24</f>
        <v>0</v>
      </c>
      <c r="EP24" s="537">
        <f>DQ24+DS24+DU24+DW24+DY24+EA24+EC24+EE24+EG24+EI24+EK24+DO24</f>
        <v>0</v>
      </c>
      <c r="EQ24" s="538">
        <f>DP24+DR24+DT24+DV24</f>
        <v>0</v>
      </c>
      <c r="ER24" s="408">
        <f t="shared" si="13"/>
        <v>0</v>
      </c>
      <c r="ES24" s="401">
        <f t="shared" si="14"/>
        <v>0</v>
      </c>
      <c r="ET24" s="401">
        <f t="shared" si="15"/>
        <v>0</v>
      </c>
      <c r="EU24" s="401">
        <f t="shared" si="16"/>
        <v>0.83248245054243775</v>
      </c>
      <c r="EV24" s="401">
        <f t="shared" si="17"/>
        <v>0.52179999999999993</v>
      </c>
      <c r="EW24" s="803" t="s">
        <v>474</v>
      </c>
      <c r="EX24" s="806" t="s">
        <v>527</v>
      </c>
      <c r="EY24" s="732" t="s">
        <v>526</v>
      </c>
      <c r="EZ24" s="792" t="s">
        <v>450</v>
      </c>
      <c r="FA24" s="792" t="s">
        <v>477</v>
      </c>
    </row>
    <row r="25" spans="1:157" s="109" customFormat="1" ht="24" customHeight="1" x14ac:dyDescent="0.25">
      <c r="A25" s="787"/>
      <c r="B25" s="785"/>
      <c r="C25" s="789"/>
      <c r="D25" s="783"/>
      <c r="E25" s="785"/>
      <c r="F25" s="264" t="s">
        <v>3</v>
      </c>
      <c r="G25" s="439">
        <f>AA25+BE25+CH25+CJ25+DN25</f>
        <v>20940270052</v>
      </c>
      <c r="H25" s="292">
        <v>289140119</v>
      </c>
      <c r="I25" s="283"/>
      <c r="J25" s="283"/>
      <c r="K25" s="283">
        <v>550000000</v>
      </c>
      <c r="L25" s="284">
        <v>0</v>
      </c>
      <c r="M25" s="265">
        <v>550000000</v>
      </c>
      <c r="N25" s="266">
        <v>124132000</v>
      </c>
      <c r="O25" s="284">
        <v>550000000</v>
      </c>
      <c r="P25" s="284">
        <v>124132000</v>
      </c>
      <c r="Q25" s="284">
        <v>550000000</v>
      </c>
      <c r="R25" s="284">
        <v>178240000</v>
      </c>
      <c r="S25" s="284">
        <v>450000000</v>
      </c>
      <c r="T25" s="284">
        <v>217445119</v>
      </c>
      <c r="U25" s="265">
        <v>289140119</v>
      </c>
      <c r="V25" s="265">
        <v>270181119</v>
      </c>
      <c r="W25" s="460">
        <f t="shared" si="0"/>
        <v>289140119</v>
      </c>
      <c r="X25" s="460">
        <f t="shared" si="1"/>
        <v>289140119</v>
      </c>
      <c r="Y25" s="460">
        <f t="shared" si="2"/>
        <v>270181119</v>
      </c>
      <c r="Z25" s="439">
        <f t="shared" si="3"/>
        <v>289140119</v>
      </c>
      <c r="AA25" s="439">
        <f t="shared" si="4"/>
        <v>270181119</v>
      </c>
      <c r="AB25" s="439">
        <v>11225759000</v>
      </c>
      <c r="AC25" s="439">
        <v>0</v>
      </c>
      <c r="AD25" s="439">
        <v>0</v>
      </c>
      <c r="AE25" s="439">
        <v>201655000</v>
      </c>
      <c r="AF25" s="439">
        <v>201655000</v>
      </c>
      <c r="AG25" s="439">
        <v>153411000</v>
      </c>
      <c r="AH25" s="439">
        <v>153411000</v>
      </c>
      <c r="AI25" s="439">
        <v>0</v>
      </c>
      <c r="AJ25" s="439">
        <v>0</v>
      </c>
      <c r="AK25" s="439">
        <v>0</v>
      </c>
      <c r="AL25" s="439">
        <v>0</v>
      </c>
      <c r="AM25" s="439">
        <v>71996000</v>
      </c>
      <c r="AN25" s="439">
        <v>71996000</v>
      </c>
      <c r="AO25" s="439">
        <v>1670063333</v>
      </c>
      <c r="AP25" s="439">
        <v>0</v>
      </c>
      <c r="AQ25" s="439">
        <v>1670063333</v>
      </c>
      <c r="AR25" s="439">
        <v>0</v>
      </c>
      <c r="AS25" s="439">
        <f>461222022-267603000</f>
        <v>193619022</v>
      </c>
      <c r="AT25" s="439">
        <v>6500000</v>
      </c>
      <c r="AU25" s="439">
        <v>461222022</v>
      </c>
      <c r="AV25" s="439">
        <v>13880000</v>
      </c>
      <c r="AW25" s="439">
        <v>461222022</v>
      </c>
      <c r="AX25" s="439">
        <v>0</v>
      </c>
      <c r="AY25" s="439">
        <v>-4408049732</v>
      </c>
      <c r="AZ25" s="439">
        <v>23966933</v>
      </c>
      <c r="BA25" s="439">
        <f t="shared" si="5"/>
        <v>475202000</v>
      </c>
      <c r="BB25" s="439">
        <f t="shared" si="6"/>
        <v>475202000</v>
      </c>
      <c r="BC25" s="439">
        <f t="shared" si="7"/>
        <v>471408933</v>
      </c>
      <c r="BD25" s="439">
        <f t="shared" si="8"/>
        <v>475202000</v>
      </c>
      <c r="BE25" s="439">
        <f t="shared" si="18"/>
        <v>471408933</v>
      </c>
      <c r="BF25" s="440">
        <v>1065631000</v>
      </c>
      <c r="BG25" s="440">
        <v>706420978</v>
      </c>
      <c r="BH25" s="440">
        <v>706420978</v>
      </c>
      <c r="BI25" s="440">
        <v>44332136</v>
      </c>
      <c r="BJ25" s="440">
        <v>0</v>
      </c>
      <c r="BK25" s="440">
        <v>38381136</v>
      </c>
      <c r="BL25" s="440">
        <v>0</v>
      </c>
      <c r="BM25" s="440">
        <v>38381136</v>
      </c>
      <c r="BN25" s="440">
        <v>0</v>
      </c>
      <c r="BO25" s="440">
        <v>38381136</v>
      </c>
      <c r="BP25" s="440">
        <v>0</v>
      </c>
      <c r="BQ25" s="440">
        <v>32430136</v>
      </c>
      <c r="BR25" s="440">
        <v>0</v>
      </c>
      <c r="BS25" s="440">
        <v>38381140</v>
      </c>
      <c r="BT25" s="440"/>
      <c r="BU25" s="440">
        <v>32818970</v>
      </c>
      <c r="BV25" s="440"/>
      <c r="BW25" s="440">
        <v>32818970</v>
      </c>
      <c r="BX25" s="440"/>
      <c r="BY25" s="440">
        <v>10357302</v>
      </c>
      <c r="BZ25" s="440"/>
      <c r="CA25" s="440">
        <v>10357302</v>
      </c>
      <c r="CB25" s="440"/>
      <c r="CC25" s="440">
        <v>36619658</v>
      </c>
      <c r="CD25" s="441"/>
      <c r="CE25" s="442">
        <f>+BG25+BI25+BK25+BM25+BO25+BQ25+BS25+BU25+BW25+BY25+CC25+CA25</f>
        <v>1059680000</v>
      </c>
      <c r="CF25" s="440">
        <f t="shared" si="9"/>
        <v>898326658</v>
      </c>
      <c r="CG25" s="440">
        <f t="shared" si="10"/>
        <v>706420978</v>
      </c>
      <c r="CH25" s="440">
        <f t="shared" si="62"/>
        <v>1059680000</v>
      </c>
      <c r="CI25" s="441">
        <f t="shared" si="12"/>
        <v>706420978</v>
      </c>
      <c r="CJ25" s="443">
        <v>12800000000</v>
      </c>
      <c r="CK25" s="440"/>
      <c r="CL25" s="440"/>
      <c r="CM25" s="440"/>
      <c r="CN25" s="440"/>
      <c r="CO25" s="440"/>
      <c r="CP25" s="440"/>
      <c r="CQ25" s="440"/>
      <c r="CR25" s="440"/>
      <c r="CS25" s="440"/>
      <c r="CT25" s="440"/>
      <c r="CU25" s="440"/>
      <c r="CV25" s="440"/>
      <c r="CW25" s="440"/>
      <c r="CX25" s="440"/>
      <c r="CY25" s="440"/>
      <c r="CZ25" s="440"/>
      <c r="DA25" s="440"/>
      <c r="DB25" s="440"/>
      <c r="DC25" s="440"/>
      <c r="DD25" s="440"/>
      <c r="DE25" s="440"/>
      <c r="DF25" s="440"/>
      <c r="DG25" s="440"/>
      <c r="DH25" s="440"/>
      <c r="DI25" s="440">
        <f>DG25+DE25+DC25+DA25+CY25+CW25+CU25+CS25+CQ25+CO25+CM25+CK25</f>
        <v>0</v>
      </c>
      <c r="DJ25" s="440">
        <f>CK25+CM25+CO25+CQ25</f>
        <v>0</v>
      </c>
      <c r="DK25" s="440">
        <f>CL25+CN25+CP25+CR25</f>
        <v>0</v>
      </c>
      <c r="DL25" s="440">
        <f>CK25+CM25+CO25+CQ25+CS25+CU25+CW25+CY25+DA25+DE25+DG25</f>
        <v>0</v>
      </c>
      <c r="DM25" s="440">
        <f>CL25+CN25+CP25+CR25</f>
        <v>0</v>
      </c>
      <c r="DN25" s="444">
        <v>6339000000</v>
      </c>
      <c r="DO25" s="383"/>
      <c r="DP25" s="267"/>
      <c r="DQ25" s="267"/>
      <c r="DR25" s="267"/>
      <c r="DS25" s="267"/>
      <c r="DT25" s="267"/>
      <c r="DU25" s="267"/>
      <c r="DV25" s="267"/>
      <c r="DW25" s="267"/>
      <c r="DX25" s="267"/>
      <c r="DY25" s="267"/>
      <c r="DZ25" s="267"/>
      <c r="EA25" s="267"/>
      <c r="EB25" s="267"/>
      <c r="EC25" s="267"/>
      <c r="ED25" s="267"/>
      <c r="EE25" s="267"/>
      <c r="EF25" s="267"/>
      <c r="EG25" s="267"/>
      <c r="EH25" s="267"/>
      <c r="EI25" s="267"/>
      <c r="EJ25" s="267"/>
      <c r="EK25" s="267"/>
      <c r="EL25" s="267"/>
      <c r="EM25" s="474">
        <f>EK25+EI25+EG25+EE25+EC25+EA25+DY25+DW25+DU25+DS25+DQ25+DO25</f>
        <v>0</v>
      </c>
      <c r="EN25" s="269">
        <f t="shared" si="72"/>
        <v>0</v>
      </c>
      <c r="EO25" s="269">
        <f t="shared" si="73"/>
        <v>0</v>
      </c>
      <c r="EP25" s="268">
        <f>DQ25+DS25+DU25+DW25+DY25+EA25+EC25+EE25+EG25+EI25+EK25+DO25</f>
        <v>0</v>
      </c>
      <c r="EQ25" s="298">
        <f>DP25+DR25+DT25+DV25</f>
        <v>0</v>
      </c>
      <c r="ER25" s="408">
        <f t="shared" si="13"/>
        <v>0</v>
      </c>
      <c r="ES25" s="397">
        <f t="shared" si="14"/>
        <v>0.78637427900976309</v>
      </c>
      <c r="ET25" s="397">
        <f t="shared" si="15"/>
        <v>0.66663613354975082</v>
      </c>
      <c r="EU25" s="397">
        <f t="shared" si="16"/>
        <v>0.8708956648675914</v>
      </c>
      <c r="EV25" s="397">
        <f t="shared" si="17"/>
        <v>6.9149587202276833E-2</v>
      </c>
      <c r="EW25" s="804"/>
      <c r="EX25" s="807"/>
      <c r="EY25" s="732"/>
      <c r="EZ25" s="793"/>
      <c r="FA25" s="793"/>
    </row>
    <row r="26" spans="1:157" s="109" customFormat="1" ht="24" customHeight="1" x14ac:dyDescent="0.25">
      <c r="A26" s="787"/>
      <c r="B26" s="785"/>
      <c r="C26" s="789"/>
      <c r="D26" s="783"/>
      <c r="E26" s="785"/>
      <c r="F26" s="270" t="s">
        <v>106</v>
      </c>
      <c r="G26" s="439"/>
      <c r="H26" s="293"/>
      <c r="I26" s="278"/>
      <c r="J26" s="278"/>
      <c r="K26" s="278"/>
      <c r="L26" s="267"/>
      <c r="M26" s="278"/>
      <c r="N26" s="267"/>
      <c r="O26" s="278"/>
      <c r="P26" s="267"/>
      <c r="Q26" s="278"/>
      <c r="R26" s="267"/>
      <c r="S26" s="278"/>
      <c r="T26" s="268"/>
      <c r="U26" s="280"/>
      <c r="V26" s="280"/>
      <c r="W26" s="460">
        <f t="shared" si="0"/>
        <v>0</v>
      </c>
      <c r="X26" s="460">
        <f t="shared" si="1"/>
        <v>0</v>
      </c>
      <c r="Y26" s="460">
        <f t="shared" si="2"/>
        <v>0</v>
      </c>
      <c r="Z26" s="439">
        <f t="shared" si="3"/>
        <v>0</v>
      </c>
      <c r="AA26" s="439">
        <f t="shared" si="4"/>
        <v>0</v>
      </c>
      <c r="AB26" s="439">
        <f>+AB25</f>
        <v>11225759000</v>
      </c>
      <c r="AC26" s="439"/>
      <c r="AD26" s="439"/>
      <c r="AE26" s="439"/>
      <c r="AF26" s="439"/>
      <c r="AG26" s="439">
        <v>7485951.0067943465</v>
      </c>
      <c r="AH26" s="439">
        <v>7485951.0067943465</v>
      </c>
      <c r="AI26" s="439">
        <v>23603400</v>
      </c>
      <c r="AJ26" s="439">
        <v>23603400</v>
      </c>
      <c r="AK26" s="439">
        <v>40175729.993205652</v>
      </c>
      <c r="AL26" s="439">
        <v>40175729.993205652</v>
      </c>
      <c r="AM26" s="439">
        <v>41315853</v>
      </c>
      <c r="AN26" s="439">
        <v>41315853</v>
      </c>
      <c r="AO26" s="439">
        <v>33740000</v>
      </c>
      <c r="AP26" s="439">
        <v>33740000</v>
      </c>
      <c r="AQ26" s="439">
        <v>1767952450</v>
      </c>
      <c r="AR26" s="439">
        <v>51106033</v>
      </c>
      <c r="AS26" s="439">
        <f>924450843-267603000</f>
        <v>656847843</v>
      </c>
      <c r="AT26" s="439">
        <v>61199790</v>
      </c>
      <c r="AU26" s="439">
        <v>924450842</v>
      </c>
      <c r="AV26" s="439">
        <v>39723176</v>
      </c>
      <c r="AW26" s="439">
        <v>924450842</v>
      </c>
      <c r="AX26" s="439">
        <v>22890192</v>
      </c>
      <c r="AY26" s="439">
        <v>924450842</v>
      </c>
      <c r="AZ26" s="439">
        <v>75375599</v>
      </c>
      <c r="BA26" s="439">
        <v>475202000</v>
      </c>
      <c r="BB26" s="439">
        <v>475202000</v>
      </c>
      <c r="BC26" s="439">
        <f t="shared" si="7"/>
        <v>396615724</v>
      </c>
      <c r="BD26" s="439">
        <v>475202000</v>
      </c>
      <c r="BE26" s="439">
        <f t="shared" si="18"/>
        <v>396615724</v>
      </c>
      <c r="BF26" s="440">
        <v>1065631000</v>
      </c>
      <c r="BG26" s="440">
        <v>0</v>
      </c>
      <c r="BH26" s="440">
        <v>0</v>
      </c>
      <c r="BI26" s="440">
        <v>107994583</v>
      </c>
      <c r="BJ26" s="440">
        <v>1771000</v>
      </c>
      <c r="BK26" s="440">
        <v>102043583</v>
      </c>
      <c r="BL26" s="440">
        <v>54465800</v>
      </c>
      <c r="BM26" s="440">
        <v>102043583</v>
      </c>
      <c r="BN26" s="440">
        <v>64398300</v>
      </c>
      <c r="BO26" s="440">
        <v>102043583</v>
      </c>
      <c r="BP26" s="440">
        <v>62435000</v>
      </c>
      <c r="BQ26" s="440">
        <f>102043583-5951000</f>
        <v>96092583</v>
      </c>
      <c r="BR26" s="440">
        <v>62435000</v>
      </c>
      <c r="BS26" s="440">
        <v>102043587</v>
      </c>
      <c r="BT26" s="440"/>
      <c r="BU26" s="440">
        <v>96481417</v>
      </c>
      <c r="BV26" s="440"/>
      <c r="BW26" s="440">
        <v>96481417</v>
      </c>
      <c r="BX26" s="440"/>
      <c r="BY26" s="440">
        <v>94831417</v>
      </c>
      <c r="BZ26" s="440"/>
      <c r="CA26" s="440">
        <v>94831417</v>
      </c>
      <c r="CB26" s="440"/>
      <c r="CC26" s="440">
        <v>64792830</v>
      </c>
      <c r="CD26" s="441"/>
      <c r="CE26" s="442">
        <f>+BG26+BI26+BK26+BM26+BO26+BQ26+BS26+BU26+BW26+BY26+CC26+CA26</f>
        <v>1059680000</v>
      </c>
      <c r="CF26" s="440">
        <f t="shared" si="9"/>
        <v>510217915</v>
      </c>
      <c r="CG26" s="440">
        <f t="shared" si="10"/>
        <v>245505100</v>
      </c>
      <c r="CH26" s="440">
        <f t="shared" si="62"/>
        <v>1059680000</v>
      </c>
      <c r="CI26" s="441">
        <f t="shared" si="12"/>
        <v>245505100</v>
      </c>
      <c r="CJ26" s="443"/>
      <c r="CK26" s="440"/>
      <c r="CL26" s="440"/>
      <c r="CM26" s="440"/>
      <c r="CN26" s="440"/>
      <c r="CO26" s="440"/>
      <c r="CP26" s="440"/>
      <c r="CQ26" s="440"/>
      <c r="CR26" s="440"/>
      <c r="CS26" s="440"/>
      <c r="CT26" s="440"/>
      <c r="CU26" s="440"/>
      <c r="CV26" s="440"/>
      <c r="CW26" s="440"/>
      <c r="CX26" s="440"/>
      <c r="CY26" s="440"/>
      <c r="CZ26" s="440"/>
      <c r="DA26" s="440"/>
      <c r="DB26" s="440"/>
      <c r="DC26" s="440"/>
      <c r="DD26" s="440"/>
      <c r="DE26" s="440"/>
      <c r="DF26" s="440"/>
      <c r="DG26" s="440"/>
      <c r="DH26" s="440"/>
      <c r="DI26" s="440">
        <f>DE26+DC26+DA26+CY26+CW26+CU26+CS26+CQ26+CO26+CM26+CK26+DG26</f>
        <v>0</v>
      </c>
      <c r="DJ26" s="440">
        <f t="shared" ref="DJ26:DJ28" si="74">CK26+CM26+CO26+CQ26</f>
        <v>0</v>
      </c>
      <c r="DK26" s="440">
        <f t="shared" ref="DK26:DK29" si="75">CL26+CN26+CP26+CR26</f>
        <v>0</v>
      </c>
      <c r="DL26" s="440">
        <f>CM26+CO26+CQ26+CS26+CU26+CW26+CY26+DA26+DC26+DE26+DG26</f>
        <v>0</v>
      </c>
      <c r="DM26" s="440">
        <f>CL26+CN26+CP26+CR26</f>
        <v>0</v>
      </c>
      <c r="DN26" s="444"/>
      <c r="DO26" s="383"/>
      <c r="DP26" s="267"/>
      <c r="DQ26" s="267"/>
      <c r="DR26" s="267"/>
      <c r="DS26" s="267"/>
      <c r="DT26" s="267"/>
      <c r="DU26" s="267"/>
      <c r="DV26" s="267"/>
      <c r="DW26" s="267"/>
      <c r="DX26" s="267"/>
      <c r="DY26" s="267"/>
      <c r="DZ26" s="267"/>
      <c r="EA26" s="267"/>
      <c r="EB26" s="267"/>
      <c r="EC26" s="267"/>
      <c r="ED26" s="267"/>
      <c r="EE26" s="267"/>
      <c r="EF26" s="267"/>
      <c r="EG26" s="267"/>
      <c r="EH26" s="267"/>
      <c r="EI26" s="267"/>
      <c r="EJ26" s="267"/>
      <c r="EK26" s="267"/>
      <c r="EL26" s="267"/>
      <c r="EM26" s="474">
        <f>EI26+EG26+EE26+EC26+EA26+DY26+DW26+DU26+DS26+DQ26+DO26+EK26</f>
        <v>0</v>
      </c>
      <c r="EN26" s="269">
        <f t="shared" si="72"/>
        <v>0</v>
      </c>
      <c r="EO26" s="269">
        <f t="shared" si="73"/>
        <v>0</v>
      </c>
      <c r="EP26" s="268">
        <f>DQ26+DS26+DU26+DW26+DY26+EA26+EC26+EE26+EG26+EI26+EK26</f>
        <v>0</v>
      </c>
      <c r="EQ26" s="298">
        <f>DP26+DR26+DT26+DV26</f>
        <v>0</v>
      </c>
      <c r="ER26" s="408">
        <f t="shared" si="13"/>
        <v>0.64973797197230088</v>
      </c>
      <c r="ES26" s="397">
        <f t="shared" si="14"/>
        <v>0.48117694965689317</v>
      </c>
      <c r="ET26" s="397">
        <f t="shared" si="15"/>
        <v>0.23167852559263175</v>
      </c>
      <c r="EU26" s="397">
        <f t="shared" si="16"/>
        <v>0.6516215211664359</v>
      </c>
      <c r="EV26" s="397" t="e">
        <f t="shared" si="17"/>
        <v>#DIV/0!</v>
      </c>
      <c r="EW26" s="804"/>
      <c r="EX26" s="807"/>
      <c r="EY26" s="732"/>
      <c r="EZ26" s="793"/>
      <c r="FA26" s="793"/>
    </row>
    <row r="27" spans="1:157" s="68" customFormat="1" ht="24" customHeight="1" x14ac:dyDescent="0.25">
      <c r="A27" s="787"/>
      <c r="B27" s="785"/>
      <c r="C27" s="789"/>
      <c r="D27" s="783"/>
      <c r="E27" s="785"/>
      <c r="F27" s="263" t="s">
        <v>40</v>
      </c>
      <c r="G27" s="450">
        <v>0</v>
      </c>
      <c r="H27" s="294"/>
      <c r="I27" s="282"/>
      <c r="J27" s="282"/>
      <c r="K27" s="282"/>
      <c r="L27" s="282"/>
      <c r="M27" s="282"/>
      <c r="N27" s="282"/>
      <c r="O27" s="282"/>
      <c r="P27" s="282"/>
      <c r="Q27" s="282"/>
      <c r="R27" s="282"/>
      <c r="S27" s="285"/>
      <c r="T27" s="465"/>
      <c r="U27" s="282"/>
      <c r="V27" s="465"/>
      <c r="W27" s="457">
        <f t="shared" si="0"/>
        <v>0</v>
      </c>
      <c r="X27" s="457">
        <f t="shared" si="1"/>
        <v>0</v>
      </c>
      <c r="Y27" s="457">
        <f t="shared" si="2"/>
        <v>0</v>
      </c>
      <c r="Z27" s="450">
        <f t="shared" si="3"/>
        <v>0</v>
      </c>
      <c r="AA27" s="450">
        <f t="shared" si="4"/>
        <v>0</v>
      </c>
      <c r="AB27" s="450">
        <v>0</v>
      </c>
      <c r="AC27" s="450">
        <v>0</v>
      </c>
      <c r="AD27" s="450">
        <v>0</v>
      </c>
      <c r="AE27" s="450">
        <v>0</v>
      </c>
      <c r="AF27" s="450">
        <v>0</v>
      </c>
      <c r="AG27" s="450">
        <v>0</v>
      </c>
      <c r="AH27" s="450">
        <v>0</v>
      </c>
      <c r="AI27" s="450">
        <v>0</v>
      </c>
      <c r="AJ27" s="450">
        <v>0</v>
      </c>
      <c r="AK27" s="450">
        <v>0</v>
      </c>
      <c r="AL27" s="450">
        <v>0</v>
      </c>
      <c r="AM27" s="450">
        <v>0</v>
      </c>
      <c r="AN27" s="450">
        <v>0</v>
      </c>
      <c r="AO27" s="450">
        <v>0</v>
      </c>
      <c r="AP27" s="450">
        <v>0</v>
      </c>
      <c r="AQ27" s="450">
        <v>0</v>
      </c>
      <c r="AR27" s="450">
        <v>0</v>
      </c>
      <c r="AS27" s="450">
        <v>0</v>
      </c>
      <c r="AT27" s="450">
        <v>0</v>
      </c>
      <c r="AU27" s="450">
        <v>0</v>
      </c>
      <c r="AV27" s="450">
        <v>0</v>
      </c>
      <c r="AW27" s="450">
        <v>0</v>
      </c>
      <c r="AX27" s="450">
        <v>0</v>
      </c>
      <c r="AY27" s="450">
        <v>0</v>
      </c>
      <c r="AZ27" s="450">
        <v>0</v>
      </c>
      <c r="BA27" s="450">
        <f t="shared" si="5"/>
        <v>0</v>
      </c>
      <c r="BB27" s="450">
        <f t="shared" si="6"/>
        <v>0</v>
      </c>
      <c r="BC27" s="450">
        <f t="shared" si="7"/>
        <v>0</v>
      </c>
      <c r="BD27" s="450">
        <f t="shared" si="8"/>
        <v>0</v>
      </c>
      <c r="BE27" s="450">
        <f t="shared" si="18"/>
        <v>0</v>
      </c>
      <c r="BF27" s="446"/>
      <c r="BG27" s="446">
        <v>0</v>
      </c>
      <c r="BH27" s="446">
        <v>0</v>
      </c>
      <c r="BI27" s="446">
        <v>0</v>
      </c>
      <c r="BJ27" s="446">
        <v>0</v>
      </c>
      <c r="BK27" s="446">
        <v>0</v>
      </c>
      <c r="BL27" s="446">
        <v>0</v>
      </c>
      <c r="BM27" s="446">
        <v>0</v>
      </c>
      <c r="BN27" s="446">
        <v>0</v>
      </c>
      <c r="BO27" s="446">
        <v>0</v>
      </c>
      <c r="BP27" s="446">
        <v>0</v>
      </c>
      <c r="BQ27" s="446">
        <v>0</v>
      </c>
      <c r="BR27" s="446">
        <v>0</v>
      </c>
      <c r="BS27" s="451"/>
      <c r="BT27" s="451"/>
      <c r="BU27" s="451"/>
      <c r="BV27" s="451"/>
      <c r="BW27" s="451"/>
      <c r="BX27" s="451"/>
      <c r="BY27" s="451"/>
      <c r="BZ27" s="451"/>
      <c r="CA27" s="451"/>
      <c r="CB27" s="451"/>
      <c r="CC27" s="451"/>
      <c r="CD27" s="450"/>
      <c r="CE27" s="447">
        <f t="shared" ref="CE27" si="76">+BG27+BI27+BK27+BM27+BO27+BQ27+BS27+BU27+BW27+BY27+CC27+CA27</f>
        <v>0</v>
      </c>
      <c r="CF27" s="446">
        <f t="shared" si="9"/>
        <v>0</v>
      </c>
      <c r="CG27" s="446">
        <f t="shared" si="10"/>
        <v>0</v>
      </c>
      <c r="CH27" s="446">
        <f t="shared" ref="CH27:CH28" si="77">+BG27+BI27+BK27+BM27+BO27+BQ27+BS27+BU27+BW27+BY27+CC27+CA27</f>
        <v>0</v>
      </c>
      <c r="CI27" s="445">
        <f t="shared" si="12"/>
        <v>0</v>
      </c>
      <c r="CJ27" s="448"/>
      <c r="CK27" s="446"/>
      <c r="CL27" s="446"/>
      <c r="CM27" s="446"/>
      <c r="CN27" s="446"/>
      <c r="CO27" s="446"/>
      <c r="CP27" s="446"/>
      <c r="CQ27" s="446"/>
      <c r="CR27" s="446"/>
      <c r="CS27" s="446"/>
      <c r="CT27" s="446"/>
      <c r="CU27" s="446"/>
      <c r="CV27" s="446"/>
      <c r="CW27" s="446"/>
      <c r="CX27" s="446"/>
      <c r="CY27" s="446"/>
      <c r="CZ27" s="446"/>
      <c r="DA27" s="446"/>
      <c r="DB27" s="446"/>
      <c r="DC27" s="446"/>
      <c r="DD27" s="446"/>
      <c r="DE27" s="446"/>
      <c r="DF27" s="446"/>
      <c r="DG27" s="446"/>
      <c r="DH27" s="446"/>
      <c r="DI27" s="446">
        <f>DE27+DC27+DA27+CY27+CW27+CU27+CS27+CQ27+CO27+CM27+CK27+DG27</f>
        <v>0</v>
      </c>
      <c r="DJ27" s="446">
        <f t="shared" si="74"/>
        <v>0</v>
      </c>
      <c r="DK27" s="446">
        <f t="shared" si="75"/>
        <v>0</v>
      </c>
      <c r="DL27" s="446">
        <f>CM27+CO27+CQ27+CS27+CU27+CW27+CY27+DA27+DC27+DE27+DG27</f>
        <v>0</v>
      </c>
      <c r="DM27" s="446">
        <v>0</v>
      </c>
      <c r="DN27" s="449"/>
      <c r="DO27" s="384"/>
      <c r="DP27" s="282"/>
      <c r="DQ27" s="282"/>
      <c r="DR27" s="282"/>
      <c r="DS27" s="282"/>
      <c r="DT27" s="282"/>
      <c r="DU27" s="282"/>
      <c r="DV27" s="282"/>
      <c r="DW27" s="282"/>
      <c r="DX27" s="282"/>
      <c r="DY27" s="282"/>
      <c r="DZ27" s="282"/>
      <c r="EA27" s="282"/>
      <c r="EB27" s="282"/>
      <c r="EC27" s="282"/>
      <c r="ED27" s="282"/>
      <c r="EE27" s="282"/>
      <c r="EF27" s="282"/>
      <c r="EG27" s="282"/>
      <c r="EH27" s="282"/>
      <c r="EI27" s="282"/>
      <c r="EJ27" s="282"/>
      <c r="EK27" s="282"/>
      <c r="EL27" s="282"/>
      <c r="EM27" s="473">
        <f>EI27+EG27+EE27+EC27+EA27+DY27+DW27+DU27+DS27+DQ27+DO27+EK27</f>
        <v>0</v>
      </c>
      <c r="EN27" s="281">
        <f t="shared" si="72"/>
        <v>0</v>
      </c>
      <c r="EO27" s="281">
        <f t="shared" si="73"/>
        <v>0</v>
      </c>
      <c r="EP27" s="277">
        <f>DQ27+DS27+DU27+DW27+DY27+EA27+EC27+EE27+EG27+EI27+EK27</f>
        <v>0</v>
      </c>
      <c r="EQ27" s="482">
        <v>0</v>
      </c>
      <c r="ER27" s="408" t="e">
        <f t="shared" si="13"/>
        <v>#DIV/0!</v>
      </c>
      <c r="ES27" s="397" t="e">
        <f t="shared" si="14"/>
        <v>#DIV/0!</v>
      </c>
      <c r="ET27" s="397" t="e">
        <f t="shared" si="15"/>
        <v>#DIV/0!</v>
      </c>
      <c r="EU27" s="397" t="e">
        <f t="shared" si="16"/>
        <v>#DIV/0!</v>
      </c>
      <c r="EV27" s="397" t="e">
        <f t="shared" si="17"/>
        <v>#DIV/0!</v>
      </c>
      <c r="EW27" s="804"/>
      <c r="EX27" s="807"/>
      <c r="EY27" s="732"/>
      <c r="EZ27" s="793"/>
      <c r="FA27" s="793"/>
    </row>
    <row r="28" spans="1:157" s="109" customFormat="1" ht="24" customHeight="1" x14ac:dyDescent="0.25">
      <c r="A28" s="787"/>
      <c r="B28" s="785"/>
      <c r="C28" s="789"/>
      <c r="D28" s="783"/>
      <c r="E28" s="785"/>
      <c r="F28" s="286" t="s">
        <v>4</v>
      </c>
      <c r="G28" s="439">
        <f>AA28+BE28+CH28+CJ28+DN28</f>
        <v>225885709</v>
      </c>
      <c r="H28" s="295"/>
      <c r="I28" s="287"/>
      <c r="J28" s="287"/>
      <c r="K28" s="287"/>
      <c r="L28" s="287"/>
      <c r="M28" s="287"/>
      <c r="N28" s="287"/>
      <c r="O28" s="287"/>
      <c r="P28" s="287"/>
      <c r="Q28" s="287"/>
      <c r="R28" s="287"/>
      <c r="S28" s="287"/>
      <c r="T28" s="287"/>
      <c r="U28" s="287"/>
      <c r="V28" s="287"/>
      <c r="W28" s="288">
        <f t="shared" si="0"/>
        <v>0</v>
      </c>
      <c r="X28" s="288">
        <f t="shared" si="1"/>
        <v>0</v>
      </c>
      <c r="Y28" s="288">
        <f t="shared" si="2"/>
        <v>0</v>
      </c>
      <c r="Z28" s="297">
        <f t="shared" si="3"/>
        <v>0</v>
      </c>
      <c r="AA28" s="297">
        <f t="shared" si="4"/>
        <v>0</v>
      </c>
      <c r="AB28" s="297">
        <v>151340533</v>
      </c>
      <c r="AC28" s="297">
        <v>41037700</v>
      </c>
      <c r="AD28" s="297">
        <v>41037700</v>
      </c>
      <c r="AE28" s="297">
        <v>38621667</v>
      </c>
      <c r="AF28" s="297">
        <v>38621667</v>
      </c>
      <c r="AG28" s="297">
        <v>57856266</v>
      </c>
      <c r="AH28" s="297">
        <v>57856266</v>
      </c>
      <c r="AI28" s="297">
        <v>13824900</v>
      </c>
      <c r="AJ28" s="297">
        <v>13824900</v>
      </c>
      <c r="AK28" s="297">
        <v>0</v>
      </c>
      <c r="AL28" s="297">
        <v>0</v>
      </c>
      <c r="AM28" s="297">
        <v>0</v>
      </c>
      <c r="AN28" s="297">
        <v>0</v>
      </c>
      <c r="AO28" s="297">
        <v>0</v>
      </c>
      <c r="AP28" s="297">
        <v>0</v>
      </c>
      <c r="AQ28" s="297">
        <v>0</v>
      </c>
      <c r="AR28" s="297">
        <v>0</v>
      </c>
      <c r="AS28" s="297">
        <v>0</v>
      </c>
      <c r="AT28" s="297">
        <v>0</v>
      </c>
      <c r="AU28" s="297">
        <v>0</v>
      </c>
      <c r="AV28" s="297">
        <v>0</v>
      </c>
      <c r="AW28" s="297">
        <v>0</v>
      </c>
      <c r="AX28" s="297">
        <v>0</v>
      </c>
      <c r="AY28" s="297">
        <v>0</v>
      </c>
      <c r="AZ28" s="297">
        <v>0</v>
      </c>
      <c r="BA28" s="297">
        <f>+AC28+AE28+AG28+AI28+AK28+AM28+AO28+AQ28+AS28+AU28+AY28+AW28</f>
        <v>151340533</v>
      </c>
      <c r="BB28" s="297">
        <f t="shared" si="6"/>
        <v>151340533</v>
      </c>
      <c r="BC28" s="297">
        <f t="shared" si="7"/>
        <v>151340533</v>
      </c>
      <c r="BD28" s="297">
        <f t="shared" si="8"/>
        <v>151340533</v>
      </c>
      <c r="BE28" s="297">
        <f t="shared" si="18"/>
        <v>151340533</v>
      </c>
      <c r="BF28" s="440">
        <v>74793209</v>
      </c>
      <c r="BG28" s="440">
        <v>7425448</v>
      </c>
      <c r="BH28" s="440">
        <v>7425448</v>
      </c>
      <c r="BI28" s="440">
        <v>7425448</v>
      </c>
      <c r="BJ28" s="440">
        <v>17446333</v>
      </c>
      <c r="BK28" s="440">
        <v>14737546</v>
      </c>
      <c r="BL28" s="440">
        <v>42738903</v>
      </c>
      <c r="BM28" s="440">
        <v>14985578</v>
      </c>
      <c r="BN28" s="440">
        <v>2014734</v>
      </c>
      <c r="BO28" s="440">
        <v>14985578</v>
      </c>
      <c r="BP28" s="440">
        <v>3967703.7925895154</v>
      </c>
      <c r="BQ28" s="440">
        <v>14985578</v>
      </c>
      <c r="BR28" s="440">
        <v>952054.20741048455</v>
      </c>
      <c r="BS28" s="440">
        <v>0</v>
      </c>
      <c r="BT28" s="242"/>
      <c r="BU28" s="440">
        <v>0</v>
      </c>
      <c r="BV28" s="242"/>
      <c r="BW28" s="440">
        <v>0</v>
      </c>
      <c r="BX28" s="242"/>
      <c r="BY28" s="440">
        <v>0</v>
      </c>
      <c r="BZ28" s="242"/>
      <c r="CA28" s="440">
        <v>0</v>
      </c>
      <c r="CB28" s="242"/>
      <c r="CC28" s="440">
        <v>0</v>
      </c>
      <c r="CD28" s="297"/>
      <c r="CE28" s="442">
        <f>+BG28+BI28+BK28+BM28+BO28+BQ28+BS28+BU28+BW28+BY28+CC28+CA28</f>
        <v>74545176</v>
      </c>
      <c r="CF28" s="440">
        <f t="shared" si="9"/>
        <v>74545176</v>
      </c>
      <c r="CG28" s="440">
        <f t="shared" si="10"/>
        <v>74545176</v>
      </c>
      <c r="CH28" s="440">
        <f t="shared" si="77"/>
        <v>74545176</v>
      </c>
      <c r="CI28" s="441">
        <f t="shared" si="12"/>
        <v>74545176</v>
      </c>
      <c r="CJ28" s="443"/>
      <c r="CK28" s="440"/>
      <c r="CL28" s="440"/>
      <c r="CM28" s="440"/>
      <c r="CN28" s="440"/>
      <c r="CO28" s="440"/>
      <c r="CP28" s="440"/>
      <c r="CQ28" s="440"/>
      <c r="CR28" s="440"/>
      <c r="CS28" s="440"/>
      <c r="CT28" s="440"/>
      <c r="CU28" s="440"/>
      <c r="CV28" s="440"/>
      <c r="CW28" s="440"/>
      <c r="CX28" s="440"/>
      <c r="CY28" s="440"/>
      <c r="CZ28" s="440"/>
      <c r="DA28" s="440"/>
      <c r="DB28" s="440"/>
      <c r="DC28" s="440"/>
      <c r="DD28" s="440"/>
      <c r="DE28" s="440"/>
      <c r="DF28" s="440"/>
      <c r="DG28" s="440"/>
      <c r="DH28" s="440"/>
      <c r="DI28" s="440">
        <f>DE28+DC28+DA28+CY28+CW28+CU28+CS28+CQ28+CO28+CM28+CK28+DG28</f>
        <v>0</v>
      </c>
      <c r="DJ28" s="440">
        <f t="shared" si="74"/>
        <v>0</v>
      </c>
      <c r="DK28" s="440">
        <f t="shared" si="75"/>
        <v>0</v>
      </c>
      <c r="DL28" s="440">
        <f>CM28+CO28+CQ28+CS28+CU28+CW28+CY28+DA28+DC28+DE28+DG28+CK28</f>
        <v>0</v>
      </c>
      <c r="DM28" s="440">
        <f>CL28+CN28+CP28+CR28</f>
        <v>0</v>
      </c>
      <c r="DN28" s="444"/>
      <c r="DO28" s="383"/>
      <c r="DP28" s="267"/>
      <c r="DQ28" s="267"/>
      <c r="DR28" s="267"/>
      <c r="DS28" s="267"/>
      <c r="DT28" s="267"/>
      <c r="DU28" s="267"/>
      <c r="DV28" s="267"/>
      <c r="DW28" s="267"/>
      <c r="DX28" s="267"/>
      <c r="DY28" s="267"/>
      <c r="DZ28" s="267"/>
      <c r="EA28" s="267"/>
      <c r="EB28" s="267"/>
      <c r="EC28" s="267"/>
      <c r="ED28" s="267"/>
      <c r="EE28" s="267"/>
      <c r="EF28" s="267"/>
      <c r="EG28" s="267"/>
      <c r="EH28" s="267"/>
      <c r="EI28" s="267"/>
      <c r="EJ28" s="267"/>
      <c r="EK28" s="267"/>
      <c r="EL28" s="267"/>
      <c r="EM28" s="474">
        <f>EI28+EG28+EE28+EC28+EA28+DY28+DW28+DU28+DS28+DQ28+DO28+EK28</f>
        <v>0</v>
      </c>
      <c r="EN28" s="269">
        <f t="shared" si="72"/>
        <v>0</v>
      </c>
      <c r="EO28" s="269">
        <f t="shared" si="73"/>
        <v>0</v>
      </c>
      <c r="EP28" s="268">
        <f>DQ28+DS28+DU28+DW28+DY28+EA28+EC28+EE28+EG28+EI28+EK28+DO28</f>
        <v>0</v>
      </c>
      <c r="EQ28" s="298">
        <f>DP28+DR28+DT28+DV28</f>
        <v>0</v>
      </c>
      <c r="ER28" s="408">
        <f t="shared" si="13"/>
        <v>6.3531363782597147E-2</v>
      </c>
      <c r="ES28" s="397">
        <f t="shared" si="14"/>
        <v>1</v>
      </c>
      <c r="ET28" s="397">
        <f t="shared" si="15"/>
        <v>1</v>
      </c>
      <c r="EU28" s="397">
        <f t="shared" si="16"/>
        <v>1</v>
      </c>
      <c r="EV28" s="397">
        <f t="shared" si="17"/>
        <v>1</v>
      </c>
      <c r="EW28" s="804"/>
      <c r="EX28" s="807"/>
      <c r="EY28" s="732"/>
      <c r="EZ28" s="793"/>
      <c r="FA28" s="793"/>
    </row>
    <row r="29" spans="1:157" s="68" customFormat="1" ht="24" customHeight="1" thickBot="1" x14ac:dyDescent="0.3">
      <c r="A29" s="787"/>
      <c r="B29" s="785"/>
      <c r="C29" s="789"/>
      <c r="D29" s="783"/>
      <c r="E29" s="785"/>
      <c r="F29" s="263" t="s">
        <v>41</v>
      </c>
      <c r="G29" s="481">
        <f t="shared" ref="G29" si="78">+G27+G24</f>
        <v>100</v>
      </c>
      <c r="H29" s="522">
        <f t="shared" ref="H29:AB29" si="79">+H27+H24</f>
        <v>5</v>
      </c>
      <c r="I29" s="523"/>
      <c r="J29" s="523"/>
      <c r="K29" s="523">
        <f t="shared" si="79"/>
        <v>5</v>
      </c>
      <c r="L29" s="523">
        <f t="shared" si="79"/>
        <v>0</v>
      </c>
      <c r="M29" s="523">
        <f t="shared" si="79"/>
        <v>5</v>
      </c>
      <c r="N29" s="523">
        <f t="shared" si="79"/>
        <v>0</v>
      </c>
      <c r="O29" s="523">
        <f t="shared" si="79"/>
        <v>5</v>
      </c>
      <c r="P29" s="523">
        <f t="shared" si="79"/>
        <v>0</v>
      </c>
      <c r="Q29" s="523">
        <f t="shared" si="79"/>
        <v>5</v>
      </c>
      <c r="R29" s="523">
        <f t="shared" si="79"/>
        <v>0</v>
      </c>
      <c r="S29" s="523">
        <f t="shared" si="79"/>
        <v>5</v>
      </c>
      <c r="T29" s="523">
        <f t="shared" si="79"/>
        <v>0</v>
      </c>
      <c r="U29" s="523">
        <f t="shared" si="79"/>
        <v>19.239999999999998</v>
      </c>
      <c r="V29" s="523">
        <f t="shared" si="79"/>
        <v>19.239999999999998</v>
      </c>
      <c r="W29" s="542">
        <f t="shared" si="0"/>
        <v>19.239999999999998</v>
      </c>
      <c r="X29" s="542">
        <f t="shared" si="1"/>
        <v>19.239999999999998</v>
      </c>
      <c r="Y29" s="542">
        <f t="shared" si="2"/>
        <v>19.239999999999998</v>
      </c>
      <c r="Z29" s="481">
        <f t="shared" si="3"/>
        <v>19.239999999999998</v>
      </c>
      <c r="AA29" s="481">
        <f t="shared" si="4"/>
        <v>19.239999999999998</v>
      </c>
      <c r="AB29" s="481">
        <f t="shared" si="79"/>
        <v>5</v>
      </c>
      <c r="AC29" s="481">
        <f t="shared" ref="AC29:AZ29" si="80">+AC27+AC24</f>
        <v>0</v>
      </c>
      <c r="AD29" s="481">
        <f t="shared" si="80"/>
        <v>0</v>
      </c>
      <c r="AE29" s="481">
        <f t="shared" si="80"/>
        <v>0</v>
      </c>
      <c r="AF29" s="481">
        <f t="shared" si="80"/>
        <v>0</v>
      </c>
      <c r="AG29" s="481">
        <f t="shared" si="80"/>
        <v>0</v>
      </c>
      <c r="AH29" s="481">
        <f t="shared" si="80"/>
        <v>0</v>
      </c>
      <c r="AI29" s="481">
        <f t="shared" si="80"/>
        <v>0</v>
      </c>
      <c r="AJ29" s="481">
        <f t="shared" si="80"/>
        <v>0</v>
      </c>
      <c r="AK29" s="481">
        <f t="shared" si="80"/>
        <v>0</v>
      </c>
      <c r="AL29" s="481">
        <f t="shared" si="80"/>
        <v>0</v>
      </c>
      <c r="AM29" s="481">
        <f t="shared" si="80"/>
        <v>0</v>
      </c>
      <c r="AN29" s="481">
        <f t="shared" si="80"/>
        <v>0</v>
      </c>
      <c r="AO29" s="481">
        <f t="shared" si="80"/>
        <v>0</v>
      </c>
      <c r="AP29" s="481">
        <f t="shared" si="80"/>
        <v>0</v>
      </c>
      <c r="AQ29" s="481">
        <f t="shared" si="80"/>
        <v>1</v>
      </c>
      <c r="AR29" s="481">
        <f t="shared" si="80"/>
        <v>32.94</v>
      </c>
      <c r="AS29" s="481">
        <v>31.94</v>
      </c>
      <c r="AT29" s="481">
        <f t="shared" si="80"/>
        <v>0</v>
      </c>
      <c r="AU29" s="481">
        <v>0</v>
      </c>
      <c r="AV29" s="481">
        <f t="shared" si="80"/>
        <v>0</v>
      </c>
      <c r="AW29" s="481">
        <v>0</v>
      </c>
      <c r="AX29" s="481">
        <f t="shared" si="80"/>
        <v>0</v>
      </c>
      <c r="AY29" s="481">
        <v>0</v>
      </c>
      <c r="AZ29" s="481">
        <f t="shared" si="80"/>
        <v>0</v>
      </c>
      <c r="BA29" s="481">
        <f t="shared" si="5"/>
        <v>32.94</v>
      </c>
      <c r="BB29" s="481">
        <f t="shared" si="6"/>
        <v>32.94</v>
      </c>
      <c r="BC29" s="481">
        <f t="shared" si="7"/>
        <v>32.94</v>
      </c>
      <c r="BD29" s="481">
        <f t="shared" si="8"/>
        <v>32.94</v>
      </c>
      <c r="BE29" s="481">
        <f t="shared" si="18"/>
        <v>32.94</v>
      </c>
      <c r="BF29" s="494">
        <v>21</v>
      </c>
      <c r="BG29" s="494">
        <f>+BG24+BG27</f>
        <v>0</v>
      </c>
      <c r="BH29" s="494">
        <f t="shared" ref="BH29:BJ29" si="81">+BH24+BH27</f>
        <v>0</v>
      </c>
      <c r="BI29" s="494">
        <f t="shared" si="81"/>
        <v>0</v>
      </c>
      <c r="BJ29" s="494">
        <f t="shared" si="81"/>
        <v>0</v>
      </c>
      <c r="BK29" s="494">
        <f t="shared" ref="BK29:BP29" si="82">+BK24+BK27</f>
        <v>0</v>
      </c>
      <c r="BL29" s="494">
        <f t="shared" si="82"/>
        <v>0</v>
      </c>
      <c r="BM29" s="494">
        <f t="shared" si="82"/>
        <v>0</v>
      </c>
      <c r="BN29" s="494">
        <f t="shared" si="82"/>
        <v>0</v>
      </c>
      <c r="BO29" s="494">
        <f t="shared" si="82"/>
        <v>0</v>
      </c>
      <c r="BP29" s="494">
        <f t="shared" si="82"/>
        <v>0</v>
      </c>
      <c r="BQ29" s="494">
        <f t="shared" ref="BQ29:CD29" si="83">+BQ24+BQ27</f>
        <v>10.5</v>
      </c>
      <c r="BR29" s="494">
        <f t="shared" si="83"/>
        <v>0</v>
      </c>
      <c r="BS29" s="494">
        <f t="shared" si="83"/>
        <v>0</v>
      </c>
      <c r="BT29" s="494">
        <f t="shared" si="83"/>
        <v>0</v>
      </c>
      <c r="BU29" s="494">
        <f t="shared" si="83"/>
        <v>0</v>
      </c>
      <c r="BV29" s="494">
        <f t="shared" si="83"/>
        <v>0</v>
      </c>
      <c r="BW29" s="494">
        <f t="shared" si="83"/>
        <v>0</v>
      </c>
      <c r="BX29" s="494">
        <f t="shared" si="83"/>
        <v>0</v>
      </c>
      <c r="BY29" s="494">
        <f t="shared" si="83"/>
        <v>5.25</v>
      </c>
      <c r="BZ29" s="494">
        <f t="shared" si="83"/>
        <v>0</v>
      </c>
      <c r="CA29" s="494">
        <f t="shared" si="83"/>
        <v>5.25</v>
      </c>
      <c r="CB29" s="494">
        <f t="shared" si="83"/>
        <v>0</v>
      </c>
      <c r="CC29" s="494">
        <f t="shared" si="83"/>
        <v>0</v>
      </c>
      <c r="CD29" s="472">
        <f t="shared" si="83"/>
        <v>0</v>
      </c>
      <c r="CE29" s="495">
        <v>21</v>
      </c>
      <c r="CF29" s="494">
        <f t="shared" si="9"/>
        <v>10.5</v>
      </c>
      <c r="CG29" s="494">
        <f t="shared" si="10"/>
        <v>0</v>
      </c>
      <c r="CH29" s="494">
        <f t="shared" ref="CH29:CI29" si="84">+CH24+CH27</f>
        <v>21</v>
      </c>
      <c r="CI29" s="472">
        <f t="shared" si="84"/>
        <v>0</v>
      </c>
      <c r="CJ29" s="496"/>
      <c r="CK29" s="494"/>
      <c r="CL29" s="494"/>
      <c r="CM29" s="494"/>
      <c r="CN29" s="494"/>
      <c r="CO29" s="494"/>
      <c r="CP29" s="494"/>
      <c r="CQ29" s="494"/>
      <c r="CR29" s="494"/>
      <c r="CS29" s="494"/>
      <c r="CT29" s="494"/>
      <c r="CU29" s="494"/>
      <c r="CV29" s="494"/>
      <c r="CW29" s="494"/>
      <c r="CX29" s="494"/>
      <c r="CY29" s="494"/>
      <c r="CZ29" s="494"/>
      <c r="DA29" s="494"/>
      <c r="DB29" s="494"/>
      <c r="DC29" s="494"/>
      <c r="DD29" s="494"/>
      <c r="DE29" s="494"/>
      <c r="DF29" s="494"/>
      <c r="DG29" s="494"/>
      <c r="DH29" s="494"/>
      <c r="DI29" s="494">
        <f>DE29+DC29+DA29+CY29+CW29+CU29+CS29+CQ29+CO29+CM29+CK29+DG29</f>
        <v>0</v>
      </c>
      <c r="DJ29" s="494"/>
      <c r="DK29" s="494">
        <f t="shared" si="75"/>
        <v>0</v>
      </c>
      <c r="DL29" s="494">
        <f>CM29+CO29+CQ29+CS29+CU29+CW29+CY29+DA29+DC29+DE29+DG29+CK29</f>
        <v>0</v>
      </c>
      <c r="DM29" s="494">
        <f>CN29+CP29+CR29+CL29</f>
        <v>0</v>
      </c>
      <c r="DN29" s="497"/>
      <c r="DO29" s="543"/>
      <c r="DP29" s="544"/>
      <c r="DQ29" s="544"/>
      <c r="DR29" s="544"/>
      <c r="DS29" s="544"/>
      <c r="DT29" s="544"/>
      <c r="DU29" s="544"/>
      <c r="DV29" s="544"/>
      <c r="DW29" s="544"/>
      <c r="DX29" s="544"/>
      <c r="DY29" s="544"/>
      <c r="DZ29" s="544"/>
      <c r="EA29" s="544"/>
      <c r="EB29" s="544"/>
      <c r="EC29" s="544"/>
      <c r="ED29" s="544"/>
      <c r="EE29" s="544"/>
      <c r="EF29" s="544"/>
      <c r="EG29" s="544"/>
      <c r="EH29" s="544"/>
      <c r="EI29" s="544"/>
      <c r="EJ29" s="544"/>
      <c r="EK29" s="544"/>
      <c r="EL29" s="544"/>
      <c r="EM29" s="526">
        <f>EI29+EG29+EE29+EC29+EA29+DY29+DW29+DU29+DS29+DQ29+DO29+EK29</f>
        <v>0</v>
      </c>
      <c r="EN29" s="545"/>
      <c r="EO29" s="527">
        <f t="shared" si="73"/>
        <v>0</v>
      </c>
      <c r="EP29" s="528">
        <f>DQ29+DS29+DU29+DW29+DY29+EA29+EC29+EE29+EG29+EI29+EK29+DO29</f>
        <v>0</v>
      </c>
      <c r="EQ29" s="529">
        <f>DR29+DT29+DV29+DP29</f>
        <v>0</v>
      </c>
      <c r="ER29" s="503">
        <f t="shared" si="13"/>
        <v>0</v>
      </c>
      <c r="ES29" s="398">
        <f t="shared" si="14"/>
        <v>0</v>
      </c>
      <c r="ET29" s="398">
        <f t="shared" si="15"/>
        <v>0</v>
      </c>
      <c r="EU29" s="398">
        <f t="shared" si="16"/>
        <v>0.83248245054243775</v>
      </c>
      <c r="EV29" s="398">
        <f t="shared" si="17"/>
        <v>0.52179999999999993</v>
      </c>
      <c r="EW29" s="804"/>
      <c r="EX29" s="807"/>
      <c r="EY29" s="732"/>
      <c r="EZ29" s="793"/>
      <c r="FA29" s="793"/>
    </row>
    <row r="30" spans="1:157" s="174" customFormat="1" ht="24" customHeight="1" thickBot="1" x14ac:dyDescent="0.3">
      <c r="A30" s="788"/>
      <c r="B30" s="791"/>
      <c r="C30" s="790"/>
      <c r="D30" s="808"/>
      <c r="E30" s="791"/>
      <c r="F30" s="407" t="s">
        <v>43</v>
      </c>
      <c r="G30" s="394">
        <f t="shared" ref="G30" si="85">+G25+G28</f>
        <v>21166155761</v>
      </c>
      <c r="H30" s="546">
        <f t="shared" ref="H30:AA30" si="86">+H25+H28</f>
        <v>289140119</v>
      </c>
      <c r="I30" s="539"/>
      <c r="J30" s="539"/>
      <c r="K30" s="539">
        <f t="shared" si="86"/>
        <v>550000000</v>
      </c>
      <c r="L30" s="539">
        <f t="shared" si="86"/>
        <v>0</v>
      </c>
      <c r="M30" s="539">
        <f t="shared" si="86"/>
        <v>550000000</v>
      </c>
      <c r="N30" s="539">
        <f t="shared" si="86"/>
        <v>124132000</v>
      </c>
      <c r="O30" s="539">
        <f t="shared" si="86"/>
        <v>550000000</v>
      </c>
      <c r="P30" s="539">
        <f t="shared" si="86"/>
        <v>124132000</v>
      </c>
      <c r="Q30" s="539">
        <f t="shared" si="86"/>
        <v>550000000</v>
      </c>
      <c r="R30" s="539">
        <f t="shared" si="86"/>
        <v>178240000</v>
      </c>
      <c r="S30" s="539">
        <f t="shared" si="86"/>
        <v>450000000</v>
      </c>
      <c r="T30" s="539">
        <f t="shared" si="86"/>
        <v>217445119</v>
      </c>
      <c r="U30" s="539">
        <f t="shared" si="86"/>
        <v>289140119</v>
      </c>
      <c r="V30" s="539">
        <f t="shared" si="86"/>
        <v>270181119</v>
      </c>
      <c r="W30" s="539">
        <f t="shared" si="86"/>
        <v>289140119</v>
      </c>
      <c r="X30" s="539">
        <f t="shared" si="86"/>
        <v>289140119</v>
      </c>
      <c r="Y30" s="539">
        <f t="shared" si="86"/>
        <v>270181119</v>
      </c>
      <c r="Z30" s="511">
        <f t="shared" si="86"/>
        <v>289140119</v>
      </c>
      <c r="AA30" s="511">
        <f t="shared" si="86"/>
        <v>270181119</v>
      </c>
      <c r="AB30" s="511">
        <f t="shared" ref="AB30:BG30" si="87">+AB28+AB25</f>
        <v>11377099533</v>
      </c>
      <c r="AC30" s="511">
        <f t="shared" si="87"/>
        <v>41037700</v>
      </c>
      <c r="AD30" s="511">
        <f t="shared" si="87"/>
        <v>41037700</v>
      </c>
      <c r="AE30" s="511">
        <f t="shared" si="87"/>
        <v>240276667</v>
      </c>
      <c r="AF30" s="511">
        <f t="shared" si="87"/>
        <v>240276667</v>
      </c>
      <c r="AG30" s="511">
        <f t="shared" si="87"/>
        <v>211267266</v>
      </c>
      <c r="AH30" s="511">
        <f t="shared" si="87"/>
        <v>211267266</v>
      </c>
      <c r="AI30" s="511">
        <f t="shared" si="87"/>
        <v>13824900</v>
      </c>
      <c r="AJ30" s="511">
        <f t="shared" si="87"/>
        <v>13824900</v>
      </c>
      <c r="AK30" s="511">
        <f t="shared" si="87"/>
        <v>0</v>
      </c>
      <c r="AL30" s="511">
        <f t="shared" si="87"/>
        <v>0</v>
      </c>
      <c r="AM30" s="511">
        <f t="shared" si="87"/>
        <v>71996000</v>
      </c>
      <c r="AN30" s="511">
        <f t="shared" si="87"/>
        <v>71996000</v>
      </c>
      <c r="AO30" s="511">
        <f t="shared" si="87"/>
        <v>1670063333</v>
      </c>
      <c r="AP30" s="511">
        <f t="shared" si="87"/>
        <v>0</v>
      </c>
      <c r="AQ30" s="511">
        <f t="shared" si="87"/>
        <v>1670063333</v>
      </c>
      <c r="AR30" s="511">
        <f t="shared" si="87"/>
        <v>0</v>
      </c>
      <c r="AS30" s="511">
        <f t="shared" si="87"/>
        <v>193619022</v>
      </c>
      <c r="AT30" s="511">
        <f t="shared" si="87"/>
        <v>6500000</v>
      </c>
      <c r="AU30" s="511">
        <f t="shared" si="87"/>
        <v>461222022</v>
      </c>
      <c r="AV30" s="511">
        <f t="shared" si="87"/>
        <v>13880000</v>
      </c>
      <c r="AW30" s="511">
        <f t="shared" si="87"/>
        <v>461222022</v>
      </c>
      <c r="AX30" s="511">
        <f>+AX28+AX25</f>
        <v>0</v>
      </c>
      <c r="AY30" s="511">
        <f t="shared" si="87"/>
        <v>-4408049732</v>
      </c>
      <c r="AZ30" s="511">
        <f t="shared" si="87"/>
        <v>23966933</v>
      </c>
      <c r="BA30" s="511">
        <f t="shared" si="87"/>
        <v>626542533</v>
      </c>
      <c r="BB30" s="511">
        <f t="shared" si="6"/>
        <v>626542533</v>
      </c>
      <c r="BC30" s="511">
        <f t="shared" si="7"/>
        <v>622749466</v>
      </c>
      <c r="BD30" s="511">
        <f t="shared" si="87"/>
        <v>626542533</v>
      </c>
      <c r="BE30" s="511">
        <f t="shared" si="87"/>
        <v>622749466</v>
      </c>
      <c r="BF30" s="547">
        <f t="shared" si="87"/>
        <v>1140424209</v>
      </c>
      <c r="BG30" s="548">
        <f t="shared" si="87"/>
        <v>713846426</v>
      </c>
      <c r="BH30" s="547">
        <f t="shared" ref="BH30:CM30" si="88">+BH28+BH25</f>
        <v>713846426</v>
      </c>
      <c r="BI30" s="548">
        <f t="shared" si="88"/>
        <v>51757584</v>
      </c>
      <c r="BJ30" s="547">
        <f t="shared" si="88"/>
        <v>17446333</v>
      </c>
      <c r="BK30" s="548">
        <f t="shared" si="88"/>
        <v>53118682</v>
      </c>
      <c r="BL30" s="547">
        <f t="shared" si="88"/>
        <v>42738903</v>
      </c>
      <c r="BM30" s="548">
        <f t="shared" si="88"/>
        <v>53366714</v>
      </c>
      <c r="BN30" s="547">
        <f t="shared" si="88"/>
        <v>2014734</v>
      </c>
      <c r="BO30" s="548">
        <f t="shared" si="88"/>
        <v>53366714</v>
      </c>
      <c r="BP30" s="547">
        <f t="shared" si="88"/>
        <v>3967703.7925895154</v>
      </c>
      <c r="BQ30" s="548">
        <f t="shared" si="88"/>
        <v>47415714</v>
      </c>
      <c r="BR30" s="547">
        <f t="shared" si="88"/>
        <v>952054.20741048455</v>
      </c>
      <c r="BS30" s="548">
        <f t="shared" si="88"/>
        <v>38381140</v>
      </c>
      <c r="BT30" s="548">
        <f t="shared" si="88"/>
        <v>0</v>
      </c>
      <c r="BU30" s="548">
        <f t="shared" si="88"/>
        <v>32818970</v>
      </c>
      <c r="BV30" s="548">
        <f t="shared" si="88"/>
        <v>0</v>
      </c>
      <c r="BW30" s="548">
        <f t="shared" si="88"/>
        <v>32818970</v>
      </c>
      <c r="BX30" s="548">
        <f t="shared" si="88"/>
        <v>0</v>
      </c>
      <c r="BY30" s="548">
        <f t="shared" si="88"/>
        <v>10357302</v>
      </c>
      <c r="BZ30" s="548">
        <f t="shared" si="88"/>
        <v>0</v>
      </c>
      <c r="CA30" s="548">
        <f t="shared" si="88"/>
        <v>10357302</v>
      </c>
      <c r="CB30" s="548">
        <f t="shared" si="88"/>
        <v>0</v>
      </c>
      <c r="CC30" s="548">
        <f t="shared" si="88"/>
        <v>36619658</v>
      </c>
      <c r="CD30" s="549">
        <f t="shared" si="88"/>
        <v>0</v>
      </c>
      <c r="CE30" s="550">
        <f t="shared" si="88"/>
        <v>1134225176</v>
      </c>
      <c r="CF30" s="548">
        <f t="shared" si="9"/>
        <v>972871834</v>
      </c>
      <c r="CG30" s="548">
        <f t="shared" si="10"/>
        <v>780966154</v>
      </c>
      <c r="CH30" s="548">
        <f t="shared" si="88"/>
        <v>1134225176</v>
      </c>
      <c r="CI30" s="549">
        <f t="shared" si="88"/>
        <v>780966154</v>
      </c>
      <c r="CJ30" s="515">
        <f t="shared" si="88"/>
        <v>12800000000</v>
      </c>
      <c r="CK30" s="512">
        <f t="shared" si="88"/>
        <v>0</v>
      </c>
      <c r="CL30" s="512">
        <f t="shared" si="88"/>
        <v>0</v>
      </c>
      <c r="CM30" s="512">
        <f t="shared" si="88"/>
        <v>0</v>
      </c>
      <c r="CN30" s="512">
        <f t="shared" ref="CN30:DS30" si="89">+CN28+CN25</f>
        <v>0</v>
      </c>
      <c r="CO30" s="512">
        <f t="shared" si="89"/>
        <v>0</v>
      </c>
      <c r="CP30" s="512">
        <f t="shared" si="89"/>
        <v>0</v>
      </c>
      <c r="CQ30" s="512">
        <f t="shared" si="89"/>
        <v>0</v>
      </c>
      <c r="CR30" s="512">
        <f t="shared" si="89"/>
        <v>0</v>
      </c>
      <c r="CS30" s="512">
        <f t="shared" si="89"/>
        <v>0</v>
      </c>
      <c r="CT30" s="512">
        <f t="shared" si="89"/>
        <v>0</v>
      </c>
      <c r="CU30" s="512">
        <f t="shared" si="89"/>
        <v>0</v>
      </c>
      <c r="CV30" s="512">
        <f t="shared" si="89"/>
        <v>0</v>
      </c>
      <c r="CW30" s="512">
        <f t="shared" si="89"/>
        <v>0</v>
      </c>
      <c r="CX30" s="512">
        <f t="shared" si="89"/>
        <v>0</v>
      </c>
      <c r="CY30" s="512">
        <f t="shared" si="89"/>
        <v>0</v>
      </c>
      <c r="CZ30" s="512">
        <f t="shared" si="89"/>
        <v>0</v>
      </c>
      <c r="DA30" s="512">
        <f t="shared" si="89"/>
        <v>0</v>
      </c>
      <c r="DB30" s="512">
        <f t="shared" si="89"/>
        <v>0</v>
      </c>
      <c r="DC30" s="512">
        <f t="shared" si="89"/>
        <v>0</v>
      </c>
      <c r="DD30" s="512">
        <f t="shared" si="89"/>
        <v>0</v>
      </c>
      <c r="DE30" s="512">
        <f t="shared" si="89"/>
        <v>0</v>
      </c>
      <c r="DF30" s="512">
        <f t="shared" si="89"/>
        <v>0</v>
      </c>
      <c r="DG30" s="512">
        <f t="shared" si="89"/>
        <v>0</v>
      </c>
      <c r="DH30" s="512">
        <f t="shared" si="89"/>
        <v>0</v>
      </c>
      <c r="DI30" s="512">
        <f t="shared" si="89"/>
        <v>0</v>
      </c>
      <c r="DJ30" s="512">
        <f t="shared" si="89"/>
        <v>0</v>
      </c>
      <c r="DK30" s="512">
        <f t="shared" si="89"/>
        <v>0</v>
      </c>
      <c r="DL30" s="512">
        <f t="shared" si="89"/>
        <v>0</v>
      </c>
      <c r="DM30" s="512">
        <f t="shared" si="89"/>
        <v>0</v>
      </c>
      <c r="DN30" s="516">
        <f t="shared" si="89"/>
        <v>6339000000</v>
      </c>
      <c r="DO30" s="517">
        <f t="shared" si="89"/>
        <v>0</v>
      </c>
      <c r="DP30" s="518">
        <f t="shared" si="89"/>
        <v>0</v>
      </c>
      <c r="DQ30" s="518">
        <f t="shared" si="89"/>
        <v>0</v>
      </c>
      <c r="DR30" s="518">
        <f t="shared" si="89"/>
        <v>0</v>
      </c>
      <c r="DS30" s="518">
        <f t="shared" si="89"/>
        <v>0</v>
      </c>
      <c r="DT30" s="518">
        <f t="shared" ref="DT30:EQ30" si="90">+DT28+DT25</f>
        <v>0</v>
      </c>
      <c r="DU30" s="518">
        <f t="shared" si="90"/>
        <v>0</v>
      </c>
      <c r="DV30" s="518">
        <f t="shared" si="90"/>
        <v>0</v>
      </c>
      <c r="DW30" s="518">
        <f t="shared" si="90"/>
        <v>0</v>
      </c>
      <c r="DX30" s="518">
        <f t="shared" si="90"/>
        <v>0</v>
      </c>
      <c r="DY30" s="518">
        <f t="shared" si="90"/>
        <v>0</v>
      </c>
      <c r="DZ30" s="518">
        <f t="shared" si="90"/>
        <v>0</v>
      </c>
      <c r="EA30" s="518">
        <f t="shared" si="90"/>
        <v>0</v>
      </c>
      <c r="EB30" s="518">
        <f t="shared" si="90"/>
        <v>0</v>
      </c>
      <c r="EC30" s="518">
        <f t="shared" si="90"/>
        <v>0</v>
      </c>
      <c r="ED30" s="518">
        <f t="shared" si="90"/>
        <v>0</v>
      </c>
      <c r="EE30" s="518">
        <f t="shared" si="90"/>
        <v>0</v>
      </c>
      <c r="EF30" s="518">
        <f t="shared" si="90"/>
        <v>0</v>
      </c>
      <c r="EG30" s="518">
        <f t="shared" si="90"/>
        <v>0</v>
      </c>
      <c r="EH30" s="518">
        <f t="shared" si="90"/>
        <v>0</v>
      </c>
      <c r="EI30" s="518">
        <f t="shared" si="90"/>
        <v>0</v>
      </c>
      <c r="EJ30" s="518">
        <f t="shared" si="90"/>
        <v>0</v>
      </c>
      <c r="EK30" s="518">
        <f t="shared" si="90"/>
        <v>0</v>
      </c>
      <c r="EL30" s="518">
        <f t="shared" si="90"/>
        <v>0</v>
      </c>
      <c r="EM30" s="518">
        <f t="shared" si="90"/>
        <v>0</v>
      </c>
      <c r="EN30" s="518">
        <f t="shared" si="90"/>
        <v>0</v>
      </c>
      <c r="EO30" s="518">
        <f t="shared" si="90"/>
        <v>0</v>
      </c>
      <c r="EP30" s="518">
        <f t="shared" si="90"/>
        <v>0</v>
      </c>
      <c r="EQ30" s="520">
        <f t="shared" si="90"/>
        <v>0</v>
      </c>
      <c r="ER30" s="521">
        <f t="shared" si="13"/>
        <v>2.0078875273511321E-2</v>
      </c>
      <c r="ES30" s="399">
        <f t="shared" si="14"/>
        <v>0.80274310212993583</v>
      </c>
      <c r="ET30" s="399">
        <f t="shared" si="15"/>
        <v>0.6885459523603451</v>
      </c>
      <c r="EU30" s="399">
        <f t="shared" si="16"/>
        <v>0.88633754091222972</v>
      </c>
      <c r="EV30" s="400">
        <f t="shared" si="17"/>
        <v>7.908364456451096E-2</v>
      </c>
      <c r="EW30" s="805"/>
      <c r="EX30" s="807"/>
      <c r="EY30" s="732"/>
      <c r="EZ30" s="793"/>
      <c r="FA30" s="793"/>
    </row>
    <row r="31" spans="1:157" s="110" customFormat="1" ht="24" customHeight="1" x14ac:dyDescent="0.2">
      <c r="A31" s="797" t="s">
        <v>5</v>
      </c>
      <c r="B31" s="798"/>
      <c r="C31" s="798"/>
      <c r="D31" s="798"/>
      <c r="E31" s="798"/>
      <c r="F31" s="551" t="s">
        <v>42</v>
      </c>
      <c r="G31" s="555">
        <f>+G11+G18+G25</f>
        <v>139888425486</v>
      </c>
      <c r="H31" s="556">
        <f t="shared" ref="H31:AO31" si="91">+H25+H18+H11</f>
        <v>1228465666</v>
      </c>
      <c r="I31" s="556"/>
      <c r="J31" s="556"/>
      <c r="K31" s="556">
        <f t="shared" si="91"/>
        <v>1500000000</v>
      </c>
      <c r="L31" s="556">
        <f t="shared" si="91"/>
        <v>0</v>
      </c>
      <c r="M31" s="556">
        <f t="shared" si="91"/>
        <v>1500000000</v>
      </c>
      <c r="N31" s="556">
        <f t="shared" si="91"/>
        <v>364124000</v>
      </c>
      <c r="O31" s="556">
        <f t="shared" si="91"/>
        <v>1500000000</v>
      </c>
      <c r="P31" s="556">
        <f t="shared" si="91"/>
        <v>466112608</v>
      </c>
      <c r="Q31" s="556">
        <f t="shared" si="91"/>
        <v>1500000000</v>
      </c>
      <c r="R31" s="556">
        <f t="shared" si="91"/>
        <v>538643074</v>
      </c>
      <c r="S31" s="556">
        <f t="shared" si="91"/>
        <v>1500000000</v>
      </c>
      <c r="T31" s="556">
        <f t="shared" si="91"/>
        <v>603839687</v>
      </c>
      <c r="U31" s="556">
        <f t="shared" si="91"/>
        <v>1228465666</v>
      </c>
      <c r="V31" s="556">
        <f>+V25+V18+V11</f>
        <v>906927687</v>
      </c>
      <c r="W31" s="556">
        <f t="shared" si="91"/>
        <v>1228465666</v>
      </c>
      <c r="X31" s="556">
        <f>+X25+X18+X11</f>
        <v>1228465666</v>
      </c>
      <c r="Y31" s="556">
        <f t="shared" si="91"/>
        <v>906927687</v>
      </c>
      <c r="Z31" s="556">
        <f t="shared" si="91"/>
        <v>1228465666</v>
      </c>
      <c r="AA31" s="556">
        <f t="shared" si="91"/>
        <v>906927687</v>
      </c>
      <c r="AB31" s="556">
        <f t="shared" si="91"/>
        <v>19147105000</v>
      </c>
      <c r="AC31" s="556">
        <f t="shared" si="91"/>
        <v>0</v>
      </c>
      <c r="AD31" s="556">
        <f t="shared" si="91"/>
        <v>0</v>
      </c>
      <c r="AE31" s="556">
        <f t="shared" si="91"/>
        <v>664501000</v>
      </c>
      <c r="AF31" s="556">
        <f t="shared" si="91"/>
        <v>664501000</v>
      </c>
      <c r="AG31" s="556">
        <f t="shared" si="91"/>
        <v>237471000</v>
      </c>
      <c r="AH31" s="556">
        <f t="shared" si="91"/>
        <v>237471000</v>
      </c>
      <c r="AI31" s="556">
        <f t="shared" si="91"/>
        <v>142307000</v>
      </c>
      <c r="AJ31" s="556">
        <f t="shared" si="91"/>
        <v>142307000</v>
      </c>
      <c r="AK31" s="556">
        <f t="shared" si="91"/>
        <v>0</v>
      </c>
      <c r="AL31" s="556">
        <f t="shared" si="91"/>
        <v>0</v>
      </c>
      <c r="AM31" s="556">
        <f t="shared" si="91"/>
        <v>361667730</v>
      </c>
      <c r="AN31" s="556">
        <f t="shared" si="91"/>
        <v>361667730</v>
      </c>
      <c r="AO31" s="556">
        <f t="shared" si="91"/>
        <v>2680048837</v>
      </c>
      <c r="AP31" s="556">
        <f t="shared" ref="AP31:BU31" si="92">+AP25+AP18+AP11</f>
        <v>37205000</v>
      </c>
      <c r="AQ31" s="556">
        <f t="shared" si="92"/>
        <v>2886142755</v>
      </c>
      <c r="AR31" s="556">
        <f t="shared" si="92"/>
        <v>120675428</v>
      </c>
      <c r="AS31" s="556">
        <f t="shared" si="92"/>
        <v>2134073593</v>
      </c>
      <c r="AT31" s="556">
        <f t="shared" si="92"/>
        <v>6500000</v>
      </c>
      <c r="AU31" s="556">
        <f t="shared" si="92"/>
        <v>2680048838</v>
      </c>
      <c r="AV31" s="556">
        <f t="shared" si="92"/>
        <v>4849245247</v>
      </c>
      <c r="AW31" s="556">
        <f t="shared" si="92"/>
        <v>2680048838</v>
      </c>
      <c r="AX31" s="556">
        <f t="shared" si="92"/>
        <v>30937000</v>
      </c>
      <c r="AY31" s="556">
        <f t="shared" si="92"/>
        <v>4391299837</v>
      </c>
      <c r="AZ31" s="556">
        <f t="shared" si="92"/>
        <v>3962896411</v>
      </c>
      <c r="BA31" s="556">
        <f t="shared" si="92"/>
        <v>18857609428</v>
      </c>
      <c r="BB31" s="556">
        <f t="shared" si="92"/>
        <v>18857609428</v>
      </c>
      <c r="BC31" s="556">
        <f t="shared" si="92"/>
        <v>10413405816</v>
      </c>
      <c r="BD31" s="556">
        <f>+BD25+BD18+BD11</f>
        <v>18857609428</v>
      </c>
      <c r="BE31" s="556">
        <f t="shared" si="92"/>
        <v>10413405816</v>
      </c>
      <c r="BF31" s="556">
        <f t="shared" si="92"/>
        <v>28392396000</v>
      </c>
      <c r="BG31" s="556">
        <f t="shared" si="92"/>
        <v>2456670000</v>
      </c>
      <c r="BH31" s="556">
        <f t="shared" si="92"/>
        <v>2456670000</v>
      </c>
      <c r="BI31" s="556">
        <f t="shared" si="92"/>
        <v>2074670468</v>
      </c>
      <c r="BJ31" s="556">
        <f t="shared" si="92"/>
        <v>0</v>
      </c>
      <c r="BK31" s="556">
        <f t="shared" si="92"/>
        <v>1868474401</v>
      </c>
      <c r="BL31" s="556">
        <f t="shared" si="92"/>
        <v>0</v>
      </c>
      <c r="BM31" s="556">
        <f t="shared" si="92"/>
        <v>2868474401</v>
      </c>
      <c r="BN31" s="556">
        <f t="shared" si="92"/>
        <v>0</v>
      </c>
      <c r="BO31" s="556">
        <f t="shared" si="92"/>
        <v>2868474401</v>
      </c>
      <c r="BP31" s="556">
        <f t="shared" si="92"/>
        <v>0</v>
      </c>
      <c r="BQ31" s="556">
        <f t="shared" si="92"/>
        <v>1360170384</v>
      </c>
      <c r="BR31" s="556">
        <f t="shared" si="92"/>
        <v>68952707</v>
      </c>
      <c r="BS31" s="556">
        <f t="shared" si="92"/>
        <v>2868474409</v>
      </c>
      <c r="BT31" s="556">
        <f t="shared" si="92"/>
        <v>0</v>
      </c>
      <c r="BU31" s="556">
        <f t="shared" si="92"/>
        <v>1963459571</v>
      </c>
      <c r="BV31" s="556">
        <f t="shared" ref="BV31:DA31" si="93">+BV25+BV18+BV11</f>
        <v>0</v>
      </c>
      <c r="BW31" s="556">
        <f t="shared" si="93"/>
        <v>1938253736</v>
      </c>
      <c r="BX31" s="556">
        <f t="shared" si="93"/>
        <v>0</v>
      </c>
      <c r="BY31" s="556">
        <f t="shared" si="93"/>
        <v>1910047068</v>
      </c>
      <c r="BZ31" s="556">
        <f t="shared" si="93"/>
        <v>0</v>
      </c>
      <c r="CA31" s="556">
        <f t="shared" si="93"/>
        <v>1910047068</v>
      </c>
      <c r="CB31" s="556">
        <f t="shared" si="93"/>
        <v>0</v>
      </c>
      <c r="CC31" s="556">
        <f t="shared" si="93"/>
        <v>1796876076</v>
      </c>
      <c r="CD31" s="557">
        <f t="shared" si="93"/>
        <v>0</v>
      </c>
      <c r="CE31" s="555">
        <f t="shared" si="93"/>
        <v>25884091983</v>
      </c>
      <c r="CF31" s="556">
        <f t="shared" si="93"/>
        <v>13496934055</v>
      </c>
      <c r="CG31" s="556">
        <f>+CG25+CG18+CG11</f>
        <v>2525622707</v>
      </c>
      <c r="CH31" s="556">
        <f>+CH25+CH18+CH11</f>
        <v>25884091983</v>
      </c>
      <c r="CI31" s="558">
        <f>+CI25+CI18+CI11</f>
        <v>2525622707</v>
      </c>
      <c r="CJ31" s="555">
        <f t="shared" si="93"/>
        <v>73701000000</v>
      </c>
      <c r="CK31" s="556">
        <f t="shared" si="93"/>
        <v>0</v>
      </c>
      <c r="CL31" s="556">
        <f t="shared" si="93"/>
        <v>0</v>
      </c>
      <c r="CM31" s="556">
        <f t="shared" si="93"/>
        <v>0</v>
      </c>
      <c r="CN31" s="556">
        <f t="shared" si="93"/>
        <v>0</v>
      </c>
      <c r="CO31" s="556">
        <f t="shared" si="93"/>
        <v>0</v>
      </c>
      <c r="CP31" s="556">
        <f t="shared" si="93"/>
        <v>0</v>
      </c>
      <c r="CQ31" s="556">
        <f t="shared" si="93"/>
        <v>0</v>
      </c>
      <c r="CR31" s="556">
        <f t="shared" si="93"/>
        <v>0</v>
      </c>
      <c r="CS31" s="556">
        <f t="shared" si="93"/>
        <v>0</v>
      </c>
      <c r="CT31" s="556">
        <f t="shared" si="93"/>
        <v>0</v>
      </c>
      <c r="CU31" s="556">
        <f t="shared" si="93"/>
        <v>0</v>
      </c>
      <c r="CV31" s="556">
        <f t="shared" si="93"/>
        <v>0</v>
      </c>
      <c r="CW31" s="556">
        <f t="shared" si="93"/>
        <v>0</v>
      </c>
      <c r="CX31" s="556">
        <f t="shared" si="93"/>
        <v>0</v>
      </c>
      <c r="CY31" s="556">
        <f t="shared" si="93"/>
        <v>0</v>
      </c>
      <c r="CZ31" s="556">
        <f t="shared" si="93"/>
        <v>0</v>
      </c>
      <c r="DA31" s="556">
        <f t="shared" si="93"/>
        <v>0</v>
      </c>
      <c r="DB31" s="556">
        <f t="shared" ref="DB31:EG31" si="94">+DB25+DB18+DB11</f>
        <v>0</v>
      </c>
      <c r="DC31" s="556">
        <f t="shared" si="94"/>
        <v>0</v>
      </c>
      <c r="DD31" s="556">
        <f t="shared" si="94"/>
        <v>0</v>
      </c>
      <c r="DE31" s="556">
        <f t="shared" si="94"/>
        <v>0</v>
      </c>
      <c r="DF31" s="556">
        <f t="shared" si="94"/>
        <v>0</v>
      </c>
      <c r="DG31" s="556">
        <f t="shared" si="94"/>
        <v>0</v>
      </c>
      <c r="DH31" s="556">
        <f t="shared" si="94"/>
        <v>0</v>
      </c>
      <c r="DI31" s="556">
        <f t="shared" si="94"/>
        <v>0</v>
      </c>
      <c r="DJ31" s="556">
        <f t="shared" si="94"/>
        <v>0</v>
      </c>
      <c r="DK31" s="556">
        <f t="shared" si="94"/>
        <v>0</v>
      </c>
      <c r="DL31" s="556">
        <f t="shared" si="94"/>
        <v>0</v>
      </c>
      <c r="DM31" s="556">
        <f t="shared" si="94"/>
        <v>0</v>
      </c>
      <c r="DN31" s="558">
        <f t="shared" si="94"/>
        <v>28983000000</v>
      </c>
      <c r="DO31" s="483">
        <f t="shared" si="94"/>
        <v>0</v>
      </c>
      <c r="DP31" s="484">
        <f t="shared" si="94"/>
        <v>0</v>
      </c>
      <c r="DQ31" s="484">
        <f t="shared" si="94"/>
        <v>0</v>
      </c>
      <c r="DR31" s="484">
        <f t="shared" si="94"/>
        <v>0</v>
      </c>
      <c r="DS31" s="484">
        <f t="shared" si="94"/>
        <v>0</v>
      </c>
      <c r="DT31" s="484">
        <f t="shared" si="94"/>
        <v>0</v>
      </c>
      <c r="DU31" s="484">
        <f t="shared" si="94"/>
        <v>0</v>
      </c>
      <c r="DV31" s="484">
        <f t="shared" si="94"/>
        <v>0</v>
      </c>
      <c r="DW31" s="484">
        <f t="shared" si="94"/>
        <v>0</v>
      </c>
      <c r="DX31" s="484">
        <f t="shared" si="94"/>
        <v>0</v>
      </c>
      <c r="DY31" s="484">
        <f t="shared" si="94"/>
        <v>0</v>
      </c>
      <c r="DZ31" s="484">
        <f t="shared" si="94"/>
        <v>0</v>
      </c>
      <c r="EA31" s="484">
        <f t="shared" si="94"/>
        <v>0</v>
      </c>
      <c r="EB31" s="484">
        <f t="shared" si="94"/>
        <v>0</v>
      </c>
      <c r="EC31" s="484">
        <f t="shared" si="94"/>
        <v>0</v>
      </c>
      <c r="ED31" s="484">
        <f t="shared" si="94"/>
        <v>0</v>
      </c>
      <c r="EE31" s="484">
        <f t="shared" si="94"/>
        <v>0</v>
      </c>
      <c r="EF31" s="484">
        <f t="shared" si="94"/>
        <v>0</v>
      </c>
      <c r="EG31" s="484">
        <f t="shared" si="94"/>
        <v>0</v>
      </c>
      <c r="EH31" s="484">
        <f t="shared" ref="EH31:EQ31" si="95">+EH25+EH18+EH11</f>
        <v>0</v>
      </c>
      <c r="EI31" s="484">
        <f t="shared" si="95"/>
        <v>0</v>
      </c>
      <c r="EJ31" s="484">
        <f t="shared" si="95"/>
        <v>0</v>
      </c>
      <c r="EK31" s="484">
        <f t="shared" si="95"/>
        <v>0</v>
      </c>
      <c r="EL31" s="484">
        <f t="shared" si="95"/>
        <v>0</v>
      </c>
      <c r="EM31" s="484">
        <f t="shared" si="95"/>
        <v>0</v>
      </c>
      <c r="EN31" s="484">
        <f t="shared" si="95"/>
        <v>0</v>
      </c>
      <c r="EO31" s="484">
        <f t="shared" si="95"/>
        <v>0</v>
      </c>
      <c r="EP31" s="484">
        <f t="shared" si="95"/>
        <v>0</v>
      </c>
      <c r="EQ31" s="485">
        <f t="shared" si="95"/>
        <v>0</v>
      </c>
      <c r="ER31" s="988"/>
      <c r="ES31" s="794"/>
      <c r="ET31" s="794"/>
      <c r="EU31" s="794"/>
      <c r="EV31" s="794"/>
      <c r="EW31" s="794"/>
      <c r="EX31" s="794"/>
      <c r="EY31" s="794"/>
      <c r="EZ31" s="794"/>
      <c r="FA31" s="989"/>
    </row>
    <row r="32" spans="1:157" s="110" customFormat="1" ht="24" customHeight="1" x14ac:dyDescent="0.2">
      <c r="A32" s="799"/>
      <c r="B32" s="800"/>
      <c r="C32" s="800"/>
      <c r="D32" s="800"/>
      <c r="E32" s="800"/>
      <c r="F32" s="552" t="s">
        <v>44</v>
      </c>
      <c r="G32" s="395">
        <f t="shared" ref="G32" si="96">+G28+G21+G14</f>
        <v>584172680</v>
      </c>
      <c r="H32" s="559">
        <f t="shared" ref="H32:AN32" si="97">+H28+H21+H14</f>
        <v>0</v>
      </c>
      <c r="I32" s="560"/>
      <c r="J32" s="560"/>
      <c r="K32" s="560">
        <f t="shared" si="97"/>
        <v>0</v>
      </c>
      <c r="L32" s="560">
        <f t="shared" si="97"/>
        <v>0</v>
      </c>
      <c r="M32" s="560">
        <f t="shared" si="97"/>
        <v>0</v>
      </c>
      <c r="N32" s="560">
        <f t="shared" si="97"/>
        <v>0</v>
      </c>
      <c r="O32" s="560">
        <f t="shared" si="97"/>
        <v>0</v>
      </c>
      <c r="P32" s="560">
        <f t="shared" si="97"/>
        <v>0</v>
      </c>
      <c r="Q32" s="560">
        <f t="shared" si="97"/>
        <v>0</v>
      </c>
      <c r="R32" s="560">
        <f t="shared" si="97"/>
        <v>0</v>
      </c>
      <c r="S32" s="560">
        <f t="shared" si="97"/>
        <v>0</v>
      </c>
      <c r="T32" s="560">
        <f t="shared" si="97"/>
        <v>0</v>
      </c>
      <c r="U32" s="560">
        <f t="shared" si="97"/>
        <v>0</v>
      </c>
      <c r="V32" s="560">
        <f t="shared" si="97"/>
        <v>0</v>
      </c>
      <c r="W32" s="560">
        <f t="shared" si="97"/>
        <v>0</v>
      </c>
      <c r="X32" s="560">
        <f t="shared" si="97"/>
        <v>0</v>
      </c>
      <c r="Y32" s="560">
        <f t="shared" si="97"/>
        <v>0</v>
      </c>
      <c r="Z32" s="561">
        <f t="shared" si="97"/>
        <v>0</v>
      </c>
      <c r="AA32" s="561">
        <f t="shared" si="97"/>
        <v>0</v>
      </c>
      <c r="AB32" s="559">
        <f t="shared" si="97"/>
        <v>486388734</v>
      </c>
      <c r="AC32" s="560">
        <f t="shared" si="97"/>
        <v>142637700</v>
      </c>
      <c r="AD32" s="560">
        <f t="shared" si="97"/>
        <v>142637700</v>
      </c>
      <c r="AE32" s="560">
        <f t="shared" si="97"/>
        <v>89070967</v>
      </c>
      <c r="AF32" s="560">
        <f t="shared" si="97"/>
        <v>89070967</v>
      </c>
      <c r="AG32" s="560">
        <f t="shared" si="97"/>
        <v>82127467</v>
      </c>
      <c r="AH32" s="560">
        <f t="shared" si="97"/>
        <v>82127467</v>
      </c>
      <c r="AI32" s="560">
        <f t="shared" si="97"/>
        <v>25369800</v>
      </c>
      <c r="AJ32" s="560">
        <f t="shared" si="97"/>
        <v>25369800</v>
      </c>
      <c r="AK32" s="560">
        <f t="shared" si="97"/>
        <v>0</v>
      </c>
      <c r="AL32" s="560">
        <f t="shared" si="97"/>
        <v>0</v>
      </c>
      <c r="AM32" s="560">
        <f t="shared" si="97"/>
        <v>3377600</v>
      </c>
      <c r="AN32" s="560">
        <f t="shared" si="97"/>
        <v>3377600</v>
      </c>
      <c r="AO32" s="560">
        <f t="shared" ref="AO32:BT32" si="98">+AO28+AO21+AO14</f>
        <v>10990622</v>
      </c>
      <c r="AP32" s="560">
        <f t="shared" si="98"/>
        <v>10990635</v>
      </c>
      <c r="AQ32" s="560">
        <f t="shared" si="98"/>
        <v>41143390</v>
      </c>
      <c r="AR32" s="560">
        <f t="shared" si="98"/>
        <v>25839765</v>
      </c>
      <c r="AS32" s="560">
        <f t="shared" si="98"/>
        <v>34890189</v>
      </c>
      <c r="AT32" s="560">
        <f t="shared" si="98"/>
        <v>0</v>
      </c>
      <c r="AU32" s="560">
        <f t="shared" si="98"/>
        <v>33636990</v>
      </c>
      <c r="AV32" s="560">
        <f t="shared" si="98"/>
        <v>0</v>
      </c>
      <c r="AW32" s="560">
        <f t="shared" si="98"/>
        <v>6748410</v>
      </c>
      <c r="AX32" s="560">
        <f t="shared" si="98"/>
        <v>3840300</v>
      </c>
      <c r="AY32" s="560">
        <f t="shared" si="98"/>
        <v>16395599</v>
      </c>
      <c r="AZ32" s="560">
        <f t="shared" si="98"/>
        <v>7002900</v>
      </c>
      <c r="BA32" s="560">
        <f t="shared" si="98"/>
        <v>486388734</v>
      </c>
      <c r="BB32" s="560">
        <f t="shared" si="98"/>
        <v>486388734</v>
      </c>
      <c r="BC32" s="560">
        <f t="shared" si="98"/>
        <v>390257134</v>
      </c>
      <c r="BD32" s="560">
        <f t="shared" si="98"/>
        <v>486388734</v>
      </c>
      <c r="BE32" s="562">
        <f>+BE28+BE21+BE14</f>
        <v>390257134</v>
      </c>
      <c r="BF32" s="563">
        <f>+BF28+BF21+BF14</f>
        <v>397760574</v>
      </c>
      <c r="BG32" s="560">
        <f t="shared" si="98"/>
        <v>148614337</v>
      </c>
      <c r="BH32" s="560">
        <f t="shared" si="98"/>
        <v>147457670</v>
      </c>
      <c r="BI32" s="560">
        <f t="shared" si="98"/>
        <v>123211801</v>
      </c>
      <c r="BJ32" s="560">
        <f t="shared" si="98"/>
        <v>72312967</v>
      </c>
      <c r="BK32" s="560">
        <f t="shared" si="98"/>
        <v>47155274</v>
      </c>
      <c r="BL32" s="560">
        <f t="shared" si="98"/>
        <v>47545366</v>
      </c>
      <c r="BM32" s="560">
        <f t="shared" si="98"/>
        <v>47403306</v>
      </c>
      <c r="BN32" s="560">
        <f t="shared" si="98"/>
        <v>18151480</v>
      </c>
      <c r="BO32" s="560">
        <f t="shared" si="98"/>
        <v>14985578</v>
      </c>
      <c r="BP32" s="560">
        <f t="shared" si="98"/>
        <v>15711989.999999985</v>
      </c>
      <c r="BQ32" s="560">
        <f t="shared" si="98"/>
        <v>14985578</v>
      </c>
      <c r="BR32" s="560">
        <f t="shared" si="98"/>
        <v>6075706.0000000149</v>
      </c>
      <c r="BS32" s="560">
        <f t="shared" si="98"/>
        <v>0</v>
      </c>
      <c r="BT32" s="560">
        <f t="shared" si="98"/>
        <v>0</v>
      </c>
      <c r="BU32" s="560">
        <f t="shared" ref="BU32:CZ32" si="99">+BU28+BU21+BU14</f>
        <v>0</v>
      </c>
      <c r="BV32" s="560">
        <f t="shared" si="99"/>
        <v>0</v>
      </c>
      <c r="BW32" s="560">
        <f t="shared" si="99"/>
        <v>0</v>
      </c>
      <c r="BX32" s="560">
        <f t="shared" si="99"/>
        <v>0</v>
      </c>
      <c r="BY32" s="560">
        <f t="shared" si="99"/>
        <v>0</v>
      </c>
      <c r="BZ32" s="560">
        <f t="shared" si="99"/>
        <v>0</v>
      </c>
      <c r="CA32" s="560">
        <f t="shared" si="99"/>
        <v>0</v>
      </c>
      <c r="CB32" s="560">
        <f t="shared" si="99"/>
        <v>0</v>
      </c>
      <c r="CC32" s="560">
        <f t="shared" si="99"/>
        <v>0</v>
      </c>
      <c r="CD32" s="561">
        <f t="shared" si="99"/>
        <v>0</v>
      </c>
      <c r="CE32" s="559">
        <f>+CE28+CE21+CE14</f>
        <v>396355874</v>
      </c>
      <c r="CF32" s="560">
        <f t="shared" si="99"/>
        <v>396355874</v>
      </c>
      <c r="CG32" s="560">
        <f>+CG28+CG21+CG14</f>
        <v>307255179</v>
      </c>
      <c r="CH32" s="560">
        <f t="shared" si="99"/>
        <v>396355874</v>
      </c>
      <c r="CI32" s="562">
        <f>+CI28+CI21+CI14</f>
        <v>307255179</v>
      </c>
      <c r="CJ32" s="559">
        <f t="shared" si="99"/>
        <v>0</v>
      </c>
      <c r="CK32" s="560">
        <f t="shared" si="99"/>
        <v>0</v>
      </c>
      <c r="CL32" s="560">
        <f t="shared" si="99"/>
        <v>0</v>
      </c>
      <c r="CM32" s="560">
        <f t="shared" si="99"/>
        <v>0</v>
      </c>
      <c r="CN32" s="560">
        <f t="shared" si="99"/>
        <v>0</v>
      </c>
      <c r="CO32" s="560">
        <f t="shared" si="99"/>
        <v>0</v>
      </c>
      <c r="CP32" s="560">
        <f t="shared" si="99"/>
        <v>0</v>
      </c>
      <c r="CQ32" s="560">
        <f t="shared" si="99"/>
        <v>0</v>
      </c>
      <c r="CR32" s="560">
        <f t="shared" si="99"/>
        <v>0</v>
      </c>
      <c r="CS32" s="560">
        <f t="shared" si="99"/>
        <v>0</v>
      </c>
      <c r="CT32" s="560">
        <f t="shared" si="99"/>
        <v>0</v>
      </c>
      <c r="CU32" s="560">
        <f t="shared" si="99"/>
        <v>0</v>
      </c>
      <c r="CV32" s="560">
        <f t="shared" si="99"/>
        <v>0</v>
      </c>
      <c r="CW32" s="560">
        <f t="shared" si="99"/>
        <v>0</v>
      </c>
      <c r="CX32" s="560">
        <f t="shared" si="99"/>
        <v>0</v>
      </c>
      <c r="CY32" s="560">
        <f t="shared" si="99"/>
        <v>0</v>
      </c>
      <c r="CZ32" s="560">
        <f t="shared" si="99"/>
        <v>0</v>
      </c>
      <c r="DA32" s="560">
        <f t="shared" ref="DA32:EF32" si="100">+DA28+DA21+DA14</f>
        <v>0</v>
      </c>
      <c r="DB32" s="560">
        <f t="shared" si="100"/>
        <v>0</v>
      </c>
      <c r="DC32" s="560">
        <f t="shared" si="100"/>
        <v>0</v>
      </c>
      <c r="DD32" s="560">
        <f t="shared" si="100"/>
        <v>0</v>
      </c>
      <c r="DE32" s="560">
        <f t="shared" si="100"/>
        <v>0</v>
      </c>
      <c r="DF32" s="560">
        <f t="shared" si="100"/>
        <v>0</v>
      </c>
      <c r="DG32" s="560">
        <f t="shared" si="100"/>
        <v>0</v>
      </c>
      <c r="DH32" s="560">
        <f t="shared" si="100"/>
        <v>0</v>
      </c>
      <c r="DI32" s="560">
        <f t="shared" si="100"/>
        <v>0</v>
      </c>
      <c r="DJ32" s="560">
        <f t="shared" si="100"/>
        <v>0</v>
      </c>
      <c r="DK32" s="560">
        <f t="shared" si="100"/>
        <v>0</v>
      </c>
      <c r="DL32" s="560">
        <f t="shared" si="100"/>
        <v>0</v>
      </c>
      <c r="DM32" s="560">
        <f t="shared" si="100"/>
        <v>0</v>
      </c>
      <c r="DN32" s="562">
        <f t="shared" si="100"/>
        <v>0</v>
      </c>
      <c r="DO32" s="486">
        <f t="shared" si="100"/>
        <v>0</v>
      </c>
      <c r="DP32" s="487">
        <f t="shared" si="100"/>
        <v>0</v>
      </c>
      <c r="DQ32" s="487">
        <f t="shared" si="100"/>
        <v>0</v>
      </c>
      <c r="DR32" s="487">
        <f t="shared" si="100"/>
        <v>0</v>
      </c>
      <c r="DS32" s="487">
        <f t="shared" si="100"/>
        <v>0</v>
      </c>
      <c r="DT32" s="487">
        <f t="shared" si="100"/>
        <v>0</v>
      </c>
      <c r="DU32" s="487">
        <f t="shared" si="100"/>
        <v>0</v>
      </c>
      <c r="DV32" s="487">
        <f t="shared" si="100"/>
        <v>0</v>
      </c>
      <c r="DW32" s="487">
        <f t="shared" si="100"/>
        <v>0</v>
      </c>
      <c r="DX32" s="487">
        <f t="shared" si="100"/>
        <v>0</v>
      </c>
      <c r="DY32" s="487">
        <f t="shared" si="100"/>
        <v>0</v>
      </c>
      <c r="DZ32" s="487">
        <f t="shared" si="100"/>
        <v>0</v>
      </c>
      <c r="EA32" s="487">
        <f t="shared" si="100"/>
        <v>0</v>
      </c>
      <c r="EB32" s="487">
        <f t="shared" si="100"/>
        <v>0</v>
      </c>
      <c r="EC32" s="487">
        <f t="shared" si="100"/>
        <v>0</v>
      </c>
      <c r="ED32" s="487">
        <f t="shared" si="100"/>
        <v>0</v>
      </c>
      <c r="EE32" s="487">
        <f t="shared" si="100"/>
        <v>0</v>
      </c>
      <c r="EF32" s="487">
        <f t="shared" si="100"/>
        <v>0</v>
      </c>
      <c r="EG32" s="487">
        <f t="shared" ref="EG32:EQ32" si="101">+EG28+EG21+EG14</f>
        <v>0</v>
      </c>
      <c r="EH32" s="487">
        <f t="shared" si="101"/>
        <v>0</v>
      </c>
      <c r="EI32" s="487">
        <f t="shared" si="101"/>
        <v>0</v>
      </c>
      <c r="EJ32" s="487">
        <f t="shared" si="101"/>
        <v>0</v>
      </c>
      <c r="EK32" s="487">
        <f t="shared" si="101"/>
        <v>0</v>
      </c>
      <c r="EL32" s="487">
        <f t="shared" si="101"/>
        <v>0</v>
      </c>
      <c r="EM32" s="487">
        <f t="shared" si="101"/>
        <v>0</v>
      </c>
      <c r="EN32" s="487">
        <f t="shared" si="101"/>
        <v>0</v>
      </c>
      <c r="EO32" s="487">
        <f t="shared" si="101"/>
        <v>0</v>
      </c>
      <c r="EP32" s="487">
        <f t="shared" si="101"/>
        <v>0</v>
      </c>
      <c r="EQ32" s="488">
        <f t="shared" si="101"/>
        <v>0</v>
      </c>
      <c r="ER32" s="990"/>
      <c r="ES32" s="795"/>
      <c r="ET32" s="795"/>
      <c r="EU32" s="795"/>
      <c r="EV32" s="795"/>
      <c r="EW32" s="795"/>
      <c r="EX32" s="795"/>
      <c r="EY32" s="795"/>
      <c r="EZ32" s="795"/>
      <c r="FA32" s="991"/>
    </row>
    <row r="33" spans="1:157" s="110" customFormat="1" ht="24" customHeight="1" thickBot="1" x14ac:dyDescent="0.25">
      <c r="A33" s="799"/>
      <c r="B33" s="800"/>
      <c r="C33" s="800"/>
      <c r="D33" s="800"/>
      <c r="E33" s="800"/>
      <c r="F33" s="553" t="s">
        <v>253</v>
      </c>
      <c r="G33" s="396">
        <f>+G31+G32</f>
        <v>140472598166</v>
      </c>
      <c r="H33" s="560">
        <f t="shared" ref="H33:BU33" si="102">+H12+H19+H26</f>
        <v>0</v>
      </c>
      <c r="I33" s="560"/>
      <c r="J33" s="560"/>
      <c r="K33" s="560">
        <f t="shared" si="102"/>
        <v>0</v>
      </c>
      <c r="L33" s="560">
        <f t="shared" si="102"/>
        <v>0</v>
      </c>
      <c r="M33" s="560">
        <f t="shared" si="102"/>
        <v>0</v>
      </c>
      <c r="N33" s="560">
        <f t="shared" si="102"/>
        <v>0</v>
      </c>
      <c r="O33" s="560">
        <f t="shared" si="102"/>
        <v>0</v>
      </c>
      <c r="P33" s="560">
        <f t="shared" si="102"/>
        <v>0</v>
      </c>
      <c r="Q33" s="560">
        <f t="shared" si="102"/>
        <v>0</v>
      </c>
      <c r="R33" s="560">
        <f t="shared" si="102"/>
        <v>0</v>
      </c>
      <c r="S33" s="560">
        <f t="shared" si="102"/>
        <v>0</v>
      </c>
      <c r="T33" s="560">
        <f t="shared" si="102"/>
        <v>0</v>
      </c>
      <c r="U33" s="560">
        <f t="shared" si="102"/>
        <v>0</v>
      </c>
      <c r="V33" s="560">
        <f t="shared" si="102"/>
        <v>0</v>
      </c>
      <c r="W33" s="560">
        <f t="shared" si="102"/>
        <v>0</v>
      </c>
      <c r="X33" s="560">
        <f t="shared" si="102"/>
        <v>0</v>
      </c>
      <c r="Y33" s="560">
        <f t="shared" si="102"/>
        <v>0</v>
      </c>
      <c r="Z33" s="560">
        <f t="shared" si="102"/>
        <v>0</v>
      </c>
      <c r="AA33" s="560">
        <f t="shared" si="102"/>
        <v>0</v>
      </c>
      <c r="AB33" s="560">
        <f>+AB12+AB19+AB26</f>
        <v>19147105000</v>
      </c>
      <c r="AC33" s="560">
        <f t="shared" si="102"/>
        <v>0</v>
      </c>
      <c r="AD33" s="560">
        <f t="shared" si="102"/>
        <v>0</v>
      </c>
      <c r="AE33" s="560">
        <f t="shared" si="102"/>
        <v>0</v>
      </c>
      <c r="AF33" s="560">
        <f t="shared" si="102"/>
        <v>0</v>
      </c>
      <c r="AG33" s="560">
        <f t="shared" si="102"/>
        <v>28717700</v>
      </c>
      <c r="AH33" s="560">
        <f t="shared" si="102"/>
        <v>28717700</v>
      </c>
      <c r="AI33" s="560">
        <f t="shared" si="102"/>
        <v>55318200.003397174</v>
      </c>
      <c r="AJ33" s="560">
        <f t="shared" si="102"/>
        <v>55318200.003397174</v>
      </c>
      <c r="AK33" s="560">
        <f t="shared" si="102"/>
        <v>127421065.99320565</v>
      </c>
      <c r="AL33" s="560">
        <f t="shared" si="102"/>
        <v>127421065.99320565</v>
      </c>
      <c r="AM33" s="560">
        <f t="shared" si="102"/>
        <v>205874731</v>
      </c>
      <c r="AN33" s="560">
        <f t="shared" si="102"/>
        <v>205874731</v>
      </c>
      <c r="AO33" s="560">
        <f t="shared" si="102"/>
        <v>113163000.00339717</v>
      </c>
      <c r="AP33" s="560">
        <f t="shared" si="102"/>
        <v>113163000.00339717</v>
      </c>
      <c r="AQ33" s="560">
        <f t="shared" si="102"/>
        <v>3433988768.0000038</v>
      </c>
      <c r="AR33" s="560">
        <f t="shared" si="102"/>
        <v>141161844.75041914</v>
      </c>
      <c r="AS33" s="560">
        <f t="shared" si="102"/>
        <v>3027585747</v>
      </c>
      <c r="AT33" s="560">
        <f t="shared" si="102"/>
        <v>198086529.12</v>
      </c>
      <c r="AU33" s="560">
        <f t="shared" si="102"/>
        <v>3384763072</v>
      </c>
      <c r="AV33" s="560">
        <f t="shared" si="102"/>
        <v>4976050447.1295805</v>
      </c>
      <c r="AW33" s="560">
        <f t="shared" si="102"/>
        <v>3384763071</v>
      </c>
      <c r="AX33" s="560">
        <f t="shared" si="102"/>
        <v>118396467</v>
      </c>
      <c r="AY33" s="560">
        <f t="shared" si="102"/>
        <v>3384763073.1700001</v>
      </c>
      <c r="AZ33" s="560">
        <f t="shared" si="102"/>
        <v>4051455257</v>
      </c>
      <c r="BA33" s="560">
        <f t="shared" si="102"/>
        <v>18857609428</v>
      </c>
      <c r="BB33" s="560">
        <f>+BB12+BB19+BB26</f>
        <v>18857609428</v>
      </c>
      <c r="BC33" s="560">
        <f t="shared" si="102"/>
        <v>10015645242</v>
      </c>
      <c r="BD33" s="560">
        <f t="shared" si="102"/>
        <v>18857609428</v>
      </c>
      <c r="BE33" s="560">
        <f t="shared" si="102"/>
        <v>10015645242</v>
      </c>
      <c r="BF33" s="560">
        <f t="shared" si="102"/>
        <v>28392396000</v>
      </c>
      <c r="BG33" s="560">
        <f t="shared" si="102"/>
        <v>0</v>
      </c>
      <c r="BH33" s="560">
        <f t="shared" si="102"/>
        <v>0</v>
      </c>
      <c r="BI33" s="560">
        <f t="shared" si="102"/>
        <v>2342202202</v>
      </c>
      <c r="BJ33" s="560">
        <f t="shared" si="102"/>
        <v>5221666</v>
      </c>
      <c r="BK33" s="560">
        <f t="shared" si="102"/>
        <v>2087129135</v>
      </c>
      <c r="BL33" s="560">
        <f t="shared" si="102"/>
        <v>167226733</v>
      </c>
      <c r="BM33" s="560">
        <f t="shared" si="102"/>
        <v>3087129135</v>
      </c>
      <c r="BN33" s="560">
        <f t="shared" si="102"/>
        <v>234534067</v>
      </c>
      <c r="BO33" s="560">
        <f t="shared" si="102"/>
        <v>3087129135</v>
      </c>
      <c r="BP33" s="560">
        <f t="shared" si="102"/>
        <v>199740000</v>
      </c>
      <c r="BQ33" s="560">
        <f t="shared" si="102"/>
        <v>1578825118</v>
      </c>
      <c r="BR33" s="560">
        <f t="shared" si="102"/>
        <v>258926707</v>
      </c>
      <c r="BS33" s="560">
        <f t="shared" si="102"/>
        <v>3087129143</v>
      </c>
      <c r="BT33" s="560">
        <f t="shared" si="102"/>
        <v>0</v>
      </c>
      <c r="BU33" s="560">
        <f t="shared" si="102"/>
        <v>2177819305</v>
      </c>
      <c r="BV33" s="560">
        <f t="shared" ref="BV33:EG33" si="103">+BV12+BV19+BV26</f>
        <v>0</v>
      </c>
      <c r="BW33" s="560">
        <f t="shared" si="103"/>
        <v>2152613470</v>
      </c>
      <c r="BX33" s="560">
        <f t="shared" si="103"/>
        <v>0</v>
      </c>
      <c r="BY33" s="560">
        <f t="shared" si="103"/>
        <v>2145218470</v>
      </c>
      <c r="BZ33" s="560">
        <f t="shared" si="103"/>
        <v>0</v>
      </c>
      <c r="CA33" s="560">
        <f t="shared" si="103"/>
        <v>2145218470</v>
      </c>
      <c r="CB33" s="560">
        <f t="shared" si="103"/>
        <v>0</v>
      </c>
      <c r="CC33" s="560">
        <f t="shared" si="103"/>
        <v>1993678400</v>
      </c>
      <c r="CD33" s="561">
        <f t="shared" si="103"/>
        <v>0</v>
      </c>
      <c r="CE33" s="559">
        <f>+CE12+CE19+CE26</f>
        <v>25884091983</v>
      </c>
      <c r="CF33" s="560">
        <f>+CF12+CF19+CF26</f>
        <v>12182414725</v>
      </c>
      <c r="CG33" s="560">
        <f>+CG12+CG19+CG26</f>
        <v>865649173</v>
      </c>
      <c r="CH33" s="560">
        <f>+CH12+CH19+CH26</f>
        <v>25884091983</v>
      </c>
      <c r="CI33" s="562">
        <f t="shared" ref="CI33" si="104">+CI12+CI19+CI26</f>
        <v>865649173</v>
      </c>
      <c r="CJ33" s="559">
        <f t="shared" si="103"/>
        <v>0</v>
      </c>
      <c r="CK33" s="560">
        <f t="shared" si="103"/>
        <v>0</v>
      </c>
      <c r="CL33" s="560">
        <f t="shared" si="103"/>
        <v>0</v>
      </c>
      <c r="CM33" s="560">
        <f t="shared" si="103"/>
        <v>0</v>
      </c>
      <c r="CN33" s="560">
        <f t="shared" si="103"/>
        <v>0</v>
      </c>
      <c r="CO33" s="560">
        <f t="shared" si="103"/>
        <v>0</v>
      </c>
      <c r="CP33" s="560">
        <f t="shared" si="103"/>
        <v>0</v>
      </c>
      <c r="CQ33" s="560">
        <f t="shared" si="103"/>
        <v>0</v>
      </c>
      <c r="CR33" s="560">
        <f t="shared" si="103"/>
        <v>0</v>
      </c>
      <c r="CS33" s="560">
        <f t="shared" si="103"/>
        <v>0</v>
      </c>
      <c r="CT33" s="560">
        <f t="shared" si="103"/>
        <v>0</v>
      </c>
      <c r="CU33" s="560">
        <f t="shared" si="103"/>
        <v>0</v>
      </c>
      <c r="CV33" s="560">
        <f t="shared" si="103"/>
        <v>0</v>
      </c>
      <c r="CW33" s="560">
        <f t="shared" si="103"/>
        <v>0</v>
      </c>
      <c r="CX33" s="560">
        <f t="shared" si="103"/>
        <v>0</v>
      </c>
      <c r="CY33" s="560">
        <f t="shared" si="103"/>
        <v>0</v>
      </c>
      <c r="CZ33" s="560">
        <f t="shared" si="103"/>
        <v>0</v>
      </c>
      <c r="DA33" s="560">
        <f t="shared" si="103"/>
        <v>0</v>
      </c>
      <c r="DB33" s="560">
        <f t="shared" si="103"/>
        <v>0</v>
      </c>
      <c r="DC33" s="560">
        <f t="shared" si="103"/>
        <v>0</v>
      </c>
      <c r="DD33" s="560">
        <f t="shared" si="103"/>
        <v>0</v>
      </c>
      <c r="DE33" s="560">
        <f t="shared" si="103"/>
        <v>0</v>
      </c>
      <c r="DF33" s="560">
        <f t="shared" si="103"/>
        <v>0</v>
      </c>
      <c r="DG33" s="560">
        <f t="shared" si="103"/>
        <v>0</v>
      </c>
      <c r="DH33" s="560">
        <f t="shared" si="103"/>
        <v>0</v>
      </c>
      <c r="DI33" s="560">
        <f t="shared" si="103"/>
        <v>0</v>
      </c>
      <c r="DJ33" s="560">
        <f t="shared" si="103"/>
        <v>0</v>
      </c>
      <c r="DK33" s="560">
        <f t="shared" si="103"/>
        <v>0</v>
      </c>
      <c r="DL33" s="560">
        <f t="shared" si="103"/>
        <v>0</v>
      </c>
      <c r="DM33" s="560">
        <f t="shared" si="103"/>
        <v>0</v>
      </c>
      <c r="DN33" s="562">
        <f t="shared" si="103"/>
        <v>0</v>
      </c>
      <c r="DO33" s="486">
        <f t="shared" si="103"/>
        <v>0</v>
      </c>
      <c r="DP33" s="487">
        <f t="shared" si="103"/>
        <v>0</v>
      </c>
      <c r="DQ33" s="487">
        <f t="shared" si="103"/>
        <v>0</v>
      </c>
      <c r="DR33" s="487">
        <f t="shared" si="103"/>
        <v>0</v>
      </c>
      <c r="DS33" s="487">
        <f t="shared" si="103"/>
        <v>0</v>
      </c>
      <c r="DT33" s="487">
        <f t="shared" si="103"/>
        <v>0</v>
      </c>
      <c r="DU33" s="487">
        <f t="shared" si="103"/>
        <v>0</v>
      </c>
      <c r="DV33" s="487">
        <f t="shared" si="103"/>
        <v>0</v>
      </c>
      <c r="DW33" s="487">
        <f t="shared" si="103"/>
        <v>0</v>
      </c>
      <c r="DX33" s="487">
        <f t="shared" si="103"/>
        <v>0</v>
      </c>
      <c r="DY33" s="487">
        <f t="shared" si="103"/>
        <v>0</v>
      </c>
      <c r="DZ33" s="487">
        <f t="shared" si="103"/>
        <v>0</v>
      </c>
      <c r="EA33" s="487">
        <f t="shared" si="103"/>
        <v>0</v>
      </c>
      <c r="EB33" s="487">
        <f t="shared" si="103"/>
        <v>0</v>
      </c>
      <c r="EC33" s="487">
        <f t="shared" si="103"/>
        <v>0</v>
      </c>
      <c r="ED33" s="487">
        <f t="shared" si="103"/>
        <v>0</v>
      </c>
      <c r="EE33" s="487">
        <f t="shared" si="103"/>
        <v>0</v>
      </c>
      <c r="EF33" s="487">
        <f t="shared" si="103"/>
        <v>0</v>
      </c>
      <c r="EG33" s="487">
        <f t="shared" si="103"/>
        <v>0</v>
      </c>
      <c r="EH33" s="487">
        <f t="shared" ref="EH33:EQ33" si="105">+EH12+EH19+EH26</f>
        <v>0</v>
      </c>
      <c r="EI33" s="487">
        <f t="shared" si="105"/>
        <v>0</v>
      </c>
      <c r="EJ33" s="487">
        <f t="shared" si="105"/>
        <v>0</v>
      </c>
      <c r="EK33" s="487">
        <f t="shared" si="105"/>
        <v>0</v>
      </c>
      <c r="EL33" s="487">
        <f t="shared" si="105"/>
        <v>0</v>
      </c>
      <c r="EM33" s="487">
        <f t="shared" si="105"/>
        <v>0</v>
      </c>
      <c r="EN33" s="487">
        <f t="shared" si="105"/>
        <v>0</v>
      </c>
      <c r="EO33" s="487">
        <f t="shared" si="105"/>
        <v>0</v>
      </c>
      <c r="EP33" s="487">
        <f t="shared" si="105"/>
        <v>0</v>
      </c>
      <c r="EQ33" s="488">
        <f t="shared" si="105"/>
        <v>0</v>
      </c>
      <c r="ER33" s="990"/>
      <c r="ES33" s="795"/>
      <c r="ET33" s="795"/>
      <c r="EU33" s="795"/>
      <c r="EV33" s="795"/>
      <c r="EW33" s="795"/>
      <c r="EX33" s="795"/>
      <c r="EY33" s="795"/>
      <c r="EZ33" s="795"/>
      <c r="FA33" s="991"/>
    </row>
    <row r="34" spans="1:157" s="110" customFormat="1" ht="24" customHeight="1" thickBot="1" x14ac:dyDescent="0.25">
      <c r="A34" s="801"/>
      <c r="B34" s="802"/>
      <c r="C34" s="802"/>
      <c r="D34" s="802"/>
      <c r="E34" s="802"/>
      <c r="F34" s="554" t="s">
        <v>45</v>
      </c>
      <c r="G34" s="396">
        <f>+G31+G32</f>
        <v>140472598166</v>
      </c>
      <c r="H34" s="564">
        <f>+H31+H32</f>
        <v>1228465666</v>
      </c>
      <c r="I34" s="565"/>
      <c r="J34" s="565"/>
      <c r="K34" s="565">
        <f t="shared" ref="K34:AI34" si="106">+K31+K32</f>
        <v>1500000000</v>
      </c>
      <c r="L34" s="565">
        <f t="shared" si="106"/>
        <v>0</v>
      </c>
      <c r="M34" s="565">
        <f t="shared" si="106"/>
        <v>1500000000</v>
      </c>
      <c r="N34" s="565">
        <f t="shared" si="106"/>
        <v>364124000</v>
      </c>
      <c r="O34" s="565">
        <f t="shared" si="106"/>
        <v>1500000000</v>
      </c>
      <c r="P34" s="565">
        <f t="shared" si="106"/>
        <v>466112608</v>
      </c>
      <c r="Q34" s="565">
        <f t="shared" si="106"/>
        <v>1500000000</v>
      </c>
      <c r="R34" s="565">
        <f t="shared" si="106"/>
        <v>538643074</v>
      </c>
      <c r="S34" s="565">
        <f t="shared" si="106"/>
        <v>1500000000</v>
      </c>
      <c r="T34" s="565">
        <f t="shared" si="106"/>
        <v>603839687</v>
      </c>
      <c r="U34" s="565">
        <f t="shared" si="106"/>
        <v>1228465666</v>
      </c>
      <c r="V34" s="565">
        <f t="shared" si="106"/>
        <v>906927687</v>
      </c>
      <c r="W34" s="565">
        <f t="shared" si="106"/>
        <v>1228465666</v>
      </c>
      <c r="X34" s="565">
        <f t="shared" si="106"/>
        <v>1228465666</v>
      </c>
      <c r="Y34" s="565">
        <f t="shared" si="106"/>
        <v>906927687</v>
      </c>
      <c r="Z34" s="565">
        <f t="shared" si="106"/>
        <v>1228465666</v>
      </c>
      <c r="AA34" s="566">
        <f t="shared" si="106"/>
        <v>906927687</v>
      </c>
      <c r="AB34" s="564">
        <f t="shared" si="106"/>
        <v>19633493734</v>
      </c>
      <c r="AC34" s="565">
        <f t="shared" si="106"/>
        <v>142637700</v>
      </c>
      <c r="AD34" s="565">
        <f t="shared" si="106"/>
        <v>142637700</v>
      </c>
      <c r="AE34" s="565">
        <f t="shared" si="106"/>
        <v>753571967</v>
      </c>
      <c r="AF34" s="565">
        <f t="shared" si="106"/>
        <v>753571967</v>
      </c>
      <c r="AG34" s="565">
        <f t="shared" si="106"/>
        <v>319598467</v>
      </c>
      <c r="AH34" s="565">
        <f t="shared" si="106"/>
        <v>319598467</v>
      </c>
      <c r="AI34" s="565">
        <f t="shared" si="106"/>
        <v>167676800</v>
      </c>
      <c r="AJ34" s="565">
        <f t="shared" ref="AJ34" si="107">+AJ31+AJ32</f>
        <v>167676800</v>
      </c>
      <c r="AK34" s="565">
        <f t="shared" ref="AK34" si="108">+AK31+AK32</f>
        <v>0</v>
      </c>
      <c r="AL34" s="565">
        <f t="shared" ref="AL34:CW34" si="109">+AL31+AL32</f>
        <v>0</v>
      </c>
      <c r="AM34" s="565">
        <f t="shared" si="109"/>
        <v>365045330</v>
      </c>
      <c r="AN34" s="565">
        <f t="shared" si="109"/>
        <v>365045330</v>
      </c>
      <c r="AO34" s="565">
        <f t="shared" si="109"/>
        <v>2691039459</v>
      </c>
      <c r="AP34" s="565">
        <f t="shared" si="109"/>
        <v>48195635</v>
      </c>
      <c r="AQ34" s="565">
        <f t="shared" si="109"/>
        <v>2927286145</v>
      </c>
      <c r="AR34" s="565">
        <f t="shared" si="109"/>
        <v>146515193</v>
      </c>
      <c r="AS34" s="565">
        <f t="shared" si="109"/>
        <v>2168963782</v>
      </c>
      <c r="AT34" s="565">
        <f t="shared" si="109"/>
        <v>6500000</v>
      </c>
      <c r="AU34" s="565">
        <f t="shared" si="109"/>
        <v>2713685828</v>
      </c>
      <c r="AV34" s="565">
        <f t="shared" si="109"/>
        <v>4849245247</v>
      </c>
      <c r="AW34" s="565">
        <f t="shared" si="109"/>
        <v>2686797248</v>
      </c>
      <c r="AX34" s="565">
        <f t="shared" si="109"/>
        <v>34777300</v>
      </c>
      <c r="AY34" s="565">
        <f t="shared" si="109"/>
        <v>4407695436</v>
      </c>
      <c r="AZ34" s="565">
        <f t="shared" si="109"/>
        <v>3969899311</v>
      </c>
      <c r="BA34" s="565">
        <f t="shared" si="109"/>
        <v>19343998162</v>
      </c>
      <c r="BB34" s="565">
        <f t="shared" si="109"/>
        <v>19343998162</v>
      </c>
      <c r="BC34" s="565">
        <f t="shared" si="109"/>
        <v>10803662950</v>
      </c>
      <c r="BD34" s="565">
        <f t="shared" si="109"/>
        <v>19343998162</v>
      </c>
      <c r="BE34" s="567">
        <f t="shared" si="109"/>
        <v>10803662950</v>
      </c>
      <c r="BF34" s="568">
        <f>+BF31+BF32</f>
        <v>28790156574</v>
      </c>
      <c r="BG34" s="565">
        <f t="shared" si="109"/>
        <v>2605284337</v>
      </c>
      <c r="BH34" s="565">
        <f t="shared" si="109"/>
        <v>2604127670</v>
      </c>
      <c r="BI34" s="565">
        <f t="shared" si="109"/>
        <v>2197882269</v>
      </c>
      <c r="BJ34" s="565">
        <f t="shared" si="109"/>
        <v>72312967</v>
      </c>
      <c r="BK34" s="565">
        <f t="shared" si="109"/>
        <v>1915629675</v>
      </c>
      <c r="BL34" s="565">
        <f t="shared" si="109"/>
        <v>47545366</v>
      </c>
      <c r="BM34" s="565">
        <f t="shared" si="109"/>
        <v>2915877707</v>
      </c>
      <c r="BN34" s="565">
        <f t="shared" si="109"/>
        <v>18151480</v>
      </c>
      <c r="BO34" s="565">
        <f t="shared" si="109"/>
        <v>2883459979</v>
      </c>
      <c r="BP34" s="565">
        <f t="shared" si="109"/>
        <v>15711989.999999985</v>
      </c>
      <c r="BQ34" s="565">
        <f t="shared" si="109"/>
        <v>1375155962</v>
      </c>
      <c r="BR34" s="565">
        <f t="shared" si="109"/>
        <v>75028413.000000015</v>
      </c>
      <c r="BS34" s="565">
        <f t="shared" si="109"/>
        <v>2868474409</v>
      </c>
      <c r="BT34" s="565">
        <f t="shared" si="109"/>
        <v>0</v>
      </c>
      <c r="BU34" s="565">
        <f t="shared" si="109"/>
        <v>1963459571</v>
      </c>
      <c r="BV34" s="565">
        <f t="shared" si="109"/>
        <v>0</v>
      </c>
      <c r="BW34" s="565">
        <f t="shared" si="109"/>
        <v>1938253736</v>
      </c>
      <c r="BX34" s="565">
        <f t="shared" si="109"/>
        <v>0</v>
      </c>
      <c r="BY34" s="565">
        <f t="shared" si="109"/>
        <v>1910047068</v>
      </c>
      <c r="BZ34" s="565">
        <f t="shared" si="109"/>
        <v>0</v>
      </c>
      <c r="CA34" s="565">
        <f t="shared" si="109"/>
        <v>1910047068</v>
      </c>
      <c r="CB34" s="565">
        <f t="shared" si="109"/>
        <v>0</v>
      </c>
      <c r="CC34" s="565">
        <f t="shared" si="109"/>
        <v>1796876076</v>
      </c>
      <c r="CD34" s="566">
        <f t="shared" si="109"/>
        <v>0</v>
      </c>
      <c r="CE34" s="564">
        <f t="shared" ref="CE34:CI34" si="110">+CE31+CE32</f>
        <v>26280447857</v>
      </c>
      <c r="CF34" s="565">
        <f t="shared" si="110"/>
        <v>13893289929</v>
      </c>
      <c r="CG34" s="565">
        <f t="shared" si="110"/>
        <v>2832877886</v>
      </c>
      <c r="CH34" s="565">
        <f t="shared" si="110"/>
        <v>26280447857</v>
      </c>
      <c r="CI34" s="567">
        <f t="shared" si="110"/>
        <v>2832877886</v>
      </c>
      <c r="CJ34" s="564">
        <f t="shared" si="109"/>
        <v>73701000000</v>
      </c>
      <c r="CK34" s="565">
        <f t="shared" si="109"/>
        <v>0</v>
      </c>
      <c r="CL34" s="565">
        <f t="shared" si="109"/>
        <v>0</v>
      </c>
      <c r="CM34" s="565">
        <f t="shared" si="109"/>
        <v>0</v>
      </c>
      <c r="CN34" s="565">
        <f t="shared" si="109"/>
        <v>0</v>
      </c>
      <c r="CO34" s="565">
        <f t="shared" si="109"/>
        <v>0</v>
      </c>
      <c r="CP34" s="565">
        <f t="shared" si="109"/>
        <v>0</v>
      </c>
      <c r="CQ34" s="565">
        <f t="shared" si="109"/>
        <v>0</v>
      </c>
      <c r="CR34" s="565">
        <f t="shared" si="109"/>
        <v>0</v>
      </c>
      <c r="CS34" s="565">
        <f t="shared" si="109"/>
        <v>0</v>
      </c>
      <c r="CT34" s="565">
        <f t="shared" si="109"/>
        <v>0</v>
      </c>
      <c r="CU34" s="565">
        <f t="shared" si="109"/>
        <v>0</v>
      </c>
      <c r="CV34" s="565">
        <f t="shared" si="109"/>
        <v>0</v>
      </c>
      <c r="CW34" s="565">
        <f t="shared" si="109"/>
        <v>0</v>
      </c>
      <c r="CX34" s="565">
        <f t="shared" ref="CX34:EQ34" si="111">+CX31+CX32</f>
        <v>0</v>
      </c>
      <c r="CY34" s="565">
        <f t="shared" si="111"/>
        <v>0</v>
      </c>
      <c r="CZ34" s="565">
        <f t="shared" si="111"/>
        <v>0</v>
      </c>
      <c r="DA34" s="565">
        <f t="shared" si="111"/>
        <v>0</v>
      </c>
      <c r="DB34" s="565">
        <f t="shared" si="111"/>
        <v>0</v>
      </c>
      <c r="DC34" s="565">
        <f t="shared" si="111"/>
        <v>0</v>
      </c>
      <c r="DD34" s="565">
        <f t="shared" si="111"/>
        <v>0</v>
      </c>
      <c r="DE34" s="565">
        <f t="shared" si="111"/>
        <v>0</v>
      </c>
      <c r="DF34" s="565">
        <f t="shared" si="111"/>
        <v>0</v>
      </c>
      <c r="DG34" s="565">
        <f t="shared" si="111"/>
        <v>0</v>
      </c>
      <c r="DH34" s="565">
        <f t="shared" si="111"/>
        <v>0</v>
      </c>
      <c r="DI34" s="565">
        <f t="shared" si="111"/>
        <v>0</v>
      </c>
      <c r="DJ34" s="565">
        <f t="shared" si="111"/>
        <v>0</v>
      </c>
      <c r="DK34" s="565">
        <f t="shared" si="111"/>
        <v>0</v>
      </c>
      <c r="DL34" s="565">
        <f t="shared" si="111"/>
        <v>0</v>
      </c>
      <c r="DM34" s="565">
        <f t="shared" si="111"/>
        <v>0</v>
      </c>
      <c r="DN34" s="567">
        <f t="shared" si="111"/>
        <v>28983000000</v>
      </c>
      <c r="DO34" s="489">
        <f t="shared" si="111"/>
        <v>0</v>
      </c>
      <c r="DP34" s="490">
        <f t="shared" si="111"/>
        <v>0</v>
      </c>
      <c r="DQ34" s="490">
        <f t="shared" si="111"/>
        <v>0</v>
      </c>
      <c r="DR34" s="490">
        <f t="shared" si="111"/>
        <v>0</v>
      </c>
      <c r="DS34" s="490">
        <f t="shared" si="111"/>
        <v>0</v>
      </c>
      <c r="DT34" s="490">
        <f t="shared" si="111"/>
        <v>0</v>
      </c>
      <c r="DU34" s="490">
        <f t="shared" si="111"/>
        <v>0</v>
      </c>
      <c r="DV34" s="490">
        <f t="shared" si="111"/>
        <v>0</v>
      </c>
      <c r="DW34" s="490">
        <f t="shared" si="111"/>
        <v>0</v>
      </c>
      <c r="DX34" s="490">
        <f t="shared" si="111"/>
        <v>0</v>
      </c>
      <c r="DY34" s="490">
        <f t="shared" si="111"/>
        <v>0</v>
      </c>
      <c r="DZ34" s="490">
        <f t="shared" si="111"/>
        <v>0</v>
      </c>
      <c r="EA34" s="490">
        <f t="shared" si="111"/>
        <v>0</v>
      </c>
      <c r="EB34" s="490">
        <f t="shared" si="111"/>
        <v>0</v>
      </c>
      <c r="EC34" s="490">
        <f t="shared" si="111"/>
        <v>0</v>
      </c>
      <c r="ED34" s="490">
        <f t="shared" si="111"/>
        <v>0</v>
      </c>
      <c r="EE34" s="490">
        <f t="shared" si="111"/>
        <v>0</v>
      </c>
      <c r="EF34" s="490">
        <f t="shared" si="111"/>
        <v>0</v>
      </c>
      <c r="EG34" s="490">
        <f t="shared" si="111"/>
        <v>0</v>
      </c>
      <c r="EH34" s="490">
        <f t="shared" si="111"/>
        <v>0</v>
      </c>
      <c r="EI34" s="490">
        <f t="shared" si="111"/>
        <v>0</v>
      </c>
      <c r="EJ34" s="490">
        <f t="shared" si="111"/>
        <v>0</v>
      </c>
      <c r="EK34" s="490">
        <f t="shared" si="111"/>
        <v>0</v>
      </c>
      <c r="EL34" s="490">
        <f t="shared" si="111"/>
        <v>0</v>
      </c>
      <c r="EM34" s="490">
        <f t="shared" si="111"/>
        <v>0</v>
      </c>
      <c r="EN34" s="490">
        <f t="shared" si="111"/>
        <v>0</v>
      </c>
      <c r="EO34" s="490">
        <f t="shared" si="111"/>
        <v>0</v>
      </c>
      <c r="EP34" s="490">
        <f t="shared" si="111"/>
        <v>0</v>
      </c>
      <c r="EQ34" s="491">
        <f t="shared" si="111"/>
        <v>0</v>
      </c>
      <c r="ER34" s="992"/>
      <c r="ES34" s="796"/>
      <c r="ET34" s="796"/>
      <c r="EU34" s="796"/>
      <c r="EV34" s="796"/>
      <c r="EW34" s="796"/>
      <c r="EX34" s="796"/>
      <c r="EY34" s="796"/>
      <c r="EZ34" s="796"/>
      <c r="FA34" s="993"/>
    </row>
    <row r="35" spans="1:157" ht="24" customHeight="1" x14ac:dyDescent="0.2">
      <c r="H35" s="82"/>
      <c r="I35" s="82"/>
      <c r="J35" s="82"/>
      <c r="K35" s="82"/>
      <c r="L35" s="82"/>
      <c r="M35" s="82"/>
      <c r="N35" s="82"/>
      <c r="O35" s="82"/>
      <c r="P35" s="82"/>
      <c r="Q35" s="82"/>
      <c r="R35" s="82"/>
      <c r="S35" s="82"/>
      <c r="T35" s="82"/>
      <c r="U35" s="82"/>
      <c r="V35" s="82"/>
      <c r="W35" s="82"/>
      <c r="X35" s="82"/>
      <c r="Y35" s="82"/>
      <c r="Z35" s="82"/>
      <c r="AA35" s="82"/>
      <c r="AB35" s="82"/>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107"/>
      <c r="BB35" s="107"/>
      <c r="BC35" s="107"/>
      <c r="BD35" s="107"/>
      <c r="BE35" s="107"/>
      <c r="BF35" s="71"/>
      <c r="BG35" s="71"/>
      <c r="BH35" s="71"/>
      <c r="BI35" s="71"/>
      <c r="BJ35" s="71"/>
      <c r="BK35" s="71"/>
      <c r="BL35" s="71"/>
      <c r="BM35" s="71"/>
      <c r="BN35" s="71"/>
      <c r="BO35" s="71"/>
      <c r="BP35" s="71"/>
      <c r="BQ35" s="71"/>
      <c r="BR35" s="71"/>
      <c r="BS35" s="71"/>
      <c r="BT35" s="71"/>
      <c r="BU35" s="71"/>
      <c r="BV35" s="71"/>
      <c r="BW35" s="71"/>
      <c r="BX35" s="71"/>
      <c r="BY35" s="71"/>
      <c r="BZ35" s="71"/>
      <c r="CA35" s="71"/>
      <c r="CB35" s="71"/>
      <c r="CC35" s="71"/>
      <c r="CD35" s="71"/>
      <c r="CE35" s="71"/>
      <c r="CF35" s="71"/>
      <c r="CG35" s="71"/>
      <c r="CH35" s="335"/>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row>
    <row r="36" spans="1:157" ht="24" customHeight="1" x14ac:dyDescent="0.2">
      <c r="F36" s="88" t="s">
        <v>33</v>
      </c>
      <c r="G36" s="68"/>
      <c r="H36" s="68"/>
      <c r="I36" s="68"/>
      <c r="J36" s="68"/>
      <c r="K36" s="68"/>
      <c r="L36" s="68"/>
      <c r="M36" s="68"/>
      <c r="N36" s="68"/>
      <c r="O36" s="68"/>
      <c r="P36" s="68"/>
      <c r="Q36" s="68"/>
      <c r="R36" s="68"/>
      <c r="S36" s="68"/>
      <c r="T36" s="68"/>
      <c r="U36" s="68"/>
      <c r="V36" s="68"/>
      <c r="W36" s="68"/>
      <c r="X36" s="68"/>
      <c r="Y36" s="68"/>
      <c r="Z36" s="68"/>
      <c r="AA36" s="68"/>
      <c r="AB36" s="68"/>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115"/>
      <c r="BB36" s="116"/>
      <c r="BC36" s="116"/>
      <c r="BD36" s="116"/>
      <c r="BE36" s="107"/>
      <c r="BW36" s="72"/>
      <c r="BX36" s="72"/>
      <c r="BY36" s="72"/>
      <c r="BZ36" s="72"/>
      <c r="CA36" s="72"/>
      <c r="CB36" s="72"/>
      <c r="CC36" s="72"/>
      <c r="CD36" s="72"/>
      <c r="CE36" s="316"/>
      <c r="CF36" s="72"/>
      <c r="CG36" s="72"/>
      <c r="CH36" s="72"/>
      <c r="CI36" s="72"/>
    </row>
    <row r="37" spans="1:157" ht="24" customHeight="1" x14ac:dyDescent="0.2">
      <c r="F37" s="413" t="s">
        <v>34</v>
      </c>
      <c r="G37" s="707" t="s">
        <v>35</v>
      </c>
      <c r="H37" s="708"/>
      <c r="I37" s="708"/>
      <c r="J37" s="708"/>
      <c r="K37" s="708"/>
      <c r="L37" s="708"/>
      <c r="M37" s="709"/>
      <c r="N37" s="710" t="s">
        <v>36</v>
      </c>
      <c r="O37" s="711"/>
      <c r="P37" s="711"/>
      <c r="Q37" s="711"/>
      <c r="R37" s="711"/>
      <c r="S37" s="711"/>
      <c r="T37" s="712"/>
      <c r="BA37" s="114"/>
      <c r="BB37" s="114"/>
      <c r="BC37" s="114"/>
      <c r="BD37" s="114"/>
      <c r="BE37" s="114"/>
      <c r="BF37" s="75"/>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row>
    <row r="38" spans="1:157" ht="24" customHeight="1" x14ac:dyDescent="0.2">
      <c r="F38" s="414">
        <v>13</v>
      </c>
      <c r="G38" s="636" t="s">
        <v>78</v>
      </c>
      <c r="H38" s="636"/>
      <c r="I38" s="636"/>
      <c r="J38" s="636"/>
      <c r="K38" s="636"/>
      <c r="L38" s="636"/>
      <c r="M38" s="636"/>
      <c r="N38" s="636" t="s">
        <v>69</v>
      </c>
      <c r="O38" s="636"/>
      <c r="P38" s="636"/>
      <c r="Q38" s="636"/>
      <c r="R38" s="636"/>
      <c r="S38" s="636"/>
      <c r="T38" s="636"/>
      <c r="BA38" s="111"/>
      <c r="BB38" s="107"/>
      <c r="BC38" s="107"/>
      <c r="BD38" s="107"/>
      <c r="BE38" s="107"/>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N38" s="74"/>
      <c r="DO38" s="74"/>
      <c r="DP38" s="74"/>
      <c r="DQ38" s="74"/>
      <c r="DR38" s="74"/>
      <c r="DS38" s="74"/>
      <c r="DT38" s="74"/>
      <c r="DU38" s="74"/>
      <c r="DV38" s="74"/>
      <c r="DW38" s="74"/>
      <c r="DX38" s="74"/>
      <c r="DY38" s="74"/>
      <c r="DZ38" s="74"/>
      <c r="EA38" s="74"/>
      <c r="EB38" s="74"/>
      <c r="EC38" s="74"/>
      <c r="ED38" s="74"/>
      <c r="EE38" s="74"/>
      <c r="EF38" s="74"/>
    </row>
    <row r="39" spans="1:157" ht="24" customHeight="1" x14ac:dyDescent="0.2">
      <c r="F39" s="414">
        <v>14</v>
      </c>
      <c r="G39" s="636" t="s">
        <v>148</v>
      </c>
      <c r="H39" s="636"/>
      <c r="I39" s="636"/>
      <c r="J39" s="636"/>
      <c r="K39" s="636"/>
      <c r="L39" s="636"/>
      <c r="M39" s="636"/>
      <c r="N39" s="637" t="s">
        <v>531</v>
      </c>
      <c r="O39" s="637"/>
      <c r="P39" s="637"/>
      <c r="Q39" s="637"/>
      <c r="R39" s="637"/>
      <c r="S39" s="637"/>
      <c r="T39" s="637"/>
      <c r="BA39" s="111"/>
      <c r="BB39" s="107"/>
      <c r="BC39" s="107"/>
      <c r="BD39" s="107"/>
      <c r="BE39" s="107"/>
      <c r="BF39" s="76"/>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row>
    <row r="40" spans="1:157" ht="24" customHeight="1" x14ac:dyDescent="0.2">
      <c r="G40" s="83"/>
      <c r="Q40" s="83"/>
      <c r="BA40" s="111"/>
      <c r="BB40" s="107"/>
      <c r="BC40" s="107"/>
      <c r="BD40" s="107"/>
      <c r="BE40" s="107"/>
    </row>
    <row r="41" spans="1:157" ht="24" customHeight="1" x14ac:dyDescent="0.2">
      <c r="AD41" s="77"/>
      <c r="BB41" s="107"/>
      <c r="BC41" s="107"/>
      <c r="BD41" s="107"/>
      <c r="BE41" s="107"/>
      <c r="BF41" s="73"/>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row>
    <row r="42" spans="1:157" ht="24" customHeight="1" x14ac:dyDescent="0.25">
      <c r="AD42" s="77"/>
      <c r="BE42" s="112"/>
      <c r="BF42" s="73"/>
    </row>
    <row r="43" spans="1:157" ht="24" customHeight="1" x14ac:dyDescent="0.25">
      <c r="AD43" s="77"/>
      <c r="BE43" s="112"/>
      <c r="BF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row>
    <row r="44" spans="1:157" ht="24" customHeight="1" x14ac:dyDescent="0.25">
      <c r="BE44" s="112"/>
      <c r="BF44" s="113"/>
    </row>
    <row r="45" spans="1:157" ht="24" customHeight="1" x14ac:dyDescent="0.2">
      <c r="AD45" s="77"/>
    </row>
  </sheetData>
  <mergeCells count="62">
    <mergeCell ref="FA24:FA30"/>
    <mergeCell ref="ER31:FA34"/>
    <mergeCell ref="A31:E34"/>
    <mergeCell ref="B17:B23"/>
    <mergeCell ref="C17:C23"/>
    <mergeCell ref="EZ24:EZ30"/>
    <mergeCell ref="EY17:EY23"/>
    <mergeCell ref="EW24:EW30"/>
    <mergeCell ref="EX24:EX30"/>
    <mergeCell ref="D24:D30"/>
    <mergeCell ref="E24:E30"/>
    <mergeCell ref="EX17:EX23"/>
    <mergeCell ref="E17:E23"/>
    <mergeCell ref="EZ17:EZ23"/>
    <mergeCell ref="EY24:EY30"/>
    <mergeCell ref="D10:D16"/>
    <mergeCell ref="E10:E16"/>
    <mergeCell ref="A10:A30"/>
    <mergeCell ref="C24:C30"/>
    <mergeCell ref="B24:B30"/>
    <mergeCell ref="B10:B16"/>
    <mergeCell ref="C10:C16"/>
    <mergeCell ref="D17:D23"/>
    <mergeCell ref="A1:E3"/>
    <mergeCell ref="A4:E4"/>
    <mergeCell ref="A5:E5"/>
    <mergeCell ref="A7:G8"/>
    <mergeCell ref="F1:FA1"/>
    <mergeCell ref="F2:FA2"/>
    <mergeCell ref="F3:EQ3"/>
    <mergeCell ref="H8:AA8"/>
    <mergeCell ref="AB8:BE8"/>
    <mergeCell ref="BF8:CI8"/>
    <mergeCell ref="ER3:FA3"/>
    <mergeCell ref="F5:FA5"/>
    <mergeCell ref="F4:FA4"/>
    <mergeCell ref="FA7:FA9"/>
    <mergeCell ref="EY7:EY9"/>
    <mergeCell ref="EZ7:EZ9"/>
    <mergeCell ref="ER7:ER9"/>
    <mergeCell ref="EU7:EU9"/>
    <mergeCell ref="DN8:EQ8"/>
    <mergeCell ref="CJ8:DM8"/>
    <mergeCell ref="EX7:EX9"/>
    <mergeCell ref="EV7:EV9"/>
    <mergeCell ref="EW7:EW9"/>
    <mergeCell ref="ET7:ET9"/>
    <mergeCell ref="ES7:ES9"/>
    <mergeCell ref="H7:EQ7"/>
    <mergeCell ref="FA10:FA16"/>
    <mergeCell ref="EZ10:EZ16"/>
    <mergeCell ref="EW17:EW23"/>
    <mergeCell ref="EX10:EX16"/>
    <mergeCell ref="EW10:EW16"/>
    <mergeCell ref="EY10:EY16"/>
    <mergeCell ref="FA17:FA23"/>
    <mergeCell ref="G37:M37"/>
    <mergeCell ref="N37:T37"/>
    <mergeCell ref="G38:M38"/>
    <mergeCell ref="N38:T38"/>
    <mergeCell ref="G39:M39"/>
    <mergeCell ref="N39:T39"/>
  </mergeCells>
  <printOptions horizontalCentered="1" verticalCentered="1"/>
  <pageMargins left="0" right="0" top="0.74803149606299213" bottom="0" header="0.31496062992125984" footer="0"/>
  <pageSetup scale="20" fitToHeight="0" orientation="landscape" r:id="rId1"/>
  <ignoredErrors>
    <ignoredError sqref="CI24 CE22 CE17" unlocked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6"/>
  <sheetViews>
    <sheetView showGridLines="0" zoomScale="64" zoomScaleNormal="64" zoomScalePageLayoutView="75" workbookViewId="0">
      <selection activeCell="J19" sqref="J19"/>
    </sheetView>
  </sheetViews>
  <sheetFormatPr baseColWidth="10" defaultColWidth="10.85546875" defaultRowHeight="21.75" customHeight="1" x14ac:dyDescent="0.25"/>
  <cols>
    <col min="1" max="1" width="10.5703125" style="92" customWidth="1"/>
    <col min="2" max="2" width="26.140625" style="92" customWidth="1"/>
    <col min="3" max="3" width="37.140625" style="105" customWidth="1"/>
    <col min="4" max="4" width="7.140625" style="92" customWidth="1"/>
    <col min="5" max="5" width="8.140625" style="92" customWidth="1"/>
    <col min="6" max="6" width="10.85546875" style="92" customWidth="1"/>
    <col min="7" max="7" width="8" style="92" customWidth="1"/>
    <col min="8" max="8" width="7.42578125" style="92" customWidth="1"/>
    <col min="9" max="9" width="8.140625" style="92" customWidth="1"/>
    <col min="10" max="10" width="8.7109375" style="92" customWidth="1"/>
    <col min="11" max="11" width="8.28515625" style="92" customWidth="1"/>
    <col min="12" max="12" width="9" style="92" customWidth="1"/>
    <col min="13" max="13" width="8.28515625" style="92" customWidth="1"/>
    <col min="14" max="18" width="8.28515625" style="104" customWidth="1"/>
    <col min="19" max="19" width="9.85546875" style="104" customWidth="1"/>
    <col min="20" max="20" width="9" style="104" customWidth="1"/>
    <col min="21" max="21" width="10.140625" style="104" customWidth="1"/>
    <col min="22" max="22" width="57.7109375" style="103" customWidth="1"/>
    <col min="23" max="16384" width="10.85546875" style="92"/>
  </cols>
  <sheetData>
    <row r="1" spans="1:22" ht="21.75" customHeight="1" thickBot="1" x14ac:dyDescent="0.3">
      <c r="A1" s="638"/>
      <c r="B1" s="639"/>
      <c r="C1" s="639"/>
      <c r="D1" s="654" t="s">
        <v>37</v>
      </c>
      <c r="E1" s="655"/>
      <c r="F1" s="655"/>
      <c r="G1" s="655"/>
      <c r="H1" s="655"/>
      <c r="I1" s="655"/>
      <c r="J1" s="655"/>
      <c r="K1" s="655"/>
      <c r="L1" s="655"/>
      <c r="M1" s="655"/>
      <c r="N1" s="655"/>
      <c r="O1" s="655"/>
      <c r="P1" s="655"/>
      <c r="Q1" s="655"/>
      <c r="R1" s="655"/>
      <c r="S1" s="655"/>
      <c r="T1" s="655"/>
      <c r="U1" s="655"/>
      <c r="V1" s="656"/>
    </row>
    <row r="2" spans="1:22" ht="27" customHeight="1" thickBot="1" x14ac:dyDescent="0.3">
      <c r="A2" s="640"/>
      <c r="B2" s="641"/>
      <c r="C2" s="641"/>
      <c r="D2" s="654" t="s">
        <v>146</v>
      </c>
      <c r="E2" s="655"/>
      <c r="F2" s="655"/>
      <c r="G2" s="655"/>
      <c r="H2" s="655"/>
      <c r="I2" s="655"/>
      <c r="J2" s="655"/>
      <c r="K2" s="655"/>
      <c r="L2" s="655"/>
      <c r="M2" s="655"/>
      <c r="N2" s="655"/>
      <c r="O2" s="655"/>
      <c r="P2" s="655"/>
      <c r="Q2" s="655"/>
      <c r="R2" s="655"/>
      <c r="S2" s="655"/>
      <c r="T2" s="655"/>
      <c r="U2" s="655"/>
      <c r="V2" s="656"/>
    </row>
    <row r="3" spans="1:22" ht="27" customHeight="1" thickBot="1" x14ac:dyDescent="0.3">
      <c r="A3" s="642"/>
      <c r="B3" s="643"/>
      <c r="C3" s="643"/>
      <c r="D3" s="661" t="s">
        <v>38</v>
      </c>
      <c r="E3" s="662"/>
      <c r="F3" s="662"/>
      <c r="G3" s="662"/>
      <c r="H3" s="662"/>
      <c r="I3" s="662"/>
      <c r="J3" s="662"/>
      <c r="K3" s="662"/>
      <c r="L3" s="662"/>
      <c r="M3" s="662"/>
      <c r="N3" s="662"/>
      <c r="O3" s="662"/>
      <c r="P3" s="662"/>
      <c r="Q3" s="662"/>
      <c r="R3" s="662"/>
      <c r="S3" s="662"/>
      <c r="T3" s="659" t="s">
        <v>126</v>
      </c>
      <c r="U3" s="659"/>
      <c r="V3" s="660"/>
    </row>
    <row r="4" spans="1:22" ht="27" customHeight="1" thickBot="1" x14ac:dyDescent="0.3">
      <c r="A4" s="649" t="s">
        <v>0</v>
      </c>
      <c r="B4" s="650"/>
      <c r="C4" s="651"/>
      <c r="D4" s="657" t="s">
        <v>149</v>
      </c>
      <c r="E4" s="658"/>
      <c r="F4" s="658"/>
      <c r="G4" s="658"/>
      <c r="H4" s="658"/>
      <c r="I4" s="658"/>
      <c r="J4" s="658"/>
      <c r="K4" s="658"/>
      <c r="L4" s="658"/>
      <c r="M4" s="658"/>
      <c r="N4" s="658"/>
      <c r="O4" s="658"/>
      <c r="P4" s="658"/>
      <c r="Q4" s="658"/>
      <c r="R4" s="658"/>
      <c r="S4" s="658"/>
      <c r="T4" s="658"/>
      <c r="U4" s="658"/>
      <c r="V4" s="658"/>
    </row>
    <row r="5" spans="1:22" ht="27" customHeight="1" thickBot="1" x14ac:dyDescent="0.3">
      <c r="A5" s="644" t="s">
        <v>2</v>
      </c>
      <c r="B5" s="645"/>
      <c r="C5" s="646"/>
      <c r="D5" s="647" t="s">
        <v>150</v>
      </c>
      <c r="E5" s="648"/>
      <c r="F5" s="648"/>
      <c r="G5" s="648"/>
      <c r="H5" s="648"/>
      <c r="I5" s="648"/>
      <c r="J5" s="648"/>
      <c r="K5" s="648"/>
      <c r="L5" s="648"/>
      <c r="M5" s="648"/>
      <c r="N5" s="648"/>
      <c r="O5" s="648"/>
      <c r="P5" s="648"/>
      <c r="Q5" s="648"/>
      <c r="R5" s="648"/>
      <c r="S5" s="648"/>
      <c r="T5" s="648"/>
      <c r="U5" s="648"/>
      <c r="V5" s="409"/>
    </row>
    <row r="6" spans="1:22" ht="27" customHeight="1" thickBot="1" x14ac:dyDescent="0.3">
      <c r="A6" s="652"/>
      <c r="B6" s="653"/>
      <c r="C6" s="653"/>
      <c r="D6" s="653"/>
      <c r="E6" s="653"/>
      <c r="F6" s="653"/>
      <c r="G6" s="653"/>
      <c r="H6" s="653"/>
      <c r="I6" s="653"/>
      <c r="J6" s="653"/>
      <c r="K6" s="653"/>
      <c r="L6" s="653"/>
      <c r="M6" s="653"/>
      <c r="N6" s="653"/>
      <c r="O6" s="653"/>
      <c r="P6" s="653"/>
      <c r="Q6" s="653"/>
      <c r="R6" s="653"/>
      <c r="S6" s="653"/>
      <c r="T6" s="653"/>
      <c r="U6" s="653"/>
      <c r="V6" s="93"/>
    </row>
    <row r="7" spans="1:22" s="94" customFormat="1" ht="32.25" customHeight="1" x14ac:dyDescent="0.25">
      <c r="A7" s="669" t="s">
        <v>23</v>
      </c>
      <c r="B7" s="663" t="s">
        <v>24</v>
      </c>
      <c r="C7" s="672" t="s">
        <v>56</v>
      </c>
      <c r="D7" s="674" t="s">
        <v>25</v>
      </c>
      <c r="E7" s="675"/>
      <c r="F7" s="676" t="s">
        <v>420</v>
      </c>
      <c r="G7" s="676"/>
      <c r="H7" s="676"/>
      <c r="I7" s="676"/>
      <c r="J7" s="676"/>
      <c r="K7" s="676"/>
      <c r="L7" s="676"/>
      <c r="M7" s="676"/>
      <c r="N7" s="676"/>
      <c r="O7" s="676"/>
      <c r="P7" s="676"/>
      <c r="Q7" s="676"/>
      <c r="R7" s="676"/>
      <c r="S7" s="676"/>
      <c r="T7" s="663" t="s">
        <v>29</v>
      </c>
      <c r="U7" s="663"/>
      <c r="V7" s="664" t="s">
        <v>476</v>
      </c>
    </row>
    <row r="8" spans="1:22" s="94" customFormat="1" ht="35.25" customHeight="1" thickBot="1" x14ac:dyDescent="0.3">
      <c r="A8" s="670"/>
      <c r="B8" s="671"/>
      <c r="C8" s="673"/>
      <c r="D8" s="411" t="s">
        <v>26</v>
      </c>
      <c r="E8" s="411" t="s">
        <v>27</v>
      </c>
      <c r="F8" s="411" t="s">
        <v>28</v>
      </c>
      <c r="G8" s="412" t="s">
        <v>6</v>
      </c>
      <c r="H8" s="412" t="s">
        <v>7</v>
      </c>
      <c r="I8" s="412" t="s">
        <v>8</v>
      </c>
      <c r="J8" s="412" t="s">
        <v>9</v>
      </c>
      <c r="K8" s="412" t="s">
        <v>10</v>
      </c>
      <c r="L8" s="412" t="s">
        <v>11</v>
      </c>
      <c r="M8" s="412" t="s">
        <v>12</v>
      </c>
      <c r="N8" s="412" t="s">
        <v>13</v>
      </c>
      <c r="O8" s="412" t="s">
        <v>14</v>
      </c>
      <c r="P8" s="412" t="s">
        <v>15</v>
      </c>
      <c r="Q8" s="412" t="s">
        <v>16</v>
      </c>
      <c r="R8" s="412" t="s">
        <v>17</v>
      </c>
      <c r="S8" s="410" t="s">
        <v>18</v>
      </c>
      <c r="T8" s="410" t="s">
        <v>30</v>
      </c>
      <c r="U8" s="410" t="s">
        <v>31</v>
      </c>
      <c r="V8" s="665"/>
    </row>
    <row r="9" spans="1:22" s="94" customFormat="1" ht="36.75" customHeight="1" x14ac:dyDescent="0.25">
      <c r="A9" s="713"/>
      <c r="B9" s="715" t="s">
        <v>165</v>
      </c>
      <c r="C9" s="718" t="s">
        <v>163</v>
      </c>
      <c r="D9" s="683" t="s">
        <v>172</v>
      </c>
      <c r="E9" s="683"/>
      <c r="F9" s="95" t="s">
        <v>19</v>
      </c>
      <c r="G9" s="366">
        <v>0</v>
      </c>
      <c r="H9" s="366">
        <v>0.09</v>
      </c>
      <c r="I9" s="366">
        <v>0.09</v>
      </c>
      <c r="J9" s="366">
        <v>0.09</v>
      </c>
      <c r="K9" s="366">
        <v>0.1</v>
      </c>
      <c r="L9" s="366">
        <v>0.09</v>
      </c>
      <c r="M9" s="366">
        <v>0.09</v>
      </c>
      <c r="N9" s="366">
        <v>0.09</v>
      </c>
      <c r="O9" s="366">
        <v>0.09</v>
      </c>
      <c r="P9" s="366">
        <v>0.09</v>
      </c>
      <c r="Q9" s="366">
        <v>0.09</v>
      </c>
      <c r="R9" s="366">
        <v>0.09</v>
      </c>
      <c r="S9" s="219">
        <f t="shared" ref="S9:S30" si="0">SUM(G9:R9)</f>
        <v>0.99999999999999978</v>
      </c>
      <c r="T9" s="666">
        <v>0.3</v>
      </c>
      <c r="U9" s="666">
        <v>0.1</v>
      </c>
      <c r="V9" s="722" t="s">
        <v>481</v>
      </c>
    </row>
    <row r="10" spans="1:22" s="94" customFormat="1" ht="36.75" customHeight="1" x14ac:dyDescent="0.25">
      <c r="A10" s="713"/>
      <c r="B10" s="716"/>
      <c r="C10" s="677"/>
      <c r="D10" s="678"/>
      <c r="E10" s="678"/>
      <c r="F10" s="97" t="s">
        <v>20</v>
      </c>
      <c r="G10" s="223">
        <v>0</v>
      </c>
      <c r="H10" s="223">
        <v>0.09</v>
      </c>
      <c r="I10" s="223">
        <v>0.09</v>
      </c>
      <c r="J10" s="223">
        <v>0.09</v>
      </c>
      <c r="K10" s="223">
        <v>0.1</v>
      </c>
      <c r="L10" s="223">
        <v>0.09</v>
      </c>
      <c r="M10" s="223"/>
      <c r="N10" s="223"/>
      <c r="O10" s="223"/>
      <c r="P10" s="223"/>
      <c r="Q10" s="223"/>
      <c r="R10" s="223"/>
      <c r="S10" s="177">
        <f t="shared" si="0"/>
        <v>0.45999999999999996</v>
      </c>
      <c r="T10" s="667"/>
      <c r="U10" s="667"/>
      <c r="V10" s="723"/>
    </row>
    <row r="11" spans="1:22" s="94" customFormat="1" ht="36.75" customHeight="1" x14ac:dyDescent="0.25">
      <c r="A11" s="713"/>
      <c r="B11" s="716"/>
      <c r="C11" s="677" t="s">
        <v>164</v>
      </c>
      <c r="D11" s="678" t="s">
        <v>172</v>
      </c>
      <c r="E11" s="678"/>
      <c r="F11" s="98" t="s">
        <v>19</v>
      </c>
      <c r="G11" s="223">
        <v>0</v>
      </c>
      <c r="H11" s="223">
        <v>0.05</v>
      </c>
      <c r="I11" s="223">
        <v>0.1</v>
      </c>
      <c r="J11" s="223">
        <v>0.1</v>
      </c>
      <c r="K11" s="223">
        <v>0.1</v>
      </c>
      <c r="L11" s="223">
        <v>0.1</v>
      </c>
      <c r="M11" s="223">
        <v>0.1</v>
      </c>
      <c r="N11" s="223">
        <v>0.1</v>
      </c>
      <c r="O11" s="223">
        <v>0.1</v>
      </c>
      <c r="P11" s="223">
        <v>0.1</v>
      </c>
      <c r="Q11" s="223">
        <v>0.1</v>
      </c>
      <c r="R11" s="223">
        <v>0.05</v>
      </c>
      <c r="S11" s="100">
        <f t="shared" si="0"/>
        <v>0.99999999999999989</v>
      </c>
      <c r="T11" s="667"/>
      <c r="U11" s="667">
        <v>0.1</v>
      </c>
      <c r="V11" s="680" t="s">
        <v>482</v>
      </c>
    </row>
    <row r="12" spans="1:22" s="94" customFormat="1" ht="36.75" customHeight="1" x14ac:dyDescent="0.25">
      <c r="A12" s="713"/>
      <c r="B12" s="716"/>
      <c r="C12" s="677"/>
      <c r="D12" s="678"/>
      <c r="E12" s="678"/>
      <c r="F12" s="97" t="s">
        <v>20</v>
      </c>
      <c r="G12" s="223">
        <v>0</v>
      </c>
      <c r="H12" s="223">
        <v>0.05</v>
      </c>
      <c r="I12" s="223">
        <v>0.1</v>
      </c>
      <c r="J12" s="223">
        <v>0.1</v>
      </c>
      <c r="K12" s="223">
        <v>0.1</v>
      </c>
      <c r="L12" s="223">
        <v>0.1</v>
      </c>
      <c r="M12" s="223"/>
      <c r="N12" s="223"/>
      <c r="O12" s="223"/>
      <c r="P12" s="223"/>
      <c r="Q12" s="223"/>
      <c r="R12" s="223"/>
      <c r="S12" s="177">
        <f t="shared" si="0"/>
        <v>0.44999999999999996</v>
      </c>
      <c r="T12" s="667"/>
      <c r="U12" s="667"/>
      <c r="V12" s="680"/>
    </row>
    <row r="13" spans="1:22" s="94" customFormat="1" ht="36.75" customHeight="1" x14ac:dyDescent="0.25">
      <c r="A13" s="713"/>
      <c r="B13" s="716"/>
      <c r="C13" s="677" t="s">
        <v>430</v>
      </c>
      <c r="D13" s="678" t="s">
        <v>172</v>
      </c>
      <c r="E13" s="697"/>
      <c r="F13" s="98" t="s">
        <v>19</v>
      </c>
      <c r="G13" s="223">
        <v>0</v>
      </c>
      <c r="H13" s="223">
        <v>0.09</v>
      </c>
      <c r="I13" s="223">
        <v>0.09</v>
      </c>
      <c r="J13" s="223">
        <v>0.09</v>
      </c>
      <c r="K13" s="223">
        <v>0.1</v>
      </c>
      <c r="L13" s="223">
        <v>0.09</v>
      </c>
      <c r="M13" s="223">
        <v>0.09</v>
      </c>
      <c r="N13" s="223">
        <v>0.09</v>
      </c>
      <c r="O13" s="223">
        <v>0.09</v>
      </c>
      <c r="P13" s="223">
        <v>0.09</v>
      </c>
      <c r="Q13" s="223">
        <v>0.09</v>
      </c>
      <c r="R13" s="223">
        <v>0.09</v>
      </c>
      <c r="S13" s="100">
        <f t="shared" si="0"/>
        <v>0.99999999999999978</v>
      </c>
      <c r="T13" s="667"/>
      <c r="U13" s="667">
        <v>0.1</v>
      </c>
      <c r="V13" s="699" t="s">
        <v>483</v>
      </c>
    </row>
    <row r="14" spans="1:22" s="94" customFormat="1" ht="36.75" customHeight="1" thickBot="1" x14ac:dyDescent="0.3">
      <c r="A14" s="713"/>
      <c r="B14" s="717"/>
      <c r="C14" s="695"/>
      <c r="D14" s="696"/>
      <c r="E14" s="698"/>
      <c r="F14" s="101" t="s">
        <v>20</v>
      </c>
      <c r="G14" s="241">
        <v>0</v>
      </c>
      <c r="H14" s="241">
        <v>0.09</v>
      </c>
      <c r="I14" s="241">
        <v>0.09</v>
      </c>
      <c r="J14" s="241">
        <v>0.09</v>
      </c>
      <c r="K14" s="241">
        <v>0.1</v>
      </c>
      <c r="L14" s="241">
        <v>0.09</v>
      </c>
      <c r="M14" s="241"/>
      <c r="N14" s="241"/>
      <c r="O14" s="241"/>
      <c r="P14" s="241"/>
      <c r="Q14" s="241"/>
      <c r="R14" s="241"/>
      <c r="S14" s="220">
        <f t="shared" si="0"/>
        <v>0.45999999999999996</v>
      </c>
      <c r="T14" s="668"/>
      <c r="U14" s="668"/>
      <c r="V14" s="700"/>
    </row>
    <row r="15" spans="1:22" s="94" customFormat="1" ht="36.75" customHeight="1" x14ac:dyDescent="0.25">
      <c r="A15" s="713"/>
      <c r="B15" s="719" t="s">
        <v>169</v>
      </c>
      <c r="C15" s="681" t="s">
        <v>431</v>
      </c>
      <c r="D15" s="683" t="s">
        <v>172</v>
      </c>
      <c r="E15" s="683"/>
      <c r="F15" s="95" t="s">
        <v>19</v>
      </c>
      <c r="G15" s="366">
        <v>0</v>
      </c>
      <c r="H15" s="366">
        <v>0.1</v>
      </c>
      <c r="I15" s="366">
        <v>0.15</v>
      </c>
      <c r="J15" s="366">
        <v>0.15</v>
      </c>
      <c r="K15" s="366">
        <v>0.15</v>
      </c>
      <c r="L15" s="366">
        <v>0.1</v>
      </c>
      <c r="M15" s="366">
        <v>0.1</v>
      </c>
      <c r="N15" s="366">
        <v>0.1</v>
      </c>
      <c r="O15" s="366">
        <v>0.1</v>
      </c>
      <c r="P15" s="366">
        <v>0.05</v>
      </c>
      <c r="Q15" s="366">
        <v>0</v>
      </c>
      <c r="R15" s="366">
        <v>0</v>
      </c>
      <c r="S15" s="219">
        <f>SUM(H15:R15)</f>
        <v>1</v>
      </c>
      <c r="T15" s="666">
        <v>0.35</v>
      </c>
      <c r="U15" s="666">
        <v>8.7499999999999994E-2</v>
      </c>
      <c r="V15" s="685" t="s">
        <v>488</v>
      </c>
    </row>
    <row r="16" spans="1:22" s="94" customFormat="1" ht="36.75" customHeight="1" x14ac:dyDescent="0.25">
      <c r="A16" s="713"/>
      <c r="B16" s="720"/>
      <c r="C16" s="682"/>
      <c r="D16" s="678"/>
      <c r="E16" s="678"/>
      <c r="F16" s="97" t="s">
        <v>20</v>
      </c>
      <c r="G16" s="223">
        <v>0</v>
      </c>
      <c r="H16" s="223">
        <v>0.1</v>
      </c>
      <c r="I16" s="223">
        <v>0.15</v>
      </c>
      <c r="J16" s="223">
        <v>0.15</v>
      </c>
      <c r="K16" s="223">
        <v>0.15</v>
      </c>
      <c r="L16" s="223">
        <v>0.1</v>
      </c>
      <c r="M16" s="223"/>
      <c r="N16" s="223"/>
      <c r="O16" s="223"/>
      <c r="P16" s="223"/>
      <c r="Q16" s="223"/>
      <c r="R16" s="223"/>
      <c r="S16" s="177">
        <f t="shared" si="0"/>
        <v>0.65</v>
      </c>
      <c r="T16" s="667"/>
      <c r="U16" s="667"/>
      <c r="V16" s="680"/>
    </row>
    <row r="17" spans="1:22" s="94" customFormat="1" ht="36.75" customHeight="1" x14ac:dyDescent="0.25">
      <c r="A17" s="713"/>
      <c r="B17" s="720"/>
      <c r="C17" s="682" t="s">
        <v>166</v>
      </c>
      <c r="D17" s="678" t="s">
        <v>172</v>
      </c>
      <c r="E17" s="678"/>
      <c r="F17" s="98" t="s">
        <v>19</v>
      </c>
      <c r="G17" s="223">
        <v>0</v>
      </c>
      <c r="H17" s="223">
        <v>0.05</v>
      </c>
      <c r="I17" s="223">
        <v>0.15</v>
      </c>
      <c r="J17" s="223">
        <v>0.15</v>
      </c>
      <c r="K17" s="223">
        <v>0.15</v>
      </c>
      <c r="L17" s="223">
        <v>0.2</v>
      </c>
      <c r="M17" s="223">
        <v>0.2</v>
      </c>
      <c r="N17" s="223">
        <v>0.1</v>
      </c>
      <c r="O17" s="223">
        <v>0</v>
      </c>
      <c r="P17" s="223">
        <v>0</v>
      </c>
      <c r="Q17" s="223">
        <v>0</v>
      </c>
      <c r="R17" s="223">
        <v>0</v>
      </c>
      <c r="S17" s="100">
        <f t="shared" si="0"/>
        <v>0.99999999999999989</v>
      </c>
      <c r="T17" s="667"/>
      <c r="U17" s="667">
        <v>8.7499999999999994E-2</v>
      </c>
      <c r="V17" s="680" t="s">
        <v>489</v>
      </c>
    </row>
    <row r="18" spans="1:22" s="94" customFormat="1" ht="36.75" customHeight="1" x14ac:dyDescent="0.25">
      <c r="A18" s="713"/>
      <c r="B18" s="720"/>
      <c r="C18" s="682"/>
      <c r="D18" s="678"/>
      <c r="E18" s="678"/>
      <c r="F18" s="97" t="s">
        <v>20</v>
      </c>
      <c r="G18" s="223">
        <v>0</v>
      </c>
      <c r="H18" s="223">
        <v>0.05</v>
      </c>
      <c r="I18" s="223">
        <v>0.15</v>
      </c>
      <c r="J18" s="223">
        <v>0.15</v>
      </c>
      <c r="K18" s="223">
        <v>0.15</v>
      </c>
      <c r="L18" s="223">
        <v>0.2</v>
      </c>
      <c r="M18" s="223"/>
      <c r="N18" s="223"/>
      <c r="O18" s="223"/>
      <c r="P18" s="223"/>
      <c r="Q18" s="223"/>
      <c r="R18" s="223"/>
      <c r="S18" s="177">
        <f t="shared" si="0"/>
        <v>0.7</v>
      </c>
      <c r="T18" s="667"/>
      <c r="U18" s="667"/>
      <c r="V18" s="680"/>
    </row>
    <row r="19" spans="1:22" s="94" customFormat="1" ht="36.75" customHeight="1" x14ac:dyDescent="0.25">
      <c r="A19" s="713"/>
      <c r="B19" s="720"/>
      <c r="C19" s="682" t="s">
        <v>167</v>
      </c>
      <c r="D19" s="678" t="s">
        <v>172</v>
      </c>
      <c r="E19" s="703"/>
      <c r="F19" s="98" t="s">
        <v>19</v>
      </c>
      <c r="G19" s="223">
        <v>0</v>
      </c>
      <c r="H19" s="223">
        <v>8.3299999999999999E-2</v>
      </c>
      <c r="I19" s="223">
        <v>0.1666</v>
      </c>
      <c r="J19" s="223">
        <v>8.3299999999999999E-2</v>
      </c>
      <c r="K19" s="223">
        <v>8.3299999999999999E-2</v>
      </c>
      <c r="L19" s="223">
        <v>8.3299999999999999E-2</v>
      </c>
      <c r="M19" s="223">
        <v>8.3299999999999999E-2</v>
      </c>
      <c r="N19" s="223">
        <v>8.3299999999999999E-2</v>
      </c>
      <c r="O19" s="223">
        <v>8.3299999999999999E-2</v>
      </c>
      <c r="P19" s="223">
        <v>8.3299999999999999E-2</v>
      </c>
      <c r="Q19" s="223">
        <v>8.3299999999999999E-2</v>
      </c>
      <c r="R19" s="223">
        <v>8.3699999999999997E-2</v>
      </c>
      <c r="S19" s="100">
        <f t="shared" si="0"/>
        <v>1</v>
      </c>
      <c r="T19" s="667"/>
      <c r="U19" s="667">
        <v>8.7499999999999994E-2</v>
      </c>
      <c r="V19" s="680" t="s">
        <v>490</v>
      </c>
    </row>
    <row r="20" spans="1:22" s="94" customFormat="1" ht="36.75" customHeight="1" x14ac:dyDescent="0.25">
      <c r="A20" s="713"/>
      <c r="B20" s="720"/>
      <c r="C20" s="682"/>
      <c r="D20" s="678"/>
      <c r="E20" s="703"/>
      <c r="F20" s="97" t="s">
        <v>20</v>
      </c>
      <c r="G20" s="223">
        <v>0</v>
      </c>
      <c r="H20" s="223">
        <v>8.3299999999999999E-2</v>
      </c>
      <c r="I20" s="223">
        <v>0.1666</v>
      </c>
      <c r="J20" s="223">
        <v>8.3299999999999999E-2</v>
      </c>
      <c r="K20" s="223">
        <v>8.3299999999999999E-2</v>
      </c>
      <c r="L20" s="223">
        <v>8.3299999999999999E-2</v>
      </c>
      <c r="M20" s="223"/>
      <c r="N20" s="223"/>
      <c r="O20" s="223"/>
      <c r="P20" s="223"/>
      <c r="Q20" s="223"/>
      <c r="R20" s="223"/>
      <c r="S20" s="177">
        <f t="shared" si="0"/>
        <v>0.49979999999999997</v>
      </c>
      <c r="T20" s="667"/>
      <c r="U20" s="667"/>
      <c r="V20" s="680"/>
    </row>
    <row r="21" spans="1:22" s="94" customFormat="1" ht="36.75" customHeight="1" x14ac:dyDescent="0.25">
      <c r="A21" s="713"/>
      <c r="B21" s="720"/>
      <c r="C21" s="682" t="s">
        <v>168</v>
      </c>
      <c r="D21" s="678" t="s">
        <v>172</v>
      </c>
      <c r="E21" s="678"/>
      <c r="F21" s="98" t="s">
        <v>19</v>
      </c>
      <c r="G21" s="223">
        <v>0</v>
      </c>
      <c r="H21" s="223">
        <v>0</v>
      </c>
      <c r="I21" s="223">
        <v>0</v>
      </c>
      <c r="J21" s="223">
        <v>0</v>
      </c>
      <c r="K21" s="223">
        <v>0</v>
      </c>
      <c r="L21" s="223">
        <v>0.05</v>
      </c>
      <c r="M21" s="223">
        <v>0.1</v>
      </c>
      <c r="N21" s="223">
        <v>0.15</v>
      </c>
      <c r="O21" s="223">
        <v>0.15</v>
      </c>
      <c r="P21" s="223">
        <v>0.2</v>
      </c>
      <c r="Q21" s="223">
        <v>0.25</v>
      </c>
      <c r="R21" s="223">
        <v>0.1</v>
      </c>
      <c r="S21" s="100">
        <f t="shared" si="0"/>
        <v>1.0000000000000002</v>
      </c>
      <c r="T21" s="667"/>
      <c r="U21" s="667">
        <v>8.7499999999999994E-2</v>
      </c>
      <c r="V21" s="680" t="s">
        <v>522</v>
      </c>
    </row>
    <row r="22" spans="1:22" s="94" customFormat="1" ht="36.75" customHeight="1" thickBot="1" x14ac:dyDescent="0.3">
      <c r="A22" s="713"/>
      <c r="B22" s="721"/>
      <c r="C22" s="690"/>
      <c r="D22" s="691"/>
      <c r="E22" s="691"/>
      <c r="F22" s="99" t="s">
        <v>20</v>
      </c>
      <c r="G22" s="224">
        <v>0</v>
      </c>
      <c r="H22" s="224">
        <v>0</v>
      </c>
      <c r="I22" s="224">
        <v>0</v>
      </c>
      <c r="J22" s="224">
        <v>0</v>
      </c>
      <c r="K22" s="224">
        <v>0</v>
      </c>
      <c r="L22" s="224">
        <v>0</v>
      </c>
      <c r="M22" s="224"/>
      <c r="N22" s="224"/>
      <c r="O22" s="224"/>
      <c r="P22" s="224"/>
      <c r="Q22" s="224"/>
      <c r="R22" s="224"/>
      <c r="S22" s="221">
        <f t="shared" si="0"/>
        <v>0</v>
      </c>
      <c r="T22" s="684"/>
      <c r="U22" s="684"/>
      <c r="V22" s="686"/>
    </row>
    <row r="23" spans="1:22" s="94" customFormat="1" ht="36.75" customHeight="1" x14ac:dyDescent="0.25">
      <c r="A23" s="713"/>
      <c r="B23" s="692" t="s">
        <v>171</v>
      </c>
      <c r="C23" s="687" t="s">
        <v>170</v>
      </c>
      <c r="D23" s="701" t="s">
        <v>172</v>
      </c>
      <c r="E23" s="701"/>
      <c r="F23" s="117" t="s">
        <v>19</v>
      </c>
      <c r="G23" s="365">
        <v>0.1</v>
      </c>
      <c r="H23" s="365">
        <v>0</v>
      </c>
      <c r="I23" s="365">
        <v>0.5</v>
      </c>
      <c r="J23" s="365">
        <v>0</v>
      </c>
      <c r="K23" s="365">
        <v>0</v>
      </c>
      <c r="L23" s="365">
        <v>0.4</v>
      </c>
      <c r="M23" s="365">
        <v>0</v>
      </c>
      <c r="N23" s="365">
        <v>0</v>
      </c>
      <c r="O23" s="365">
        <v>0</v>
      </c>
      <c r="P23" s="365">
        <v>0</v>
      </c>
      <c r="Q23" s="365">
        <v>0</v>
      </c>
      <c r="R23" s="365">
        <v>0</v>
      </c>
      <c r="S23" s="222">
        <f>SUM(G23:R23)</f>
        <v>1</v>
      </c>
      <c r="T23" s="702">
        <v>0.35</v>
      </c>
      <c r="U23" s="702">
        <v>8.7499999999999994E-2</v>
      </c>
      <c r="V23" s="679" t="s">
        <v>475</v>
      </c>
    </row>
    <row r="24" spans="1:22" s="94" customFormat="1" ht="36.75" customHeight="1" x14ac:dyDescent="0.25">
      <c r="A24" s="713"/>
      <c r="B24" s="693"/>
      <c r="C24" s="688"/>
      <c r="D24" s="678"/>
      <c r="E24" s="678"/>
      <c r="F24" s="97" t="s">
        <v>20</v>
      </c>
      <c r="G24" s="223">
        <v>0.1</v>
      </c>
      <c r="H24" s="223">
        <v>0</v>
      </c>
      <c r="I24" s="223">
        <v>0.5</v>
      </c>
      <c r="J24" s="223">
        <v>0</v>
      </c>
      <c r="K24" s="223">
        <v>0</v>
      </c>
      <c r="L24" s="241">
        <v>0.4</v>
      </c>
      <c r="M24" s="223"/>
      <c r="N24" s="223"/>
      <c r="O24" s="223"/>
      <c r="P24" s="223"/>
      <c r="Q24" s="223"/>
      <c r="R24" s="223"/>
      <c r="S24" s="177">
        <f t="shared" si="0"/>
        <v>1</v>
      </c>
      <c r="T24" s="667"/>
      <c r="U24" s="667"/>
      <c r="V24" s="680"/>
    </row>
    <row r="25" spans="1:22" ht="36.75" customHeight="1" x14ac:dyDescent="0.25">
      <c r="A25" s="713"/>
      <c r="B25" s="693"/>
      <c r="C25" s="687" t="s">
        <v>426</v>
      </c>
      <c r="D25" s="678" t="s">
        <v>172</v>
      </c>
      <c r="E25" s="678"/>
      <c r="F25" s="98" t="s">
        <v>19</v>
      </c>
      <c r="G25" s="223">
        <v>0.1</v>
      </c>
      <c r="H25" s="223">
        <v>0.1</v>
      </c>
      <c r="I25" s="223">
        <v>0</v>
      </c>
      <c r="J25" s="223">
        <v>0.2</v>
      </c>
      <c r="K25" s="223">
        <v>0</v>
      </c>
      <c r="L25" s="223">
        <v>0.2</v>
      </c>
      <c r="M25" s="223">
        <v>0</v>
      </c>
      <c r="N25" s="223">
        <v>0.2</v>
      </c>
      <c r="O25" s="223">
        <v>0</v>
      </c>
      <c r="P25" s="223">
        <v>0.1</v>
      </c>
      <c r="Q25" s="223">
        <v>0.1</v>
      </c>
      <c r="R25" s="223">
        <v>0</v>
      </c>
      <c r="S25" s="100">
        <f t="shared" si="0"/>
        <v>1</v>
      </c>
      <c r="T25" s="667"/>
      <c r="U25" s="667">
        <v>8.7499999999999994E-2</v>
      </c>
      <c r="V25" s="679" t="s">
        <v>492</v>
      </c>
    </row>
    <row r="26" spans="1:22" ht="36.75" customHeight="1" x14ac:dyDescent="0.25">
      <c r="A26" s="713"/>
      <c r="B26" s="693"/>
      <c r="C26" s="688"/>
      <c r="D26" s="678"/>
      <c r="E26" s="678"/>
      <c r="F26" s="97" t="s">
        <v>20</v>
      </c>
      <c r="G26" s="223">
        <v>0.1</v>
      </c>
      <c r="H26" s="223">
        <v>0.1</v>
      </c>
      <c r="I26" s="223">
        <v>0</v>
      </c>
      <c r="J26" s="223">
        <v>0.2</v>
      </c>
      <c r="K26" s="223">
        <v>0</v>
      </c>
      <c r="L26" s="223">
        <v>0.2</v>
      </c>
      <c r="M26" s="223"/>
      <c r="N26" s="223"/>
      <c r="O26" s="223"/>
      <c r="P26" s="223"/>
      <c r="Q26" s="223"/>
      <c r="R26" s="223"/>
      <c r="S26" s="177">
        <f t="shared" si="0"/>
        <v>0.60000000000000009</v>
      </c>
      <c r="T26" s="667"/>
      <c r="U26" s="667"/>
      <c r="V26" s="680"/>
    </row>
    <row r="27" spans="1:22" ht="36.75" customHeight="1" x14ac:dyDescent="0.25">
      <c r="A27" s="713"/>
      <c r="B27" s="693"/>
      <c r="C27" s="688" t="s">
        <v>424</v>
      </c>
      <c r="D27" s="678" t="s">
        <v>172</v>
      </c>
      <c r="E27" s="678"/>
      <c r="F27" s="98" t="s">
        <v>19</v>
      </c>
      <c r="G27" s="223">
        <v>0</v>
      </c>
      <c r="H27" s="223">
        <v>0.1</v>
      </c>
      <c r="I27" s="223">
        <v>0.1</v>
      </c>
      <c r="J27" s="223">
        <v>0.1</v>
      </c>
      <c r="K27" s="223">
        <v>0.1</v>
      </c>
      <c r="L27" s="223">
        <v>0.1</v>
      </c>
      <c r="M27" s="223">
        <v>0.1</v>
      </c>
      <c r="N27" s="223">
        <v>0.1</v>
      </c>
      <c r="O27" s="223">
        <v>0.1</v>
      </c>
      <c r="P27" s="223">
        <v>0.1</v>
      </c>
      <c r="Q27" s="223">
        <v>0.1</v>
      </c>
      <c r="R27" s="223">
        <v>0</v>
      </c>
      <c r="S27" s="100">
        <f t="shared" si="0"/>
        <v>0.99999999999999989</v>
      </c>
      <c r="T27" s="667"/>
      <c r="U27" s="667">
        <v>8.7499999999999994E-2</v>
      </c>
      <c r="V27" s="680" t="s">
        <v>493</v>
      </c>
    </row>
    <row r="28" spans="1:22" ht="36.75" customHeight="1" x14ac:dyDescent="0.25">
      <c r="A28" s="713"/>
      <c r="B28" s="693"/>
      <c r="C28" s="688"/>
      <c r="D28" s="678"/>
      <c r="E28" s="678"/>
      <c r="F28" s="97" t="s">
        <v>20</v>
      </c>
      <c r="G28" s="223">
        <v>0</v>
      </c>
      <c r="H28" s="223">
        <v>0.1</v>
      </c>
      <c r="I28" s="223">
        <v>0.1</v>
      </c>
      <c r="J28" s="223">
        <v>0.1</v>
      </c>
      <c r="K28" s="223">
        <v>0.1</v>
      </c>
      <c r="L28" s="223">
        <v>0.1</v>
      </c>
      <c r="M28" s="223"/>
      <c r="N28" s="223"/>
      <c r="O28" s="223"/>
      <c r="P28" s="223"/>
      <c r="Q28" s="223"/>
      <c r="R28" s="223"/>
      <c r="S28" s="177">
        <f t="shared" si="0"/>
        <v>0.5</v>
      </c>
      <c r="T28" s="667"/>
      <c r="U28" s="667"/>
      <c r="V28" s="680"/>
    </row>
    <row r="29" spans="1:22" ht="36.75" customHeight="1" x14ac:dyDescent="0.25">
      <c r="A29" s="713"/>
      <c r="B29" s="693"/>
      <c r="C29" s="688" t="s">
        <v>425</v>
      </c>
      <c r="D29" s="678" t="s">
        <v>172</v>
      </c>
      <c r="E29" s="678"/>
      <c r="F29" s="98" t="s">
        <v>19</v>
      </c>
      <c r="G29" s="223">
        <v>0</v>
      </c>
      <c r="H29" s="223">
        <v>0</v>
      </c>
      <c r="I29" s="223">
        <v>0.05</v>
      </c>
      <c r="J29" s="223">
        <v>0.05</v>
      </c>
      <c r="K29" s="223">
        <v>0.05</v>
      </c>
      <c r="L29" s="223">
        <v>0.05</v>
      </c>
      <c r="M29" s="223">
        <v>0.1</v>
      </c>
      <c r="N29" s="223">
        <v>0.1</v>
      </c>
      <c r="O29" s="223">
        <v>0.15</v>
      </c>
      <c r="P29" s="223">
        <v>0.15</v>
      </c>
      <c r="Q29" s="223">
        <v>0.15</v>
      </c>
      <c r="R29" s="223">
        <v>0.15</v>
      </c>
      <c r="S29" s="100">
        <f t="shared" si="0"/>
        <v>1</v>
      </c>
      <c r="T29" s="667"/>
      <c r="U29" s="667">
        <v>8.7499999999999994E-2</v>
      </c>
      <c r="V29" s="680" t="s">
        <v>451</v>
      </c>
    </row>
    <row r="30" spans="1:22" ht="36.75" customHeight="1" thickBot="1" x14ac:dyDescent="0.3">
      <c r="A30" s="714"/>
      <c r="B30" s="694"/>
      <c r="C30" s="689"/>
      <c r="D30" s="696"/>
      <c r="E30" s="696"/>
      <c r="F30" s="101" t="s">
        <v>20</v>
      </c>
      <c r="G30" s="241">
        <v>0</v>
      </c>
      <c r="H30" s="241">
        <v>0</v>
      </c>
      <c r="I30" s="241">
        <v>0</v>
      </c>
      <c r="J30" s="241">
        <v>0</v>
      </c>
      <c r="K30" s="241">
        <v>0</v>
      </c>
      <c r="L30" s="241">
        <v>0</v>
      </c>
      <c r="M30" s="241"/>
      <c r="N30" s="241"/>
      <c r="O30" s="241"/>
      <c r="P30" s="241"/>
      <c r="Q30" s="241"/>
      <c r="R30" s="241"/>
      <c r="S30" s="220">
        <f t="shared" si="0"/>
        <v>0</v>
      </c>
      <c r="T30" s="684"/>
      <c r="U30" s="684"/>
      <c r="V30" s="680"/>
    </row>
    <row r="31" spans="1:22" ht="21.75" customHeight="1" thickBot="1" x14ac:dyDescent="0.3">
      <c r="A31" s="704" t="s">
        <v>537</v>
      </c>
      <c r="B31" s="705"/>
      <c r="C31" s="705"/>
      <c r="D31" s="705"/>
      <c r="E31" s="705"/>
      <c r="F31" s="705"/>
      <c r="G31" s="705"/>
      <c r="H31" s="705"/>
      <c r="I31" s="705"/>
      <c r="J31" s="705"/>
      <c r="K31" s="705"/>
      <c r="L31" s="705"/>
      <c r="M31" s="705"/>
      <c r="N31" s="705"/>
      <c r="O31" s="705"/>
      <c r="P31" s="705"/>
      <c r="Q31" s="705"/>
      <c r="R31" s="705"/>
      <c r="S31" s="706"/>
      <c r="T31" s="256">
        <f>SUM(T9:T30)</f>
        <v>0.99999999999999989</v>
      </c>
      <c r="U31" s="257">
        <f>SUM(U9:U30)</f>
        <v>1.0000000000000002</v>
      </c>
      <c r="V31" s="178"/>
    </row>
    <row r="32" spans="1:22" ht="21.75" customHeight="1" x14ac:dyDescent="0.25">
      <c r="A32" s="415"/>
      <c r="B32" s="415"/>
      <c r="C32" s="415"/>
      <c r="D32" s="415"/>
      <c r="E32" s="415"/>
      <c r="F32" s="415"/>
      <c r="G32" s="415"/>
      <c r="H32" s="415"/>
      <c r="I32" s="415"/>
      <c r="J32" s="415"/>
      <c r="K32" s="415"/>
      <c r="L32" s="415"/>
      <c r="M32" s="415"/>
      <c r="N32" s="415"/>
      <c r="O32" s="415"/>
      <c r="P32" s="415"/>
      <c r="Q32" s="415"/>
      <c r="R32" s="415"/>
      <c r="S32" s="415"/>
      <c r="T32" s="416"/>
      <c r="U32" s="416"/>
      <c r="V32" s="417"/>
    </row>
    <row r="33" spans="1:21" ht="21.75" customHeight="1" x14ac:dyDescent="0.25">
      <c r="A33" s="94"/>
      <c r="B33" s="94"/>
      <c r="C33" s="102"/>
      <c r="D33" s="94"/>
      <c r="E33" s="94"/>
      <c r="F33" s="94"/>
      <c r="G33" s="94"/>
      <c r="H33" s="94"/>
      <c r="I33" s="94"/>
      <c r="J33" s="94"/>
      <c r="K33" s="94"/>
      <c r="L33" s="94"/>
      <c r="M33" s="94"/>
      <c r="N33" s="96"/>
      <c r="O33" s="96"/>
      <c r="P33" s="96"/>
      <c r="Q33" s="96"/>
      <c r="R33" s="96"/>
      <c r="S33" s="96"/>
      <c r="T33" s="96"/>
      <c r="U33" s="96"/>
    </row>
    <row r="34" spans="1:21" ht="21.75" customHeight="1" x14ac:dyDescent="0.25">
      <c r="B34" s="413" t="s">
        <v>34</v>
      </c>
      <c r="C34" s="707" t="s">
        <v>35</v>
      </c>
      <c r="D34" s="708"/>
      <c r="E34" s="708"/>
      <c r="F34" s="708"/>
      <c r="G34" s="708"/>
      <c r="H34" s="708"/>
      <c r="I34" s="709"/>
      <c r="J34" s="710" t="s">
        <v>36</v>
      </c>
      <c r="K34" s="711"/>
      <c r="L34" s="711"/>
      <c r="M34" s="711"/>
      <c r="N34" s="711"/>
      <c r="O34" s="711"/>
      <c r="P34" s="712"/>
    </row>
    <row r="35" spans="1:21" ht="21.75" customHeight="1" x14ac:dyDescent="0.25">
      <c r="B35" s="414">
        <v>13</v>
      </c>
      <c r="C35" s="636" t="s">
        <v>78</v>
      </c>
      <c r="D35" s="636"/>
      <c r="E35" s="636"/>
      <c r="F35" s="636"/>
      <c r="G35" s="636"/>
      <c r="H35" s="636"/>
      <c r="I35" s="636"/>
      <c r="J35" s="636" t="s">
        <v>69</v>
      </c>
      <c r="K35" s="636"/>
      <c r="L35" s="636"/>
      <c r="M35" s="636"/>
      <c r="N35" s="636"/>
      <c r="O35" s="636"/>
      <c r="P35" s="636"/>
    </row>
    <row r="36" spans="1:21" ht="21.75" customHeight="1" x14ac:dyDescent="0.25">
      <c r="B36" s="414">
        <v>14</v>
      </c>
      <c r="C36" s="636" t="s">
        <v>148</v>
      </c>
      <c r="D36" s="636"/>
      <c r="E36" s="636"/>
      <c r="F36" s="636"/>
      <c r="G36" s="636"/>
      <c r="H36" s="636"/>
      <c r="I36" s="636"/>
      <c r="J36" s="637" t="s">
        <v>531</v>
      </c>
      <c r="K36" s="637"/>
      <c r="L36" s="637"/>
      <c r="M36" s="637"/>
      <c r="N36" s="637"/>
      <c r="O36" s="637"/>
      <c r="P36" s="637"/>
    </row>
  </sheetData>
  <mergeCells count="86">
    <mergeCell ref="A31:S31"/>
    <mergeCell ref="C34:I34"/>
    <mergeCell ref="J34:P34"/>
    <mergeCell ref="C35:I35"/>
    <mergeCell ref="V29:V30"/>
    <mergeCell ref="D29:D30"/>
    <mergeCell ref="E29:E30"/>
    <mergeCell ref="U29:U30"/>
    <mergeCell ref="A9:A30"/>
    <mergeCell ref="B9:B14"/>
    <mergeCell ref="C9:C10"/>
    <mergeCell ref="D9:D10"/>
    <mergeCell ref="E9:E10"/>
    <mergeCell ref="B15:B22"/>
    <mergeCell ref="U9:U10"/>
    <mergeCell ref="V9:V10"/>
    <mergeCell ref="U27:U28"/>
    <mergeCell ref="V27:V28"/>
    <mergeCell ref="C19:C20"/>
    <mergeCell ref="D19:D20"/>
    <mergeCell ref="E19:E20"/>
    <mergeCell ref="U19:U20"/>
    <mergeCell ref="V19:V20"/>
    <mergeCell ref="B23:B30"/>
    <mergeCell ref="U11:U12"/>
    <mergeCell ref="V11:V12"/>
    <mergeCell ref="C13:C14"/>
    <mergeCell ref="D13:D14"/>
    <mergeCell ref="E13:E14"/>
    <mergeCell ref="U13:U14"/>
    <mergeCell ref="V13:V14"/>
    <mergeCell ref="C23:C24"/>
    <mergeCell ref="D23:D24"/>
    <mergeCell ref="E23:E24"/>
    <mergeCell ref="T23:T30"/>
    <mergeCell ref="U23:U24"/>
    <mergeCell ref="V23:V24"/>
    <mergeCell ref="C27:C28"/>
    <mergeCell ref="D27:D28"/>
    <mergeCell ref="C29:C30"/>
    <mergeCell ref="E15:E16"/>
    <mergeCell ref="C21:C22"/>
    <mergeCell ref="D21:D22"/>
    <mergeCell ref="E21:E22"/>
    <mergeCell ref="D25:D26"/>
    <mergeCell ref="E25:E26"/>
    <mergeCell ref="E27:E28"/>
    <mergeCell ref="C17:C18"/>
    <mergeCell ref="D17:D18"/>
    <mergeCell ref="E17:E18"/>
    <mergeCell ref="C11:C12"/>
    <mergeCell ref="D11:D12"/>
    <mergeCell ref="U25:U26"/>
    <mergeCell ref="V25:V26"/>
    <mergeCell ref="E11:E12"/>
    <mergeCell ref="C15:C16"/>
    <mergeCell ref="D15:D16"/>
    <mergeCell ref="T15:T22"/>
    <mergeCell ref="U15:U16"/>
    <mergeCell ref="V15:V16"/>
    <mergeCell ref="U21:U22"/>
    <mergeCell ref="V21:V22"/>
    <mergeCell ref="C25:C26"/>
    <mergeCell ref="U17:U18"/>
    <mergeCell ref="V17:V18"/>
    <mergeCell ref="A7:A8"/>
    <mergeCell ref="B7:B8"/>
    <mergeCell ref="C7:C8"/>
    <mergeCell ref="D7:E7"/>
    <mergeCell ref="F7:S7"/>
    <mergeCell ref="J35:P35"/>
    <mergeCell ref="C36:I36"/>
    <mergeCell ref="J36:P36"/>
    <mergeCell ref="A1:C3"/>
    <mergeCell ref="A5:C5"/>
    <mergeCell ref="D5:U5"/>
    <mergeCell ref="A4:C4"/>
    <mergeCell ref="A6:U6"/>
    <mergeCell ref="D1:V1"/>
    <mergeCell ref="D2:V2"/>
    <mergeCell ref="D4:V4"/>
    <mergeCell ref="T3:V3"/>
    <mergeCell ref="D3:S3"/>
    <mergeCell ref="T7:U7"/>
    <mergeCell ref="V7:V8"/>
    <mergeCell ref="T9:T14"/>
  </mergeCells>
  <printOptions horizontalCentered="1" verticalCentered="1"/>
  <pageMargins left="0" right="0" top="0.55118110236220474" bottom="0" header="0.31496062992125984" footer="0"/>
  <pageSetup scale="3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1593"/>
  <sheetViews>
    <sheetView tabSelected="1" zoomScale="75" zoomScaleNormal="75" workbookViewId="0">
      <selection activeCell="E12" sqref="E12"/>
    </sheetView>
  </sheetViews>
  <sheetFormatPr baseColWidth="10" defaultColWidth="11.42578125" defaultRowHeight="12" customHeight="1" x14ac:dyDescent="0.25"/>
  <cols>
    <col min="2" max="2" width="26.28515625" customWidth="1"/>
    <col min="3" max="3" width="21" customWidth="1"/>
    <col min="4" max="4" width="20" customWidth="1"/>
    <col min="5" max="5" width="22.5703125" customWidth="1"/>
    <col min="6" max="6" width="21.42578125" style="20" customWidth="1"/>
    <col min="7" max="11" width="23.28515625" style="20" customWidth="1"/>
    <col min="12" max="12" width="21.42578125" bestFit="1" customWidth="1"/>
    <col min="13" max="13" width="7" style="315" customWidth="1"/>
    <col min="14" max="18" width="19.140625" customWidth="1"/>
    <col min="19" max="19" width="20.7109375" customWidth="1"/>
    <col min="20" max="20" width="4.7109375" style="315" customWidth="1"/>
    <col min="21" max="21" width="18.7109375" customWidth="1"/>
    <col min="22" max="22" width="29" customWidth="1"/>
    <col min="24" max="24" width="26.7109375" customWidth="1"/>
    <col min="25" max="25" width="21.42578125" customWidth="1"/>
    <col min="26" max="26" width="13.28515625" customWidth="1"/>
    <col min="27" max="27" width="18.7109375" customWidth="1"/>
    <col min="28" max="28" width="15.42578125" customWidth="1"/>
    <col min="37" max="37" width="14.7109375" customWidth="1"/>
    <col min="38" max="38" width="15.7109375" customWidth="1"/>
    <col min="39" max="39" width="17.7109375" customWidth="1"/>
  </cols>
  <sheetData>
    <row r="1" spans="1:43" ht="30.75" customHeight="1" x14ac:dyDescent="0.25">
      <c r="A1" s="841"/>
      <c r="B1" s="842"/>
      <c r="C1" s="842"/>
      <c r="D1" s="842"/>
      <c r="E1" s="845" t="s">
        <v>37</v>
      </c>
      <c r="F1" s="845"/>
      <c r="G1" s="845"/>
      <c r="H1" s="845"/>
      <c r="I1" s="845"/>
      <c r="J1" s="845"/>
      <c r="K1" s="845"/>
      <c r="L1" s="845"/>
      <c r="M1" s="845"/>
      <c r="N1" s="845"/>
      <c r="O1" s="845"/>
      <c r="P1" s="845"/>
      <c r="Q1" s="845"/>
      <c r="R1" s="845"/>
      <c r="S1" s="845"/>
      <c r="T1" s="845"/>
      <c r="U1" s="845"/>
      <c r="V1" s="845"/>
      <c r="W1" s="845"/>
      <c r="X1" s="845"/>
      <c r="Y1" s="845"/>
      <c r="Z1" s="845"/>
      <c r="AA1" s="845"/>
      <c r="AB1" s="845"/>
      <c r="AC1" s="845"/>
      <c r="AD1" s="845"/>
      <c r="AE1" s="845"/>
      <c r="AF1" s="845"/>
      <c r="AG1" s="845"/>
      <c r="AH1" s="845"/>
      <c r="AI1" s="845"/>
      <c r="AJ1" s="845"/>
      <c r="AK1" s="845"/>
      <c r="AL1" s="845"/>
      <c r="AM1" s="845"/>
    </row>
    <row r="2" spans="1:43" ht="30" customHeight="1" thickBot="1" x14ac:dyDescent="0.3">
      <c r="A2" s="843"/>
      <c r="B2" s="844"/>
      <c r="C2" s="844"/>
      <c r="D2" s="844"/>
      <c r="E2" s="846" t="s">
        <v>147</v>
      </c>
      <c r="F2" s="846"/>
      <c r="G2" s="846"/>
      <c r="H2" s="846"/>
      <c r="I2" s="846"/>
      <c r="J2" s="846"/>
      <c r="K2" s="846"/>
      <c r="L2" s="846"/>
      <c r="M2" s="846"/>
      <c r="N2" s="846"/>
      <c r="O2" s="846"/>
      <c r="P2" s="846"/>
      <c r="Q2" s="846"/>
      <c r="R2" s="846"/>
      <c r="S2" s="846"/>
      <c r="T2" s="846"/>
      <c r="U2" s="846"/>
      <c r="V2" s="846"/>
      <c r="W2" s="846"/>
      <c r="X2" s="846"/>
      <c r="Y2" s="846"/>
      <c r="Z2" s="846"/>
      <c r="AA2" s="846"/>
      <c r="AB2" s="846"/>
      <c r="AC2" s="846"/>
      <c r="AD2" s="846"/>
      <c r="AE2" s="846"/>
      <c r="AF2" s="846"/>
      <c r="AG2" s="846"/>
      <c r="AH2" s="846"/>
      <c r="AI2" s="846"/>
      <c r="AJ2" s="846"/>
      <c r="AK2" s="846"/>
      <c r="AL2" s="846"/>
      <c r="AM2" s="846"/>
    </row>
    <row r="3" spans="1:43" ht="38.25" customHeight="1" thickBot="1" x14ac:dyDescent="0.3">
      <c r="A3" s="843"/>
      <c r="B3" s="844"/>
      <c r="C3" s="844"/>
      <c r="D3" s="844"/>
      <c r="E3" s="847" t="s">
        <v>38</v>
      </c>
      <c r="F3" s="848"/>
      <c r="G3" s="848"/>
      <c r="H3" s="848"/>
      <c r="I3" s="848"/>
      <c r="J3" s="848"/>
      <c r="K3" s="848"/>
      <c r="L3" s="848"/>
      <c r="M3" s="848"/>
      <c r="N3" s="848"/>
      <c r="O3" s="848"/>
      <c r="P3" s="848"/>
      <c r="Q3" s="848"/>
      <c r="R3" s="848"/>
      <c r="S3" s="848"/>
      <c r="T3" s="849" t="s">
        <v>126</v>
      </c>
      <c r="U3" s="849"/>
      <c r="V3" s="849"/>
      <c r="W3" s="849"/>
      <c r="X3" s="849"/>
      <c r="Y3" s="849"/>
      <c r="Z3" s="849"/>
      <c r="AA3" s="849"/>
      <c r="AB3" s="849"/>
      <c r="AC3" s="849"/>
      <c r="AD3" s="849"/>
      <c r="AE3" s="849"/>
      <c r="AF3" s="849"/>
      <c r="AG3" s="849"/>
      <c r="AH3" s="849"/>
      <c r="AI3" s="849"/>
      <c r="AJ3" s="849"/>
      <c r="AK3" s="849"/>
      <c r="AL3" s="849"/>
      <c r="AM3" s="850"/>
    </row>
    <row r="4" spans="1:43" ht="18.75" thickBot="1" x14ac:dyDescent="0.3">
      <c r="A4" s="835" t="s">
        <v>0</v>
      </c>
      <c r="B4" s="836"/>
      <c r="C4" s="836"/>
      <c r="D4" s="837"/>
      <c r="E4" s="838" t="s">
        <v>149</v>
      </c>
      <c r="F4" s="838"/>
      <c r="G4" s="838"/>
      <c r="H4" s="838"/>
      <c r="I4" s="838"/>
      <c r="J4" s="838"/>
      <c r="K4" s="838"/>
      <c r="L4" s="839"/>
      <c r="M4" s="839"/>
      <c r="N4" s="839"/>
      <c r="O4" s="839"/>
      <c r="P4" s="839"/>
      <c r="Q4" s="839"/>
      <c r="R4" s="839"/>
      <c r="S4" s="839"/>
      <c r="T4" s="839"/>
      <c r="U4" s="839"/>
      <c r="V4" s="839"/>
      <c r="W4" s="839"/>
      <c r="X4" s="839"/>
      <c r="Y4" s="839"/>
      <c r="Z4" s="839"/>
      <c r="AA4" s="839"/>
      <c r="AB4" s="839"/>
      <c r="AC4" s="839"/>
      <c r="AD4" s="839"/>
      <c r="AE4" s="839"/>
      <c r="AF4" s="839"/>
      <c r="AG4" s="839"/>
      <c r="AH4" s="839"/>
      <c r="AI4" s="839"/>
      <c r="AJ4" s="839"/>
      <c r="AK4" s="839"/>
      <c r="AL4" s="839"/>
      <c r="AM4" s="840"/>
    </row>
    <row r="5" spans="1:43" ht="21" customHeight="1" thickBot="1" x14ac:dyDescent="0.3">
      <c r="A5" s="820" t="s">
        <v>2</v>
      </c>
      <c r="B5" s="821"/>
      <c r="C5" s="821"/>
      <c r="D5" s="822"/>
      <c r="E5" s="823" t="s">
        <v>150</v>
      </c>
      <c r="F5" s="823"/>
      <c r="G5" s="823"/>
      <c r="H5" s="823"/>
      <c r="I5" s="823"/>
      <c r="J5" s="823"/>
      <c r="K5" s="823"/>
      <c r="L5" s="824"/>
      <c r="M5" s="824"/>
      <c r="N5" s="824"/>
      <c r="O5" s="824"/>
      <c r="P5" s="824"/>
      <c r="Q5" s="824"/>
      <c r="R5" s="824"/>
      <c r="S5" s="824"/>
      <c r="T5" s="824"/>
      <c r="U5" s="824"/>
      <c r="V5" s="824"/>
      <c r="W5" s="824"/>
      <c r="X5" s="824"/>
      <c r="Y5" s="824"/>
      <c r="Z5" s="824"/>
      <c r="AA5" s="824"/>
      <c r="AB5" s="824"/>
      <c r="AC5" s="824"/>
      <c r="AD5" s="824"/>
      <c r="AE5" s="824"/>
      <c r="AF5" s="824"/>
      <c r="AG5" s="824"/>
      <c r="AH5" s="824"/>
      <c r="AI5" s="824"/>
      <c r="AJ5" s="824"/>
      <c r="AK5" s="824"/>
      <c r="AL5" s="824"/>
      <c r="AM5" s="825"/>
    </row>
    <row r="6" spans="1:43" ht="21" customHeight="1" thickBot="1" x14ac:dyDescent="0.3">
      <c r="A6" s="826" t="s">
        <v>21</v>
      </c>
      <c r="B6" s="827"/>
      <c r="C6" s="827"/>
      <c r="D6" s="828"/>
      <c r="E6" s="973" t="s">
        <v>538</v>
      </c>
      <c r="F6" s="829"/>
      <c r="G6" s="829"/>
      <c r="H6" s="829"/>
      <c r="I6" s="829"/>
      <c r="J6" s="829"/>
      <c r="K6" s="829"/>
      <c r="L6" s="829"/>
      <c r="M6" s="830"/>
      <c r="N6" s="830"/>
      <c r="O6" s="830"/>
      <c r="P6" s="830"/>
      <c r="Q6" s="830"/>
      <c r="R6" s="830"/>
      <c r="S6" s="830"/>
      <c r="T6" s="830"/>
      <c r="U6" s="830"/>
      <c r="V6" s="830"/>
      <c r="W6" s="830"/>
      <c r="X6" s="830"/>
      <c r="Y6" s="830"/>
      <c r="Z6" s="830"/>
      <c r="AA6" s="830"/>
      <c r="AB6" s="830"/>
      <c r="AC6" s="830"/>
      <c r="AD6" s="830"/>
      <c r="AE6" s="830"/>
      <c r="AF6" s="830"/>
      <c r="AG6" s="830"/>
      <c r="AH6" s="830"/>
      <c r="AI6" s="830"/>
      <c r="AJ6" s="830"/>
      <c r="AK6" s="830"/>
      <c r="AL6" s="830"/>
      <c r="AM6" s="831"/>
    </row>
    <row r="7" spans="1:43" ht="12" customHeight="1" thickBot="1" x14ac:dyDescent="0.3">
      <c r="A7" s="832"/>
      <c r="B7" s="833"/>
      <c r="C7" s="833"/>
      <c r="D7" s="833"/>
      <c r="E7" s="833"/>
      <c r="F7" s="833"/>
      <c r="G7" s="833"/>
      <c r="H7" s="833"/>
      <c r="I7" s="833"/>
      <c r="J7" s="833"/>
      <c r="K7" s="833"/>
      <c r="L7" s="833"/>
      <c r="M7" s="833"/>
      <c r="N7" s="833"/>
      <c r="O7" s="833"/>
      <c r="P7" s="833"/>
      <c r="Q7" s="833"/>
      <c r="R7" s="833"/>
      <c r="S7" s="833"/>
      <c r="T7" s="833"/>
      <c r="U7" s="833"/>
      <c r="V7" s="833"/>
      <c r="W7" s="833"/>
      <c r="X7" s="833"/>
      <c r="Y7" s="833"/>
      <c r="Z7" s="833"/>
      <c r="AA7" s="833"/>
      <c r="AB7" s="833"/>
      <c r="AC7" s="833"/>
      <c r="AD7" s="833"/>
      <c r="AE7" s="833"/>
      <c r="AF7" s="833"/>
      <c r="AG7" s="833"/>
      <c r="AH7" s="833"/>
      <c r="AI7" s="833"/>
      <c r="AJ7" s="833"/>
      <c r="AK7" s="833"/>
      <c r="AL7" s="833"/>
      <c r="AM7" s="834"/>
    </row>
    <row r="8" spans="1:43" ht="33.75" customHeight="1" thickBot="1" x14ac:dyDescent="0.3">
      <c r="A8" s="761" t="s">
        <v>79</v>
      </c>
      <c r="B8" s="762"/>
      <c r="C8" s="762"/>
      <c r="D8" s="762"/>
      <c r="E8" s="762"/>
      <c r="F8" s="763"/>
      <c r="G8" s="903" t="s">
        <v>421</v>
      </c>
      <c r="H8" s="904"/>
      <c r="I8" s="904"/>
      <c r="J8" s="904"/>
      <c r="K8" s="904"/>
      <c r="L8" s="904"/>
      <c r="M8" s="905"/>
      <c r="N8" s="903" t="s">
        <v>422</v>
      </c>
      <c r="O8" s="904"/>
      <c r="P8" s="904"/>
      <c r="Q8" s="904"/>
      <c r="R8" s="904"/>
      <c r="S8" s="904"/>
      <c r="T8" s="905"/>
      <c r="U8" s="764" t="s">
        <v>85</v>
      </c>
      <c r="V8" s="741"/>
      <c r="W8" s="741"/>
      <c r="X8" s="741"/>
      <c r="Y8" s="741"/>
      <c r="Z8" s="767" t="s">
        <v>91</v>
      </c>
      <c r="AA8" s="745"/>
      <c r="AB8" s="33"/>
      <c r="AC8" s="816" t="s">
        <v>55</v>
      </c>
      <c r="AD8" s="767"/>
      <c r="AE8" s="767"/>
      <c r="AF8" s="767"/>
      <c r="AG8" s="767"/>
      <c r="AH8" s="767"/>
      <c r="AI8" s="767"/>
      <c r="AJ8" s="767"/>
      <c r="AK8" s="767"/>
      <c r="AL8" s="745"/>
      <c r="AM8" s="817" t="s">
        <v>105</v>
      </c>
      <c r="AN8" s="1"/>
      <c r="AO8" s="1"/>
      <c r="AP8" s="1"/>
      <c r="AQ8" s="1"/>
    </row>
    <row r="9" spans="1:43" ht="51" customHeight="1" thickBot="1" x14ac:dyDescent="0.3">
      <c r="A9" s="35" t="s">
        <v>80</v>
      </c>
      <c r="B9" s="36" t="s">
        <v>81</v>
      </c>
      <c r="C9" s="37" t="s">
        <v>82</v>
      </c>
      <c r="D9" s="38" t="s">
        <v>83</v>
      </c>
      <c r="E9" s="225" t="s">
        <v>429</v>
      </c>
      <c r="F9" s="225" t="s">
        <v>84</v>
      </c>
      <c r="G9" s="900" t="s">
        <v>6</v>
      </c>
      <c r="H9" s="900" t="s">
        <v>7</v>
      </c>
      <c r="I9" s="900" t="s">
        <v>8</v>
      </c>
      <c r="J9" s="900" t="s">
        <v>9</v>
      </c>
      <c r="K9" s="900" t="s">
        <v>10</v>
      </c>
      <c r="L9" s="900" t="s">
        <v>11</v>
      </c>
      <c r="M9" s="901" t="s">
        <v>54</v>
      </c>
      <c r="N9" s="900" t="s">
        <v>6</v>
      </c>
      <c r="O9" s="900" t="s">
        <v>7</v>
      </c>
      <c r="P9" s="900" t="s">
        <v>8</v>
      </c>
      <c r="Q9" s="900" t="s">
        <v>9</v>
      </c>
      <c r="R9" s="900" t="s">
        <v>10</v>
      </c>
      <c r="S9" s="900" t="str">
        <f>+L9</f>
        <v>Jun</v>
      </c>
      <c r="T9" s="902" t="s">
        <v>54</v>
      </c>
      <c r="U9" s="41" t="s">
        <v>86</v>
      </c>
      <c r="V9" s="39" t="s">
        <v>87</v>
      </c>
      <c r="W9" s="39" t="s">
        <v>88</v>
      </c>
      <c r="X9" s="39" t="s">
        <v>89</v>
      </c>
      <c r="Y9" s="39" t="s">
        <v>90</v>
      </c>
      <c r="Z9" s="39" t="s">
        <v>92</v>
      </c>
      <c r="AA9" s="39" t="s">
        <v>93</v>
      </c>
      <c r="AB9" s="40" t="s">
        <v>94</v>
      </c>
      <c r="AC9" s="40" t="s">
        <v>95</v>
      </c>
      <c r="AD9" s="40" t="s">
        <v>96</v>
      </c>
      <c r="AE9" s="40" t="s">
        <v>97</v>
      </c>
      <c r="AF9" s="40" t="s">
        <v>98</v>
      </c>
      <c r="AG9" s="40" t="s">
        <v>99</v>
      </c>
      <c r="AH9" s="40" t="s">
        <v>100</v>
      </c>
      <c r="AI9" s="40" t="s">
        <v>101</v>
      </c>
      <c r="AJ9" s="40" t="s">
        <v>102</v>
      </c>
      <c r="AK9" s="40" t="s">
        <v>103</v>
      </c>
      <c r="AL9" s="42" t="s">
        <v>104</v>
      </c>
      <c r="AM9" s="818"/>
      <c r="AN9" s="1"/>
      <c r="AO9" s="1"/>
      <c r="AP9" s="1"/>
      <c r="AQ9" s="1"/>
    </row>
    <row r="10" spans="1:43" ht="12" customHeight="1" x14ac:dyDescent="0.25">
      <c r="A10" s="974" t="s">
        <v>161</v>
      </c>
      <c r="B10" s="819" t="s">
        <v>158</v>
      </c>
      <c r="C10" s="812" t="s">
        <v>173</v>
      </c>
      <c r="D10" s="34" t="s">
        <v>39</v>
      </c>
      <c r="E10" s="906">
        <f>+[4]INVERSIÓN!BF10</f>
        <v>22</v>
      </c>
      <c r="F10" s="906">
        <f>+[4]INVERSIÓN!CE10</f>
        <v>22</v>
      </c>
      <c r="G10" s="906">
        <v>22</v>
      </c>
      <c r="H10" s="906">
        <v>22</v>
      </c>
      <c r="I10" s="906">
        <v>22</v>
      </c>
      <c r="J10" s="906">
        <v>22</v>
      </c>
      <c r="K10" s="907">
        <v>22</v>
      </c>
      <c r="L10" s="908">
        <v>22</v>
      </c>
      <c r="M10" s="375"/>
      <c r="N10" s="906">
        <v>0</v>
      </c>
      <c r="O10" s="906">
        <v>0.01</v>
      </c>
      <c r="P10" s="906">
        <v>0.08</v>
      </c>
      <c r="Q10" s="906">
        <v>0.09</v>
      </c>
      <c r="R10" s="906">
        <v>0.09</v>
      </c>
      <c r="S10" s="908">
        <f>+[4]INVERSIÓN!CG10</f>
        <v>0.27</v>
      </c>
      <c r="T10" s="378">
        <f>+S10-[4]INVERSIÓN!CG10</f>
        <v>0</v>
      </c>
      <c r="U10" s="909" t="s">
        <v>176</v>
      </c>
      <c r="V10" s="910" t="s">
        <v>177</v>
      </c>
      <c r="W10" s="910"/>
      <c r="X10" s="911" t="s">
        <v>178</v>
      </c>
      <c r="Y10" s="912" t="s">
        <v>179</v>
      </c>
      <c r="Z10" s="913"/>
      <c r="AA10" s="913" t="s">
        <v>180</v>
      </c>
      <c r="AB10" s="914">
        <v>1382330</v>
      </c>
      <c r="AC10" s="914">
        <v>672167</v>
      </c>
      <c r="AD10" s="914">
        <v>710163</v>
      </c>
      <c r="AE10" s="914" t="s">
        <v>190</v>
      </c>
      <c r="AF10" s="914" t="s">
        <v>191</v>
      </c>
      <c r="AG10" s="914" t="s">
        <v>192</v>
      </c>
      <c r="AH10" s="914" t="s">
        <v>193</v>
      </c>
      <c r="AI10" s="914" t="s">
        <v>194</v>
      </c>
      <c r="AJ10" s="914" t="s">
        <v>195</v>
      </c>
      <c r="AK10" s="914" t="s">
        <v>194</v>
      </c>
      <c r="AL10" s="914"/>
      <c r="AM10" s="914" t="s">
        <v>196</v>
      </c>
    </row>
    <row r="11" spans="1:43" s="22" customFormat="1" ht="12" customHeight="1" x14ac:dyDescent="0.25">
      <c r="A11" s="975"/>
      <c r="B11" s="810"/>
      <c r="C11" s="813"/>
      <c r="D11" s="21" t="s">
        <v>3</v>
      </c>
      <c r="E11" s="592">
        <f>+[4]INVERSIÓN!BF11</f>
        <v>1107804000</v>
      </c>
      <c r="F11" s="592">
        <f>+[4]INVERSIÓN!CE11</f>
        <v>486651707</v>
      </c>
      <c r="G11" s="592">
        <v>1107804000</v>
      </c>
      <c r="H11" s="592">
        <v>1107804000</v>
      </c>
      <c r="I11" s="592">
        <v>1107804000</v>
      </c>
      <c r="J11" s="592">
        <v>1107804000</v>
      </c>
      <c r="K11" s="592">
        <v>1107804000</v>
      </c>
      <c r="L11" s="915">
        <v>486651707</v>
      </c>
      <c r="M11" s="376"/>
      <c r="N11" s="592">
        <v>413284511</v>
      </c>
      <c r="O11" s="592">
        <v>413284511</v>
      </c>
      <c r="P11" s="592">
        <v>413284511</v>
      </c>
      <c r="Q11" s="592">
        <v>413284511</v>
      </c>
      <c r="R11" s="592">
        <v>413284511</v>
      </c>
      <c r="S11" s="915">
        <f>+[4]INVERSIÓN!$CG$11</f>
        <v>457237218</v>
      </c>
      <c r="T11" s="379">
        <f>+S11-[4]INVERSIÓN!CG11</f>
        <v>0</v>
      </c>
      <c r="U11" s="916"/>
      <c r="V11" s="917"/>
      <c r="W11" s="917"/>
      <c r="X11" s="918"/>
      <c r="Y11" s="919"/>
      <c r="Z11" s="920"/>
      <c r="AA11" s="920"/>
      <c r="AB11" s="921"/>
      <c r="AC11" s="921"/>
      <c r="AD11" s="921"/>
      <c r="AE11" s="921"/>
      <c r="AF11" s="921"/>
      <c r="AG11" s="921"/>
      <c r="AH11" s="921"/>
      <c r="AI11" s="921"/>
      <c r="AJ11" s="921"/>
      <c r="AK11" s="921"/>
      <c r="AL11" s="921"/>
      <c r="AM11" s="921"/>
    </row>
    <row r="12" spans="1:43" ht="12" customHeight="1" x14ac:dyDescent="0.25">
      <c r="A12" s="975"/>
      <c r="B12" s="810"/>
      <c r="C12" s="813"/>
      <c r="D12" s="10" t="s">
        <v>40</v>
      </c>
      <c r="E12" s="922">
        <v>0</v>
      </c>
      <c r="F12" s="922">
        <f>+[4]INVERSIÓN!CE13</f>
        <v>0</v>
      </c>
      <c r="G12" s="922">
        <v>0</v>
      </c>
      <c r="H12" s="922">
        <v>0</v>
      </c>
      <c r="I12" s="922">
        <v>0</v>
      </c>
      <c r="J12" s="922">
        <v>0</v>
      </c>
      <c r="K12" s="922">
        <v>0</v>
      </c>
      <c r="L12" s="923">
        <v>0</v>
      </c>
      <c r="M12" s="376"/>
      <c r="N12" s="924">
        <v>0</v>
      </c>
      <c r="O12" s="924">
        <v>0</v>
      </c>
      <c r="P12" s="924">
        <v>0</v>
      </c>
      <c r="Q12" s="924">
        <v>0</v>
      </c>
      <c r="R12" s="924">
        <v>0</v>
      </c>
      <c r="S12" s="923">
        <f>+[4]INVERSIÓN!$CG$13</f>
        <v>0</v>
      </c>
      <c r="T12" s="379">
        <f>+S12-[4]INVERSIÓN!CG13</f>
        <v>0</v>
      </c>
      <c r="U12" s="916"/>
      <c r="V12" s="917"/>
      <c r="W12" s="917"/>
      <c r="X12" s="918"/>
      <c r="Y12" s="919"/>
      <c r="Z12" s="920"/>
      <c r="AA12" s="920"/>
      <c r="AB12" s="921"/>
      <c r="AC12" s="921"/>
      <c r="AD12" s="921"/>
      <c r="AE12" s="921"/>
      <c r="AF12" s="921"/>
      <c r="AG12" s="921"/>
      <c r="AH12" s="921"/>
      <c r="AI12" s="921"/>
      <c r="AJ12" s="921"/>
      <c r="AK12" s="921"/>
      <c r="AL12" s="921"/>
      <c r="AM12" s="921"/>
    </row>
    <row r="13" spans="1:43" s="22" customFormat="1" ht="12" customHeight="1" x14ac:dyDescent="0.25">
      <c r="A13" s="975"/>
      <c r="B13" s="810"/>
      <c r="C13" s="813"/>
      <c r="D13" s="21" t="s">
        <v>4</v>
      </c>
      <c r="E13" s="925">
        <f>+[4]INVERSIÓN!BF14</f>
        <v>76944885</v>
      </c>
      <c r="F13" s="925">
        <f>+[4]INVERSIÓN!CE14</f>
        <v>75788218</v>
      </c>
      <c r="G13" s="593">
        <v>75788218</v>
      </c>
      <c r="H13" s="593">
        <v>75788218</v>
      </c>
      <c r="I13" s="593">
        <v>75788218</v>
      </c>
      <c r="J13" s="593">
        <v>75788218</v>
      </c>
      <c r="K13" s="591">
        <v>75788218</v>
      </c>
      <c r="L13" s="926">
        <v>75788218</v>
      </c>
      <c r="M13" s="376"/>
      <c r="N13" s="925">
        <v>6940000</v>
      </c>
      <c r="O13" s="925">
        <v>15099000</v>
      </c>
      <c r="P13" s="925">
        <v>60858876</v>
      </c>
      <c r="Q13" s="925">
        <v>66201449</v>
      </c>
      <c r="R13" s="925">
        <v>72073592.103705242</v>
      </c>
      <c r="S13" s="926">
        <f>+[4]INVERSIÓN!$CG$14</f>
        <v>75788218</v>
      </c>
      <c r="T13" s="379">
        <f>+S13-[4]INVERSIÓN!CG14</f>
        <v>0</v>
      </c>
      <c r="U13" s="916"/>
      <c r="V13" s="917"/>
      <c r="W13" s="917"/>
      <c r="X13" s="918"/>
      <c r="Y13" s="919"/>
      <c r="Z13" s="920"/>
      <c r="AA13" s="920"/>
      <c r="AB13" s="921"/>
      <c r="AC13" s="921"/>
      <c r="AD13" s="921"/>
      <c r="AE13" s="921"/>
      <c r="AF13" s="921"/>
      <c r="AG13" s="921"/>
      <c r="AH13" s="921"/>
      <c r="AI13" s="921"/>
      <c r="AJ13" s="921"/>
      <c r="AK13" s="921"/>
      <c r="AL13" s="921"/>
      <c r="AM13" s="921"/>
    </row>
    <row r="14" spans="1:43" ht="12" customHeight="1" x14ac:dyDescent="0.25">
      <c r="A14" s="975"/>
      <c r="B14" s="810"/>
      <c r="C14" s="813"/>
      <c r="D14" s="10" t="s">
        <v>41</v>
      </c>
      <c r="E14" s="927">
        <f>+E10+E12</f>
        <v>22</v>
      </c>
      <c r="F14" s="927">
        <f t="shared" ref="F14:F15" si="0">+F12+F10</f>
        <v>22</v>
      </c>
      <c r="G14" s="928">
        <v>22</v>
      </c>
      <c r="H14" s="928">
        <v>22</v>
      </c>
      <c r="I14" s="928">
        <v>22</v>
      </c>
      <c r="J14" s="928">
        <v>22</v>
      </c>
      <c r="K14" s="922">
        <v>22</v>
      </c>
      <c r="L14" s="923">
        <v>22</v>
      </c>
      <c r="M14" s="376"/>
      <c r="N14" s="927">
        <v>0</v>
      </c>
      <c r="O14" s="927">
        <v>0.01</v>
      </c>
      <c r="P14" s="927">
        <v>0.08</v>
      </c>
      <c r="Q14" s="927">
        <v>0.09</v>
      </c>
      <c r="R14" s="927">
        <v>0.09</v>
      </c>
      <c r="S14" s="923">
        <f t="shared" ref="S14:S15" si="1">+S12+S10</f>
        <v>0.27</v>
      </c>
      <c r="T14" s="379">
        <f>+S14-[4]INVERSIÓN!CG15</f>
        <v>0</v>
      </c>
      <c r="U14" s="916"/>
      <c r="V14" s="917"/>
      <c r="W14" s="917"/>
      <c r="X14" s="918"/>
      <c r="Y14" s="919"/>
      <c r="Z14" s="920"/>
      <c r="AA14" s="920"/>
      <c r="AB14" s="921"/>
      <c r="AC14" s="921"/>
      <c r="AD14" s="921"/>
      <c r="AE14" s="921"/>
      <c r="AF14" s="921"/>
      <c r="AG14" s="921"/>
      <c r="AH14" s="921"/>
      <c r="AI14" s="921"/>
      <c r="AJ14" s="921"/>
      <c r="AK14" s="921"/>
      <c r="AL14" s="921"/>
      <c r="AM14" s="921"/>
    </row>
    <row r="15" spans="1:43" s="22" customFormat="1" ht="12" customHeight="1" thickBot="1" x14ac:dyDescent="0.3">
      <c r="A15" s="975"/>
      <c r="B15" s="811"/>
      <c r="C15" s="813"/>
      <c r="D15" s="21" t="s">
        <v>43</v>
      </c>
      <c r="E15" s="929">
        <f>+E11+E13</f>
        <v>1184748885</v>
      </c>
      <c r="F15" s="929">
        <f t="shared" si="0"/>
        <v>562439925</v>
      </c>
      <c r="G15" s="590">
        <v>1183592218</v>
      </c>
      <c r="H15" s="590">
        <v>1183592218</v>
      </c>
      <c r="I15" s="590">
        <v>1183592218</v>
      </c>
      <c r="J15" s="590">
        <v>1183592218</v>
      </c>
      <c r="K15" s="589">
        <v>1183592218</v>
      </c>
      <c r="L15" s="929">
        <v>562439925</v>
      </c>
      <c r="M15" s="377"/>
      <c r="N15" s="929">
        <v>420224511</v>
      </c>
      <c r="O15" s="929">
        <v>428383511</v>
      </c>
      <c r="P15" s="929">
        <v>474143387</v>
      </c>
      <c r="Q15" s="929">
        <v>479485960</v>
      </c>
      <c r="R15" s="929">
        <v>485358103.10370523</v>
      </c>
      <c r="S15" s="929">
        <f t="shared" si="1"/>
        <v>533025436</v>
      </c>
      <c r="T15" s="380">
        <f>+S15-[4]INVERSIÓN!CG16</f>
        <v>0</v>
      </c>
      <c r="U15" s="916"/>
      <c r="V15" s="917"/>
      <c r="W15" s="917"/>
      <c r="X15" s="918"/>
      <c r="Y15" s="919"/>
      <c r="Z15" s="920"/>
      <c r="AA15" s="920"/>
      <c r="AB15" s="921"/>
      <c r="AC15" s="921"/>
      <c r="AD15" s="921"/>
      <c r="AE15" s="921"/>
      <c r="AF15" s="921"/>
      <c r="AG15" s="921"/>
      <c r="AH15" s="921"/>
      <c r="AI15" s="921"/>
      <c r="AJ15" s="921"/>
      <c r="AK15" s="921"/>
      <c r="AL15" s="921"/>
      <c r="AM15" s="921"/>
    </row>
    <row r="16" spans="1:43" ht="12" customHeight="1" x14ac:dyDescent="0.25">
      <c r="A16" s="975"/>
      <c r="B16" s="815" t="s">
        <v>159</v>
      </c>
      <c r="C16" s="812" t="s">
        <v>174</v>
      </c>
      <c r="D16" s="10" t="s">
        <v>39</v>
      </c>
      <c r="E16" s="906">
        <f>+[4]INVERSIÓN!BF17</f>
        <v>51</v>
      </c>
      <c r="F16" s="906">
        <f>+[4]INVERSIÓN!CE17</f>
        <v>51</v>
      </c>
      <c r="G16" s="906">
        <v>51</v>
      </c>
      <c r="H16" s="906">
        <v>51</v>
      </c>
      <c r="I16" s="906">
        <v>51</v>
      </c>
      <c r="J16" s="906">
        <v>51</v>
      </c>
      <c r="K16" s="907">
        <v>51</v>
      </c>
      <c r="L16" s="908">
        <v>51</v>
      </c>
      <c r="M16" s="375"/>
      <c r="N16" s="906">
        <v>0</v>
      </c>
      <c r="O16" s="906">
        <v>0</v>
      </c>
      <c r="P16" s="906">
        <v>0</v>
      </c>
      <c r="Q16" s="906">
        <v>0</v>
      </c>
      <c r="R16" s="906">
        <v>0</v>
      </c>
      <c r="S16" s="908">
        <f>+[4]INVERSIÓN!$CG$17</f>
        <v>0</v>
      </c>
      <c r="T16" s="381">
        <f>+S16-[4]INVERSIÓN!CG17</f>
        <v>0</v>
      </c>
      <c r="U16" s="909" t="s">
        <v>181</v>
      </c>
      <c r="V16" s="910" t="s">
        <v>182</v>
      </c>
      <c r="W16" s="910" t="s">
        <v>183</v>
      </c>
      <c r="X16" s="911" t="s">
        <v>184</v>
      </c>
      <c r="Y16" s="912" t="s">
        <v>185</v>
      </c>
      <c r="Z16" s="913" t="s">
        <v>201</v>
      </c>
      <c r="AA16" s="913" t="s">
        <v>201</v>
      </c>
      <c r="AB16" s="913" t="s">
        <v>201</v>
      </c>
      <c r="AC16" s="913" t="s">
        <v>201</v>
      </c>
      <c r="AD16" s="913" t="s">
        <v>201</v>
      </c>
      <c r="AE16" s="913" t="s">
        <v>201</v>
      </c>
      <c r="AF16" s="913" t="s">
        <v>201</v>
      </c>
      <c r="AG16" s="913" t="s">
        <v>201</v>
      </c>
      <c r="AH16" s="913" t="s">
        <v>201</v>
      </c>
      <c r="AI16" s="913" t="s">
        <v>201</v>
      </c>
      <c r="AJ16" s="913" t="s">
        <v>201</v>
      </c>
      <c r="AK16" s="913" t="s">
        <v>201</v>
      </c>
      <c r="AL16" s="913" t="s">
        <v>201</v>
      </c>
      <c r="AM16" s="913"/>
    </row>
    <row r="17" spans="1:39" s="22" customFormat="1" ht="12" customHeight="1" x14ac:dyDescent="0.25">
      <c r="A17" s="975"/>
      <c r="B17" s="815"/>
      <c r="C17" s="813"/>
      <c r="D17" s="21" t="s">
        <v>3</v>
      </c>
      <c r="E17" s="930">
        <f>+[4]INVERSIÓN!BF18</f>
        <v>26218961000</v>
      </c>
      <c r="F17" s="930">
        <f>+[4]INVERSIÓN!CE18</f>
        <v>24337760276</v>
      </c>
      <c r="G17" s="594">
        <v>25218961000</v>
      </c>
      <c r="H17" s="594">
        <v>25218961000</v>
      </c>
      <c r="I17" s="594">
        <v>25218961000</v>
      </c>
      <c r="J17" s="594">
        <v>25218961000</v>
      </c>
      <c r="K17" s="592">
        <v>25218961000</v>
      </c>
      <c r="L17" s="915">
        <v>24337760276</v>
      </c>
      <c r="M17" s="376"/>
      <c r="N17" s="930">
        <v>1336964511</v>
      </c>
      <c r="O17" s="930">
        <v>1336964511</v>
      </c>
      <c r="P17" s="930">
        <v>1336964511</v>
      </c>
      <c r="Q17" s="930">
        <v>1336964511</v>
      </c>
      <c r="R17" s="930">
        <v>1336964511</v>
      </c>
      <c r="S17" s="931">
        <f>+[4]INVERSIÓN!$CG$18</f>
        <v>1361964511</v>
      </c>
      <c r="T17" s="379">
        <f>+S17-[4]INVERSIÓN!CG18</f>
        <v>0</v>
      </c>
      <c r="U17" s="916"/>
      <c r="V17" s="917"/>
      <c r="W17" s="917"/>
      <c r="X17" s="918"/>
      <c r="Y17" s="919"/>
      <c r="Z17" s="920"/>
      <c r="AA17" s="920"/>
      <c r="AB17" s="920"/>
      <c r="AC17" s="920"/>
      <c r="AD17" s="920"/>
      <c r="AE17" s="920"/>
      <c r="AF17" s="920"/>
      <c r="AG17" s="920"/>
      <c r="AH17" s="920"/>
      <c r="AI17" s="920"/>
      <c r="AJ17" s="920"/>
      <c r="AK17" s="920"/>
      <c r="AL17" s="920"/>
      <c r="AM17" s="920"/>
    </row>
    <row r="18" spans="1:39" ht="12" customHeight="1" thickBot="1" x14ac:dyDescent="0.3">
      <c r="A18" s="975"/>
      <c r="B18" s="815"/>
      <c r="C18" s="813"/>
      <c r="D18" s="10" t="s">
        <v>40</v>
      </c>
      <c r="E18" s="946">
        <v>0</v>
      </c>
      <c r="F18" s="922">
        <f>+[4]INVERSIÓN!CE20</f>
        <v>0</v>
      </c>
      <c r="G18" s="922">
        <v>0</v>
      </c>
      <c r="H18" s="922">
        <v>0</v>
      </c>
      <c r="I18" s="922">
        <v>0</v>
      </c>
      <c r="J18" s="922">
        <v>0</v>
      </c>
      <c r="K18" s="922">
        <v>0</v>
      </c>
      <c r="L18" s="923">
        <v>0</v>
      </c>
      <c r="M18" s="376"/>
      <c r="N18" s="924">
        <v>0</v>
      </c>
      <c r="O18" s="924">
        <v>0</v>
      </c>
      <c r="P18" s="924">
        <v>0</v>
      </c>
      <c r="Q18" s="924">
        <v>0</v>
      </c>
      <c r="R18" s="924">
        <v>0</v>
      </c>
      <c r="S18" s="923">
        <f>+[4]INVERSIÓN!$CG$20</f>
        <v>0</v>
      </c>
      <c r="T18" s="379">
        <f>+S18-[4]INVERSIÓN!CG20</f>
        <v>0</v>
      </c>
      <c r="U18" s="916"/>
      <c r="V18" s="917"/>
      <c r="W18" s="917"/>
      <c r="X18" s="918"/>
      <c r="Y18" s="919"/>
      <c r="Z18" s="920"/>
      <c r="AA18" s="920"/>
      <c r="AB18" s="920"/>
      <c r="AC18" s="920"/>
      <c r="AD18" s="920"/>
      <c r="AE18" s="920"/>
      <c r="AF18" s="920"/>
      <c r="AG18" s="920"/>
      <c r="AH18" s="920"/>
      <c r="AI18" s="920"/>
      <c r="AJ18" s="920"/>
      <c r="AK18" s="920"/>
      <c r="AL18" s="920"/>
      <c r="AM18" s="920"/>
    </row>
    <row r="19" spans="1:39" s="22" customFormat="1" ht="12" customHeight="1" thickBot="1" x14ac:dyDescent="0.3">
      <c r="A19" s="975"/>
      <c r="B19" s="815"/>
      <c r="C19" s="813"/>
      <c r="D19" s="21" t="s">
        <v>4</v>
      </c>
      <c r="E19" s="947">
        <f>+[4]INVERSIÓN!BF21</f>
        <v>246022480</v>
      </c>
      <c r="F19" s="925">
        <f>+[4]INVERSIÓN!CE21</f>
        <v>246022480</v>
      </c>
      <c r="G19" s="593">
        <v>246022480</v>
      </c>
      <c r="H19" s="593">
        <v>246022480</v>
      </c>
      <c r="I19" s="593">
        <v>246022480</v>
      </c>
      <c r="J19" s="593">
        <v>246022480</v>
      </c>
      <c r="K19" s="591">
        <v>246022480</v>
      </c>
      <c r="L19" s="926">
        <v>246022480</v>
      </c>
      <c r="M19" s="376"/>
      <c r="N19" s="925">
        <v>133092222</v>
      </c>
      <c r="O19" s="925">
        <v>179799856</v>
      </c>
      <c r="P19" s="925">
        <v>138846443</v>
      </c>
      <c r="Q19" s="925">
        <v>149640616</v>
      </c>
      <c r="R19" s="925">
        <v>155512759.10370523</v>
      </c>
      <c r="S19" s="926">
        <f>+[4]INVERSIÓN!$CG$21</f>
        <v>156921785</v>
      </c>
      <c r="T19" s="379">
        <f>+S19-[4]INVERSIÓN!CG21</f>
        <v>0</v>
      </c>
      <c r="U19" s="916"/>
      <c r="V19" s="917"/>
      <c r="W19" s="917"/>
      <c r="X19" s="918"/>
      <c r="Y19" s="919"/>
      <c r="Z19" s="920"/>
      <c r="AA19" s="920"/>
      <c r="AB19" s="920"/>
      <c r="AC19" s="920"/>
      <c r="AD19" s="920"/>
      <c r="AE19" s="920"/>
      <c r="AF19" s="920"/>
      <c r="AG19" s="920"/>
      <c r="AH19" s="920"/>
      <c r="AI19" s="920"/>
      <c r="AJ19" s="920"/>
      <c r="AK19" s="920"/>
      <c r="AL19" s="920"/>
      <c r="AM19" s="920"/>
    </row>
    <row r="20" spans="1:39" ht="12" customHeight="1" x14ac:dyDescent="0.25">
      <c r="A20" s="975"/>
      <c r="B20" s="815"/>
      <c r="C20" s="813"/>
      <c r="D20" s="10" t="s">
        <v>41</v>
      </c>
      <c r="E20" s="932">
        <f>+E16+E18</f>
        <v>51</v>
      </c>
      <c r="F20" s="932">
        <f t="shared" ref="F20:F21" si="2">+F18+F16</f>
        <v>51</v>
      </c>
      <c r="G20" s="933">
        <v>51</v>
      </c>
      <c r="H20" s="933">
        <v>51</v>
      </c>
      <c r="I20" s="933">
        <v>51</v>
      </c>
      <c r="J20" s="933">
        <v>51</v>
      </c>
      <c r="K20" s="928">
        <v>51</v>
      </c>
      <c r="L20" s="927">
        <v>51</v>
      </c>
      <c r="M20" s="376"/>
      <c r="N20" s="932">
        <v>0</v>
      </c>
      <c r="O20" s="932">
        <v>0</v>
      </c>
      <c r="P20" s="932">
        <v>0</v>
      </c>
      <c r="Q20" s="932">
        <v>0</v>
      </c>
      <c r="R20" s="932">
        <v>0</v>
      </c>
      <c r="S20" s="932">
        <f t="shared" ref="S20:S21" si="3">+S18+S16</f>
        <v>0</v>
      </c>
      <c r="T20" s="379">
        <f>+S20-[4]INVERSIÓN!CG22</f>
        <v>0</v>
      </c>
      <c r="U20" s="916"/>
      <c r="V20" s="917"/>
      <c r="W20" s="917"/>
      <c r="X20" s="918"/>
      <c r="Y20" s="919"/>
      <c r="Z20" s="920"/>
      <c r="AA20" s="920"/>
      <c r="AB20" s="920"/>
      <c r="AC20" s="920"/>
      <c r="AD20" s="920"/>
      <c r="AE20" s="920"/>
      <c r="AF20" s="920"/>
      <c r="AG20" s="920"/>
      <c r="AH20" s="920"/>
      <c r="AI20" s="920"/>
      <c r="AJ20" s="920"/>
      <c r="AK20" s="920"/>
      <c r="AL20" s="920"/>
      <c r="AM20" s="920"/>
    </row>
    <row r="21" spans="1:39" s="23" customFormat="1" ht="12" customHeight="1" thickBot="1" x14ac:dyDescent="0.3">
      <c r="A21" s="975"/>
      <c r="B21" s="815"/>
      <c r="C21" s="813"/>
      <c r="D21" s="21" t="s">
        <v>43</v>
      </c>
      <c r="E21" s="929">
        <f>+E17+E19</f>
        <v>26464983480</v>
      </c>
      <c r="F21" s="929">
        <f t="shared" si="2"/>
        <v>24583782756</v>
      </c>
      <c r="G21" s="590">
        <v>25464983480</v>
      </c>
      <c r="H21" s="590">
        <v>25464983480</v>
      </c>
      <c r="I21" s="590">
        <v>25464983480</v>
      </c>
      <c r="J21" s="590">
        <v>25464983480</v>
      </c>
      <c r="K21" s="589">
        <v>25464983480</v>
      </c>
      <c r="L21" s="929">
        <v>24583782756</v>
      </c>
      <c r="M21" s="377"/>
      <c r="N21" s="929">
        <v>1470056733</v>
      </c>
      <c r="O21" s="929">
        <v>1516764367</v>
      </c>
      <c r="P21" s="929">
        <v>1475810954</v>
      </c>
      <c r="Q21" s="929">
        <v>1486605127</v>
      </c>
      <c r="R21" s="929">
        <v>1492477270.1037052</v>
      </c>
      <c r="S21" s="929">
        <f t="shared" si="3"/>
        <v>1518886296</v>
      </c>
      <c r="T21" s="380">
        <f>+S21-[4]INVERSIÓN!CG23</f>
        <v>0</v>
      </c>
      <c r="U21" s="916"/>
      <c r="V21" s="917"/>
      <c r="W21" s="917"/>
      <c r="X21" s="918"/>
      <c r="Y21" s="919"/>
      <c r="Z21" s="920"/>
      <c r="AA21" s="920"/>
      <c r="AB21" s="920"/>
      <c r="AC21" s="920"/>
      <c r="AD21" s="920"/>
      <c r="AE21" s="920"/>
      <c r="AF21" s="920"/>
      <c r="AG21" s="920"/>
      <c r="AH21" s="920"/>
      <c r="AI21" s="920"/>
      <c r="AJ21" s="920"/>
      <c r="AK21" s="920"/>
      <c r="AL21" s="920"/>
      <c r="AM21" s="920"/>
    </row>
    <row r="22" spans="1:39" ht="12" customHeight="1" x14ac:dyDescent="0.25">
      <c r="A22" s="975"/>
      <c r="B22" s="809" t="s">
        <v>160</v>
      </c>
      <c r="C22" s="812" t="s">
        <v>175</v>
      </c>
      <c r="D22" s="10" t="s">
        <v>39</v>
      </c>
      <c r="E22" s="934">
        <f>+[4]INVERSIÓN!BF24</f>
        <v>21</v>
      </c>
      <c r="F22" s="934">
        <f>+[4]INVERSIÓN!CE24</f>
        <v>21</v>
      </c>
      <c r="G22" s="934">
        <v>21</v>
      </c>
      <c r="H22" s="934">
        <v>21</v>
      </c>
      <c r="I22" s="934">
        <v>21</v>
      </c>
      <c r="J22" s="934">
        <v>21</v>
      </c>
      <c r="K22" s="907">
        <v>21</v>
      </c>
      <c r="L22" s="908">
        <v>21</v>
      </c>
      <c r="M22" s="376"/>
      <c r="N22" s="934">
        <v>0</v>
      </c>
      <c r="O22" s="934">
        <v>0</v>
      </c>
      <c r="P22" s="934">
        <v>0</v>
      </c>
      <c r="Q22" s="934">
        <v>0</v>
      </c>
      <c r="R22" s="934">
        <v>0</v>
      </c>
      <c r="S22" s="908">
        <f>+[4]INVERSIÓN!$CG$24</f>
        <v>0</v>
      </c>
      <c r="T22" s="382">
        <f>+S22-[4]INVERSIÓN!CG24</f>
        <v>0</v>
      </c>
      <c r="U22" s="909" t="s">
        <v>433</v>
      </c>
      <c r="V22" s="910" t="s">
        <v>434</v>
      </c>
      <c r="W22" s="910" t="s">
        <v>186</v>
      </c>
      <c r="X22" s="911" t="s">
        <v>199</v>
      </c>
      <c r="Y22" s="912" t="s">
        <v>187</v>
      </c>
      <c r="Z22" s="913" t="s">
        <v>188</v>
      </c>
      <c r="AA22" s="913" t="s">
        <v>189</v>
      </c>
      <c r="AB22" s="935"/>
      <c r="AC22" s="913" t="s">
        <v>197</v>
      </c>
      <c r="AD22" s="913" t="s">
        <v>197</v>
      </c>
      <c r="AE22" s="913" t="s">
        <v>190</v>
      </c>
      <c r="AF22" s="913" t="s">
        <v>190</v>
      </c>
      <c r="AG22" s="913" t="s">
        <v>190</v>
      </c>
      <c r="AH22" s="913" t="s">
        <v>190</v>
      </c>
      <c r="AI22" s="913" t="s">
        <v>198</v>
      </c>
      <c r="AJ22" s="913"/>
      <c r="AK22" s="913"/>
      <c r="AL22" s="913"/>
      <c r="AM22" s="936" t="s">
        <v>200</v>
      </c>
    </row>
    <row r="23" spans="1:39" s="12" customFormat="1" ht="12" customHeight="1" x14ac:dyDescent="0.25">
      <c r="A23" s="975"/>
      <c r="B23" s="810"/>
      <c r="C23" s="813"/>
      <c r="D23" s="11" t="s">
        <v>3</v>
      </c>
      <c r="E23" s="930">
        <f>+[4]INVERSIÓN!BF25</f>
        <v>1065631000</v>
      </c>
      <c r="F23" s="930">
        <f>+[4]INVERSIÓN!CE25</f>
        <v>1059680000</v>
      </c>
      <c r="G23" s="594">
        <v>1065631000</v>
      </c>
      <c r="H23" s="594">
        <v>1065631000</v>
      </c>
      <c r="I23" s="594">
        <v>1065631000</v>
      </c>
      <c r="J23" s="594">
        <v>1065631000</v>
      </c>
      <c r="K23" s="592">
        <v>1065631000</v>
      </c>
      <c r="L23" s="915">
        <v>1059680000</v>
      </c>
      <c r="M23" s="376"/>
      <c r="N23" s="930">
        <v>706420978</v>
      </c>
      <c r="O23" s="930">
        <v>706420978</v>
      </c>
      <c r="P23" s="930">
        <v>706420978</v>
      </c>
      <c r="Q23" s="930">
        <v>706420978</v>
      </c>
      <c r="R23" s="930">
        <v>706420978</v>
      </c>
      <c r="S23" s="931">
        <f>+[4]INVERSIÓN!$CG$25</f>
        <v>706420978</v>
      </c>
      <c r="T23" s="382">
        <f>+S23-[4]INVERSIÓN!CG25</f>
        <v>0</v>
      </c>
      <c r="U23" s="916"/>
      <c r="V23" s="917"/>
      <c r="W23" s="917"/>
      <c r="X23" s="918"/>
      <c r="Y23" s="919"/>
      <c r="Z23" s="920"/>
      <c r="AA23" s="920"/>
      <c r="AB23" s="921"/>
      <c r="AC23" s="920"/>
      <c r="AD23" s="920"/>
      <c r="AE23" s="920"/>
      <c r="AF23" s="920"/>
      <c r="AG23" s="920"/>
      <c r="AH23" s="920"/>
      <c r="AI23" s="920"/>
      <c r="AJ23" s="920"/>
      <c r="AK23" s="920"/>
      <c r="AL23" s="920"/>
      <c r="AM23" s="937"/>
    </row>
    <row r="24" spans="1:39" ht="12" customHeight="1" x14ac:dyDescent="0.25">
      <c r="A24" s="975"/>
      <c r="B24" s="810"/>
      <c r="C24" s="813"/>
      <c r="D24" s="10" t="s">
        <v>40</v>
      </c>
      <c r="E24" s="922">
        <v>0</v>
      </c>
      <c r="F24" s="922">
        <f>+[4]INVERSIÓN!CE27</f>
        <v>0</v>
      </c>
      <c r="G24" s="922">
        <v>0</v>
      </c>
      <c r="H24" s="922">
        <v>0</v>
      </c>
      <c r="I24" s="922">
        <v>0</v>
      </c>
      <c r="J24" s="922">
        <v>0</v>
      </c>
      <c r="K24" s="922">
        <v>0</v>
      </c>
      <c r="L24" s="923">
        <v>0</v>
      </c>
      <c r="M24" s="376"/>
      <c r="N24" s="924">
        <v>0</v>
      </c>
      <c r="O24" s="924">
        <v>0</v>
      </c>
      <c r="P24" s="924">
        <v>0</v>
      </c>
      <c r="Q24" s="924">
        <v>0</v>
      </c>
      <c r="R24" s="924">
        <v>0</v>
      </c>
      <c r="S24" s="923">
        <f>+[4]INVERSIÓN!$CG$27</f>
        <v>0</v>
      </c>
      <c r="T24" s="382">
        <f>+S24-[4]INVERSIÓN!CG27</f>
        <v>0</v>
      </c>
      <c r="U24" s="916"/>
      <c r="V24" s="917"/>
      <c r="W24" s="917"/>
      <c r="X24" s="918"/>
      <c r="Y24" s="919"/>
      <c r="Z24" s="920"/>
      <c r="AA24" s="920"/>
      <c r="AB24" s="921"/>
      <c r="AC24" s="920"/>
      <c r="AD24" s="920"/>
      <c r="AE24" s="920"/>
      <c r="AF24" s="920"/>
      <c r="AG24" s="920"/>
      <c r="AH24" s="920"/>
      <c r="AI24" s="920"/>
      <c r="AJ24" s="920"/>
      <c r="AK24" s="920"/>
      <c r="AL24" s="920"/>
      <c r="AM24" s="937"/>
    </row>
    <row r="25" spans="1:39" ht="12" customHeight="1" x14ac:dyDescent="0.25">
      <c r="A25" s="975"/>
      <c r="B25" s="810"/>
      <c r="C25" s="813"/>
      <c r="D25" s="9" t="s">
        <v>4</v>
      </c>
      <c r="E25" s="925">
        <f>+[4]INVERSIÓN!BF28</f>
        <v>74793209</v>
      </c>
      <c r="F25" s="925">
        <f>+[4]INVERSIÓN!CE28</f>
        <v>74545176</v>
      </c>
      <c r="G25" s="593">
        <v>74545176</v>
      </c>
      <c r="H25" s="593">
        <v>74545176</v>
      </c>
      <c r="I25" s="593">
        <v>74545176</v>
      </c>
      <c r="J25" s="593">
        <v>74545176</v>
      </c>
      <c r="K25" s="591">
        <v>74545176</v>
      </c>
      <c r="L25" s="926">
        <v>74545176</v>
      </c>
      <c r="M25" s="376"/>
      <c r="N25" s="925">
        <v>7425448</v>
      </c>
      <c r="O25" s="925">
        <v>24871781</v>
      </c>
      <c r="P25" s="925">
        <v>67610684</v>
      </c>
      <c r="Q25" s="925">
        <v>69625418</v>
      </c>
      <c r="R25" s="925">
        <v>73593121.792589515</v>
      </c>
      <c r="S25" s="926">
        <f>+[4]INVERSIÓN!$CG$28</f>
        <v>74545176</v>
      </c>
      <c r="T25" s="382">
        <f>+S25-[4]INVERSIÓN!CG28</f>
        <v>0</v>
      </c>
      <c r="U25" s="916"/>
      <c r="V25" s="917"/>
      <c r="W25" s="917"/>
      <c r="X25" s="918"/>
      <c r="Y25" s="919"/>
      <c r="Z25" s="920"/>
      <c r="AA25" s="920"/>
      <c r="AB25" s="921"/>
      <c r="AC25" s="920"/>
      <c r="AD25" s="920"/>
      <c r="AE25" s="920"/>
      <c r="AF25" s="920"/>
      <c r="AG25" s="920"/>
      <c r="AH25" s="920"/>
      <c r="AI25" s="920"/>
      <c r="AJ25" s="920"/>
      <c r="AK25" s="920"/>
      <c r="AL25" s="920"/>
      <c r="AM25" s="937"/>
    </row>
    <row r="26" spans="1:39" ht="12" customHeight="1" x14ac:dyDescent="0.25">
      <c r="A26" s="975"/>
      <c r="B26" s="810"/>
      <c r="C26" s="813"/>
      <c r="D26" s="10" t="s">
        <v>41</v>
      </c>
      <c r="E26" s="938">
        <f>+E22+E24</f>
        <v>21</v>
      </c>
      <c r="F26" s="938">
        <f t="shared" ref="F26:F27" si="4">+F24+F22</f>
        <v>21</v>
      </c>
      <c r="G26" s="924">
        <v>21</v>
      </c>
      <c r="H26" s="924">
        <v>21</v>
      </c>
      <c r="I26" s="924">
        <v>21</v>
      </c>
      <c r="J26" s="924">
        <v>21</v>
      </c>
      <c r="K26" s="922">
        <v>21</v>
      </c>
      <c r="L26" s="923">
        <v>21</v>
      </c>
      <c r="M26" s="376"/>
      <c r="N26" s="938">
        <v>0</v>
      </c>
      <c r="O26" s="938">
        <v>0</v>
      </c>
      <c r="P26" s="938">
        <v>0</v>
      </c>
      <c r="Q26" s="938">
        <v>0</v>
      </c>
      <c r="R26" s="938">
        <v>0</v>
      </c>
      <c r="S26" s="923">
        <f t="shared" ref="S26:S27" si="5">+S24+S22</f>
        <v>0</v>
      </c>
      <c r="T26" s="382">
        <f>+S26-[4]INVERSIÓN!CG29</f>
        <v>0</v>
      </c>
      <c r="U26" s="916"/>
      <c r="V26" s="917"/>
      <c r="W26" s="917"/>
      <c r="X26" s="918"/>
      <c r="Y26" s="919"/>
      <c r="Z26" s="920"/>
      <c r="AA26" s="920"/>
      <c r="AB26" s="921"/>
      <c r="AC26" s="920"/>
      <c r="AD26" s="920"/>
      <c r="AE26" s="920"/>
      <c r="AF26" s="920"/>
      <c r="AG26" s="920"/>
      <c r="AH26" s="920"/>
      <c r="AI26" s="920"/>
      <c r="AJ26" s="920"/>
      <c r="AK26" s="920"/>
      <c r="AL26" s="920"/>
      <c r="AM26" s="937"/>
    </row>
    <row r="27" spans="1:39" ht="12" customHeight="1" thickBot="1" x14ac:dyDescent="0.3">
      <c r="A27" s="976"/>
      <c r="B27" s="811"/>
      <c r="C27" s="814"/>
      <c r="D27" s="9" t="s">
        <v>43</v>
      </c>
      <c r="E27" s="929">
        <f>+E23+E25</f>
        <v>1140424209</v>
      </c>
      <c r="F27" s="929">
        <f t="shared" si="4"/>
        <v>1134225176</v>
      </c>
      <c r="G27" s="590">
        <v>1140176176</v>
      </c>
      <c r="H27" s="590">
        <v>1140176176</v>
      </c>
      <c r="I27" s="590">
        <v>1140176176</v>
      </c>
      <c r="J27" s="590">
        <v>1140176176</v>
      </c>
      <c r="K27" s="589">
        <v>1140176176</v>
      </c>
      <c r="L27" s="929">
        <v>1134225176</v>
      </c>
      <c r="M27" s="376"/>
      <c r="N27" s="929">
        <v>713846426</v>
      </c>
      <c r="O27" s="929">
        <v>731292759</v>
      </c>
      <c r="P27" s="929">
        <v>774031662</v>
      </c>
      <c r="Q27" s="929">
        <v>776046396</v>
      </c>
      <c r="R27" s="929">
        <v>780014099.79258955</v>
      </c>
      <c r="S27" s="929">
        <f t="shared" si="5"/>
        <v>780966154</v>
      </c>
      <c r="T27" s="382">
        <f>+S27-[4]INVERSIÓN!CG30</f>
        <v>0</v>
      </c>
      <c r="U27" s="939"/>
      <c r="V27" s="940"/>
      <c r="W27" s="940"/>
      <c r="X27" s="941"/>
      <c r="Y27" s="942"/>
      <c r="Z27" s="943"/>
      <c r="AA27" s="943"/>
      <c r="AB27" s="944"/>
      <c r="AC27" s="943"/>
      <c r="AD27" s="943"/>
      <c r="AE27" s="943"/>
      <c r="AF27" s="943"/>
      <c r="AG27" s="943"/>
      <c r="AH27" s="943"/>
      <c r="AI27" s="943"/>
      <c r="AJ27" s="943"/>
      <c r="AK27" s="943"/>
      <c r="AL27" s="943"/>
      <c r="AM27" s="945"/>
    </row>
    <row r="28" spans="1:39" s="12" customFormat="1" ht="12" customHeight="1" x14ac:dyDescent="0.25">
      <c r="A28" s="948" t="s">
        <v>22</v>
      </c>
      <c r="B28" s="948"/>
      <c r="C28" s="948"/>
      <c r="D28" s="949" t="s">
        <v>467</v>
      </c>
      <c r="E28" s="588">
        <f>+E11+E17+E23</f>
        <v>28392396000</v>
      </c>
      <c r="F28" s="588">
        <f t="shared" ref="F28" si="6">+F11+F17+F23</f>
        <v>25884091983</v>
      </c>
      <c r="G28" s="588">
        <v>27392396000</v>
      </c>
      <c r="H28" s="588">
        <v>27392396000</v>
      </c>
      <c r="I28" s="588">
        <v>27392396000</v>
      </c>
      <c r="J28" s="588">
        <v>27392396000</v>
      </c>
      <c r="K28" s="588">
        <v>27392396000</v>
      </c>
      <c r="L28" s="950">
        <v>25884091983</v>
      </c>
      <c r="M28" s="951"/>
      <c r="N28" s="952">
        <v>2456670000</v>
      </c>
      <c r="O28" s="950">
        <f t="shared" ref="O28:S28" si="7">+O11+O17+O23</f>
        <v>2456670000</v>
      </c>
      <c r="P28" s="950">
        <f t="shared" si="7"/>
        <v>2456670000</v>
      </c>
      <c r="Q28" s="950">
        <f t="shared" si="7"/>
        <v>2456670000</v>
      </c>
      <c r="R28" s="950">
        <f t="shared" si="7"/>
        <v>2456670000</v>
      </c>
      <c r="S28" s="953">
        <f t="shared" si="7"/>
        <v>2525622707</v>
      </c>
      <c r="T28" s="954">
        <f>+S28-[4]INVERSIÓN!CG31</f>
        <v>0</v>
      </c>
      <c r="U28" s="955"/>
      <c r="V28" s="955"/>
      <c r="W28" s="955"/>
      <c r="X28" s="955"/>
      <c r="Y28" s="955"/>
      <c r="Z28" s="955"/>
      <c r="AA28" s="955"/>
      <c r="AB28" s="955"/>
      <c r="AC28" s="955"/>
      <c r="AD28" s="955"/>
      <c r="AE28" s="955"/>
      <c r="AF28" s="955"/>
      <c r="AG28" s="955"/>
      <c r="AH28" s="955"/>
      <c r="AI28" s="955"/>
      <c r="AJ28" s="955"/>
      <c r="AK28" s="955"/>
      <c r="AL28" s="955"/>
      <c r="AM28" s="956"/>
    </row>
    <row r="29" spans="1:39" ht="12" customHeight="1" x14ac:dyDescent="0.25">
      <c r="A29" s="948"/>
      <c r="B29" s="948"/>
      <c r="C29" s="948"/>
      <c r="D29" s="957" t="s">
        <v>466</v>
      </c>
      <c r="E29" s="587">
        <f>+E13+E19+E25</f>
        <v>397760574</v>
      </c>
      <c r="F29" s="587">
        <f t="shared" ref="F29" si="8">+F13+F19+F25</f>
        <v>396355874</v>
      </c>
      <c r="G29" s="587">
        <v>396355874</v>
      </c>
      <c r="H29" s="587">
        <v>396355874</v>
      </c>
      <c r="I29" s="587">
        <v>396355874</v>
      </c>
      <c r="J29" s="587">
        <v>396355874</v>
      </c>
      <c r="K29" s="587">
        <v>396355874</v>
      </c>
      <c r="L29" s="958">
        <v>396355874</v>
      </c>
      <c r="M29" s="959"/>
      <c r="N29" s="960">
        <v>147457670</v>
      </c>
      <c r="O29" s="958">
        <f t="shared" ref="O29:S29" si="9">+O13+O19+O25</f>
        <v>219770637</v>
      </c>
      <c r="P29" s="958">
        <f t="shared" si="9"/>
        <v>267316003</v>
      </c>
      <c r="Q29" s="958">
        <f t="shared" si="9"/>
        <v>285467483</v>
      </c>
      <c r="R29" s="958">
        <f t="shared" si="9"/>
        <v>301179473</v>
      </c>
      <c r="S29" s="961">
        <f t="shared" si="9"/>
        <v>307255179</v>
      </c>
      <c r="T29" s="962">
        <f>+S29-[4]INVERSIÓN!CG32</f>
        <v>0</v>
      </c>
      <c r="U29" s="963"/>
      <c r="V29" s="963"/>
      <c r="W29" s="963"/>
      <c r="X29" s="963"/>
      <c r="Y29" s="963"/>
      <c r="Z29" s="963"/>
      <c r="AA29" s="963"/>
      <c r="AB29" s="963"/>
      <c r="AC29" s="963"/>
      <c r="AD29" s="963"/>
      <c r="AE29" s="963"/>
      <c r="AF29" s="963"/>
      <c r="AG29" s="963"/>
      <c r="AH29" s="963"/>
      <c r="AI29" s="963"/>
      <c r="AJ29" s="963"/>
      <c r="AK29" s="963"/>
      <c r="AL29" s="963"/>
      <c r="AM29" s="964"/>
    </row>
    <row r="30" spans="1:39" s="12" customFormat="1" ht="12" customHeight="1" thickBot="1" x14ac:dyDescent="0.3">
      <c r="A30" s="948"/>
      <c r="B30" s="948"/>
      <c r="C30" s="948"/>
      <c r="D30" s="965" t="s">
        <v>32</v>
      </c>
      <c r="E30" s="586">
        <f>+E28+E29</f>
        <v>28790156574</v>
      </c>
      <c r="F30" s="586">
        <f t="shared" ref="F30" si="10">+F28+F29</f>
        <v>26280447857</v>
      </c>
      <c r="G30" s="586">
        <v>27788751874</v>
      </c>
      <c r="H30" s="586">
        <v>27788751874</v>
      </c>
      <c r="I30" s="586">
        <v>27788751874</v>
      </c>
      <c r="J30" s="586">
        <v>27788751874</v>
      </c>
      <c r="K30" s="586">
        <v>27788751874</v>
      </c>
      <c r="L30" s="966">
        <v>26280447857</v>
      </c>
      <c r="M30" s="967"/>
      <c r="N30" s="968">
        <v>2604127670</v>
      </c>
      <c r="O30" s="966">
        <f t="shared" ref="O30:S30" si="11">+O28+O29</f>
        <v>2676440637</v>
      </c>
      <c r="P30" s="966">
        <f t="shared" si="11"/>
        <v>2723986003</v>
      </c>
      <c r="Q30" s="966">
        <f t="shared" si="11"/>
        <v>2742137483</v>
      </c>
      <c r="R30" s="966">
        <f t="shared" si="11"/>
        <v>2757849473</v>
      </c>
      <c r="S30" s="969">
        <f t="shared" si="11"/>
        <v>2832877886</v>
      </c>
      <c r="T30" s="970">
        <f>+S30-[4]INVERSIÓN!CG34</f>
        <v>0</v>
      </c>
      <c r="U30" s="971"/>
      <c r="V30" s="971"/>
      <c r="W30" s="971"/>
      <c r="X30" s="971"/>
      <c r="Y30" s="971"/>
      <c r="Z30" s="971"/>
      <c r="AA30" s="971"/>
      <c r="AB30" s="971"/>
      <c r="AC30" s="971"/>
      <c r="AD30" s="971"/>
      <c r="AE30" s="971"/>
      <c r="AF30" s="971"/>
      <c r="AG30" s="971"/>
      <c r="AH30" s="971"/>
      <c r="AI30" s="971"/>
      <c r="AJ30" s="971"/>
      <c r="AK30" s="971"/>
      <c r="AL30" s="971"/>
      <c r="AM30" s="972"/>
    </row>
    <row r="31" spans="1:39" ht="12" customHeight="1" x14ac:dyDescent="0.25">
      <c r="A31" s="2"/>
      <c r="B31" s="2"/>
      <c r="C31" s="2"/>
      <c r="D31" s="2"/>
      <c r="E31" s="3"/>
      <c r="F31" s="24"/>
      <c r="G31" s="24"/>
      <c r="H31" s="24"/>
      <c r="I31" s="24"/>
      <c r="J31" s="24"/>
      <c r="K31" s="24"/>
      <c r="L31" s="3"/>
      <c r="M31" s="312"/>
      <c r="N31" s="3"/>
      <c r="O31" s="3"/>
      <c r="P31" s="3"/>
      <c r="Q31" s="3"/>
      <c r="R31" s="3"/>
      <c r="S31" s="3"/>
      <c r="T31" s="313"/>
      <c r="U31" s="2"/>
      <c r="V31" s="2"/>
      <c r="W31" s="2"/>
      <c r="X31" s="2"/>
      <c r="Y31" s="2"/>
      <c r="Z31" s="2"/>
      <c r="AA31" s="2"/>
      <c r="AB31" s="2"/>
      <c r="AC31" s="2"/>
      <c r="AD31" s="17"/>
      <c r="AE31" s="17"/>
      <c r="AF31" s="2"/>
      <c r="AG31" s="2"/>
      <c r="AH31" s="2"/>
      <c r="AI31" s="2"/>
      <c r="AJ31" s="2"/>
      <c r="AK31" s="2"/>
      <c r="AL31" s="17"/>
    </row>
    <row r="32" spans="1:39" ht="12" customHeight="1" x14ac:dyDescent="0.25">
      <c r="A32" s="4" t="s">
        <v>33</v>
      </c>
      <c r="B32" s="2"/>
      <c r="C32" s="2"/>
      <c r="D32" s="2"/>
      <c r="E32" s="3"/>
      <c r="F32" s="24"/>
      <c r="G32" s="24"/>
      <c r="H32" s="24"/>
      <c r="I32" s="24"/>
      <c r="J32" s="24"/>
      <c r="K32" s="24"/>
      <c r="L32" s="3"/>
      <c r="M32" s="312"/>
      <c r="N32" s="3"/>
      <c r="O32" s="3"/>
      <c r="P32" s="3"/>
      <c r="Q32" s="3"/>
      <c r="R32" s="3"/>
      <c r="S32" s="3"/>
      <c r="T32" s="313"/>
      <c r="U32" s="2"/>
      <c r="V32" s="2"/>
      <c r="W32" s="2"/>
      <c r="X32" s="5"/>
      <c r="Y32" s="5"/>
      <c r="Z32" s="5"/>
      <c r="AA32" s="5"/>
      <c r="AB32" s="5"/>
      <c r="AC32" s="5"/>
      <c r="AD32" s="18"/>
      <c r="AE32" s="18"/>
      <c r="AF32" s="6"/>
      <c r="AG32" s="6"/>
      <c r="AH32" s="6"/>
      <c r="AI32" s="6"/>
      <c r="AJ32" s="6"/>
      <c r="AK32" s="6"/>
      <c r="AL32" s="6"/>
    </row>
    <row r="33" spans="1:38" ht="12" customHeight="1" x14ac:dyDescent="0.25">
      <c r="A33" s="413" t="s">
        <v>34</v>
      </c>
      <c r="B33" s="707" t="s">
        <v>35</v>
      </c>
      <c r="C33" s="708"/>
      <c r="D33" s="708"/>
      <c r="E33" s="708"/>
      <c r="F33" s="708"/>
      <c r="G33" s="708"/>
      <c r="H33" s="709"/>
      <c r="I33" s="710" t="s">
        <v>36</v>
      </c>
      <c r="J33" s="711"/>
      <c r="K33" s="711"/>
      <c r="L33" s="711"/>
      <c r="M33" s="711"/>
      <c r="N33" s="711"/>
      <c r="O33" s="712"/>
      <c r="P33" s="8"/>
      <c r="Q33" s="8"/>
      <c r="R33" s="8"/>
      <c r="S33" s="8"/>
      <c r="T33" s="314"/>
      <c r="U33" s="7"/>
      <c r="V33" s="7"/>
      <c r="W33" s="7"/>
      <c r="X33" s="7"/>
      <c r="Y33" s="7"/>
      <c r="Z33" s="7"/>
      <c r="AA33" s="7"/>
      <c r="AB33" s="7"/>
      <c r="AC33" s="7"/>
      <c r="AD33" s="7"/>
      <c r="AE33" s="7"/>
      <c r="AF33" s="7"/>
      <c r="AG33" s="7"/>
      <c r="AH33" s="7"/>
      <c r="AI33" s="7"/>
      <c r="AJ33" s="7"/>
      <c r="AK33" s="7"/>
      <c r="AL33" s="7"/>
    </row>
    <row r="34" spans="1:38" ht="12" customHeight="1" x14ac:dyDescent="0.25">
      <c r="A34" s="414">
        <v>13</v>
      </c>
      <c r="B34" s="636" t="s">
        <v>78</v>
      </c>
      <c r="C34" s="636"/>
      <c r="D34" s="636"/>
      <c r="E34" s="636"/>
      <c r="F34" s="636"/>
      <c r="G34" s="636"/>
      <c r="H34" s="636"/>
      <c r="I34" s="636" t="s">
        <v>69</v>
      </c>
      <c r="J34" s="636"/>
      <c r="K34" s="636"/>
      <c r="L34" s="636"/>
      <c r="M34" s="636"/>
      <c r="N34" s="636"/>
      <c r="O34" s="636"/>
      <c r="P34" s="7"/>
      <c r="Q34" s="7"/>
      <c r="R34" s="7"/>
      <c r="S34" s="7"/>
      <c r="T34" s="314"/>
      <c r="U34" s="7"/>
      <c r="V34" s="7"/>
      <c r="W34" s="7"/>
      <c r="X34" s="7"/>
      <c r="Y34" s="7"/>
      <c r="Z34" s="7"/>
      <c r="AA34" s="7"/>
      <c r="AB34" s="7"/>
      <c r="AC34" s="7"/>
      <c r="AD34" s="7"/>
      <c r="AE34" s="7"/>
      <c r="AF34" s="7"/>
      <c r="AG34" s="7"/>
      <c r="AH34" s="7"/>
      <c r="AI34" s="7"/>
      <c r="AJ34" s="7"/>
      <c r="AK34" s="7"/>
      <c r="AL34" s="7"/>
    </row>
    <row r="35" spans="1:38" ht="12" customHeight="1" x14ac:dyDescent="0.25">
      <c r="A35" s="414">
        <v>14</v>
      </c>
      <c r="B35" s="636" t="s">
        <v>148</v>
      </c>
      <c r="C35" s="636"/>
      <c r="D35" s="636"/>
      <c r="E35" s="636"/>
      <c r="F35" s="636"/>
      <c r="G35" s="636"/>
      <c r="H35" s="636"/>
      <c r="I35" s="637" t="s">
        <v>531</v>
      </c>
      <c r="J35" s="637"/>
      <c r="K35" s="637"/>
      <c r="L35" s="637"/>
      <c r="M35" s="637"/>
      <c r="N35" s="637"/>
      <c r="O35" s="637"/>
      <c r="P35" s="7"/>
      <c r="Q35" s="7"/>
      <c r="R35" s="7"/>
      <c r="S35" s="7"/>
      <c r="T35" s="314"/>
      <c r="U35" s="7"/>
      <c r="V35" s="7"/>
      <c r="W35" s="7"/>
      <c r="X35" s="7"/>
      <c r="Y35" s="7"/>
      <c r="Z35" s="7"/>
      <c r="AA35" s="7"/>
      <c r="AB35" s="7"/>
      <c r="AC35" s="7"/>
      <c r="AD35" s="7"/>
      <c r="AE35" s="7"/>
      <c r="AF35" s="7"/>
      <c r="AG35" s="7"/>
      <c r="AH35" s="7"/>
      <c r="AI35" s="7"/>
      <c r="AJ35" s="7"/>
      <c r="AK35" s="7"/>
      <c r="AL35" s="7"/>
    </row>
    <row r="36" spans="1:38" ht="12" customHeight="1" x14ac:dyDescent="0.25">
      <c r="A36" s="7"/>
      <c r="B36" s="7"/>
      <c r="C36" s="7"/>
      <c r="D36" s="7"/>
      <c r="E36" s="7"/>
      <c r="F36" s="25"/>
      <c r="G36" s="25"/>
      <c r="H36" s="25"/>
      <c r="I36" s="25"/>
      <c r="J36" s="25"/>
      <c r="K36" s="25"/>
      <c r="L36" s="7"/>
      <c r="M36" s="314"/>
      <c r="N36" s="7"/>
      <c r="O36" s="7"/>
      <c r="P36" s="7"/>
      <c r="Q36" s="7"/>
      <c r="R36" s="7"/>
      <c r="S36" s="7"/>
      <c r="T36" s="314"/>
      <c r="U36" s="7"/>
      <c r="V36" s="7"/>
      <c r="W36" s="7"/>
      <c r="X36" s="7"/>
      <c r="Y36" s="7"/>
      <c r="Z36" s="7"/>
      <c r="AA36" s="7"/>
      <c r="AB36" s="7"/>
      <c r="AC36" s="7"/>
      <c r="AD36" s="7"/>
      <c r="AE36" s="7"/>
      <c r="AF36" s="7"/>
      <c r="AG36" s="7"/>
      <c r="AH36" s="7"/>
      <c r="AI36" s="7"/>
      <c r="AJ36" s="7"/>
      <c r="AK36" s="7"/>
      <c r="AL36" s="7"/>
    </row>
    <row r="37" spans="1:38" ht="12" customHeight="1" x14ac:dyDescent="0.25">
      <c r="A37" s="7"/>
      <c r="B37" s="7"/>
      <c r="C37" s="7"/>
      <c r="D37" s="7"/>
      <c r="E37" s="7"/>
      <c r="F37" s="25"/>
      <c r="G37" s="25"/>
      <c r="H37" s="25"/>
      <c r="I37" s="25"/>
      <c r="J37" s="25"/>
      <c r="K37" s="25"/>
      <c r="L37" s="7"/>
      <c r="M37" s="314"/>
      <c r="N37" s="7"/>
      <c r="O37" s="7"/>
      <c r="P37" s="7"/>
      <c r="Q37" s="7"/>
      <c r="R37" s="7"/>
      <c r="S37" s="7"/>
      <c r="T37" s="314"/>
      <c r="U37" s="7"/>
      <c r="V37" s="7"/>
      <c r="W37" s="7"/>
      <c r="X37" s="7"/>
      <c r="Y37" s="7"/>
      <c r="Z37" s="7"/>
      <c r="AA37" s="7"/>
      <c r="AB37" s="7"/>
      <c r="AC37" s="7"/>
      <c r="AD37" s="7"/>
      <c r="AE37" s="7"/>
      <c r="AF37" s="7"/>
      <c r="AG37" s="7"/>
      <c r="AH37" s="7"/>
      <c r="AI37" s="7"/>
      <c r="AJ37" s="7"/>
      <c r="AK37" s="7"/>
      <c r="AL37" s="7"/>
    </row>
    <row r="38" spans="1:38" ht="12" customHeight="1" x14ac:dyDescent="0.25">
      <c r="A38" s="7"/>
      <c r="B38" s="7"/>
      <c r="C38" s="7"/>
      <c r="D38" s="7"/>
      <c r="E38" s="7"/>
      <c r="F38" s="25"/>
      <c r="G38" s="25"/>
      <c r="H38" s="25"/>
      <c r="I38" s="25"/>
      <c r="J38" s="25"/>
      <c r="K38" s="25"/>
      <c r="L38" s="7"/>
      <c r="M38" s="314"/>
      <c r="N38" s="7"/>
      <c r="O38" s="7"/>
      <c r="P38" s="7"/>
      <c r="Q38" s="7"/>
      <c r="R38" s="7"/>
      <c r="S38" s="7"/>
      <c r="T38" s="314"/>
      <c r="U38" s="7"/>
      <c r="V38" s="7"/>
      <c r="W38" s="7"/>
      <c r="X38" s="7"/>
      <c r="Y38" s="7"/>
      <c r="Z38" s="7"/>
      <c r="AA38" s="7"/>
      <c r="AB38" s="7"/>
      <c r="AC38" s="7"/>
      <c r="AD38" s="7"/>
      <c r="AE38" s="7"/>
      <c r="AF38" s="7"/>
      <c r="AG38" s="7"/>
      <c r="AH38" s="7"/>
      <c r="AI38" s="7"/>
      <c r="AJ38" s="7"/>
      <c r="AK38" s="7"/>
      <c r="AL38" s="7"/>
    </row>
    <row r="39" spans="1:38" ht="12" customHeight="1" x14ac:dyDescent="0.25">
      <c r="A39" s="7"/>
      <c r="B39" s="7"/>
      <c r="C39" s="7"/>
      <c r="D39" s="7"/>
      <c r="E39" s="7"/>
      <c r="F39" s="25"/>
      <c r="G39" s="25"/>
      <c r="H39" s="25"/>
      <c r="I39" s="25"/>
      <c r="J39" s="25"/>
      <c r="K39" s="25"/>
      <c r="L39" s="7"/>
      <c r="M39" s="314"/>
      <c r="N39" s="7"/>
      <c r="O39" s="7"/>
      <c r="P39" s="7"/>
      <c r="Q39" s="7"/>
      <c r="R39" s="7"/>
      <c r="S39" s="7"/>
      <c r="T39" s="314"/>
      <c r="U39" s="7"/>
      <c r="V39" s="7"/>
      <c r="W39" s="7"/>
      <c r="X39" s="7"/>
      <c r="Y39" s="7"/>
      <c r="Z39" s="7"/>
      <c r="AA39" s="7"/>
      <c r="AB39" s="7"/>
      <c r="AC39" s="7"/>
      <c r="AD39" s="7"/>
      <c r="AE39" s="7"/>
      <c r="AF39" s="7"/>
      <c r="AG39" s="7"/>
      <c r="AH39" s="7"/>
      <c r="AI39" s="7"/>
      <c r="AJ39" s="7"/>
      <c r="AK39" s="7"/>
      <c r="AL39" s="7"/>
    </row>
    <row r="40" spans="1:38" ht="12" customHeight="1" x14ac:dyDescent="0.25">
      <c r="A40" s="7"/>
      <c r="B40" s="7"/>
      <c r="C40" s="7"/>
      <c r="D40" s="7"/>
      <c r="E40" s="7"/>
      <c r="F40" s="25"/>
      <c r="G40" s="25"/>
      <c r="H40" s="25"/>
      <c r="I40" s="25"/>
      <c r="J40" s="25"/>
      <c r="K40" s="25"/>
      <c r="L40" s="7"/>
      <c r="M40" s="314"/>
      <c r="N40" s="7"/>
      <c r="O40" s="7"/>
      <c r="P40" s="7"/>
      <c r="Q40" s="7"/>
      <c r="R40" s="7"/>
      <c r="S40" s="7"/>
      <c r="T40" s="314"/>
      <c r="U40" s="7"/>
      <c r="V40" s="7"/>
      <c r="W40" s="7"/>
      <c r="X40" s="7"/>
      <c r="Y40" s="7"/>
      <c r="Z40" s="7"/>
      <c r="AA40" s="7"/>
      <c r="AB40" s="7"/>
      <c r="AC40" s="7"/>
      <c r="AD40" s="7"/>
      <c r="AE40" s="7"/>
      <c r="AF40" s="7"/>
      <c r="AG40" s="7"/>
      <c r="AH40" s="7"/>
      <c r="AI40" s="7"/>
      <c r="AJ40" s="7"/>
      <c r="AK40" s="7"/>
      <c r="AL40" s="7"/>
    </row>
    <row r="41" spans="1:38" ht="12" customHeight="1" x14ac:dyDescent="0.25">
      <c r="M41" s="314"/>
      <c r="N41" s="7"/>
      <c r="O41" s="7"/>
      <c r="P41" s="7"/>
      <c r="Q41" s="7"/>
      <c r="R41" s="7"/>
      <c r="S41" s="7"/>
    </row>
    <row r="42" spans="1:38" ht="12" customHeight="1" x14ac:dyDescent="0.25">
      <c r="M42" s="314"/>
      <c r="N42" s="7"/>
      <c r="O42" s="7"/>
      <c r="P42" s="7"/>
      <c r="Q42" s="7"/>
      <c r="R42" s="7"/>
      <c r="S42" s="7"/>
    </row>
    <row r="43" spans="1:38" ht="12" customHeight="1" x14ac:dyDescent="0.25">
      <c r="M43" s="314"/>
      <c r="N43" s="7"/>
      <c r="O43" s="7"/>
      <c r="P43" s="7"/>
      <c r="Q43" s="7"/>
      <c r="R43" s="7"/>
      <c r="S43" s="7"/>
    </row>
    <row r="44" spans="1:38" ht="12" customHeight="1" x14ac:dyDescent="0.25">
      <c r="M44" s="314"/>
      <c r="N44" s="7"/>
      <c r="O44" s="7"/>
      <c r="P44" s="7"/>
      <c r="Q44" s="7"/>
      <c r="R44" s="7"/>
      <c r="S44" s="7"/>
    </row>
    <row r="45" spans="1:38" ht="12" customHeight="1" x14ac:dyDescent="0.25">
      <c r="M45" s="314"/>
      <c r="N45" s="7"/>
      <c r="O45" s="7"/>
      <c r="P45" s="7"/>
      <c r="Q45" s="7"/>
      <c r="R45" s="7"/>
      <c r="S45" s="7"/>
    </row>
    <row r="46" spans="1:38" ht="12" customHeight="1" x14ac:dyDescent="0.25">
      <c r="M46" s="314"/>
      <c r="N46" s="7"/>
      <c r="O46" s="7"/>
      <c r="P46" s="7"/>
      <c r="Q46" s="7"/>
      <c r="R46" s="7"/>
      <c r="S46" s="7"/>
    </row>
    <row r="47" spans="1:38" ht="12" customHeight="1" x14ac:dyDescent="0.25">
      <c r="M47" s="314"/>
      <c r="N47" s="7"/>
      <c r="O47" s="7"/>
      <c r="P47" s="7"/>
      <c r="Q47" s="7"/>
      <c r="R47" s="7"/>
      <c r="S47" s="7"/>
    </row>
    <row r="48" spans="1:38" ht="12" customHeight="1" x14ac:dyDescent="0.25">
      <c r="M48" s="314"/>
      <c r="N48" s="7"/>
      <c r="O48" s="7"/>
      <c r="P48" s="7"/>
      <c r="Q48" s="7"/>
      <c r="R48" s="7"/>
      <c r="S48" s="7"/>
    </row>
    <row r="49" spans="13:19" ht="12" customHeight="1" x14ac:dyDescent="0.25">
      <c r="M49" s="314"/>
      <c r="N49" s="7"/>
      <c r="O49" s="7"/>
      <c r="P49" s="7"/>
      <c r="Q49" s="7"/>
      <c r="R49" s="7"/>
      <c r="S49" s="7"/>
    </row>
    <row r="50" spans="13:19" ht="12" customHeight="1" x14ac:dyDescent="0.25">
      <c r="M50" s="314"/>
      <c r="N50" s="7"/>
      <c r="O50" s="7"/>
      <c r="P50" s="7"/>
      <c r="Q50" s="7"/>
      <c r="R50" s="7"/>
      <c r="S50" s="7"/>
    </row>
    <row r="51" spans="13:19" ht="12" customHeight="1" x14ac:dyDescent="0.25">
      <c r="M51" s="314"/>
      <c r="N51" s="7"/>
      <c r="O51" s="7"/>
      <c r="P51" s="7"/>
      <c r="Q51" s="7"/>
      <c r="R51" s="7"/>
      <c r="S51" s="7"/>
    </row>
    <row r="52" spans="13:19" ht="12" customHeight="1" x14ac:dyDescent="0.25">
      <c r="M52" s="314"/>
      <c r="N52" s="7"/>
      <c r="O52" s="7"/>
      <c r="P52" s="7"/>
      <c r="Q52" s="7"/>
      <c r="R52" s="7"/>
      <c r="S52" s="7"/>
    </row>
    <row r="53" spans="13:19" ht="12" customHeight="1" x14ac:dyDescent="0.25">
      <c r="M53" s="314"/>
      <c r="N53" s="7"/>
      <c r="O53" s="7"/>
      <c r="P53" s="7"/>
      <c r="Q53" s="7"/>
      <c r="R53" s="7"/>
      <c r="S53" s="7"/>
    </row>
    <row r="54" spans="13:19" ht="12" customHeight="1" x14ac:dyDescent="0.25">
      <c r="M54" s="314"/>
      <c r="N54" s="7"/>
      <c r="O54" s="7"/>
      <c r="P54" s="7"/>
      <c r="Q54" s="7"/>
      <c r="R54" s="7"/>
      <c r="S54" s="7"/>
    </row>
    <row r="55" spans="13:19" ht="12" customHeight="1" x14ac:dyDescent="0.25">
      <c r="M55" s="314"/>
      <c r="N55" s="7"/>
      <c r="O55" s="7"/>
      <c r="P55" s="7"/>
      <c r="Q55" s="7"/>
      <c r="R55" s="7"/>
      <c r="S55" s="7"/>
    </row>
    <row r="56" spans="13:19" ht="12" customHeight="1" x14ac:dyDescent="0.25">
      <c r="M56" s="314"/>
      <c r="N56" s="7"/>
      <c r="O56" s="7"/>
      <c r="P56" s="7"/>
      <c r="Q56" s="7"/>
      <c r="R56" s="7"/>
      <c r="S56" s="7"/>
    </row>
    <row r="57" spans="13:19" ht="12" customHeight="1" x14ac:dyDescent="0.25">
      <c r="M57" s="314"/>
      <c r="N57" s="7"/>
      <c r="O57" s="7"/>
      <c r="P57" s="7"/>
      <c r="Q57" s="7"/>
      <c r="R57" s="7"/>
      <c r="S57" s="7"/>
    </row>
    <row r="58" spans="13:19" ht="12" customHeight="1" x14ac:dyDescent="0.25">
      <c r="M58" s="314"/>
      <c r="N58" s="7"/>
      <c r="O58" s="7"/>
      <c r="P58" s="7"/>
      <c r="Q58" s="7"/>
      <c r="R58" s="7"/>
      <c r="S58" s="7"/>
    </row>
    <row r="59" spans="13:19" ht="12" customHeight="1" x14ac:dyDescent="0.25">
      <c r="M59" s="314"/>
      <c r="N59" s="7"/>
      <c r="O59" s="7"/>
      <c r="P59" s="7"/>
      <c r="Q59" s="7"/>
      <c r="R59" s="7"/>
      <c r="S59" s="7"/>
    </row>
    <row r="60" spans="13:19" ht="12" customHeight="1" x14ac:dyDescent="0.25">
      <c r="M60" s="314"/>
      <c r="N60" s="7"/>
      <c r="O60" s="7"/>
      <c r="P60" s="7"/>
      <c r="Q60" s="7"/>
      <c r="R60" s="7"/>
      <c r="S60" s="7"/>
    </row>
    <row r="61" spans="13:19" ht="12" customHeight="1" x14ac:dyDescent="0.25">
      <c r="M61" s="314"/>
      <c r="N61" s="7"/>
      <c r="O61" s="7"/>
      <c r="P61" s="7"/>
      <c r="Q61" s="7"/>
      <c r="R61" s="7"/>
      <c r="S61" s="7"/>
    </row>
    <row r="62" spans="13:19" ht="12" customHeight="1" x14ac:dyDescent="0.25">
      <c r="M62" s="314"/>
      <c r="N62" s="7"/>
      <c r="O62" s="7"/>
      <c r="P62" s="7"/>
      <c r="Q62" s="7"/>
      <c r="R62" s="7"/>
      <c r="S62" s="7"/>
    </row>
    <row r="63" spans="13:19" ht="12" customHeight="1" x14ac:dyDescent="0.25">
      <c r="M63" s="314"/>
      <c r="N63" s="7"/>
      <c r="O63" s="7"/>
      <c r="P63" s="7"/>
      <c r="Q63" s="7"/>
      <c r="R63" s="7"/>
      <c r="S63" s="7"/>
    </row>
    <row r="64" spans="13:19" ht="12" customHeight="1" x14ac:dyDescent="0.25">
      <c r="M64" s="314"/>
      <c r="N64" s="7"/>
      <c r="O64" s="7"/>
      <c r="P64" s="7"/>
      <c r="Q64" s="7"/>
      <c r="R64" s="7"/>
      <c r="S64" s="7"/>
    </row>
    <row r="65" spans="13:19" ht="12" customHeight="1" x14ac:dyDescent="0.25">
      <c r="M65" s="314"/>
      <c r="N65" s="7"/>
      <c r="O65" s="7"/>
      <c r="P65" s="7"/>
      <c r="Q65" s="7"/>
      <c r="R65" s="7"/>
      <c r="S65" s="7"/>
    </row>
    <row r="66" spans="13:19" ht="12" customHeight="1" x14ac:dyDescent="0.25">
      <c r="M66" s="314"/>
      <c r="N66" s="7"/>
      <c r="O66" s="7"/>
      <c r="P66" s="7"/>
      <c r="Q66" s="7"/>
      <c r="R66" s="7"/>
      <c r="S66" s="7"/>
    </row>
    <row r="67" spans="13:19" ht="12" customHeight="1" x14ac:dyDescent="0.25">
      <c r="M67" s="314"/>
      <c r="N67" s="7"/>
      <c r="O67" s="7"/>
      <c r="P67" s="7"/>
      <c r="Q67" s="7"/>
      <c r="R67" s="7"/>
      <c r="S67" s="7"/>
    </row>
    <row r="68" spans="13:19" ht="12" customHeight="1" x14ac:dyDescent="0.25">
      <c r="M68" s="314"/>
      <c r="N68" s="7"/>
      <c r="O68" s="7"/>
      <c r="P68" s="7"/>
      <c r="Q68" s="7"/>
      <c r="R68" s="7"/>
      <c r="S68" s="7"/>
    </row>
    <row r="69" spans="13:19" ht="12" customHeight="1" x14ac:dyDescent="0.25">
      <c r="M69" s="314"/>
      <c r="N69" s="7"/>
      <c r="O69" s="7"/>
      <c r="P69" s="7"/>
      <c r="Q69" s="7"/>
      <c r="R69" s="7"/>
      <c r="S69" s="7"/>
    </row>
    <row r="70" spans="13:19" ht="12" customHeight="1" x14ac:dyDescent="0.25">
      <c r="M70" s="314"/>
      <c r="N70" s="7"/>
      <c r="O70" s="7"/>
      <c r="P70" s="7"/>
      <c r="Q70" s="7"/>
      <c r="R70" s="7"/>
      <c r="S70" s="7"/>
    </row>
    <row r="71" spans="13:19" ht="12" customHeight="1" x14ac:dyDescent="0.25">
      <c r="M71" s="314"/>
      <c r="N71" s="7"/>
      <c r="O71" s="7"/>
      <c r="P71" s="7"/>
      <c r="Q71" s="7"/>
      <c r="R71" s="7"/>
      <c r="S71" s="7"/>
    </row>
    <row r="72" spans="13:19" ht="12" customHeight="1" x14ac:dyDescent="0.25">
      <c r="M72" s="314"/>
      <c r="N72" s="7"/>
      <c r="O72" s="7"/>
      <c r="P72" s="7"/>
      <c r="Q72" s="7"/>
      <c r="R72" s="7"/>
      <c r="S72" s="7"/>
    </row>
    <row r="73" spans="13:19" ht="12" customHeight="1" x14ac:dyDescent="0.25">
      <c r="M73" s="314"/>
      <c r="N73" s="7"/>
      <c r="O73" s="7"/>
      <c r="P73" s="7"/>
      <c r="Q73" s="7"/>
      <c r="R73" s="7"/>
      <c r="S73" s="7"/>
    </row>
    <row r="74" spans="13:19" ht="12" customHeight="1" x14ac:dyDescent="0.25">
      <c r="M74" s="314"/>
      <c r="N74" s="7"/>
      <c r="O74" s="7"/>
      <c r="P74" s="7"/>
      <c r="Q74" s="7"/>
      <c r="R74" s="7"/>
      <c r="S74" s="7"/>
    </row>
    <row r="75" spans="13:19" ht="12" customHeight="1" x14ac:dyDescent="0.25">
      <c r="M75" s="314"/>
      <c r="N75" s="7"/>
      <c r="O75" s="7"/>
      <c r="P75" s="7"/>
      <c r="Q75" s="7"/>
      <c r="R75" s="7"/>
      <c r="S75" s="7"/>
    </row>
    <row r="76" spans="13:19" ht="12" customHeight="1" x14ac:dyDescent="0.25">
      <c r="M76" s="314"/>
      <c r="N76" s="7"/>
      <c r="O76" s="7"/>
      <c r="P76" s="7"/>
      <c r="Q76" s="7"/>
      <c r="R76" s="7"/>
      <c r="S76" s="7"/>
    </row>
    <row r="77" spans="13:19" ht="12" customHeight="1" x14ac:dyDescent="0.25">
      <c r="M77" s="314"/>
      <c r="N77" s="7"/>
      <c r="O77" s="7"/>
      <c r="P77" s="7"/>
      <c r="Q77" s="7"/>
      <c r="R77" s="7"/>
      <c r="S77" s="7"/>
    </row>
    <row r="78" spans="13:19" ht="12" customHeight="1" x14ac:dyDescent="0.25">
      <c r="M78" s="314"/>
      <c r="N78" s="7"/>
      <c r="O78" s="7"/>
      <c r="P78" s="7"/>
      <c r="Q78" s="7"/>
      <c r="R78" s="7"/>
      <c r="S78" s="7"/>
    </row>
    <row r="79" spans="13:19" ht="12" customHeight="1" x14ac:dyDescent="0.25">
      <c r="M79" s="314"/>
      <c r="N79" s="7"/>
      <c r="O79" s="7"/>
      <c r="P79" s="7"/>
      <c r="Q79" s="7"/>
      <c r="R79" s="7"/>
      <c r="S79" s="7"/>
    </row>
    <row r="80" spans="13:19" ht="12" customHeight="1" x14ac:dyDescent="0.25">
      <c r="M80" s="314"/>
      <c r="N80" s="7"/>
      <c r="O80" s="7"/>
      <c r="P80" s="7"/>
      <c r="Q80" s="7"/>
      <c r="R80" s="7"/>
      <c r="S80" s="7"/>
    </row>
    <row r="81" spans="13:19" ht="12" customHeight="1" x14ac:dyDescent="0.25">
      <c r="M81" s="314"/>
      <c r="N81" s="7"/>
      <c r="O81" s="7"/>
      <c r="P81" s="7"/>
      <c r="Q81" s="7"/>
      <c r="R81" s="7"/>
      <c r="S81" s="7"/>
    </row>
    <row r="82" spans="13:19" ht="12" customHeight="1" x14ac:dyDescent="0.25">
      <c r="M82" s="314"/>
      <c r="N82" s="7"/>
      <c r="O82" s="7"/>
      <c r="P82" s="7"/>
      <c r="Q82" s="7"/>
      <c r="R82" s="7"/>
      <c r="S82" s="7"/>
    </row>
    <row r="83" spans="13:19" ht="12" customHeight="1" x14ac:dyDescent="0.25">
      <c r="M83" s="314"/>
      <c r="N83" s="7"/>
      <c r="O83" s="7"/>
      <c r="P83" s="7"/>
      <c r="Q83" s="7"/>
      <c r="R83" s="7"/>
      <c r="S83" s="7"/>
    </row>
    <row r="84" spans="13:19" ht="12" customHeight="1" x14ac:dyDescent="0.25">
      <c r="M84" s="314"/>
      <c r="N84" s="7"/>
      <c r="O84" s="7"/>
      <c r="P84" s="7"/>
      <c r="Q84" s="7"/>
      <c r="R84" s="7"/>
      <c r="S84" s="7"/>
    </row>
    <row r="85" spans="13:19" ht="12" customHeight="1" x14ac:dyDescent="0.25">
      <c r="M85" s="314"/>
      <c r="N85" s="7"/>
      <c r="O85" s="7"/>
      <c r="P85" s="7"/>
      <c r="Q85" s="7"/>
      <c r="R85" s="7"/>
      <c r="S85" s="7"/>
    </row>
    <row r="86" spans="13:19" ht="12" customHeight="1" x14ac:dyDescent="0.25">
      <c r="M86" s="314"/>
      <c r="N86" s="7"/>
      <c r="O86" s="7"/>
      <c r="P86" s="7"/>
      <c r="Q86" s="7"/>
      <c r="R86" s="7"/>
      <c r="S86" s="7"/>
    </row>
    <row r="87" spans="13:19" ht="12" customHeight="1" x14ac:dyDescent="0.25">
      <c r="M87" s="314"/>
      <c r="N87" s="7"/>
      <c r="O87" s="7"/>
      <c r="P87" s="7"/>
      <c r="Q87" s="7"/>
      <c r="R87" s="7"/>
      <c r="S87" s="7"/>
    </row>
    <row r="88" spans="13:19" ht="12" customHeight="1" x14ac:dyDescent="0.25">
      <c r="M88" s="314"/>
      <c r="N88" s="7"/>
      <c r="O88" s="7"/>
      <c r="P88" s="7"/>
      <c r="Q88" s="7"/>
      <c r="R88" s="7"/>
      <c r="S88" s="7"/>
    </row>
    <row r="89" spans="13:19" ht="12" customHeight="1" x14ac:dyDescent="0.25">
      <c r="M89" s="314"/>
      <c r="N89" s="7"/>
      <c r="O89" s="7"/>
      <c r="P89" s="7"/>
      <c r="Q89" s="7"/>
      <c r="R89" s="7"/>
      <c r="S89" s="7"/>
    </row>
    <row r="90" spans="13:19" ht="12" customHeight="1" x14ac:dyDescent="0.25">
      <c r="M90" s="314"/>
      <c r="N90" s="7"/>
      <c r="O90" s="7"/>
      <c r="P90" s="7"/>
      <c r="Q90" s="7"/>
      <c r="R90" s="7"/>
      <c r="S90" s="7"/>
    </row>
    <row r="91" spans="13:19" ht="12" customHeight="1" x14ac:dyDescent="0.25">
      <c r="M91" s="314"/>
      <c r="N91" s="7"/>
      <c r="O91" s="7"/>
      <c r="P91" s="7"/>
      <c r="Q91" s="7"/>
      <c r="R91" s="7"/>
      <c r="S91" s="7"/>
    </row>
    <row r="92" spans="13:19" ht="12" customHeight="1" x14ac:dyDescent="0.25">
      <c r="M92" s="314"/>
      <c r="N92" s="7"/>
      <c r="O92" s="7"/>
      <c r="P92" s="7"/>
      <c r="Q92" s="7"/>
      <c r="R92" s="7"/>
      <c r="S92" s="7"/>
    </row>
    <row r="93" spans="13:19" ht="12" customHeight="1" x14ac:dyDescent="0.25">
      <c r="M93" s="314"/>
      <c r="N93" s="7"/>
      <c r="O93" s="7"/>
      <c r="P93" s="7"/>
      <c r="Q93" s="7"/>
      <c r="R93" s="7"/>
      <c r="S93" s="7"/>
    </row>
    <row r="94" spans="13:19" ht="12" customHeight="1" x14ac:dyDescent="0.25">
      <c r="M94" s="314"/>
      <c r="N94" s="7"/>
      <c r="O94" s="7"/>
      <c r="P94" s="7"/>
      <c r="Q94" s="7"/>
      <c r="R94" s="7"/>
      <c r="S94" s="7"/>
    </row>
    <row r="95" spans="13:19" ht="12" customHeight="1" x14ac:dyDescent="0.25">
      <c r="M95" s="314"/>
      <c r="N95" s="7"/>
      <c r="O95" s="7"/>
      <c r="P95" s="7"/>
      <c r="Q95" s="7"/>
      <c r="R95" s="7"/>
      <c r="S95" s="7"/>
    </row>
    <row r="96" spans="13:19" ht="12" customHeight="1" x14ac:dyDescent="0.25">
      <c r="M96" s="314"/>
      <c r="N96" s="7"/>
      <c r="O96" s="7"/>
      <c r="P96" s="7"/>
      <c r="Q96" s="7"/>
      <c r="R96" s="7"/>
      <c r="S96" s="7"/>
    </row>
    <row r="97" spans="13:19" ht="12" customHeight="1" x14ac:dyDescent="0.25">
      <c r="M97" s="314"/>
      <c r="N97" s="7"/>
      <c r="O97" s="7"/>
      <c r="P97" s="7"/>
      <c r="Q97" s="7"/>
      <c r="R97" s="7"/>
      <c r="S97" s="7"/>
    </row>
    <row r="98" spans="13:19" ht="12" customHeight="1" x14ac:dyDescent="0.25">
      <c r="M98" s="314"/>
      <c r="N98" s="7"/>
      <c r="O98" s="7"/>
      <c r="P98" s="7"/>
      <c r="Q98" s="7"/>
      <c r="R98" s="7"/>
      <c r="S98" s="7"/>
    </row>
    <row r="99" spans="13:19" ht="12" customHeight="1" x14ac:dyDescent="0.25">
      <c r="M99" s="314"/>
      <c r="N99" s="7"/>
      <c r="O99" s="7"/>
      <c r="P99" s="7"/>
      <c r="Q99" s="7"/>
      <c r="R99" s="7"/>
      <c r="S99" s="7"/>
    </row>
    <row r="100" spans="13:19" ht="12" customHeight="1" x14ac:dyDescent="0.25">
      <c r="M100" s="314"/>
      <c r="N100" s="7"/>
      <c r="O100" s="7"/>
      <c r="P100" s="7"/>
      <c r="Q100" s="7"/>
      <c r="R100" s="7"/>
      <c r="S100" s="7"/>
    </row>
    <row r="101" spans="13:19" ht="12" customHeight="1" x14ac:dyDescent="0.25">
      <c r="M101" s="314"/>
      <c r="N101" s="7"/>
      <c r="O101" s="7"/>
      <c r="P101" s="7"/>
      <c r="Q101" s="7"/>
      <c r="R101" s="7"/>
      <c r="S101" s="7"/>
    </row>
    <row r="102" spans="13:19" ht="12" customHeight="1" x14ac:dyDescent="0.25">
      <c r="M102" s="314"/>
      <c r="N102" s="7"/>
      <c r="O102" s="7"/>
      <c r="P102" s="7"/>
      <c r="Q102" s="7"/>
      <c r="R102" s="7"/>
      <c r="S102" s="7"/>
    </row>
    <row r="103" spans="13:19" ht="12" customHeight="1" x14ac:dyDescent="0.25">
      <c r="M103" s="314"/>
      <c r="N103" s="7"/>
      <c r="O103" s="7"/>
      <c r="P103" s="7"/>
      <c r="Q103" s="7"/>
      <c r="R103" s="7"/>
      <c r="S103" s="7"/>
    </row>
    <row r="104" spans="13:19" ht="12" customHeight="1" x14ac:dyDescent="0.25">
      <c r="M104" s="314"/>
      <c r="N104" s="7"/>
      <c r="O104" s="7"/>
      <c r="P104" s="7"/>
      <c r="Q104" s="7"/>
      <c r="R104" s="7"/>
      <c r="S104" s="7"/>
    </row>
    <row r="105" spans="13:19" ht="12" customHeight="1" x14ac:dyDescent="0.25">
      <c r="M105" s="314"/>
      <c r="N105" s="7"/>
      <c r="O105" s="7"/>
      <c r="P105" s="7"/>
      <c r="Q105" s="7"/>
      <c r="R105" s="7"/>
      <c r="S105" s="7"/>
    </row>
    <row r="106" spans="13:19" ht="12" customHeight="1" x14ac:dyDescent="0.25">
      <c r="M106" s="314"/>
      <c r="N106" s="7"/>
      <c r="O106" s="7"/>
      <c r="P106" s="7"/>
      <c r="Q106" s="7"/>
      <c r="R106" s="7"/>
      <c r="S106" s="7"/>
    </row>
    <row r="107" spans="13:19" ht="12" customHeight="1" x14ac:dyDescent="0.25">
      <c r="M107" s="314"/>
      <c r="N107" s="7"/>
      <c r="O107" s="7"/>
      <c r="P107" s="7"/>
      <c r="Q107" s="7"/>
      <c r="R107" s="7"/>
      <c r="S107" s="7"/>
    </row>
    <row r="108" spans="13:19" ht="12" customHeight="1" x14ac:dyDescent="0.25">
      <c r="M108" s="314"/>
      <c r="N108" s="7"/>
      <c r="O108" s="7"/>
      <c r="P108" s="7"/>
      <c r="Q108" s="7"/>
      <c r="R108" s="7"/>
      <c r="S108" s="7"/>
    </row>
    <row r="109" spans="13:19" ht="12" customHeight="1" x14ac:dyDescent="0.25">
      <c r="M109" s="314"/>
      <c r="N109" s="7"/>
      <c r="O109" s="7"/>
      <c r="P109" s="7"/>
      <c r="Q109" s="7"/>
      <c r="R109" s="7"/>
      <c r="S109" s="7"/>
    </row>
    <row r="110" spans="13:19" ht="12" customHeight="1" x14ac:dyDescent="0.25">
      <c r="M110" s="314"/>
      <c r="N110" s="7"/>
      <c r="O110" s="7"/>
      <c r="P110" s="7"/>
      <c r="Q110" s="7"/>
      <c r="R110" s="7"/>
      <c r="S110" s="7"/>
    </row>
    <row r="111" spans="13:19" ht="12" customHeight="1" x14ac:dyDescent="0.25">
      <c r="M111" s="314"/>
      <c r="N111" s="7"/>
      <c r="O111" s="7"/>
      <c r="P111" s="7"/>
      <c r="Q111" s="7"/>
      <c r="R111" s="7"/>
      <c r="S111" s="7"/>
    </row>
    <row r="112" spans="13:19" ht="12" customHeight="1" x14ac:dyDescent="0.25">
      <c r="M112" s="314"/>
      <c r="N112" s="7"/>
      <c r="O112" s="7"/>
      <c r="P112" s="7"/>
      <c r="Q112" s="7"/>
      <c r="R112" s="7"/>
      <c r="S112" s="7"/>
    </row>
    <row r="113" spans="13:19" ht="12" customHeight="1" x14ac:dyDescent="0.25">
      <c r="M113" s="314"/>
      <c r="N113" s="7"/>
      <c r="O113" s="7"/>
      <c r="P113" s="7"/>
      <c r="Q113" s="7"/>
      <c r="R113" s="7"/>
      <c r="S113" s="7"/>
    </row>
    <row r="114" spans="13:19" ht="12" customHeight="1" x14ac:dyDescent="0.25">
      <c r="M114" s="314"/>
      <c r="N114" s="7"/>
      <c r="O114" s="7"/>
      <c r="P114" s="7"/>
      <c r="Q114" s="7"/>
      <c r="R114" s="7"/>
      <c r="S114" s="7"/>
    </row>
    <row r="115" spans="13:19" ht="12" customHeight="1" x14ac:dyDescent="0.25">
      <c r="M115" s="314"/>
      <c r="N115" s="7"/>
      <c r="O115" s="7"/>
      <c r="P115" s="7"/>
      <c r="Q115" s="7"/>
      <c r="R115" s="7"/>
      <c r="S115" s="7"/>
    </row>
    <row r="116" spans="13:19" ht="12" customHeight="1" x14ac:dyDescent="0.25">
      <c r="M116" s="314"/>
      <c r="N116" s="7"/>
      <c r="O116" s="7"/>
      <c r="P116" s="7"/>
      <c r="Q116" s="7"/>
      <c r="R116" s="7"/>
      <c r="S116" s="7"/>
    </row>
    <row r="117" spans="13:19" ht="12" customHeight="1" x14ac:dyDescent="0.25">
      <c r="M117" s="314"/>
      <c r="N117" s="7"/>
      <c r="O117" s="7"/>
      <c r="P117" s="7"/>
      <c r="Q117" s="7"/>
      <c r="R117" s="7"/>
      <c r="S117" s="7"/>
    </row>
    <row r="118" spans="13:19" ht="12" customHeight="1" x14ac:dyDescent="0.25">
      <c r="M118" s="314"/>
      <c r="N118" s="7"/>
      <c r="O118" s="7"/>
      <c r="P118" s="7"/>
      <c r="Q118" s="7"/>
      <c r="R118" s="7"/>
      <c r="S118" s="7"/>
    </row>
    <row r="119" spans="13:19" ht="12" customHeight="1" x14ac:dyDescent="0.25">
      <c r="M119" s="314"/>
      <c r="N119" s="7"/>
      <c r="O119" s="7"/>
      <c r="P119" s="7"/>
      <c r="Q119" s="7"/>
      <c r="R119" s="7"/>
      <c r="S119" s="7"/>
    </row>
    <row r="120" spans="13:19" ht="12" customHeight="1" x14ac:dyDescent="0.25">
      <c r="M120" s="314"/>
      <c r="N120" s="7"/>
      <c r="O120" s="7"/>
      <c r="P120" s="7"/>
      <c r="Q120" s="7"/>
      <c r="R120" s="7"/>
      <c r="S120" s="7"/>
    </row>
    <row r="121" spans="13:19" ht="12" customHeight="1" x14ac:dyDescent="0.25">
      <c r="M121" s="314"/>
      <c r="N121" s="7"/>
      <c r="O121" s="7"/>
      <c r="P121" s="7"/>
      <c r="Q121" s="7"/>
      <c r="R121" s="7"/>
      <c r="S121" s="7"/>
    </row>
    <row r="122" spans="13:19" ht="12" customHeight="1" x14ac:dyDescent="0.25">
      <c r="M122" s="314"/>
      <c r="N122" s="7"/>
      <c r="O122" s="7"/>
      <c r="P122" s="7"/>
      <c r="Q122" s="7"/>
      <c r="R122" s="7"/>
      <c r="S122" s="7"/>
    </row>
    <row r="123" spans="13:19" ht="12" customHeight="1" x14ac:dyDescent="0.25">
      <c r="M123" s="314"/>
      <c r="N123" s="7"/>
      <c r="O123" s="7"/>
      <c r="P123" s="7"/>
      <c r="Q123" s="7"/>
      <c r="R123" s="7"/>
      <c r="S123" s="7"/>
    </row>
    <row r="124" spans="13:19" ht="12" customHeight="1" x14ac:dyDescent="0.25">
      <c r="M124" s="314"/>
      <c r="N124" s="7"/>
      <c r="O124" s="7"/>
      <c r="P124" s="7"/>
      <c r="Q124" s="7"/>
      <c r="R124" s="7"/>
      <c r="S124" s="7"/>
    </row>
    <row r="125" spans="13:19" ht="12" customHeight="1" x14ac:dyDescent="0.25">
      <c r="M125" s="314"/>
      <c r="N125" s="7"/>
      <c r="O125" s="7"/>
      <c r="P125" s="7"/>
      <c r="Q125" s="7"/>
      <c r="R125" s="7"/>
      <c r="S125" s="7"/>
    </row>
    <row r="126" spans="13:19" ht="12" customHeight="1" x14ac:dyDescent="0.25">
      <c r="M126" s="314"/>
      <c r="N126" s="7"/>
      <c r="O126" s="7"/>
      <c r="P126" s="7"/>
      <c r="Q126" s="7"/>
      <c r="R126" s="7"/>
      <c r="S126" s="7"/>
    </row>
    <row r="127" spans="13:19" ht="12" customHeight="1" x14ac:dyDescent="0.25">
      <c r="M127" s="314"/>
      <c r="N127" s="7"/>
      <c r="O127" s="7"/>
      <c r="P127" s="7"/>
      <c r="Q127" s="7"/>
      <c r="R127" s="7"/>
      <c r="S127" s="7"/>
    </row>
    <row r="128" spans="13:19" ht="12" customHeight="1" x14ac:dyDescent="0.25">
      <c r="M128" s="314"/>
      <c r="N128" s="7"/>
      <c r="O128" s="7"/>
      <c r="P128" s="7"/>
      <c r="Q128" s="7"/>
      <c r="R128" s="7"/>
      <c r="S128" s="7"/>
    </row>
    <row r="129" spans="13:19" ht="12" customHeight="1" x14ac:dyDescent="0.25">
      <c r="M129" s="314"/>
      <c r="N129" s="7"/>
      <c r="O129" s="7"/>
      <c r="P129" s="7"/>
      <c r="Q129" s="7"/>
      <c r="R129" s="7"/>
      <c r="S129" s="7"/>
    </row>
    <row r="130" spans="13:19" ht="12" customHeight="1" x14ac:dyDescent="0.25">
      <c r="M130" s="314"/>
      <c r="N130" s="7"/>
      <c r="O130" s="7"/>
      <c r="P130" s="7"/>
      <c r="Q130" s="7"/>
      <c r="R130" s="7"/>
      <c r="S130" s="7"/>
    </row>
    <row r="131" spans="13:19" ht="12" customHeight="1" x14ac:dyDescent="0.25">
      <c r="M131" s="314"/>
      <c r="N131" s="7"/>
      <c r="O131" s="7"/>
      <c r="P131" s="7"/>
      <c r="Q131" s="7"/>
      <c r="R131" s="7"/>
      <c r="S131" s="7"/>
    </row>
    <row r="132" spans="13:19" ht="12" customHeight="1" x14ac:dyDescent="0.25">
      <c r="M132" s="314"/>
      <c r="N132" s="7"/>
      <c r="O132" s="7"/>
      <c r="P132" s="7"/>
      <c r="Q132" s="7"/>
      <c r="R132" s="7"/>
      <c r="S132" s="7"/>
    </row>
    <row r="133" spans="13:19" ht="12" customHeight="1" x14ac:dyDescent="0.25">
      <c r="M133" s="314"/>
      <c r="N133" s="7"/>
      <c r="O133" s="7"/>
      <c r="P133" s="7"/>
      <c r="Q133" s="7"/>
      <c r="R133" s="7"/>
      <c r="S133" s="7"/>
    </row>
    <row r="134" spans="13:19" ht="12" customHeight="1" x14ac:dyDescent="0.25">
      <c r="M134" s="314"/>
      <c r="N134" s="7"/>
      <c r="O134" s="7"/>
      <c r="P134" s="7"/>
      <c r="Q134" s="7"/>
      <c r="R134" s="7"/>
      <c r="S134" s="7"/>
    </row>
    <row r="135" spans="13:19" ht="12" customHeight="1" x14ac:dyDescent="0.25">
      <c r="M135" s="314"/>
      <c r="N135" s="7"/>
      <c r="O135" s="7"/>
      <c r="P135" s="7"/>
      <c r="Q135" s="7"/>
      <c r="R135" s="7"/>
      <c r="S135" s="7"/>
    </row>
    <row r="136" spans="13:19" ht="12" customHeight="1" x14ac:dyDescent="0.25">
      <c r="M136" s="314"/>
      <c r="N136" s="7"/>
      <c r="O136" s="7"/>
      <c r="P136" s="7"/>
      <c r="Q136" s="7"/>
      <c r="R136" s="7"/>
      <c r="S136" s="7"/>
    </row>
    <row r="137" spans="13:19" ht="12" customHeight="1" x14ac:dyDescent="0.25">
      <c r="M137" s="314"/>
      <c r="N137" s="7"/>
      <c r="O137" s="7"/>
      <c r="P137" s="7"/>
      <c r="Q137" s="7"/>
      <c r="R137" s="7"/>
      <c r="S137" s="7"/>
    </row>
    <row r="138" spans="13:19" ht="12" customHeight="1" x14ac:dyDescent="0.25">
      <c r="M138" s="314"/>
      <c r="N138" s="7"/>
      <c r="O138" s="7"/>
      <c r="P138" s="7"/>
      <c r="Q138" s="7"/>
      <c r="R138" s="7"/>
      <c r="S138" s="7"/>
    </row>
    <row r="139" spans="13:19" ht="12" customHeight="1" x14ac:dyDescent="0.25">
      <c r="M139" s="314"/>
      <c r="N139" s="7"/>
      <c r="O139" s="7"/>
      <c r="P139" s="7"/>
      <c r="Q139" s="7"/>
      <c r="R139" s="7"/>
      <c r="S139" s="7"/>
    </row>
    <row r="140" spans="13:19" ht="12" customHeight="1" x14ac:dyDescent="0.25">
      <c r="M140" s="314"/>
      <c r="N140" s="7"/>
      <c r="O140" s="7"/>
      <c r="P140" s="7"/>
      <c r="Q140" s="7"/>
      <c r="R140" s="7"/>
      <c r="S140" s="7"/>
    </row>
    <row r="141" spans="13:19" ht="12" customHeight="1" x14ac:dyDescent="0.25">
      <c r="M141" s="314"/>
      <c r="N141" s="7"/>
      <c r="O141" s="7"/>
      <c r="P141" s="7"/>
      <c r="Q141" s="7"/>
      <c r="R141" s="7"/>
      <c r="S141" s="7"/>
    </row>
    <row r="142" spans="13:19" ht="12" customHeight="1" x14ac:dyDescent="0.25">
      <c r="M142" s="314"/>
      <c r="N142" s="7"/>
      <c r="O142" s="7"/>
      <c r="P142" s="7"/>
      <c r="Q142" s="7"/>
      <c r="R142" s="7"/>
      <c r="S142" s="7"/>
    </row>
    <row r="143" spans="13:19" ht="12" customHeight="1" x14ac:dyDescent="0.25">
      <c r="M143" s="314"/>
      <c r="N143" s="7"/>
      <c r="O143" s="7"/>
      <c r="P143" s="7"/>
      <c r="Q143" s="7"/>
      <c r="R143" s="7"/>
      <c r="S143" s="7"/>
    </row>
    <row r="144" spans="13:19" ht="12" customHeight="1" x14ac:dyDescent="0.25">
      <c r="M144" s="314"/>
      <c r="N144" s="7"/>
      <c r="O144" s="7"/>
      <c r="P144" s="7"/>
      <c r="Q144" s="7"/>
      <c r="R144" s="7"/>
      <c r="S144" s="7"/>
    </row>
    <row r="145" spans="13:19" ht="12" customHeight="1" x14ac:dyDescent="0.25">
      <c r="M145" s="314"/>
      <c r="N145" s="7"/>
      <c r="O145" s="7"/>
      <c r="P145" s="7"/>
      <c r="Q145" s="7"/>
      <c r="R145" s="7"/>
      <c r="S145" s="7"/>
    </row>
    <row r="146" spans="13:19" ht="12" customHeight="1" x14ac:dyDescent="0.25">
      <c r="M146" s="314"/>
      <c r="N146" s="7"/>
      <c r="O146" s="7"/>
      <c r="P146" s="7"/>
      <c r="Q146" s="7"/>
      <c r="R146" s="7"/>
      <c r="S146" s="7"/>
    </row>
    <row r="147" spans="13:19" ht="12" customHeight="1" x14ac:dyDescent="0.25">
      <c r="M147" s="314"/>
      <c r="N147" s="7"/>
      <c r="O147" s="7"/>
      <c r="P147" s="7"/>
      <c r="Q147" s="7"/>
      <c r="R147" s="7"/>
      <c r="S147" s="7"/>
    </row>
    <row r="148" spans="13:19" ht="12" customHeight="1" x14ac:dyDescent="0.25">
      <c r="M148" s="314"/>
      <c r="N148" s="7"/>
      <c r="O148" s="7"/>
      <c r="P148" s="7"/>
      <c r="Q148" s="7"/>
      <c r="R148" s="7"/>
      <c r="S148" s="7"/>
    </row>
    <row r="149" spans="13:19" ht="12" customHeight="1" x14ac:dyDescent="0.25">
      <c r="M149" s="314"/>
      <c r="N149" s="7"/>
      <c r="O149" s="7"/>
      <c r="P149" s="7"/>
      <c r="Q149" s="7"/>
      <c r="R149" s="7"/>
      <c r="S149" s="7"/>
    </row>
    <row r="150" spans="13:19" ht="12" customHeight="1" x14ac:dyDescent="0.25">
      <c r="M150" s="314"/>
      <c r="N150" s="7"/>
      <c r="O150" s="7"/>
      <c r="P150" s="7"/>
      <c r="Q150" s="7"/>
      <c r="R150" s="7"/>
      <c r="S150" s="7"/>
    </row>
    <row r="151" spans="13:19" ht="12" customHeight="1" x14ac:dyDescent="0.25">
      <c r="M151" s="314"/>
      <c r="N151" s="7"/>
      <c r="O151" s="7"/>
      <c r="P151" s="7"/>
      <c r="Q151" s="7"/>
      <c r="R151" s="7"/>
      <c r="S151" s="7"/>
    </row>
    <row r="152" spans="13:19" ht="12" customHeight="1" x14ac:dyDescent="0.25">
      <c r="M152" s="314"/>
      <c r="N152" s="7"/>
      <c r="O152" s="7"/>
      <c r="P152" s="7"/>
      <c r="Q152" s="7"/>
      <c r="R152" s="7"/>
      <c r="S152" s="7"/>
    </row>
    <row r="153" spans="13:19" ht="12" customHeight="1" x14ac:dyDescent="0.25">
      <c r="M153" s="314"/>
      <c r="N153" s="7"/>
      <c r="O153" s="7"/>
      <c r="P153" s="7"/>
      <c r="Q153" s="7"/>
      <c r="R153" s="7"/>
      <c r="S153" s="7"/>
    </row>
    <row r="154" spans="13:19" ht="12" customHeight="1" x14ac:dyDescent="0.25">
      <c r="M154" s="314"/>
      <c r="N154" s="7"/>
      <c r="O154" s="7"/>
      <c r="P154" s="7"/>
      <c r="Q154" s="7"/>
      <c r="R154" s="7"/>
      <c r="S154" s="7"/>
    </row>
    <row r="155" spans="13:19" ht="12" customHeight="1" x14ac:dyDescent="0.25">
      <c r="M155" s="314"/>
      <c r="N155" s="7"/>
      <c r="O155" s="7"/>
      <c r="P155" s="7"/>
      <c r="Q155" s="7"/>
      <c r="R155" s="7"/>
      <c r="S155" s="7"/>
    </row>
    <row r="156" spans="13:19" ht="12" customHeight="1" x14ac:dyDescent="0.25">
      <c r="M156" s="314"/>
      <c r="N156" s="7"/>
      <c r="O156" s="7"/>
      <c r="P156" s="7"/>
      <c r="Q156" s="7"/>
      <c r="R156" s="7"/>
      <c r="S156" s="7"/>
    </row>
    <row r="157" spans="13:19" ht="12" customHeight="1" x14ac:dyDescent="0.25">
      <c r="M157" s="314"/>
      <c r="N157" s="7"/>
      <c r="O157" s="7"/>
      <c r="P157" s="7"/>
      <c r="Q157" s="7"/>
      <c r="R157" s="7"/>
      <c r="S157" s="7"/>
    </row>
    <row r="158" spans="13:19" ht="12" customHeight="1" x14ac:dyDescent="0.25">
      <c r="M158" s="314"/>
      <c r="N158" s="7"/>
      <c r="O158" s="7"/>
      <c r="P158" s="7"/>
      <c r="Q158" s="7"/>
      <c r="R158" s="7"/>
      <c r="S158" s="7"/>
    </row>
    <row r="159" spans="13:19" ht="12" customHeight="1" x14ac:dyDescent="0.25">
      <c r="M159" s="314"/>
      <c r="N159" s="7"/>
      <c r="O159" s="7"/>
      <c r="P159" s="7"/>
      <c r="Q159" s="7"/>
      <c r="R159" s="7"/>
      <c r="S159" s="7"/>
    </row>
    <row r="160" spans="13:19" ht="12" customHeight="1" x14ac:dyDescent="0.25">
      <c r="M160" s="314"/>
      <c r="N160" s="7"/>
      <c r="O160" s="7"/>
      <c r="P160" s="7"/>
      <c r="Q160" s="7"/>
      <c r="R160" s="7"/>
      <c r="S160" s="7"/>
    </row>
    <row r="161" spans="13:19" ht="12" customHeight="1" x14ac:dyDescent="0.25">
      <c r="M161" s="314"/>
      <c r="N161" s="7"/>
      <c r="O161" s="7"/>
      <c r="P161" s="7"/>
      <c r="Q161" s="7"/>
      <c r="R161" s="7"/>
      <c r="S161" s="7"/>
    </row>
    <row r="162" spans="13:19" ht="12" customHeight="1" x14ac:dyDescent="0.25">
      <c r="M162" s="314"/>
      <c r="N162" s="7"/>
      <c r="O162" s="7"/>
      <c r="P162" s="7"/>
      <c r="Q162" s="7"/>
      <c r="R162" s="7"/>
      <c r="S162" s="7"/>
    </row>
    <row r="163" spans="13:19" ht="12" customHeight="1" x14ac:dyDescent="0.25">
      <c r="M163" s="314"/>
      <c r="N163" s="7"/>
      <c r="O163" s="7"/>
      <c r="P163" s="7"/>
      <c r="Q163" s="7"/>
      <c r="R163" s="7"/>
      <c r="S163" s="7"/>
    </row>
    <row r="164" spans="13:19" ht="12" customHeight="1" x14ac:dyDescent="0.25">
      <c r="M164" s="314"/>
      <c r="N164" s="7"/>
      <c r="O164" s="7"/>
      <c r="P164" s="7"/>
      <c r="Q164" s="7"/>
      <c r="R164" s="7"/>
      <c r="S164" s="7"/>
    </row>
    <row r="165" spans="13:19" ht="12" customHeight="1" x14ac:dyDescent="0.25">
      <c r="M165" s="314"/>
      <c r="N165" s="7"/>
      <c r="O165" s="7"/>
      <c r="P165" s="7"/>
      <c r="Q165" s="7"/>
      <c r="R165" s="7"/>
      <c r="S165" s="7"/>
    </row>
    <row r="166" spans="13:19" ht="12" customHeight="1" x14ac:dyDescent="0.25">
      <c r="M166" s="314"/>
      <c r="N166" s="7"/>
      <c r="O166" s="7"/>
      <c r="P166" s="7"/>
      <c r="Q166" s="7"/>
      <c r="R166" s="7"/>
      <c r="S166" s="7"/>
    </row>
    <row r="167" spans="13:19" ht="12" customHeight="1" x14ac:dyDescent="0.25">
      <c r="M167" s="314"/>
      <c r="N167" s="7"/>
      <c r="O167" s="7"/>
      <c r="P167" s="7"/>
      <c r="Q167" s="7"/>
      <c r="R167" s="7"/>
      <c r="S167" s="7"/>
    </row>
    <row r="168" spans="13:19" ht="12" customHeight="1" x14ac:dyDescent="0.25">
      <c r="M168" s="314"/>
      <c r="N168" s="7"/>
      <c r="O168" s="7"/>
      <c r="P168" s="7"/>
      <c r="Q168" s="7"/>
      <c r="R168" s="7"/>
      <c r="S168" s="7"/>
    </row>
    <row r="169" spans="13:19" ht="12" customHeight="1" x14ac:dyDescent="0.25">
      <c r="M169" s="314"/>
      <c r="N169" s="7"/>
      <c r="O169" s="7"/>
      <c r="P169" s="7"/>
      <c r="Q169" s="7"/>
      <c r="R169" s="7"/>
      <c r="S169" s="7"/>
    </row>
    <row r="170" spans="13:19" ht="12" customHeight="1" x14ac:dyDescent="0.25">
      <c r="M170" s="314"/>
      <c r="N170" s="7"/>
      <c r="O170" s="7"/>
      <c r="P170" s="7"/>
      <c r="Q170" s="7"/>
      <c r="R170" s="7"/>
      <c r="S170" s="7"/>
    </row>
    <row r="171" spans="13:19" ht="12" customHeight="1" x14ac:dyDescent="0.25">
      <c r="M171" s="314"/>
      <c r="N171" s="7"/>
      <c r="O171" s="7"/>
      <c r="P171" s="7"/>
      <c r="Q171" s="7"/>
      <c r="R171" s="7"/>
      <c r="S171" s="7"/>
    </row>
    <row r="172" spans="13:19" ht="12" customHeight="1" x14ac:dyDescent="0.25">
      <c r="M172" s="314"/>
      <c r="N172" s="7"/>
      <c r="O172" s="7"/>
      <c r="P172" s="7"/>
      <c r="Q172" s="7"/>
      <c r="R172" s="7"/>
      <c r="S172" s="7"/>
    </row>
    <row r="173" spans="13:19" ht="12" customHeight="1" x14ac:dyDescent="0.25">
      <c r="M173" s="314"/>
      <c r="N173" s="7"/>
      <c r="O173" s="7"/>
      <c r="P173" s="7"/>
      <c r="Q173" s="7"/>
      <c r="R173" s="7"/>
      <c r="S173" s="7"/>
    </row>
    <row r="174" spans="13:19" ht="12" customHeight="1" x14ac:dyDescent="0.25">
      <c r="M174" s="314"/>
      <c r="N174" s="7"/>
      <c r="O174" s="7"/>
      <c r="P174" s="7"/>
      <c r="Q174" s="7"/>
      <c r="R174" s="7"/>
      <c r="S174" s="7"/>
    </row>
    <row r="175" spans="13:19" ht="12" customHeight="1" x14ac:dyDescent="0.25">
      <c r="M175" s="314"/>
      <c r="N175" s="7"/>
      <c r="O175" s="7"/>
      <c r="P175" s="7"/>
      <c r="Q175" s="7"/>
      <c r="R175" s="7"/>
      <c r="S175" s="7"/>
    </row>
    <row r="176" spans="13:19" ht="12" customHeight="1" x14ac:dyDescent="0.25">
      <c r="M176" s="314"/>
      <c r="N176" s="7"/>
      <c r="O176" s="7"/>
      <c r="P176" s="7"/>
      <c r="Q176" s="7"/>
      <c r="R176" s="7"/>
      <c r="S176" s="7"/>
    </row>
    <row r="177" spans="13:19" ht="12" customHeight="1" x14ac:dyDescent="0.25">
      <c r="M177" s="314"/>
      <c r="N177" s="7"/>
      <c r="O177" s="7"/>
      <c r="P177" s="7"/>
      <c r="Q177" s="7"/>
      <c r="R177" s="7"/>
      <c r="S177" s="7"/>
    </row>
    <row r="178" spans="13:19" ht="12" customHeight="1" x14ac:dyDescent="0.25">
      <c r="M178" s="314"/>
      <c r="N178" s="7"/>
      <c r="O178" s="7"/>
      <c r="P178" s="7"/>
      <c r="Q178" s="7"/>
      <c r="R178" s="7"/>
      <c r="S178" s="7"/>
    </row>
    <row r="179" spans="13:19" ht="12" customHeight="1" x14ac:dyDescent="0.25">
      <c r="M179" s="314"/>
      <c r="N179" s="7"/>
      <c r="O179" s="7"/>
      <c r="P179" s="7"/>
      <c r="Q179" s="7"/>
      <c r="R179" s="7"/>
      <c r="S179" s="7"/>
    </row>
    <row r="180" spans="13:19" ht="12" customHeight="1" x14ac:dyDescent="0.25">
      <c r="M180" s="314"/>
      <c r="N180" s="7"/>
      <c r="O180" s="7"/>
      <c r="P180" s="7"/>
      <c r="Q180" s="7"/>
      <c r="R180" s="7"/>
      <c r="S180" s="7"/>
    </row>
    <row r="181" spans="13:19" ht="12" customHeight="1" x14ac:dyDescent="0.25">
      <c r="M181" s="314"/>
      <c r="N181" s="7"/>
      <c r="O181" s="7"/>
      <c r="P181" s="7"/>
      <c r="Q181" s="7"/>
      <c r="R181" s="7"/>
      <c r="S181" s="7"/>
    </row>
    <row r="182" spans="13:19" ht="12" customHeight="1" x14ac:dyDescent="0.25">
      <c r="M182" s="314"/>
      <c r="N182" s="7"/>
      <c r="O182" s="7"/>
      <c r="P182" s="7"/>
      <c r="Q182" s="7"/>
      <c r="R182" s="7"/>
      <c r="S182" s="7"/>
    </row>
    <row r="183" spans="13:19" ht="12" customHeight="1" x14ac:dyDescent="0.25">
      <c r="M183" s="314"/>
      <c r="N183" s="7"/>
      <c r="O183" s="7"/>
      <c r="P183" s="7"/>
      <c r="Q183" s="7"/>
      <c r="R183" s="7"/>
      <c r="S183" s="7"/>
    </row>
    <row r="184" spans="13:19" ht="12" customHeight="1" x14ac:dyDescent="0.25">
      <c r="M184" s="314"/>
      <c r="N184" s="7"/>
      <c r="O184" s="7"/>
      <c r="P184" s="7"/>
      <c r="Q184" s="7"/>
      <c r="R184" s="7"/>
      <c r="S184" s="7"/>
    </row>
    <row r="185" spans="13:19" ht="12" customHeight="1" x14ac:dyDescent="0.25">
      <c r="M185" s="314"/>
      <c r="N185" s="7"/>
      <c r="O185" s="7"/>
      <c r="P185" s="7"/>
      <c r="Q185" s="7"/>
      <c r="R185" s="7"/>
      <c r="S185" s="7"/>
    </row>
    <row r="186" spans="13:19" ht="12" customHeight="1" x14ac:dyDescent="0.25">
      <c r="M186" s="314"/>
      <c r="N186" s="7"/>
      <c r="O186" s="7"/>
      <c r="P186" s="7"/>
      <c r="Q186" s="7"/>
      <c r="R186" s="7"/>
      <c r="S186" s="7"/>
    </row>
    <row r="187" spans="13:19" ht="12" customHeight="1" x14ac:dyDescent="0.25">
      <c r="M187" s="314"/>
      <c r="N187" s="7"/>
      <c r="O187" s="7"/>
      <c r="P187" s="7"/>
      <c r="Q187" s="7"/>
      <c r="R187" s="7"/>
      <c r="S187" s="7"/>
    </row>
    <row r="188" spans="13:19" ht="12" customHeight="1" x14ac:dyDescent="0.25">
      <c r="M188" s="314"/>
      <c r="N188" s="7"/>
      <c r="O188" s="7"/>
      <c r="P188" s="7"/>
      <c r="Q188" s="7"/>
      <c r="R188" s="7"/>
      <c r="S188" s="7"/>
    </row>
    <row r="189" spans="13:19" ht="12" customHeight="1" x14ac:dyDescent="0.25">
      <c r="M189" s="314"/>
      <c r="N189" s="7"/>
      <c r="O189" s="7"/>
      <c r="P189" s="7"/>
      <c r="Q189" s="7"/>
      <c r="R189" s="7"/>
      <c r="S189" s="7"/>
    </row>
    <row r="190" spans="13:19" ht="12" customHeight="1" x14ac:dyDescent="0.25">
      <c r="M190" s="314"/>
      <c r="N190" s="7"/>
      <c r="O190" s="7"/>
      <c r="P190" s="7"/>
      <c r="Q190" s="7"/>
      <c r="R190" s="7"/>
      <c r="S190" s="7"/>
    </row>
    <row r="191" spans="13:19" ht="12" customHeight="1" x14ac:dyDescent="0.25">
      <c r="M191" s="314"/>
      <c r="N191" s="7"/>
      <c r="O191" s="7"/>
      <c r="P191" s="7"/>
      <c r="Q191" s="7"/>
      <c r="R191" s="7"/>
      <c r="S191" s="7"/>
    </row>
    <row r="192" spans="13:19" ht="12" customHeight="1" x14ac:dyDescent="0.25">
      <c r="M192" s="314"/>
      <c r="N192" s="7"/>
      <c r="O192" s="7"/>
      <c r="P192" s="7"/>
      <c r="Q192" s="7"/>
      <c r="R192" s="7"/>
      <c r="S192" s="7"/>
    </row>
    <row r="193" spans="13:19" ht="12" customHeight="1" x14ac:dyDescent="0.25">
      <c r="M193" s="314"/>
      <c r="N193" s="7"/>
      <c r="O193" s="7"/>
      <c r="P193" s="7"/>
      <c r="Q193" s="7"/>
      <c r="R193" s="7"/>
      <c r="S193" s="7"/>
    </row>
    <row r="194" spans="13:19" ht="12" customHeight="1" x14ac:dyDescent="0.25">
      <c r="M194" s="314"/>
      <c r="N194" s="7"/>
      <c r="O194" s="7"/>
      <c r="P194" s="7"/>
      <c r="Q194" s="7"/>
      <c r="R194" s="7"/>
      <c r="S194" s="7"/>
    </row>
    <row r="195" spans="13:19" ht="12" customHeight="1" x14ac:dyDescent="0.25">
      <c r="M195" s="314"/>
      <c r="N195" s="7"/>
      <c r="O195" s="7"/>
      <c r="P195" s="7"/>
      <c r="Q195" s="7"/>
      <c r="R195" s="7"/>
      <c r="S195" s="7"/>
    </row>
    <row r="196" spans="13:19" ht="12" customHeight="1" x14ac:dyDescent="0.25">
      <c r="M196" s="314"/>
      <c r="N196" s="7"/>
      <c r="O196" s="7"/>
      <c r="P196" s="7"/>
      <c r="Q196" s="7"/>
      <c r="R196" s="7"/>
      <c r="S196" s="7"/>
    </row>
    <row r="197" spans="13:19" ht="12" customHeight="1" x14ac:dyDescent="0.25">
      <c r="M197" s="314"/>
      <c r="N197" s="7"/>
      <c r="O197" s="7"/>
      <c r="P197" s="7"/>
      <c r="Q197" s="7"/>
      <c r="R197" s="7"/>
      <c r="S197" s="7"/>
    </row>
    <row r="198" spans="13:19" ht="12" customHeight="1" x14ac:dyDescent="0.25">
      <c r="M198" s="314"/>
      <c r="N198" s="7"/>
      <c r="O198" s="7"/>
      <c r="P198" s="7"/>
      <c r="Q198" s="7"/>
      <c r="R198" s="7"/>
      <c r="S198" s="7"/>
    </row>
    <row r="199" spans="13:19" ht="12" customHeight="1" x14ac:dyDescent="0.25">
      <c r="M199" s="314"/>
      <c r="N199" s="7"/>
      <c r="O199" s="7"/>
      <c r="P199" s="7"/>
      <c r="Q199" s="7"/>
      <c r="R199" s="7"/>
      <c r="S199" s="7"/>
    </row>
    <row r="200" spans="13:19" ht="12" customHeight="1" x14ac:dyDescent="0.25">
      <c r="M200" s="314"/>
      <c r="N200" s="7"/>
      <c r="O200" s="7"/>
      <c r="P200" s="7"/>
      <c r="Q200" s="7"/>
      <c r="R200" s="7"/>
      <c r="S200" s="7"/>
    </row>
    <row r="201" spans="13:19" ht="12" customHeight="1" x14ac:dyDescent="0.25">
      <c r="M201" s="314"/>
      <c r="N201" s="7"/>
      <c r="O201" s="7"/>
      <c r="P201" s="7"/>
      <c r="Q201" s="7"/>
      <c r="R201" s="7"/>
      <c r="S201" s="7"/>
    </row>
    <row r="202" spans="13:19" ht="12" customHeight="1" x14ac:dyDescent="0.25">
      <c r="M202" s="314"/>
      <c r="N202" s="7"/>
      <c r="O202" s="7"/>
      <c r="P202" s="7"/>
      <c r="Q202" s="7"/>
      <c r="R202" s="7"/>
      <c r="S202" s="7"/>
    </row>
    <row r="203" spans="13:19" ht="12" customHeight="1" x14ac:dyDescent="0.25">
      <c r="M203" s="314"/>
      <c r="N203" s="7"/>
      <c r="O203" s="7"/>
      <c r="P203" s="7"/>
      <c r="Q203" s="7"/>
      <c r="R203" s="7"/>
      <c r="S203" s="7"/>
    </row>
    <row r="204" spans="13:19" ht="12" customHeight="1" x14ac:dyDescent="0.25">
      <c r="M204" s="314"/>
      <c r="N204" s="7"/>
      <c r="O204" s="7"/>
      <c r="P204" s="7"/>
      <c r="Q204" s="7"/>
      <c r="R204" s="7"/>
      <c r="S204" s="7"/>
    </row>
    <row r="205" spans="13:19" ht="12" customHeight="1" x14ac:dyDescent="0.25">
      <c r="M205" s="314"/>
      <c r="N205" s="7"/>
      <c r="O205" s="7"/>
      <c r="P205" s="7"/>
      <c r="Q205" s="7"/>
      <c r="R205" s="7"/>
      <c r="S205" s="7"/>
    </row>
    <row r="206" spans="13:19" ht="12" customHeight="1" x14ac:dyDescent="0.25">
      <c r="M206" s="314"/>
      <c r="N206" s="7"/>
      <c r="O206" s="7"/>
      <c r="P206" s="7"/>
      <c r="Q206" s="7"/>
      <c r="R206" s="7"/>
      <c r="S206" s="7"/>
    </row>
    <row r="207" spans="13:19" ht="12" customHeight="1" x14ac:dyDescent="0.25">
      <c r="M207" s="314"/>
      <c r="N207" s="7"/>
      <c r="O207" s="7"/>
      <c r="P207" s="7"/>
      <c r="Q207" s="7"/>
      <c r="R207" s="7"/>
      <c r="S207" s="7"/>
    </row>
    <row r="208" spans="13:19" ht="12" customHeight="1" x14ac:dyDescent="0.25">
      <c r="M208" s="314"/>
      <c r="N208" s="7"/>
      <c r="O208" s="7"/>
      <c r="P208" s="7"/>
      <c r="Q208" s="7"/>
      <c r="R208" s="7"/>
      <c r="S208" s="7"/>
    </row>
    <row r="209" spans="13:19" ht="12" customHeight="1" x14ac:dyDescent="0.25">
      <c r="M209" s="314"/>
      <c r="N209" s="7"/>
      <c r="O209" s="7"/>
      <c r="P209" s="7"/>
      <c r="Q209" s="7"/>
      <c r="R209" s="7"/>
      <c r="S209" s="7"/>
    </row>
    <row r="210" spans="13:19" ht="12" customHeight="1" x14ac:dyDescent="0.25">
      <c r="M210" s="314"/>
      <c r="N210" s="7"/>
      <c r="O210" s="7"/>
      <c r="P210" s="7"/>
      <c r="Q210" s="7"/>
      <c r="R210" s="7"/>
      <c r="S210" s="7"/>
    </row>
    <row r="211" spans="13:19" ht="12" customHeight="1" x14ac:dyDescent="0.25">
      <c r="M211" s="314"/>
      <c r="N211" s="7"/>
      <c r="O211" s="7"/>
      <c r="P211" s="7"/>
      <c r="Q211" s="7"/>
      <c r="R211" s="7"/>
      <c r="S211" s="7"/>
    </row>
    <row r="212" spans="13:19" ht="12" customHeight="1" x14ac:dyDescent="0.25">
      <c r="M212" s="314"/>
      <c r="N212" s="7"/>
      <c r="O212" s="7"/>
      <c r="P212" s="7"/>
      <c r="Q212" s="7"/>
      <c r="R212" s="7"/>
      <c r="S212" s="7"/>
    </row>
    <row r="213" spans="13:19" ht="12" customHeight="1" x14ac:dyDescent="0.25">
      <c r="M213" s="314"/>
      <c r="N213" s="7"/>
      <c r="O213" s="7"/>
      <c r="P213" s="7"/>
      <c r="Q213" s="7"/>
      <c r="R213" s="7"/>
      <c r="S213" s="7"/>
    </row>
    <row r="214" spans="13:19" ht="12" customHeight="1" x14ac:dyDescent="0.25">
      <c r="M214" s="314"/>
      <c r="N214" s="7"/>
      <c r="O214" s="7"/>
      <c r="P214" s="7"/>
      <c r="Q214" s="7"/>
      <c r="R214" s="7"/>
      <c r="S214" s="7"/>
    </row>
    <row r="215" spans="13:19" ht="12" customHeight="1" x14ac:dyDescent="0.25">
      <c r="M215" s="314"/>
      <c r="N215" s="7"/>
      <c r="O215" s="7"/>
      <c r="P215" s="7"/>
      <c r="Q215" s="7"/>
      <c r="R215" s="7"/>
      <c r="S215" s="7"/>
    </row>
    <row r="216" spans="13:19" ht="12" customHeight="1" x14ac:dyDescent="0.25">
      <c r="M216" s="314"/>
      <c r="N216" s="7"/>
      <c r="O216" s="7"/>
      <c r="P216" s="7"/>
      <c r="Q216" s="7"/>
      <c r="R216" s="7"/>
      <c r="S216" s="7"/>
    </row>
    <row r="217" spans="13:19" ht="12" customHeight="1" x14ac:dyDescent="0.25">
      <c r="M217" s="314"/>
      <c r="N217" s="7"/>
      <c r="O217" s="7"/>
      <c r="P217" s="7"/>
      <c r="Q217" s="7"/>
      <c r="R217" s="7"/>
      <c r="S217" s="7"/>
    </row>
    <row r="218" spans="13:19" ht="12" customHeight="1" x14ac:dyDescent="0.25">
      <c r="M218" s="314"/>
      <c r="N218" s="7"/>
      <c r="O218" s="7"/>
      <c r="P218" s="7"/>
      <c r="Q218" s="7"/>
      <c r="R218" s="7"/>
      <c r="S218" s="7"/>
    </row>
    <row r="219" spans="13:19" ht="12" customHeight="1" x14ac:dyDescent="0.25">
      <c r="M219" s="314"/>
      <c r="N219" s="7"/>
      <c r="O219" s="7"/>
      <c r="P219" s="7"/>
      <c r="Q219" s="7"/>
      <c r="R219" s="7"/>
      <c r="S219" s="7"/>
    </row>
    <row r="220" spans="13:19" ht="12" customHeight="1" x14ac:dyDescent="0.25">
      <c r="M220" s="314"/>
      <c r="N220" s="7"/>
      <c r="O220" s="7"/>
      <c r="P220" s="7"/>
      <c r="Q220" s="7"/>
      <c r="R220" s="7"/>
      <c r="S220" s="7"/>
    </row>
    <row r="221" spans="13:19" ht="12" customHeight="1" x14ac:dyDescent="0.25">
      <c r="M221" s="314"/>
      <c r="N221" s="7"/>
      <c r="O221" s="7"/>
      <c r="P221" s="7"/>
      <c r="Q221" s="7"/>
      <c r="R221" s="7"/>
      <c r="S221" s="7"/>
    </row>
    <row r="222" spans="13:19" ht="12" customHeight="1" x14ac:dyDescent="0.25">
      <c r="M222" s="314"/>
      <c r="N222" s="7"/>
      <c r="O222" s="7"/>
      <c r="P222" s="7"/>
      <c r="Q222" s="7"/>
      <c r="R222" s="7"/>
      <c r="S222" s="7"/>
    </row>
    <row r="223" spans="13:19" ht="12" customHeight="1" x14ac:dyDescent="0.25">
      <c r="M223" s="314"/>
      <c r="N223" s="7"/>
      <c r="O223" s="7"/>
      <c r="P223" s="7"/>
      <c r="Q223" s="7"/>
      <c r="R223" s="7"/>
      <c r="S223" s="7"/>
    </row>
    <row r="224" spans="13:19" ht="12" customHeight="1" x14ac:dyDescent="0.25">
      <c r="M224" s="314"/>
      <c r="N224" s="7"/>
      <c r="O224" s="7"/>
      <c r="P224" s="7"/>
      <c r="Q224" s="7"/>
      <c r="R224" s="7"/>
      <c r="S224" s="7"/>
    </row>
    <row r="225" spans="13:19" ht="12" customHeight="1" x14ac:dyDescent="0.25">
      <c r="M225" s="314"/>
      <c r="N225" s="7"/>
      <c r="O225" s="7"/>
      <c r="P225" s="7"/>
      <c r="Q225" s="7"/>
      <c r="R225" s="7"/>
      <c r="S225" s="7"/>
    </row>
    <row r="226" spans="13:19" ht="12" customHeight="1" x14ac:dyDescent="0.25">
      <c r="M226" s="314"/>
      <c r="N226" s="7"/>
      <c r="O226" s="7"/>
      <c r="P226" s="7"/>
      <c r="Q226" s="7"/>
      <c r="R226" s="7"/>
      <c r="S226" s="7"/>
    </row>
    <row r="227" spans="13:19" ht="12" customHeight="1" x14ac:dyDescent="0.25">
      <c r="M227" s="314"/>
      <c r="N227" s="7"/>
      <c r="O227" s="7"/>
      <c r="P227" s="7"/>
      <c r="Q227" s="7"/>
      <c r="R227" s="7"/>
      <c r="S227" s="7"/>
    </row>
    <row r="228" spans="13:19" ht="12" customHeight="1" x14ac:dyDescent="0.25">
      <c r="M228" s="314"/>
      <c r="N228" s="7"/>
      <c r="O228" s="7"/>
      <c r="P228" s="7"/>
      <c r="Q228" s="7"/>
      <c r="R228" s="7"/>
      <c r="S228" s="7"/>
    </row>
    <row r="229" spans="13:19" ht="12" customHeight="1" x14ac:dyDescent="0.25">
      <c r="M229" s="314"/>
      <c r="N229" s="7"/>
      <c r="O229" s="7"/>
      <c r="P229" s="7"/>
      <c r="Q229" s="7"/>
      <c r="R229" s="7"/>
      <c r="S229" s="7"/>
    </row>
    <row r="230" spans="13:19" ht="12" customHeight="1" x14ac:dyDescent="0.25">
      <c r="M230" s="314"/>
      <c r="N230" s="7"/>
      <c r="O230" s="7"/>
      <c r="P230" s="7"/>
      <c r="Q230" s="7"/>
      <c r="R230" s="7"/>
      <c r="S230" s="7"/>
    </row>
    <row r="231" spans="13:19" ht="12" customHeight="1" x14ac:dyDescent="0.25">
      <c r="M231" s="314"/>
      <c r="N231" s="7"/>
      <c r="O231" s="7"/>
      <c r="P231" s="7"/>
      <c r="Q231" s="7"/>
      <c r="R231" s="7"/>
      <c r="S231" s="7"/>
    </row>
    <row r="232" spans="13:19" ht="12" customHeight="1" x14ac:dyDescent="0.25">
      <c r="M232" s="314"/>
      <c r="N232" s="7"/>
      <c r="O232" s="7"/>
      <c r="P232" s="7"/>
      <c r="Q232" s="7"/>
      <c r="R232" s="7"/>
      <c r="S232" s="7"/>
    </row>
    <row r="233" spans="13:19" ht="12" customHeight="1" x14ac:dyDescent="0.25">
      <c r="M233" s="314"/>
      <c r="N233" s="7"/>
      <c r="O233" s="7"/>
      <c r="P233" s="7"/>
      <c r="Q233" s="7"/>
      <c r="R233" s="7"/>
      <c r="S233" s="7"/>
    </row>
    <row r="234" spans="13:19" ht="12" customHeight="1" x14ac:dyDescent="0.25">
      <c r="M234" s="314"/>
      <c r="N234" s="7"/>
      <c r="O234" s="7"/>
      <c r="P234" s="7"/>
      <c r="Q234" s="7"/>
      <c r="R234" s="7"/>
      <c r="S234" s="7"/>
    </row>
    <row r="235" spans="13:19" ht="12" customHeight="1" x14ac:dyDescent="0.25">
      <c r="M235" s="314"/>
      <c r="N235" s="7"/>
      <c r="O235" s="7"/>
      <c r="P235" s="7"/>
      <c r="Q235" s="7"/>
      <c r="R235" s="7"/>
      <c r="S235" s="7"/>
    </row>
    <row r="236" spans="13:19" ht="12" customHeight="1" x14ac:dyDescent="0.25">
      <c r="M236" s="314"/>
      <c r="N236" s="7"/>
      <c r="O236" s="7"/>
      <c r="P236" s="7"/>
      <c r="Q236" s="7"/>
      <c r="R236" s="7"/>
      <c r="S236" s="7"/>
    </row>
    <row r="237" spans="13:19" ht="12" customHeight="1" x14ac:dyDescent="0.25">
      <c r="M237" s="314"/>
      <c r="N237" s="7"/>
      <c r="O237" s="7"/>
      <c r="P237" s="7"/>
      <c r="Q237" s="7"/>
      <c r="R237" s="7"/>
      <c r="S237" s="7"/>
    </row>
    <row r="238" spans="13:19" ht="12" customHeight="1" x14ac:dyDescent="0.25">
      <c r="M238" s="314"/>
      <c r="N238" s="7"/>
      <c r="O238" s="7"/>
      <c r="P238" s="7"/>
      <c r="Q238" s="7"/>
      <c r="R238" s="7"/>
      <c r="S238" s="7"/>
    </row>
    <row r="239" spans="13:19" ht="12" customHeight="1" x14ac:dyDescent="0.25">
      <c r="M239" s="314"/>
      <c r="N239" s="7"/>
      <c r="O239" s="7"/>
      <c r="P239" s="7"/>
      <c r="Q239" s="7"/>
      <c r="R239" s="7"/>
      <c r="S239" s="7"/>
    </row>
    <row r="240" spans="13:19" ht="12" customHeight="1" x14ac:dyDescent="0.25">
      <c r="M240" s="314"/>
      <c r="N240" s="7"/>
      <c r="O240" s="7"/>
      <c r="P240" s="7"/>
      <c r="Q240" s="7"/>
      <c r="R240" s="7"/>
      <c r="S240" s="7"/>
    </row>
    <row r="241" spans="13:19" ht="12" customHeight="1" x14ac:dyDescent="0.25">
      <c r="M241" s="314"/>
      <c r="N241" s="7"/>
      <c r="O241" s="7"/>
      <c r="P241" s="7"/>
      <c r="Q241" s="7"/>
      <c r="R241" s="7"/>
      <c r="S241" s="7"/>
    </row>
    <row r="242" spans="13:19" ht="12" customHeight="1" x14ac:dyDescent="0.25">
      <c r="M242" s="314"/>
      <c r="N242" s="7"/>
      <c r="O242" s="7"/>
      <c r="P242" s="7"/>
      <c r="Q242" s="7"/>
      <c r="R242" s="7"/>
      <c r="S242" s="7"/>
    </row>
    <row r="243" spans="13:19" ht="12" customHeight="1" x14ac:dyDescent="0.25">
      <c r="M243" s="314"/>
      <c r="N243" s="7"/>
      <c r="O243" s="7"/>
      <c r="P243" s="7"/>
      <c r="Q243" s="7"/>
      <c r="R243" s="7"/>
      <c r="S243" s="7"/>
    </row>
    <row r="244" spans="13:19" ht="12" customHeight="1" x14ac:dyDescent="0.25">
      <c r="M244" s="314"/>
      <c r="N244" s="7"/>
      <c r="O244" s="7"/>
      <c r="P244" s="7"/>
      <c r="Q244" s="7"/>
      <c r="R244" s="7"/>
      <c r="S244" s="7"/>
    </row>
    <row r="245" spans="13:19" ht="12" customHeight="1" x14ac:dyDescent="0.25">
      <c r="M245" s="314"/>
      <c r="N245" s="7"/>
      <c r="O245" s="7"/>
      <c r="P245" s="7"/>
      <c r="Q245" s="7"/>
      <c r="R245" s="7"/>
      <c r="S245" s="7"/>
    </row>
    <row r="246" spans="13:19" ht="12" customHeight="1" x14ac:dyDescent="0.25">
      <c r="M246" s="314"/>
      <c r="N246" s="7"/>
      <c r="O246" s="7"/>
      <c r="P246" s="7"/>
      <c r="Q246" s="7"/>
      <c r="R246" s="7"/>
      <c r="S246" s="7"/>
    </row>
    <row r="247" spans="13:19" ht="12" customHeight="1" x14ac:dyDescent="0.25">
      <c r="M247" s="314"/>
      <c r="N247" s="7"/>
      <c r="O247" s="7"/>
      <c r="P247" s="7"/>
      <c r="Q247" s="7"/>
      <c r="R247" s="7"/>
      <c r="S247" s="7"/>
    </row>
    <row r="248" spans="13:19" ht="12" customHeight="1" x14ac:dyDescent="0.25">
      <c r="M248" s="314"/>
      <c r="N248" s="7"/>
      <c r="O248" s="7"/>
      <c r="P248" s="7"/>
      <c r="Q248" s="7"/>
      <c r="R248" s="7"/>
      <c r="S248" s="7"/>
    </row>
    <row r="249" spans="13:19" ht="12" customHeight="1" x14ac:dyDescent="0.25">
      <c r="M249" s="314"/>
      <c r="N249" s="7"/>
      <c r="O249" s="7"/>
      <c r="P249" s="7"/>
      <c r="Q249" s="7"/>
      <c r="R249" s="7"/>
      <c r="S249" s="7"/>
    </row>
    <row r="250" spans="13:19" ht="12" customHeight="1" x14ac:dyDescent="0.25">
      <c r="M250" s="314"/>
      <c r="N250" s="7"/>
      <c r="O250" s="7"/>
      <c r="P250" s="7"/>
      <c r="Q250" s="7"/>
      <c r="R250" s="7"/>
      <c r="S250" s="7"/>
    </row>
    <row r="251" spans="13:19" ht="12" customHeight="1" x14ac:dyDescent="0.25">
      <c r="M251" s="314"/>
      <c r="N251" s="7"/>
      <c r="O251" s="7"/>
      <c r="P251" s="7"/>
      <c r="Q251" s="7"/>
      <c r="R251" s="7"/>
      <c r="S251" s="7"/>
    </row>
    <row r="252" spans="13:19" ht="12" customHeight="1" x14ac:dyDescent="0.25">
      <c r="M252" s="314"/>
      <c r="N252" s="7"/>
      <c r="O252" s="7"/>
      <c r="P252" s="7"/>
      <c r="Q252" s="7"/>
      <c r="R252" s="7"/>
      <c r="S252" s="7"/>
    </row>
    <row r="253" spans="13:19" ht="12" customHeight="1" x14ac:dyDescent="0.25">
      <c r="M253" s="314"/>
      <c r="N253" s="7"/>
      <c r="O253" s="7"/>
      <c r="P253" s="7"/>
      <c r="Q253" s="7"/>
      <c r="R253" s="7"/>
      <c r="S253" s="7"/>
    </row>
    <row r="254" spans="13:19" ht="12" customHeight="1" x14ac:dyDescent="0.25">
      <c r="M254" s="314"/>
      <c r="N254" s="7"/>
      <c r="O254" s="7"/>
      <c r="P254" s="7"/>
      <c r="Q254" s="7"/>
      <c r="R254" s="7"/>
      <c r="S254" s="7"/>
    </row>
    <row r="255" spans="13:19" ht="12" customHeight="1" x14ac:dyDescent="0.25">
      <c r="M255" s="314"/>
      <c r="N255" s="7"/>
      <c r="O255" s="7"/>
      <c r="P255" s="7"/>
      <c r="Q255" s="7"/>
      <c r="R255" s="7"/>
      <c r="S255" s="7"/>
    </row>
    <row r="256" spans="13:19" ht="12" customHeight="1" x14ac:dyDescent="0.25">
      <c r="M256" s="314"/>
      <c r="N256" s="7"/>
      <c r="O256" s="7"/>
      <c r="P256" s="7"/>
      <c r="Q256" s="7"/>
      <c r="R256" s="7"/>
      <c r="S256" s="7"/>
    </row>
    <row r="257" spans="13:19" ht="12" customHeight="1" x14ac:dyDescent="0.25">
      <c r="M257" s="314"/>
      <c r="N257" s="7"/>
      <c r="O257" s="7"/>
      <c r="P257" s="7"/>
      <c r="Q257" s="7"/>
      <c r="R257" s="7"/>
      <c r="S257" s="7"/>
    </row>
    <row r="258" spans="13:19" ht="12" customHeight="1" x14ac:dyDescent="0.25">
      <c r="M258" s="314"/>
      <c r="N258" s="7"/>
      <c r="O258" s="7"/>
      <c r="P258" s="7"/>
      <c r="Q258" s="7"/>
      <c r="R258" s="7"/>
      <c r="S258" s="7"/>
    </row>
    <row r="259" spans="13:19" ht="12" customHeight="1" x14ac:dyDescent="0.25">
      <c r="M259" s="314"/>
      <c r="N259" s="7"/>
      <c r="O259" s="7"/>
      <c r="P259" s="7"/>
      <c r="Q259" s="7"/>
      <c r="R259" s="7"/>
      <c r="S259" s="7"/>
    </row>
    <row r="260" spans="13:19" ht="12" customHeight="1" x14ac:dyDescent="0.25">
      <c r="M260" s="314"/>
      <c r="N260" s="7"/>
      <c r="O260" s="7"/>
      <c r="P260" s="7"/>
      <c r="Q260" s="7"/>
      <c r="R260" s="7"/>
      <c r="S260" s="7"/>
    </row>
    <row r="261" spans="13:19" ht="12" customHeight="1" x14ac:dyDescent="0.25">
      <c r="M261" s="314"/>
      <c r="N261" s="7"/>
      <c r="O261" s="7"/>
      <c r="P261" s="7"/>
      <c r="Q261" s="7"/>
      <c r="R261" s="7"/>
      <c r="S261" s="7"/>
    </row>
    <row r="262" spans="13:19" ht="12" customHeight="1" x14ac:dyDescent="0.25">
      <c r="M262" s="314"/>
      <c r="N262" s="7"/>
      <c r="O262" s="7"/>
      <c r="P262" s="7"/>
      <c r="Q262" s="7"/>
      <c r="R262" s="7"/>
      <c r="S262" s="7"/>
    </row>
    <row r="263" spans="13:19" ht="12" customHeight="1" x14ac:dyDescent="0.25">
      <c r="M263" s="314"/>
      <c r="N263" s="7"/>
      <c r="O263" s="7"/>
      <c r="P263" s="7"/>
      <c r="Q263" s="7"/>
      <c r="R263" s="7"/>
      <c r="S263" s="7"/>
    </row>
    <row r="264" spans="13:19" ht="12" customHeight="1" x14ac:dyDescent="0.25">
      <c r="M264" s="314"/>
      <c r="N264" s="7"/>
      <c r="O264" s="7"/>
      <c r="P264" s="7"/>
      <c r="Q264" s="7"/>
      <c r="R264" s="7"/>
      <c r="S264" s="7"/>
    </row>
    <row r="265" spans="13:19" ht="12" customHeight="1" x14ac:dyDescent="0.25">
      <c r="M265" s="314"/>
      <c r="N265" s="7"/>
      <c r="O265" s="7"/>
      <c r="P265" s="7"/>
      <c r="Q265" s="7"/>
      <c r="R265" s="7"/>
      <c r="S265" s="7"/>
    </row>
    <row r="266" spans="13:19" ht="12" customHeight="1" x14ac:dyDescent="0.25">
      <c r="M266" s="314"/>
      <c r="N266" s="7"/>
      <c r="O266" s="7"/>
      <c r="P266" s="7"/>
      <c r="Q266" s="7"/>
      <c r="R266" s="7"/>
      <c r="S266" s="7"/>
    </row>
    <row r="267" spans="13:19" ht="12" customHeight="1" x14ac:dyDescent="0.25">
      <c r="M267" s="314"/>
      <c r="N267" s="7"/>
      <c r="O267" s="7"/>
      <c r="P267" s="7"/>
      <c r="Q267" s="7"/>
      <c r="R267" s="7"/>
      <c r="S267" s="7"/>
    </row>
    <row r="268" spans="13:19" ht="12" customHeight="1" x14ac:dyDescent="0.25">
      <c r="M268" s="314"/>
      <c r="N268" s="7"/>
      <c r="O268" s="7"/>
      <c r="P268" s="7"/>
      <c r="Q268" s="7"/>
      <c r="R268" s="7"/>
      <c r="S268" s="7"/>
    </row>
    <row r="269" spans="13:19" ht="12" customHeight="1" x14ac:dyDescent="0.25">
      <c r="M269" s="314"/>
      <c r="N269" s="7"/>
      <c r="O269" s="7"/>
      <c r="P269" s="7"/>
      <c r="Q269" s="7"/>
      <c r="R269" s="7"/>
      <c r="S269" s="7"/>
    </row>
    <row r="270" spans="13:19" ht="12" customHeight="1" x14ac:dyDescent="0.25">
      <c r="M270" s="314"/>
      <c r="N270" s="7"/>
      <c r="O270" s="7"/>
      <c r="P270" s="7"/>
      <c r="Q270" s="7"/>
      <c r="R270" s="7"/>
      <c r="S270" s="7"/>
    </row>
    <row r="271" spans="13:19" ht="12" customHeight="1" x14ac:dyDescent="0.25">
      <c r="M271" s="314"/>
      <c r="N271" s="7"/>
      <c r="O271" s="7"/>
      <c r="P271" s="7"/>
      <c r="Q271" s="7"/>
      <c r="R271" s="7"/>
      <c r="S271" s="7"/>
    </row>
    <row r="272" spans="13:19" ht="12" customHeight="1" x14ac:dyDescent="0.25">
      <c r="M272" s="314"/>
      <c r="N272" s="7"/>
      <c r="O272" s="7"/>
      <c r="P272" s="7"/>
      <c r="Q272" s="7"/>
      <c r="R272" s="7"/>
      <c r="S272" s="7"/>
    </row>
    <row r="273" spans="13:19" ht="12" customHeight="1" x14ac:dyDescent="0.25">
      <c r="M273" s="314"/>
      <c r="N273" s="7"/>
      <c r="O273" s="7"/>
      <c r="P273" s="7"/>
      <c r="Q273" s="7"/>
      <c r="R273" s="7"/>
      <c r="S273" s="7"/>
    </row>
    <row r="274" spans="13:19" ht="12" customHeight="1" x14ac:dyDescent="0.25">
      <c r="M274" s="314"/>
      <c r="N274" s="7"/>
      <c r="O274" s="7"/>
      <c r="P274" s="7"/>
      <c r="Q274" s="7"/>
      <c r="R274" s="7"/>
      <c r="S274" s="7"/>
    </row>
    <row r="275" spans="13:19" ht="12" customHeight="1" x14ac:dyDescent="0.25">
      <c r="M275" s="314"/>
      <c r="N275" s="7"/>
      <c r="O275" s="7"/>
      <c r="P275" s="7"/>
      <c r="Q275" s="7"/>
      <c r="R275" s="7"/>
      <c r="S275" s="7"/>
    </row>
    <row r="276" spans="13:19" ht="12" customHeight="1" x14ac:dyDescent="0.25">
      <c r="M276" s="314"/>
      <c r="N276" s="7"/>
      <c r="O276" s="7"/>
      <c r="P276" s="7"/>
      <c r="Q276" s="7"/>
      <c r="R276" s="7"/>
      <c r="S276" s="7"/>
    </row>
    <row r="277" spans="13:19" ht="12" customHeight="1" x14ac:dyDescent="0.25">
      <c r="M277" s="314"/>
      <c r="N277" s="7"/>
      <c r="O277" s="7"/>
      <c r="P277" s="7"/>
      <c r="Q277" s="7"/>
      <c r="R277" s="7"/>
      <c r="S277" s="7"/>
    </row>
    <row r="278" spans="13:19" ht="12" customHeight="1" x14ac:dyDescent="0.25">
      <c r="M278" s="314"/>
      <c r="N278" s="7"/>
      <c r="O278" s="7"/>
      <c r="P278" s="7"/>
      <c r="Q278" s="7"/>
      <c r="R278" s="7"/>
      <c r="S278" s="7"/>
    </row>
    <row r="279" spans="13:19" ht="12" customHeight="1" x14ac:dyDescent="0.25">
      <c r="M279" s="314"/>
      <c r="N279" s="7"/>
      <c r="O279" s="7"/>
      <c r="P279" s="7"/>
      <c r="Q279" s="7"/>
      <c r="R279" s="7"/>
      <c r="S279" s="7"/>
    </row>
    <row r="280" spans="13:19" ht="12" customHeight="1" x14ac:dyDescent="0.25">
      <c r="M280" s="314"/>
      <c r="N280" s="7"/>
      <c r="O280" s="7"/>
      <c r="P280" s="7"/>
      <c r="Q280" s="7"/>
      <c r="R280" s="7"/>
      <c r="S280" s="7"/>
    </row>
    <row r="281" spans="13:19" ht="12" customHeight="1" x14ac:dyDescent="0.25">
      <c r="M281" s="314"/>
      <c r="N281" s="7"/>
      <c r="O281" s="7"/>
      <c r="P281" s="7"/>
      <c r="Q281" s="7"/>
      <c r="R281" s="7"/>
      <c r="S281" s="7"/>
    </row>
    <row r="282" spans="13:19" ht="12" customHeight="1" x14ac:dyDescent="0.25">
      <c r="M282" s="314"/>
      <c r="N282" s="7"/>
      <c r="O282" s="7"/>
      <c r="P282" s="7"/>
      <c r="Q282" s="7"/>
      <c r="R282" s="7"/>
      <c r="S282" s="7"/>
    </row>
    <row r="283" spans="13:19" ht="12" customHeight="1" x14ac:dyDescent="0.25">
      <c r="M283" s="314"/>
      <c r="N283" s="7"/>
      <c r="O283" s="7"/>
      <c r="P283" s="7"/>
      <c r="Q283" s="7"/>
      <c r="R283" s="7"/>
      <c r="S283" s="7"/>
    </row>
    <row r="284" spans="13:19" ht="12" customHeight="1" x14ac:dyDescent="0.25">
      <c r="M284" s="314"/>
      <c r="N284" s="7"/>
      <c r="O284" s="7"/>
      <c r="P284" s="7"/>
      <c r="Q284" s="7"/>
      <c r="R284" s="7"/>
      <c r="S284" s="7"/>
    </row>
    <row r="285" spans="13:19" ht="12" customHeight="1" x14ac:dyDescent="0.25">
      <c r="M285" s="314"/>
      <c r="N285" s="7"/>
      <c r="O285" s="7"/>
      <c r="P285" s="7"/>
      <c r="Q285" s="7"/>
      <c r="R285" s="7"/>
      <c r="S285" s="7"/>
    </row>
    <row r="286" spans="13:19" ht="12" customHeight="1" x14ac:dyDescent="0.25">
      <c r="M286" s="314"/>
      <c r="N286" s="7"/>
      <c r="O286" s="7"/>
      <c r="P286" s="7"/>
      <c r="Q286" s="7"/>
      <c r="R286" s="7"/>
      <c r="S286" s="7"/>
    </row>
    <row r="287" spans="13:19" ht="12" customHeight="1" x14ac:dyDescent="0.25">
      <c r="M287" s="314"/>
      <c r="N287" s="7"/>
      <c r="O287" s="7"/>
      <c r="P287" s="7"/>
      <c r="Q287" s="7"/>
      <c r="R287" s="7"/>
      <c r="S287" s="7"/>
    </row>
    <row r="288" spans="13:19" ht="12" customHeight="1" x14ac:dyDescent="0.25">
      <c r="M288" s="314"/>
      <c r="N288" s="7"/>
      <c r="O288" s="7"/>
      <c r="P288" s="7"/>
      <c r="Q288" s="7"/>
      <c r="R288" s="7"/>
      <c r="S288" s="7"/>
    </row>
    <row r="289" spans="13:19" ht="12" customHeight="1" x14ac:dyDescent="0.25">
      <c r="M289" s="314"/>
      <c r="N289" s="7"/>
      <c r="O289" s="7"/>
      <c r="P289" s="7"/>
      <c r="Q289" s="7"/>
      <c r="R289" s="7"/>
      <c r="S289" s="7"/>
    </row>
    <row r="290" spans="13:19" ht="12" customHeight="1" x14ac:dyDescent="0.25">
      <c r="M290" s="314"/>
      <c r="N290" s="7"/>
      <c r="O290" s="7"/>
      <c r="P290" s="7"/>
      <c r="Q290" s="7"/>
      <c r="R290" s="7"/>
      <c r="S290" s="7"/>
    </row>
    <row r="291" spans="13:19" ht="12" customHeight="1" x14ac:dyDescent="0.25">
      <c r="M291" s="314"/>
      <c r="N291" s="7"/>
      <c r="O291" s="7"/>
      <c r="P291" s="7"/>
      <c r="Q291" s="7"/>
      <c r="R291" s="7"/>
      <c r="S291" s="7"/>
    </row>
    <row r="292" spans="13:19" ht="12" customHeight="1" x14ac:dyDescent="0.25">
      <c r="M292" s="314"/>
      <c r="N292" s="7"/>
      <c r="O292" s="7"/>
      <c r="P292" s="7"/>
      <c r="Q292" s="7"/>
      <c r="R292" s="7"/>
      <c r="S292" s="7"/>
    </row>
    <row r="293" spans="13:19" ht="12" customHeight="1" x14ac:dyDescent="0.25">
      <c r="M293" s="314"/>
      <c r="N293" s="7"/>
      <c r="O293" s="7"/>
      <c r="P293" s="7"/>
      <c r="Q293" s="7"/>
      <c r="R293" s="7"/>
      <c r="S293" s="7"/>
    </row>
    <row r="294" spans="13:19" ht="12" customHeight="1" x14ac:dyDescent="0.25">
      <c r="M294" s="314"/>
      <c r="N294" s="7"/>
      <c r="O294" s="7"/>
      <c r="P294" s="7"/>
      <c r="Q294" s="7"/>
      <c r="R294" s="7"/>
      <c r="S294" s="7"/>
    </row>
    <row r="295" spans="13:19" ht="12" customHeight="1" x14ac:dyDescent="0.25">
      <c r="M295" s="314"/>
      <c r="N295" s="7"/>
      <c r="O295" s="7"/>
      <c r="P295" s="7"/>
      <c r="Q295" s="7"/>
      <c r="R295" s="7"/>
      <c r="S295" s="7"/>
    </row>
    <row r="296" spans="13:19" ht="12" customHeight="1" x14ac:dyDescent="0.25">
      <c r="M296" s="314"/>
      <c r="N296" s="7"/>
      <c r="O296" s="7"/>
      <c r="P296" s="7"/>
      <c r="Q296" s="7"/>
      <c r="R296" s="7"/>
      <c r="S296" s="7"/>
    </row>
    <row r="297" spans="13:19" ht="12" customHeight="1" x14ac:dyDescent="0.25">
      <c r="M297" s="314"/>
      <c r="N297" s="7"/>
      <c r="O297" s="7"/>
      <c r="P297" s="7"/>
      <c r="Q297" s="7"/>
      <c r="R297" s="7"/>
      <c r="S297" s="7"/>
    </row>
    <row r="298" spans="13:19" ht="12" customHeight="1" x14ac:dyDescent="0.25">
      <c r="M298" s="314"/>
      <c r="N298" s="7"/>
      <c r="O298" s="7"/>
      <c r="P298" s="7"/>
      <c r="Q298" s="7"/>
      <c r="R298" s="7"/>
      <c r="S298" s="7"/>
    </row>
    <row r="299" spans="13:19" ht="12" customHeight="1" x14ac:dyDescent="0.25">
      <c r="M299" s="314"/>
      <c r="N299" s="7"/>
      <c r="O299" s="7"/>
      <c r="P299" s="7"/>
      <c r="Q299" s="7"/>
      <c r="R299" s="7"/>
      <c r="S299" s="7"/>
    </row>
    <row r="300" spans="13:19" ht="12" customHeight="1" x14ac:dyDescent="0.25">
      <c r="M300" s="314"/>
      <c r="N300" s="7"/>
      <c r="O300" s="7"/>
      <c r="P300" s="7"/>
      <c r="Q300" s="7"/>
      <c r="R300" s="7"/>
      <c r="S300" s="7"/>
    </row>
    <row r="301" spans="13:19" ht="12" customHeight="1" x14ac:dyDescent="0.25">
      <c r="M301" s="314"/>
      <c r="N301" s="7"/>
      <c r="O301" s="7"/>
      <c r="P301" s="7"/>
      <c r="Q301" s="7"/>
      <c r="R301" s="7"/>
      <c r="S301" s="7"/>
    </row>
    <row r="302" spans="13:19" ht="12" customHeight="1" x14ac:dyDescent="0.25">
      <c r="M302" s="314"/>
      <c r="N302" s="7"/>
      <c r="O302" s="7"/>
      <c r="P302" s="7"/>
      <c r="Q302" s="7"/>
      <c r="R302" s="7"/>
      <c r="S302" s="7"/>
    </row>
    <row r="303" spans="13:19" ht="12" customHeight="1" x14ac:dyDescent="0.25">
      <c r="M303" s="314"/>
      <c r="N303" s="7"/>
      <c r="O303" s="7"/>
      <c r="P303" s="7"/>
      <c r="Q303" s="7"/>
      <c r="R303" s="7"/>
      <c r="S303" s="7"/>
    </row>
    <row r="304" spans="13:19" ht="12" customHeight="1" x14ac:dyDescent="0.25">
      <c r="M304" s="314"/>
      <c r="N304" s="7"/>
      <c r="O304" s="7"/>
      <c r="P304" s="7"/>
      <c r="Q304" s="7"/>
      <c r="R304" s="7"/>
      <c r="S304" s="7"/>
    </row>
    <row r="305" spans="13:19" ht="12" customHeight="1" x14ac:dyDescent="0.25">
      <c r="M305" s="314"/>
      <c r="N305" s="7"/>
      <c r="O305" s="7"/>
      <c r="P305" s="7"/>
      <c r="Q305" s="7"/>
      <c r="R305" s="7"/>
      <c r="S305" s="7"/>
    </row>
    <row r="306" spans="13:19" ht="12" customHeight="1" x14ac:dyDescent="0.25">
      <c r="M306" s="314"/>
      <c r="N306" s="7"/>
      <c r="O306" s="7"/>
      <c r="P306" s="7"/>
      <c r="Q306" s="7"/>
      <c r="R306" s="7"/>
      <c r="S306" s="7"/>
    </row>
    <row r="307" spans="13:19" ht="12" customHeight="1" x14ac:dyDescent="0.25">
      <c r="M307" s="314"/>
      <c r="N307" s="7"/>
      <c r="O307" s="7"/>
      <c r="P307" s="7"/>
      <c r="Q307" s="7"/>
      <c r="R307" s="7"/>
      <c r="S307" s="7"/>
    </row>
    <row r="308" spans="13:19" ht="12" customHeight="1" x14ac:dyDescent="0.25">
      <c r="M308" s="314"/>
      <c r="N308" s="7"/>
      <c r="O308" s="7"/>
      <c r="P308" s="7"/>
      <c r="Q308" s="7"/>
      <c r="R308" s="7"/>
      <c r="S308" s="7"/>
    </row>
    <row r="309" spans="13:19" ht="12" customHeight="1" x14ac:dyDescent="0.25">
      <c r="M309" s="314"/>
      <c r="N309" s="7"/>
      <c r="O309" s="7"/>
      <c r="P309" s="7"/>
      <c r="Q309" s="7"/>
      <c r="R309" s="7"/>
      <c r="S309" s="7"/>
    </row>
    <row r="310" spans="13:19" ht="12" customHeight="1" x14ac:dyDescent="0.25">
      <c r="M310" s="314"/>
      <c r="N310" s="7"/>
      <c r="O310" s="7"/>
      <c r="P310" s="7"/>
      <c r="Q310" s="7"/>
      <c r="R310" s="7"/>
      <c r="S310" s="7"/>
    </row>
    <row r="311" spans="13:19" ht="12" customHeight="1" x14ac:dyDescent="0.25">
      <c r="M311" s="314"/>
      <c r="N311" s="7"/>
      <c r="O311" s="7"/>
      <c r="P311" s="7"/>
      <c r="Q311" s="7"/>
      <c r="R311" s="7"/>
      <c r="S311" s="7"/>
    </row>
    <row r="312" spans="13:19" ht="12" customHeight="1" x14ac:dyDescent="0.25">
      <c r="M312" s="314"/>
      <c r="N312" s="7"/>
      <c r="O312" s="7"/>
      <c r="P312" s="7"/>
      <c r="Q312" s="7"/>
      <c r="R312" s="7"/>
      <c r="S312" s="7"/>
    </row>
    <row r="313" spans="13:19" ht="12" customHeight="1" x14ac:dyDescent="0.25">
      <c r="M313" s="314"/>
      <c r="N313" s="7"/>
      <c r="O313" s="7"/>
      <c r="P313" s="7"/>
      <c r="Q313" s="7"/>
      <c r="R313" s="7"/>
      <c r="S313" s="7"/>
    </row>
    <row r="314" spans="13:19" ht="12" customHeight="1" x14ac:dyDescent="0.25">
      <c r="M314" s="314"/>
      <c r="N314" s="7"/>
      <c r="O314" s="7"/>
      <c r="P314" s="7"/>
      <c r="Q314" s="7"/>
      <c r="R314" s="7"/>
      <c r="S314" s="7"/>
    </row>
    <row r="315" spans="13:19" ht="12" customHeight="1" x14ac:dyDescent="0.25">
      <c r="M315" s="314"/>
      <c r="N315" s="7"/>
      <c r="O315" s="7"/>
      <c r="P315" s="7"/>
      <c r="Q315" s="7"/>
      <c r="R315" s="7"/>
      <c r="S315" s="7"/>
    </row>
    <row r="316" spans="13:19" ht="12" customHeight="1" x14ac:dyDescent="0.25">
      <c r="M316" s="314"/>
      <c r="N316" s="7"/>
      <c r="O316" s="7"/>
      <c r="P316" s="7"/>
      <c r="Q316" s="7"/>
      <c r="R316" s="7"/>
      <c r="S316" s="7"/>
    </row>
    <row r="317" spans="13:19" ht="12" customHeight="1" x14ac:dyDescent="0.25">
      <c r="M317" s="314"/>
      <c r="N317" s="7"/>
      <c r="O317" s="7"/>
      <c r="P317" s="7"/>
      <c r="Q317" s="7"/>
      <c r="R317" s="7"/>
      <c r="S317" s="7"/>
    </row>
    <row r="318" spans="13:19" ht="12" customHeight="1" x14ac:dyDescent="0.25">
      <c r="M318" s="314"/>
      <c r="N318" s="7"/>
      <c r="O318" s="7"/>
      <c r="P318" s="7"/>
      <c r="Q318" s="7"/>
      <c r="R318" s="7"/>
      <c r="S318" s="7"/>
    </row>
    <row r="319" spans="13:19" ht="12" customHeight="1" x14ac:dyDescent="0.25">
      <c r="M319" s="314"/>
      <c r="N319" s="7"/>
      <c r="O319" s="7"/>
      <c r="P319" s="7"/>
      <c r="Q319" s="7"/>
      <c r="R319" s="7"/>
      <c r="S319" s="7"/>
    </row>
    <row r="320" spans="13:19" ht="12" customHeight="1" x14ac:dyDescent="0.25">
      <c r="M320" s="314"/>
      <c r="N320" s="7"/>
      <c r="O320" s="7"/>
      <c r="P320" s="7"/>
      <c r="Q320" s="7"/>
      <c r="R320" s="7"/>
      <c r="S320" s="7"/>
    </row>
    <row r="321" spans="13:19" ht="12" customHeight="1" x14ac:dyDescent="0.25">
      <c r="M321" s="314"/>
      <c r="N321" s="7"/>
      <c r="O321" s="7"/>
      <c r="P321" s="7"/>
      <c r="Q321" s="7"/>
      <c r="R321" s="7"/>
      <c r="S321" s="7"/>
    </row>
    <row r="322" spans="13:19" ht="12" customHeight="1" x14ac:dyDescent="0.25">
      <c r="M322" s="314"/>
      <c r="N322" s="7"/>
      <c r="O322" s="7"/>
      <c r="P322" s="7"/>
      <c r="Q322" s="7"/>
      <c r="R322" s="7"/>
      <c r="S322" s="7"/>
    </row>
    <row r="323" spans="13:19" ht="12" customHeight="1" x14ac:dyDescent="0.25">
      <c r="M323" s="314"/>
      <c r="N323" s="7"/>
      <c r="O323" s="7"/>
      <c r="P323" s="7"/>
      <c r="Q323" s="7"/>
      <c r="R323" s="7"/>
      <c r="S323" s="7"/>
    </row>
    <row r="324" spans="13:19" ht="12" customHeight="1" x14ac:dyDescent="0.25">
      <c r="M324" s="314"/>
      <c r="N324" s="7"/>
      <c r="O324" s="7"/>
      <c r="P324" s="7"/>
      <c r="Q324" s="7"/>
      <c r="R324" s="7"/>
      <c r="S324" s="7"/>
    </row>
    <row r="325" spans="13:19" ht="12" customHeight="1" x14ac:dyDescent="0.25">
      <c r="M325" s="314"/>
      <c r="N325" s="7"/>
      <c r="O325" s="7"/>
      <c r="P325" s="7"/>
      <c r="Q325" s="7"/>
      <c r="R325" s="7"/>
      <c r="S325" s="7"/>
    </row>
    <row r="326" spans="13:19" ht="12" customHeight="1" x14ac:dyDescent="0.25">
      <c r="M326" s="314"/>
      <c r="N326" s="7"/>
      <c r="O326" s="7"/>
      <c r="P326" s="7"/>
      <c r="Q326" s="7"/>
      <c r="R326" s="7"/>
      <c r="S326" s="7"/>
    </row>
    <row r="327" spans="13:19" ht="12" customHeight="1" x14ac:dyDescent="0.25">
      <c r="M327" s="314"/>
      <c r="N327" s="7"/>
      <c r="O327" s="7"/>
      <c r="P327" s="7"/>
      <c r="Q327" s="7"/>
      <c r="R327" s="7"/>
      <c r="S327" s="7"/>
    </row>
    <row r="328" spans="13:19" ht="12" customHeight="1" x14ac:dyDescent="0.25">
      <c r="M328" s="314"/>
      <c r="N328" s="7"/>
      <c r="O328" s="7"/>
      <c r="P328" s="7"/>
      <c r="Q328" s="7"/>
      <c r="R328" s="7"/>
      <c r="S328" s="7"/>
    </row>
    <row r="329" spans="13:19" ht="12" customHeight="1" x14ac:dyDescent="0.25">
      <c r="M329" s="314"/>
      <c r="N329" s="7"/>
      <c r="O329" s="7"/>
      <c r="P329" s="7"/>
      <c r="Q329" s="7"/>
      <c r="R329" s="7"/>
      <c r="S329" s="7"/>
    </row>
    <row r="330" spans="13:19" ht="12" customHeight="1" x14ac:dyDescent="0.25">
      <c r="M330" s="314"/>
      <c r="N330" s="7"/>
      <c r="O330" s="7"/>
      <c r="P330" s="7"/>
      <c r="Q330" s="7"/>
      <c r="R330" s="7"/>
      <c r="S330" s="7"/>
    </row>
    <row r="331" spans="13:19" ht="12" customHeight="1" x14ac:dyDescent="0.25">
      <c r="M331" s="314"/>
      <c r="N331" s="7"/>
      <c r="O331" s="7"/>
      <c r="P331" s="7"/>
      <c r="Q331" s="7"/>
      <c r="R331" s="7"/>
      <c r="S331" s="7"/>
    </row>
    <row r="332" spans="13:19" ht="12" customHeight="1" x14ac:dyDescent="0.25">
      <c r="M332" s="314"/>
      <c r="N332" s="7"/>
      <c r="O332" s="7"/>
      <c r="P332" s="7"/>
      <c r="Q332" s="7"/>
      <c r="R332" s="7"/>
      <c r="S332" s="7"/>
    </row>
    <row r="333" spans="13:19" ht="12" customHeight="1" x14ac:dyDescent="0.25">
      <c r="M333" s="314"/>
      <c r="N333" s="7"/>
      <c r="O333" s="7"/>
      <c r="P333" s="7"/>
      <c r="Q333" s="7"/>
      <c r="R333" s="7"/>
      <c r="S333" s="7"/>
    </row>
    <row r="334" spans="13:19" ht="12" customHeight="1" x14ac:dyDescent="0.25">
      <c r="M334" s="314"/>
      <c r="N334" s="7"/>
      <c r="O334" s="7"/>
      <c r="P334" s="7"/>
      <c r="Q334" s="7"/>
      <c r="R334" s="7"/>
      <c r="S334" s="7"/>
    </row>
    <row r="335" spans="13:19" ht="12" customHeight="1" x14ac:dyDescent="0.25">
      <c r="M335" s="314"/>
      <c r="N335" s="7"/>
      <c r="O335" s="7"/>
      <c r="P335" s="7"/>
      <c r="Q335" s="7"/>
      <c r="R335" s="7"/>
      <c r="S335" s="7"/>
    </row>
    <row r="336" spans="13:19" ht="12" customHeight="1" x14ac:dyDescent="0.25">
      <c r="M336" s="314"/>
      <c r="N336" s="7"/>
      <c r="O336" s="7"/>
      <c r="P336" s="7"/>
      <c r="Q336" s="7"/>
      <c r="R336" s="7"/>
      <c r="S336" s="7"/>
    </row>
    <row r="337" spans="13:19" ht="12" customHeight="1" x14ac:dyDescent="0.25">
      <c r="M337" s="314"/>
      <c r="N337" s="7"/>
      <c r="O337" s="7"/>
      <c r="P337" s="7"/>
      <c r="Q337" s="7"/>
      <c r="R337" s="7"/>
      <c r="S337" s="7"/>
    </row>
    <row r="338" spans="13:19" ht="12" customHeight="1" x14ac:dyDescent="0.25">
      <c r="M338" s="314"/>
      <c r="N338" s="7"/>
      <c r="O338" s="7"/>
      <c r="P338" s="7"/>
      <c r="Q338" s="7"/>
      <c r="R338" s="7"/>
      <c r="S338" s="7"/>
    </row>
    <row r="339" spans="13:19" ht="12" customHeight="1" x14ac:dyDescent="0.25">
      <c r="M339" s="314"/>
      <c r="N339" s="7"/>
      <c r="O339" s="7"/>
      <c r="P339" s="7"/>
      <c r="Q339" s="7"/>
      <c r="R339" s="7"/>
      <c r="S339" s="7"/>
    </row>
    <row r="340" spans="13:19" ht="12" customHeight="1" x14ac:dyDescent="0.25">
      <c r="M340" s="314"/>
      <c r="N340" s="7"/>
      <c r="O340" s="7"/>
      <c r="P340" s="7"/>
      <c r="Q340" s="7"/>
      <c r="R340" s="7"/>
      <c r="S340" s="7"/>
    </row>
    <row r="341" spans="13:19" ht="12" customHeight="1" x14ac:dyDescent="0.25">
      <c r="M341" s="314"/>
      <c r="N341" s="7"/>
      <c r="O341" s="7"/>
      <c r="P341" s="7"/>
      <c r="Q341" s="7"/>
      <c r="R341" s="7"/>
      <c r="S341" s="7"/>
    </row>
    <row r="342" spans="13:19" ht="12" customHeight="1" x14ac:dyDescent="0.25">
      <c r="M342" s="314"/>
      <c r="N342" s="7"/>
      <c r="O342" s="7"/>
      <c r="P342" s="7"/>
      <c r="Q342" s="7"/>
      <c r="R342" s="7"/>
      <c r="S342" s="7"/>
    </row>
    <row r="343" spans="13:19" ht="12" customHeight="1" x14ac:dyDescent="0.25">
      <c r="M343" s="314"/>
      <c r="N343" s="7"/>
      <c r="O343" s="7"/>
      <c r="P343" s="7"/>
      <c r="Q343" s="7"/>
      <c r="R343" s="7"/>
      <c r="S343" s="7"/>
    </row>
    <row r="344" spans="13:19" ht="12" customHeight="1" x14ac:dyDescent="0.25">
      <c r="M344" s="314"/>
      <c r="N344" s="7"/>
      <c r="O344" s="7"/>
      <c r="P344" s="7"/>
      <c r="Q344" s="7"/>
      <c r="R344" s="7"/>
      <c r="S344" s="7"/>
    </row>
    <row r="345" spans="13:19" ht="12" customHeight="1" x14ac:dyDescent="0.25">
      <c r="M345" s="314"/>
      <c r="N345" s="7"/>
      <c r="O345" s="7"/>
      <c r="P345" s="7"/>
      <c r="Q345" s="7"/>
      <c r="R345" s="7"/>
      <c r="S345" s="7"/>
    </row>
    <row r="346" spans="13:19" ht="12" customHeight="1" x14ac:dyDescent="0.25">
      <c r="M346" s="314"/>
      <c r="N346" s="7"/>
      <c r="O346" s="7"/>
      <c r="P346" s="7"/>
      <c r="Q346" s="7"/>
      <c r="R346" s="7"/>
      <c r="S346" s="7"/>
    </row>
    <row r="347" spans="13:19" ht="12" customHeight="1" x14ac:dyDescent="0.25">
      <c r="M347" s="314"/>
      <c r="N347" s="7"/>
      <c r="O347" s="7"/>
      <c r="P347" s="7"/>
      <c r="Q347" s="7"/>
      <c r="R347" s="7"/>
      <c r="S347" s="7"/>
    </row>
    <row r="348" spans="13:19" ht="12" customHeight="1" x14ac:dyDescent="0.25">
      <c r="M348" s="314"/>
      <c r="N348" s="7"/>
      <c r="O348" s="7"/>
      <c r="P348" s="7"/>
      <c r="Q348" s="7"/>
      <c r="R348" s="7"/>
      <c r="S348" s="7"/>
    </row>
    <row r="349" spans="13:19" ht="12" customHeight="1" x14ac:dyDescent="0.25">
      <c r="M349" s="314"/>
      <c r="N349" s="7"/>
      <c r="O349" s="7"/>
      <c r="P349" s="7"/>
      <c r="Q349" s="7"/>
      <c r="R349" s="7"/>
      <c r="S349" s="7"/>
    </row>
    <row r="350" spans="13:19" ht="12" customHeight="1" x14ac:dyDescent="0.25">
      <c r="M350" s="314"/>
      <c r="N350" s="7"/>
      <c r="O350" s="7"/>
      <c r="P350" s="7"/>
      <c r="Q350" s="7"/>
      <c r="R350" s="7"/>
      <c r="S350" s="7"/>
    </row>
    <row r="351" spans="13:19" ht="12" customHeight="1" x14ac:dyDescent="0.25">
      <c r="M351" s="314"/>
      <c r="N351" s="7"/>
      <c r="O351" s="7"/>
      <c r="P351" s="7"/>
      <c r="Q351" s="7"/>
      <c r="R351" s="7"/>
      <c r="S351" s="7"/>
    </row>
    <row r="352" spans="13:19" ht="12" customHeight="1" x14ac:dyDescent="0.25">
      <c r="M352" s="314"/>
      <c r="N352" s="7"/>
      <c r="O352" s="7"/>
      <c r="P352" s="7"/>
      <c r="Q352" s="7"/>
      <c r="R352" s="7"/>
      <c r="S352" s="7"/>
    </row>
    <row r="353" spans="13:19" ht="12" customHeight="1" x14ac:dyDescent="0.25">
      <c r="M353" s="314"/>
      <c r="N353" s="7"/>
      <c r="O353" s="7"/>
      <c r="P353" s="7"/>
      <c r="Q353" s="7"/>
      <c r="R353" s="7"/>
      <c r="S353" s="7"/>
    </row>
    <row r="354" spans="13:19" ht="12" customHeight="1" x14ac:dyDescent="0.25">
      <c r="M354" s="314"/>
      <c r="N354" s="7"/>
      <c r="O354" s="7"/>
      <c r="P354" s="7"/>
      <c r="Q354" s="7"/>
      <c r="R354" s="7"/>
      <c r="S354" s="7"/>
    </row>
    <row r="355" spans="13:19" ht="12" customHeight="1" x14ac:dyDescent="0.25">
      <c r="M355" s="314"/>
      <c r="N355" s="7"/>
      <c r="O355" s="7"/>
      <c r="P355" s="7"/>
      <c r="Q355" s="7"/>
      <c r="R355" s="7"/>
      <c r="S355" s="7"/>
    </row>
    <row r="356" spans="13:19" ht="12" customHeight="1" x14ac:dyDescent="0.25">
      <c r="M356" s="314"/>
      <c r="N356" s="7"/>
      <c r="O356" s="7"/>
      <c r="P356" s="7"/>
      <c r="Q356" s="7"/>
      <c r="R356" s="7"/>
      <c r="S356" s="7"/>
    </row>
    <row r="357" spans="13:19" ht="12" customHeight="1" x14ac:dyDescent="0.25">
      <c r="M357" s="314"/>
      <c r="N357" s="7"/>
      <c r="O357" s="7"/>
      <c r="P357" s="7"/>
      <c r="Q357" s="7"/>
      <c r="R357" s="7"/>
      <c r="S357" s="7"/>
    </row>
    <row r="358" spans="13:19" ht="12" customHeight="1" x14ac:dyDescent="0.25">
      <c r="M358" s="314"/>
      <c r="N358" s="7"/>
      <c r="O358" s="7"/>
      <c r="P358" s="7"/>
      <c r="Q358" s="7"/>
      <c r="R358" s="7"/>
      <c r="S358" s="7"/>
    </row>
    <row r="359" spans="13:19" ht="12" customHeight="1" x14ac:dyDescent="0.25">
      <c r="M359" s="314"/>
      <c r="N359" s="7"/>
      <c r="O359" s="7"/>
      <c r="P359" s="7"/>
      <c r="Q359" s="7"/>
      <c r="R359" s="7"/>
      <c r="S359" s="7"/>
    </row>
    <row r="360" spans="13:19" ht="12" customHeight="1" x14ac:dyDescent="0.25">
      <c r="M360" s="314"/>
      <c r="N360" s="7"/>
      <c r="O360" s="7"/>
      <c r="P360" s="7"/>
      <c r="Q360" s="7"/>
      <c r="R360" s="7"/>
      <c r="S360" s="7"/>
    </row>
    <row r="361" spans="13:19" ht="12" customHeight="1" x14ac:dyDescent="0.25">
      <c r="M361" s="314"/>
      <c r="N361" s="7"/>
      <c r="O361" s="7"/>
      <c r="P361" s="7"/>
      <c r="Q361" s="7"/>
      <c r="R361" s="7"/>
      <c r="S361" s="7"/>
    </row>
    <row r="362" spans="13:19" ht="12" customHeight="1" x14ac:dyDescent="0.25">
      <c r="M362" s="314"/>
      <c r="N362" s="7"/>
      <c r="O362" s="7"/>
      <c r="P362" s="7"/>
      <c r="Q362" s="7"/>
      <c r="R362" s="7"/>
      <c r="S362" s="7"/>
    </row>
    <row r="363" spans="13:19" ht="12" customHeight="1" x14ac:dyDescent="0.25">
      <c r="M363" s="314"/>
      <c r="N363" s="7"/>
      <c r="O363" s="7"/>
      <c r="P363" s="7"/>
      <c r="Q363" s="7"/>
      <c r="R363" s="7"/>
      <c r="S363" s="7"/>
    </row>
    <row r="364" spans="13:19" ht="12" customHeight="1" x14ac:dyDescent="0.25">
      <c r="M364" s="314"/>
      <c r="N364" s="7"/>
      <c r="O364" s="7"/>
      <c r="P364" s="7"/>
      <c r="Q364" s="7"/>
      <c r="R364" s="7"/>
      <c r="S364" s="7"/>
    </row>
    <row r="365" spans="13:19" ht="12" customHeight="1" x14ac:dyDescent="0.25">
      <c r="M365" s="314"/>
      <c r="N365" s="7"/>
      <c r="O365" s="7"/>
      <c r="P365" s="7"/>
      <c r="Q365" s="7"/>
      <c r="R365" s="7"/>
      <c r="S365" s="7"/>
    </row>
    <row r="366" spans="13:19" ht="12" customHeight="1" x14ac:dyDescent="0.25">
      <c r="M366" s="314"/>
      <c r="N366" s="7"/>
      <c r="O366" s="7"/>
      <c r="P366" s="7"/>
      <c r="Q366" s="7"/>
      <c r="R366" s="7"/>
      <c r="S366" s="7"/>
    </row>
    <row r="367" spans="13:19" ht="12" customHeight="1" x14ac:dyDescent="0.25">
      <c r="M367" s="314"/>
      <c r="N367" s="7"/>
      <c r="O367" s="7"/>
      <c r="P367" s="7"/>
      <c r="Q367" s="7"/>
      <c r="R367" s="7"/>
      <c r="S367" s="7"/>
    </row>
    <row r="368" spans="13:19" ht="12" customHeight="1" x14ac:dyDescent="0.25">
      <c r="M368" s="314"/>
      <c r="N368" s="7"/>
      <c r="O368" s="7"/>
      <c r="P368" s="7"/>
      <c r="Q368" s="7"/>
      <c r="R368" s="7"/>
      <c r="S368" s="7"/>
    </row>
    <row r="369" spans="13:19" ht="12" customHeight="1" x14ac:dyDescent="0.25">
      <c r="M369" s="314"/>
      <c r="N369" s="7"/>
      <c r="O369" s="7"/>
      <c r="P369" s="7"/>
      <c r="Q369" s="7"/>
      <c r="R369" s="7"/>
      <c r="S369" s="7"/>
    </row>
    <row r="370" spans="13:19" ht="12" customHeight="1" x14ac:dyDescent="0.25">
      <c r="M370" s="314"/>
      <c r="N370" s="7"/>
      <c r="O370" s="7"/>
      <c r="P370" s="7"/>
      <c r="Q370" s="7"/>
      <c r="R370" s="7"/>
      <c r="S370" s="7"/>
    </row>
    <row r="371" spans="13:19" ht="12" customHeight="1" x14ac:dyDescent="0.25">
      <c r="M371" s="314"/>
      <c r="N371" s="7"/>
      <c r="O371" s="7"/>
      <c r="P371" s="7"/>
      <c r="Q371" s="7"/>
      <c r="R371" s="7"/>
      <c r="S371" s="7"/>
    </row>
    <row r="372" spans="13:19" ht="12" customHeight="1" x14ac:dyDescent="0.25">
      <c r="M372" s="314"/>
      <c r="N372" s="7"/>
      <c r="O372" s="7"/>
      <c r="P372" s="7"/>
      <c r="Q372" s="7"/>
      <c r="R372" s="7"/>
      <c r="S372" s="7"/>
    </row>
    <row r="373" spans="13:19" ht="12" customHeight="1" x14ac:dyDescent="0.25">
      <c r="M373" s="314"/>
      <c r="N373" s="7"/>
      <c r="O373" s="7"/>
      <c r="P373" s="7"/>
      <c r="Q373" s="7"/>
      <c r="R373" s="7"/>
      <c r="S373" s="7"/>
    </row>
    <row r="374" spans="13:19" ht="12" customHeight="1" x14ac:dyDescent="0.25">
      <c r="M374" s="314"/>
      <c r="N374" s="7"/>
      <c r="O374" s="7"/>
      <c r="P374" s="7"/>
      <c r="Q374" s="7"/>
      <c r="R374" s="7"/>
      <c r="S374" s="7"/>
    </row>
    <row r="375" spans="13:19" ht="12" customHeight="1" x14ac:dyDescent="0.25">
      <c r="M375" s="314"/>
      <c r="N375" s="7"/>
      <c r="O375" s="7"/>
      <c r="P375" s="7"/>
      <c r="Q375" s="7"/>
      <c r="R375" s="7"/>
      <c r="S375" s="7"/>
    </row>
    <row r="376" spans="13:19" ht="12" customHeight="1" x14ac:dyDescent="0.25">
      <c r="M376" s="314"/>
      <c r="N376" s="7"/>
      <c r="O376" s="7"/>
      <c r="P376" s="7"/>
      <c r="Q376" s="7"/>
      <c r="R376" s="7"/>
      <c r="S376" s="7"/>
    </row>
    <row r="377" spans="13:19" ht="12" customHeight="1" x14ac:dyDescent="0.25">
      <c r="M377" s="314"/>
      <c r="N377" s="7"/>
      <c r="O377" s="7"/>
      <c r="P377" s="7"/>
      <c r="Q377" s="7"/>
      <c r="R377" s="7"/>
      <c r="S377" s="7"/>
    </row>
    <row r="378" spans="13:19" ht="12" customHeight="1" x14ac:dyDescent="0.25">
      <c r="M378" s="314"/>
      <c r="N378" s="7"/>
      <c r="O378" s="7"/>
      <c r="P378" s="7"/>
      <c r="Q378" s="7"/>
      <c r="R378" s="7"/>
      <c r="S378" s="7"/>
    </row>
    <row r="379" spans="13:19" ht="12" customHeight="1" x14ac:dyDescent="0.25">
      <c r="M379" s="314"/>
      <c r="N379" s="7"/>
      <c r="O379" s="7"/>
      <c r="P379" s="7"/>
      <c r="Q379" s="7"/>
      <c r="R379" s="7"/>
      <c r="S379" s="7"/>
    </row>
    <row r="380" spans="13:19" ht="12" customHeight="1" x14ac:dyDescent="0.25">
      <c r="M380" s="314"/>
      <c r="N380" s="7"/>
      <c r="O380" s="7"/>
      <c r="P380" s="7"/>
      <c r="Q380" s="7"/>
      <c r="R380" s="7"/>
      <c r="S380" s="7"/>
    </row>
    <row r="381" spans="13:19" ht="12" customHeight="1" x14ac:dyDescent="0.25">
      <c r="M381" s="314"/>
      <c r="N381" s="7"/>
      <c r="O381" s="7"/>
      <c r="P381" s="7"/>
      <c r="Q381" s="7"/>
      <c r="R381" s="7"/>
      <c r="S381" s="7"/>
    </row>
    <row r="382" spans="13:19" ht="12" customHeight="1" x14ac:dyDescent="0.25">
      <c r="M382" s="314"/>
      <c r="N382" s="7"/>
      <c r="O382" s="7"/>
      <c r="P382" s="7"/>
      <c r="Q382" s="7"/>
      <c r="R382" s="7"/>
      <c r="S382" s="7"/>
    </row>
    <row r="383" spans="13:19" ht="12" customHeight="1" x14ac:dyDescent="0.25">
      <c r="M383" s="314"/>
      <c r="N383" s="7"/>
      <c r="O383" s="7"/>
      <c r="P383" s="7"/>
      <c r="Q383" s="7"/>
      <c r="R383" s="7"/>
      <c r="S383" s="7"/>
    </row>
    <row r="384" spans="13:19" ht="12" customHeight="1" x14ac:dyDescent="0.25">
      <c r="M384" s="314"/>
      <c r="N384" s="7"/>
      <c r="O384" s="7"/>
      <c r="P384" s="7"/>
      <c r="Q384" s="7"/>
      <c r="R384" s="7"/>
      <c r="S384" s="7"/>
    </row>
    <row r="385" spans="13:19" ht="12" customHeight="1" x14ac:dyDescent="0.25">
      <c r="M385" s="314"/>
      <c r="N385" s="7"/>
      <c r="O385" s="7"/>
      <c r="P385" s="7"/>
      <c r="Q385" s="7"/>
      <c r="R385" s="7"/>
      <c r="S385" s="7"/>
    </row>
    <row r="386" spans="13:19" ht="12" customHeight="1" x14ac:dyDescent="0.25">
      <c r="M386" s="314"/>
      <c r="N386" s="7"/>
      <c r="O386" s="7"/>
      <c r="P386" s="7"/>
      <c r="Q386" s="7"/>
      <c r="R386" s="7"/>
      <c r="S386" s="7"/>
    </row>
    <row r="387" spans="13:19" ht="12" customHeight="1" x14ac:dyDescent="0.25">
      <c r="M387" s="314"/>
      <c r="N387" s="7"/>
      <c r="O387" s="7"/>
      <c r="P387" s="7"/>
      <c r="Q387" s="7"/>
      <c r="R387" s="7"/>
      <c r="S387" s="7"/>
    </row>
    <row r="388" spans="13:19" ht="12" customHeight="1" x14ac:dyDescent="0.25">
      <c r="M388" s="314"/>
      <c r="N388" s="7"/>
      <c r="O388" s="7"/>
      <c r="P388" s="7"/>
      <c r="Q388" s="7"/>
      <c r="R388" s="7"/>
      <c r="S388" s="7"/>
    </row>
    <row r="389" spans="13:19" ht="12" customHeight="1" x14ac:dyDescent="0.25">
      <c r="M389" s="314"/>
      <c r="N389" s="7"/>
      <c r="O389" s="7"/>
      <c r="P389" s="7"/>
      <c r="Q389" s="7"/>
      <c r="R389" s="7"/>
      <c r="S389" s="7"/>
    </row>
    <row r="390" spans="13:19" ht="12" customHeight="1" x14ac:dyDescent="0.25">
      <c r="M390" s="314"/>
      <c r="N390" s="7"/>
      <c r="O390" s="7"/>
      <c r="P390" s="7"/>
      <c r="Q390" s="7"/>
      <c r="R390" s="7"/>
      <c r="S390" s="7"/>
    </row>
    <row r="391" spans="13:19" ht="12" customHeight="1" x14ac:dyDescent="0.25">
      <c r="M391" s="314"/>
      <c r="N391" s="7"/>
      <c r="O391" s="7"/>
      <c r="P391" s="7"/>
      <c r="Q391" s="7"/>
      <c r="R391" s="7"/>
      <c r="S391" s="7"/>
    </row>
    <row r="392" spans="13:19" ht="12" customHeight="1" x14ac:dyDescent="0.25">
      <c r="M392" s="314"/>
      <c r="N392" s="7"/>
      <c r="O392" s="7"/>
      <c r="P392" s="7"/>
      <c r="Q392" s="7"/>
      <c r="R392" s="7"/>
      <c r="S392" s="7"/>
    </row>
    <row r="393" spans="13:19" ht="12" customHeight="1" x14ac:dyDescent="0.25">
      <c r="M393" s="314"/>
      <c r="N393" s="7"/>
      <c r="O393" s="7"/>
      <c r="P393" s="7"/>
      <c r="Q393" s="7"/>
      <c r="R393" s="7"/>
      <c r="S393" s="7"/>
    </row>
    <row r="394" spans="13:19" ht="12" customHeight="1" x14ac:dyDescent="0.25">
      <c r="M394" s="314"/>
      <c r="N394" s="7"/>
      <c r="O394" s="7"/>
      <c r="P394" s="7"/>
      <c r="Q394" s="7"/>
      <c r="R394" s="7"/>
      <c r="S394" s="7"/>
    </row>
    <row r="395" spans="13:19" ht="12" customHeight="1" x14ac:dyDescent="0.25">
      <c r="M395" s="314"/>
      <c r="N395" s="7"/>
      <c r="O395" s="7"/>
      <c r="P395" s="7"/>
      <c r="Q395" s="7"/>
      <c r="R395" s="7"/>
      <c r="S395" s="7"/>
    </row>
    <row r="396" spans="13:19" ht="12" customHeight="1" x14ac:dyDescent="0.25">
      <c r="M396" s="314"/>
      <c r="N396" s="7"/>
      <c r="O396" s="7"/>
      <c r="P396" s="7"/>
      <c r="Q396" s="7"/>
      <c r="R396" s="7"/>
      <c r="S396" s="7"/>
    </row>
    <row r="397" spans="13:19" ht="12" customHeight="1" x14ac:dyDescent="0.25">
      <c r="M397" s="314"/>
      <c r="N397" s="7"/>
      <c r="O397" s="7"/>
      <c r="P397" s="7"/>
      <c r="Q397" s="7"/>
      <c r="R397" s="7"/>
      <c r="S397" s="7"/>
    </row>
    <row r="398" spans="13:19" ht="12" customHeight="1" x14ac:dyDescent="0.25">
      <c r="M398" s="314"/>
      <c r="N398" s="7"/>
      <c r="O398" s="7"/>
      <c r="P398" s="7"/>
      <c r="Q398" s="7"/>
      <c r="R398" s="7"/>
      <c r="S398" s="7"/>
    </row>
    <row r="399" spans="13:19" ht="12" customHeight="1" x14ac:dyDescent="0.25">
      <c r="M399" s="314"/>
      <c r="N399" s="7"/>
      <c r="O399" s="7"/>
      <c r="P399" s="7"/>
      <c r="Q399" s="7"/>
      <c r="R399" s="7"/>
      <c r="S399" s="7"/>
    </row>
    <row r="400" spans="13:19" ht="12" customHeight="1" x14ac:dyDescent="0.25">
      <c r="M400" s="314"/>
      <c r="N400" s="7"/>
      <c r="O400" s="7"/>
      <c r="P400" s="7"/>
      <c r="Q400" s="7"/>
      <c r="R400" s="7"/>
      <c r="S400" s="7"/>
    </row>
    <row r="401" spans="13:19" ht="12" customHeight="1" x14ac:dyDescent="0.25">
      <c r="M401" s="314"/>
      <c r="N401" s="7"/>
      <c r="O401" s="7"/>
      <c r="P401" s="7"/>
      <c r="Q401" s="7"/>
      <c r="R401" s="7"/>
      <c r="S401" s="7"/>
    </row>
    <row r="402" spans="13:19" ht="12" customHeight="1" x14ac:dyDescent="0.25">
      <c r="M402" s="314"/>
      <c r="N402" s="7"/>
      <c r="O402" s="7"/>
      <c r="P402" s="7"/>
      <c r="Q402" s="7"/>
      <c r="R402" s="7"/>
      <c r="S402" s="7"/>
    </row>
    <row r="403" spans="13:19" ht="12" customHeight="1" x14ac:dyDescent="0.25">
      <c r="M403" s="314"/>
      <c r="N403" s="7"/>
      <c r="O403" s="7"/>
      <c r="P403" s="7"/>
      <c r="Q403" s="7"/>
      <c r="R403" s="7"/>
      <c r="S403" s="7"/>
    </row>
    <row r="404" spans="13:19" ht="12" customHeight="1" x14ac:dyDescent="0.25">
      <c r="M404" s="314"/>
      <c r="N404" s="7"/>
      <c r="O404" s="7"/>
      <c r="P404" s="7"/>
      <c r="Q404" s="7"/>
      <c r="R404" s="7"/>
      <c r="S404" s="7"/>
    </row>
    <row r="405" spans="13:19" ht="12" customHeight="1" x14ac:dyDescent="0.25">
      <c r="M405" s="314"/>
      <c r="N405" s="7"/>
      <c r="O405" s="7"/>
      <c r="P405" s="7"/>
      <c r="Q405" s="7"/>
      <c r="R405" s="7"/>
      <c r="S405" s="7"/>
    </row>
    <row r="406" spans="13:19" ht="12" customHeight="1" x14ac:dyDescent="0.25">
      <c r="M406" s="314"/>
      <c r="N406" s="7"/>
      <c r="O406" s="7"/>
      <c r="P406" s="7"/>
      <c r="Q406" s="7"/>
      <c r="R406" s="7"/>
      <c r="S406" s="7"/>
    </row>
    <row r="407" spans="13:19" ht="12" customHeight="1" x14ac:dyDescent="0.25">
      <c r="M407" s="314"/>
      <c r="N407" s="7"/>
      <c r="O407" s="7"/>
      <c r="P407" s="7"/>
      <c r="Q407" s="7"/>
      <c r="R407" s="7"/>
      <c r="S407" s="7"/>
    </row>
    <row r="408" spans="13:19" ht="12" customHeight="1" x14ac:dyDescent="0.25">
      <c r="M408" s="314"/>
      <c r="N408" s="7"/>
      <c r="O408" s="7"/>
      <c r="P408" s="7"/>
      <c r="Q408" s="7"/>
      <c r="R408" s="7"/>
      <c r="S408" s="7"/>
    </row>
    <row r="409" spans="13:19" ht="12" customHeight="1" x14ac:dyDescent="0.25">
      <c r="M409" s="314"/>
      <c r="N409" s="7"/>
      <c r="O409" s="7"/>
      <c r="P409" s="7"/>
      <c r="Q409" s="7"/>
      <c r="R409" s="7"/>
      <c r="S409" s="7"/>
    </row>
    <row r="410" spans="13:19" ht="12" customHeight="1" x14ac:dyDescent="0.25">
      <c r="M410" s="314"/>
      <c r="N410" s="7"/>
      <c r="O410" s="7"/>
      <c r="P410" s="7"/>
      <c r="Q410" s="7"/>
      <c r="R410" s="7"/>
      <c r="S410" s="7"/>
    </row>
    <row r="411" spans="13:19" ht="12" customHeight="1" x14ac:dyDescent="0.25">
      <c r="M411" s="314"/>
      <c r="N411" s="7"/>
      <c r="O411" s="7"/>
      <c r="P411" s="7"/>
      <c r="Q411" s="7"/>
      <c r="R411" s="7"/>
      <c r="S411" s="7"/>
    </row>
    <row r="412" spans="13:19" ht="12" customHeight="1" x14ac:dyDescent="0.25">
      <c r="M412" s="314"/>
      <c r="N412" s="7"/>
      <c r="O412" s="7"/>
      <c r="P412" s="7"/>
      <c r="Q412" s="7"/>
      <c r="R412" s="7"/>
      <c r="S412" s="7"/>
    </row>
    <row r="413" spans="13:19" ht="12" customHeight="1" x14ac:dyDescent="0.25">
      <c r="M413" s="314"/>
      <c r="N413" s="7"/>
      <c r="O413" s="7"/>
      <c r="P413" s="7"/>
      <c r="Q413" s="7"/>
      <c r="R413" s="7"/>
      <c r="S413" s="7"/>
    </row>
    <row r="414" spans="13:19" ht="12" customHeight="1" x14ac:dyDescent="0.25">
      <c r="M414" s="314"/>
      <c r="N414" s="7"/>
      <c r="O414" s="7"/>
      <c r="P414" s="7"/>
      <c r="Q414" s="7"/>
      <c r="R414" s="7"/>
      <c r="S414" s="7"/>
    </row>
    <row r="415" spans="13:19" ht="12" customHeight="1" x14ac:dyDescent="0.25">
      <c r="M415" s="314"/>
      <c r="N415" s="7"/>
      <c r="O415" s="7"/>
      <c r="P415" s="7"/>
      <c r="Q415" s="7"/>
      <c r="R415" s="7"/>
      <c r="S415" s="7"/>
    </row>
    <row r="416" spans="13:19" ht="12" customHeight="1" x14ac:dyDescent="0.25">
      <c r="M416" s="314"/>
      <c r="N416" s="7"/>
      <c r="O416" s="7"/>
      <c r="P416" s="7"/>
      <c r="Q416" s="7"/>
      <c r="R416" s="7"/>
      <c r="S416" s="7"/>
    </row>
    <row r="417" spans="13:19" ht="12" customHeight="1" x14ac:dyDescent="0.25">
      <c r="M417" s="314"/>
      <c r="N417" s="7"/>
      <c r="O417" s="7"/>
      <c r="P417" s="7"/>
      <c r="Q417" s="7"/>
      <c r="R417" s="7"/>
      <c r="S417" s="7"/>
    </row>
    <row r="418" spans="13:19" ht="12" customHeight="1" x14ac:dyDescent="0.25">
      <c r="M418" s="314"/>
      <c r="N418" s="7"/>
      <c r="O418" s="7"/>
      <c r="P418" s="7"/>
      <c r="Q418" s="7"/>
      <c r="R418" s="7"/>
      <c r="S418" s="7"/>
    </row>
    <row r="419" spans="13:19" ht="12" customHeight="1" x14ac:dyDescent="0.25">
      <c r="M419" s="314"/>
      <c r="N419" s="7"/>
      <c r="O419" s="7"/>
      <c r="P419" s="7"/>
      <c r="Q419" s="7"/>
      <c r="R419" s="7"/>
      <c r="S419" s="7"/>
    </row>
    <row r="420" spans="13:19" ht="12" customHeight="1" x14ac:dyDescent="0.25">
      <c r="M420" s="314"/>
      <c r="N420" s="7"/>
      <c r="O420" s="7"/>
      <c r="P420" s="7"/>
      <c r="Q420" s="7"/>
      <c r="R420" s="7"/>
      <c r="S420" s="7"/>
    </row>
    <row r="421" spans="13:19" ht="12" customHeight="1" x14ac:dyDescent="0.25">
      <c r="M421" s="314"/>
      <c r="N421" s="7"/>
      <c r="O421" s="7"/>
      <c r="P421" s="7"/>
      <c r="Q421" s="7"/>
      <c r="R421" s="7"/>
      <c r="S421" s="7"/>
    </row>
    <row r="422" spans="13:19" ht="12" customHeight="1" x14ac:dyDescent="0.25">
      <c r="M422" s="314"/>
      <c r="N422" s="7"/>
      <c r="O422" s="7"/>
      <c r="P422" s="7"/>
      <c r="Q422" s="7"/>
      <c r="R422" s="7"/>
      <c r="S422" s="7"/>
    </row>
    <row r="423" spans="13:19" ht="12" customHeight="1" x14ac:dyDescent="0.25">
      <c r="M423" s="314"/>
      <c r="N423" s="7"/>
      <c r="O423" s="7"/>
      <c r="P423" s="7"/>
      <c r="Q423" s="7"/>
      <c r="R423" s="7"/>
      <c r="S423" s="7"/>
    </row>
    <row r="424" spans="13:19" ht="12" customHeight="1" x14ac:dyDescent="0.25">
      <c r="M424" s="314"/>
      <c r="N424" s="7"/>
      <c r="O424" s="7"/>
      <c r="P424" s="7"/>
      <c r="Q424" s="7"/>
      <c r="R424" s="7"/>
      <c r="S424" s="7"/>
    </row>
    <row r="425" spans="13:19" ht="12" customHeight="1" x14ac:dyDescent="0.25">
      <c r="M425" s="314"/>
      <c r="N425" s="7"/>
      <c r="O425" s="7"/>
      <c r="P425" s="7"/>
      <c r="Q425" s="7"/>
      <c r="R425" s="7"/>
      <c r="S425" s="7"/>
    </row>
    <row r="426" spans="13:19" ht="12" customHeight="1" x14ac:dyDescent="0.25">
      <c r="M426" s="314"/>
      <c r="N426" s="7"/>
      <c r="O426" s="7"/>
      <c r="P426" s="7"/>
      <c r="Q426" s="7"/>
      <c r="R426" s="7"/>
      <c r="S426" s="7"/>
    </row>
    <row r="427" spans="13:19" ht="12" customHeight="1" x14ac:dyDescent="0.25">
      <c r="M427" s="314"/>
      <c r="N427" s="7"/>
      <c r="O427" s="7"/>
      <c r="P427" s="7"/>
      <c r="Q427" s="7"/>
      <c r="R427" s="7"/>
      <c r="S427" s="7"/>
    </row>
    <row r="428" spans="13:19" ht="12" customHeight="1" x14ac:dyDescent="0.25">
      <c r="M428" s="314"/>
      <c r="N428" s="7"/>
      <c r="O428" s="7"/>
      <c r="P428" s="7"/>
      <c r="Q428" s="7"/>
      <c r="R428" s="7"/>
      <c r="S428" s="7"/>
    </row>
    <row r="429" spans="13:19" ht="12" customHeight="1" x14ac:dyDescent="0.25">
      <c r="M429" s="314"/>
      <c r="N429" s="7"/>
      <c r="O429" s="7"/>
      <c r="P429" s="7"/>
      <c r="Q429" s="7"/>
      <c r="R429" s="7"/>
      <c r="S429" s="7"/>
    </row>
    <row r="430" spans="13:19" ht="12" customHeight="1" x14ac:dyDescent="0.25">
      <c r="M430" s="314"/>
      <c r="N430" s="7"/>
      <c r="O430" s="7"/>
      <c r="P430" s="7"/>
      <c r="Q430" s="7"/>
      <c r="R430" s="7"/>
      <c r="S430" s="7"/>
    </row>
    <row r="431" spans="13:19" ht="12" customHeight="1" x14ac:dyDescent="0.25">
      <c r="M431" s="314"/>
      <c r="N431" s="7"/>
      <c r="O431" s="7"/>
      <c r="P431" s="7"/>
      <c r="Q431" s="7"/>
      <c r="R431" s="7"/>
      <c r="S431" s="7"/>
    </row>
    <row r="432" spans="13:19" ht="12" customHeight="1" x14ac:dyDescent="0.25">
      <c r="M432" s="314"/>
      <c r="N432" s="7"/>
      <c r="O432" s="7"/>
      <c r="P432" s="7"/>
      <c r="Q432" s="7"/>
      <c r="R432" s="7"/>
      <c r="S432" s="7"/>
    </row>
    <row r="433" spans="13:19" ht="12" customHeight="1" x14ac:dyDescent="0.25">
      <c r="M433" s="314"/>
      <c r="N433" s="7"/>
      <c r="O433" s="7"/>
      <c r="P433" s="7"/>
      <c r="Q433" s="7"/>
      <c r="R433" s="7"/>
      <c r="S433" s="7"/>
    </row>
    <row r="434" spans="13:19" ht="12" customHeight="1" x14ac:dyDescent="0.25">
      <c r="M434" s="314"/>
      <c r="N434" s="7"/>
      <c r="O434" s="7"/>
      <c r="P434" s="7"/>
      <c r="Q434" s="7"/>
      <c r="R434" s="7"/>
      <c r="S434" s="7"/>
    </row>
    <row r="435" spans="13:19" ht="12" customHeight="1" x14ac:dyDescent="0.25">
      <c r="M435" s="314"/>
      <c r="N435" s="7"/>
      <c r="O435" s="7"/>
      <c r="P435" s="7"/>
      <c r="Q435" s="7"/>
      <c r="R435" s="7"/>
      <c r="S435" s="7"/>
    </row>
    <row r="436" spans="13:19" ht="12" customHeight="1" x14ac:dyDescent="0.25">
      <c r="M436" s="314"/>
      <c r="N436" s="7"/>
      <c r="O436" s="7"/>
      <c r="P436" s="7"/>
      <c r="Q436" s="7"/>
      <c r="R436" s="7"/>
      <c r="S436" s="7"/>
    </row>
    <row r="437" spans="13:19" ht="12" customHeight="1" x14ac:dyDescent="0.25">
      <c r="M437" s="314"/>
      <c r="N437" s="7"/>
      <c r="O437" s="7"/>
      <c r="P437" s="7"/>
      <c r="Q437" s="7"/>
      <c r="R437" s="7"/>
      <c r="S437" s="7"/>
    </row>
    <row r="438" spans="13:19" ht="12" customHeight="1" x14ac:dyDescent="0.25">
      <c r="M438" s="314"/>
      <c r="N438" s="7"/>
      <c r="O438" s="7"/>
      <c r="P438" s="7"/>
      <c r="Q438" s="7"/>
      <c r="R438" s="7"/>
      <c r="S438" s="7"/>
    </row>
    <row r="439" spans="13:19" ht="12" customHeight="1" x14ac:dyDescent="0.25">
      <c r="M439" s="314"/>
      <c r="N439" s="7"/>
      <c r="O439" s="7"/>
      <c r="P439" s="7"/>
      <c r="Q439" s="7"/>
      <c r="R439" s="7"/>
      <c r="S439" s="7"/>
    </row>
    <row r="440" spans="13:19" ht="12" customHeight="1" x14ac:dyDescent="0.25">
      <c r="M440" s="314"/>
      <c r="N440" s="7"/>
      <c r="O440" s="7"/>
      <c r="P440" s="7"/>
      <c r="Q440" s="7"/>
      <c r="R440" s="7"/>
      <c r="S440" s="7"/>
    </row>
    <row r="441" spans="13:19" ht="12" customHeight="1" x14ac:dyDescent="0.25">
      <c r="M441" s="314"/>
      <c r="N441" s="7"/>
      <c r="O441" s="7"/>
      <c r="P441" s="7"/>
      <c r="Q441" s="7"/>
      <c r="R441" s="7"/>
      <c r="S441" s="7"/>
    </row>
    <row r="442" spans="13:19" ht="12" customHeight="1" x14ac:dyDescent="0.25">
      <c r="M442" s="314"/>
      <c r="N442" s="7"/>
      <c r="O442" s="7"/>
      <c r="P442" s="7"/>
      <c r="Q442" s="7"/>
      <c r="R442" s="7"/>
      <c r="S442" s="7"/>
    </row>
    <row r="443" spans="13:19" ht="12" customHeight="1" x14ac:dyDescent="0.25">
      <c r="M443" s="314"/>
      <c r="N443" s="7"/>
      <c r="O443" s="7"/>
      <c r="P443" s="7"/>
      <c r="Q443" s="7"/>
      <c r="R443" s="7"/>
      <c r="S443" s="7"/>
    </row>
    <row r="444" spans="13:19" ht="12" customHeight="1" x14ac:dyDescent="0.25">
      <c r="M444" s="314"/>
      <c r="N444" s="7"/>
      <c r="O444" s="7"/>
      <c r="P444" s="7"/>
      <c r="Q444" s="7"/>
      <c r="R444" s="7"/>
      <c r="S444" s="7"/>
    </row>
    <row r="445" spans="13:19" ht="12" customHeight="1" x14ac:dyDescent="0.25">
      <c r="M445" s="314"/>
      <c r="N445" s="7"/>
      <c r="O445" s="7"/>
      <c r="P445" s="7"/>
      <c r="Q445" s="7"/>
      <c r="R445" s="7"/>
      <c r="S445" s="7"/>
    </row>
    <row r="446" spans="13:19" ht="12" customHeight="1" x14ac:dyDescent="0.25">
      <c r="M446" s="314"/>
      <c r="N446" s="7"/>
      <c r="O446" s="7"/>
      <c r="P446" s="7"/>
      <c r="Q446" s="7"/>
      <c r="R446" s="7"/>
      <c r="S446" s="7"/>
    </row>
    <row r="447" spans="13:19" ht="12" customHeight="1" x14ac:dyDescent="0.25">
      <c r="M447" s="314"/>
      <c r="N447" s="7"/>
      <c r="O447" s="7"/>
      <c r="P447" s="7"/>
      <c r="Q447" s="7"/>
      <c r="R447" s="7"/>
      <c r="S447" s="7"/>
    </row>
    <row r="448" spans="13:19" ht="12" customHeight="1" x14ac:dyDescent="0.25">
      <c r="M448" s="314"/>
      <c r="N448" s="7"/>
      <c r="O448" s="7"/>
      <c r="P448" s="7"/>
      <c r="Q448" s="7"/>
      <c r="R448" s="7"/>
      <c r="S448" s="7"/>
    </row>
    <row r="449" spans="13:19" ht="12" customHeight="1" x14ac:dyDescent="0.25">
      <c r="M449" s="314"/>
      <c r="N449" s="7"/>
      <c r="O449" s="7"/>
      <c r="P449" s="7"/>
      <c r="Q449" s="7"/>
      <c r="R449" s="7"/>
      <c r="S449" s="7"/>
    </row>
    <row r="450" spans="13:19" ht="12" customHeight="1" x14ac:dyDescent="0.25">
      <c r="M450" s="314"/>
      <c r="N450" s="7"/>
      <c r="O450" s="7"/>
      <c r="P450" s="7"/>
      <c r="Q450" s="7"/>
      <c r="R450" s="7"/>
      <c r="S450" s="7"/>
    </row>
    <row r="451" spans="13:19" ht="12" customHeight="1" x14ac:dyDescent="0.25">
      <c r="M451" s="314"/>
      <c r="N451" s="7"/>
      <c r="O451" s="7"/>
      <c r="P451" s="7"/>
      <c r="Q451" s="7"/>
      <c r="R451" s="7"/>
      <c r="S451" s="7"/>
    </row>
    <row r="452" spans="13:19" ht="12" customHeight="1" x14ac:dyDescent="0.25">
      <c r="M452" s="314"/>
      <c r="N452" s="7"/>
      <c r="O452" s="7"/>
      <c r="P452" s="7"/>
      <c r="Q452" s="7"/>
      <c r="R452" s="7"/>
      <c r="S452" s="7"/>
    </row>
    <row r="453" spans="13:19" ht="12" customHeight="1" x14ac:dyDescent="0.25">
      <c r="M453" s="314"/>
      <c r="N453" s="7"/>
      <c r="O453" s="7"/>
      <c r="P453" s="7"/>
      <c r="Q453" s="7"/>
      <c r="R453" s="7"/>
      <c r="S453" s="7"/>
    </row>
    <row r="454" spans="13:19" ht="12" customHeight="1" x14ac:dyDescent="0.25">
      <c r="M454" s="314"/>
      <c r="N454" s="7"/>
      <c r="O454" s="7"/>
      <c r="P454" s="7"/>
      <c r="Q454" s="7"/>
      <c r="R454" s="7"/>
      <c r="S454" s="7"/>
    </row>
    <row r="455" spans="13:19" ht="12" customHeight="1" x14ac:dyDescent="0.25">
      <c r="M455" s="314"/>
      <c r="N455" s="7"/>
      <c r="O455" s="7"/>
      <c r="P455" s="7"/>
      <c r="Q455" s="7"/>
      <c r="R455" s="7"/>
      <c r="S455" s="7"/>
    </row>
    <row r="456" spans="13:19" ht="12" customHeight="1" x14ac:dyDescent="0.25">
      <c r="M456" s="314"/>
      <c r="N456" s="7"/>
      <c r="O456" s="7"/>
      <c r="P456" s="7"/>
      <c r="Q456" s="7"/>
      <c r="R456" s="7"/>
      <c r="S456" s="7"/>
    </row>
    <row r="457" spans="13:19" ht="12" customHeight="1" x14ac:dyDescent="0.25">
      <c r="M457" s="314"/>
      <c r="N457" s="7"/>
      <c r="O457" s="7"/>
      <c r="P457" s="7"/>
      <c r="Q457" s="7"/>
      <c r="R457" s="7"/>
      <c r="S457" s="7"/>
    </row>
    <row r="458" spans="13:19" ht="12" customHeight="1" x14ac:dyDescent="0.25">
      <c r="M458" s="314"/>
      <c r="N458" s="7"/>
      <c r="O458" s="7"/>
      <c r="P458" s="7"/>
      <c r="Q458" s="7"/>
      <c r="R458" s="7"/>
      <c r="S458" s="7"/>
    </row>
    <row r="459" spans="13:19" ht="12" customHeight="1" x14ac:dyDescent="0.25">
      <c r="M459" s="314"/>
      <c r="N459" s="7"/>
      <c r="O459" s="7"/>
      <c r="P459" s="7"/>
      <c r="Q459" s="7"/>
      <c r="R459" s="7"/>
      <c r="S459" s="7"/>
    </row>
    <row r="460" spans="13:19" ht="12" customHeight="1" x14ac:dyDescent="0.25">
      <c r="M460" s="314"/>
      <c r="N460" s="7"/>
      <c r="O460" s="7"/>
      <c r="P460" s="7"/>
      <c r="Q460" s="7"/>
      <c r="R460" s="7"/>
      <c r="S460" s="7"/>
    </row>
    <row r="461" spans="13:19" ht="12" customHeight="1" x14ac:dyDescent="0.25">
      <c r="M461" s="314"/>
      <c r="N461" s="7"/>
      <c r="O461" s="7"/>
      <c r="P461" s="7"/>
      <c r="Q461" s="7"/>
      <c r="R461" s="7"/>
      <c r="S461" s="7"/>
    </row>
    <row r="462" spans="13:19" ht="12" customHeight="1" x14ac:dyDescent="0.25">
      <c r="M462" s="314"/>
      <c r="N462" s="7"/>
      <c r="O462" s="7"/>
      <c r="P462" s="7"/>
      <c r="Q462" s="7"/>
      <c r="R462" s="7"/>
      <c r="S462" s="7"/>
    </row>
    <row r="463" spans="13:19" ht="12" customHeight="1" x14ac:dyDescent="0.25">
      <c r="M463" s="314"/>
      <c r="N463" s="7"/>
      <c r="O463" s="7"/>
      <c r="P463" s="7"/>
      <c r="Q463" s="7"/>
      <c r="R463" s="7"/>
      <c r="S463" s="7"/>
    </row>
    <row r="464" spans="13:19" ht="12" customHeight="1" x14ac:dyDescent="0.25">
      <c r="M464" s="314"/>
      <c r="N464" s="7"/>
      <c r="O464" s="7"/>
      <c r="P464" s="7"/>
      <c r="Q464" s="7"/>
      <c r="R464" s="7"/>
      <c r="S464" s="7"/>
    </row>
    <row r="465" spans="13:19" ht="12" customHeight="1" x14ac:dyDescent="0.25">
      <c r="M465" s="314"/>
      <c r="N465" s="7"/>
      <c r="O465" s="7"/>
      <c r="P465" s="7"/>
      <c r="Q465" s="7"/>
      <c r="R465" s="7"/>
      <c r="S465" s="7"/>
    </row>
    <row r="466" spans="13:19" ht="12" customHeight="1" x14ac:dyDescent="0.25">
      <c r="M466" s="314"/>
      <c r="N466" s="7"/>
      <c r="O466" s="7"/>
      <c r="P466" s="7"/>
      <c r="Q466" s="7"/>
      <c r="R466" s="7"/>
      <c r="S466" s="7"/>
    </row>
    <row r="467" spans="13:19" ht="12" customHeight="1" x14ac:dyDescent="0.25">
      <c r="M467" s="314"/>
      <c r="N467" s="7"/>
      <c r="O467" s="7"/>
      <c r="P467" s="7"/>
      <c r="Q467" s="7"/>
      <c r="R467" s="7"/>
      <c r="S467" s="7"/>
    </row>
    <row r="468" spans="13:19" ht="12" customHeight="1" x14ac:dyDescent="0.25">
      <c r="M468" s="314"/>
      <c r="N468" s="7"/>
      <c r="O468" s="7"/>
      <c r="P468" s="7"/>
      <c r="Q468" s="7"/>
      <c r="R468" s="7"/>
      <c r="S468" s="7"/>
    </row>
    <row r="469" spans="13:19" ht="12" customHeight="1" x14ac:dyDescent="0.25">
      <c r="M469" s="314"/>
      <c r="N469" s="7"/>
      <c r="O469" s="7"/>
      <c r="P469" s="7"/>
      <c r="Q469" s="7"/>
      <c r="R469" s="7"/>
      <c r="S469" s="7"/>
    </row>
    <row r="470" spans="13:19" ht="12" customHeight="1" x14ac:dyDescent="0.25">
      <c r="M470" s="314"/>
      <c r="N470" s="7"/>
      <c r="O470" s="7"/>
      <c r="P470" s="7"/>
      <c r="Q470" s="7"/>
      <c r="R470" s="7"/>
      <c r="S470" s="7"/>
    </row>
    <row r="471" spans="13:19" ht="12" customHeight="1" x14ac:dyDescent="0.25">
      <c r="M471" s="314"/>
      <c r="N471" s="7"/>
      <c r="O471" s="7"/>
      <c r="P471" s="7"/>
      <c r="Q471" s="7"/>
      <c r="R471" s="7"/>
      <c r="S471" s="7"/>
    </row>
    <row r="472" spans="13:19" ht="12" customHeight="1" x14ac:dyDescent="0.25">
      <c r="M472" s="314"/>
      <c r="N472" s="7"/>
      <c r="O472" s="7"/>
      <c r="P472" s="7"/>
      <c r="Q472" s="7"/>
      <c r="R472" s="7"/>
      <c r="S472" s="7"/>
    </row>
    <row r="473" spans="13:19" ht="12" customHeight="1" x14ac:dyDescent="0.25">
      <c r="M473" s="314"/>
      <c r="N473" s="7"/>
      <c r="O473" s="7"/>
      <c r="P473" s="7"/>
      <c r="Q473" s="7"/>
      <c r="R473" s="7"/>
      <c r="S473" s="7"/>
    </row>
    <row r="474" spans="13:19" ht="12" customHeight="1" x14ac:dyDescent="0.25">
      <c r="M474" s="314"/>
      <c r="N474" s="7"/>
      <c r="O474" s="7"/>
      <c r="P474" s="7"/>
      <c r="Q474" s="7"/>
      <c r="R474" s="7"/>
      <c r="S474" s="7"/>
    </row>
    <row r="475" spans="13:19" ht="12" customHeight="1" x14ac:dyDescent="0.25">
      <c r="M475" s="314"/>
      <c r="N475" s="7"/>
      <c r="O475" s="7"/>
      <c r="P475" s="7"/>
      <c r="Q475" s="7"/>
      <c r="R475" s="7"/>
      <c r="S475" s="7"/>
    </row>
    <row r="476" spans="13:19" ht="12" customHeight="1" x14ac:dyDescent="0.25">
      <c r="M476" s="314"/>
      <c r="N476" s="7"/>
      <c r="O476" s="7"/>
      <c r="P476" s="7"/>
      <c r="Q476" s="7"/>
      <c r="R476" s="7"/>
      <c r="S476" s="7"/>
    </row>
    <row r="477" spans="13:19" ht="12" customHeight="1" x14ac:dyDescent="0.25">
      <c r="M477" s="314"/>
      <c r="N477" s="7"/>
      <c r="O477" s="7"/>
      <c r="P477" s="7"/>
      <c r="Q477" s="7"/>
      <c r="R477" s="7"/>
      <c r="S477" s="7"/>
    </row>
    <row r="478" spans="13:19" ht="12" customHeight="1" x14ac:dyDescent="0.25">
      <c r="M478" s="314"/>
      <c r="N478" s="7"/>
      <c r="O478" s="7"/>
      <c r="P478" s="7"/>
      <c r="Q478" s="7"/>
      <c r="R478" s="7"/>
      <c r="S478" s="7"/>
    </row>
    <row r="479" spans="13:19" ht="12" customHeight="1" x14ac:dyDescent="0.25">
      <c r="M479" s="314"/>
      <c r="N479" s="7"/>
      <c r="O479" s="7"/>
      <c r="P479" s="7"/>
      <c r="Q479" s="7"/>
      <c r="R479" s="7"/>
      <c r="S479" s="7"/>
    </row>
    <row r="480" spans="13:19" ht="12" customHeight="1" x14ac:dyDescent="0.25">
      <c r="M480" s="314"/>
      <c r="N480" s="7"/>
      <c r="O480" s="7"/>
      <c r="P480" s="7"/>
      <c r="Q480" s="7"/>
      <c r="R480" s="7"/>
      <c r="S480" s="7"/>
    </row>
    <row r="481" spans="13:19" ht="12" customHeight="1" x14ac:dyDescent="0.25">
      <c r="M481" s="314"/>
      <c r="N481" s="7"/>
      <c r="O481" s="7"/>
      <c r="P481" s="7"/>
      <c r="Q481" s="7"/>
      <c r="R481" s="7"/>
      <c r="S481" s="7"/>
    </row>
    <row r="482" spans="13:19" ht="12" customHeight="1" x14ac:dyDescent="0.25">
      <c r="M482" s="314"/>
      <c r="N482" s="7"/>
      <c r="O482" s="7"/>
      <c r="P482" s="7"/>
      <c r="Q482" s="7"/>
      <c r="R482" s="7"/>
      <c r="S482" s="7"/>
    </row>
    <row r="483" spans="13:19" ht="12" customHeight="1" x14ac:dyDescent="0.25">
      <c r="M483" s="314"/>
      <c r="N483" s="7"/>
      <c r="O483" s="7"/>
      <c r="P483" s="7"/>
      <c r="Q483" s="7"/>
      <c r="R483" s="7"/>
      <c r="S483" s="7"/>
    </row>
    <row r="484" spans="13:19" ht="12" customHeight="1" x14ac:dyDescent="0.25">
      <c r="M484" s="314"/>
      <c r="N484" s="7"/>
      <c r="O484" s="7"/>
      <c r="P484" s="7"/>
      <c r="Q484" s="7"/>
      <c r="R484" s="7"/>
      <c r="S484" s="7"/>
    </row>
    <row r="485" spans="13:19" ht="12" customHeight="1" x14ac:dyDescent="0.25">
      <c r="M485" s="314"/>
      <c r="N485" s="7"/>
      <c r="O485" s="7"/>
      <c r="P485" s="7"/>
      <c r="Q485" s="7"/>
      <c r="R485" s="7"/>
      <c r="S485" s="7"/>
    </row>
    <row r="486" spans="13:19" ht="12" customHeight="1" x14ac:dyDescent="0.25">
      <c r="M486" s="314"/>
      <c r="N486" s="7"/>
      <c r="O486" s="7"/>
      <c r="P486" s="7"/>
      <c r="Q486" s="7"/>
      <c r="R486" s="7"/>
      <c r="S486" s="7"/>
    </row>
    <row r="487" spans="13:19" ht="12" customHeight="1" x14ac:dyDescent="0.25">
      <c r="M487" s="314"/>
      <c r="N487" s="7"/>
      <c r="O487" s="7"/>
      <c r="P487" s="7"/>
      <c r="Q487" s="7"/>
      <c r="R487" s="7"/>
      <c r="S487" s="7"/>
    </row>
    <row r="488" spans="13:19" ht="12" customHeight="1" x14ac:dyDescent="0.25">
      <c r="M488" s="314"/>
      <c r="N488" s="7"/>
      <c r="O488" s="7"/>
      <c r="P488" s="7"/>
      <c r="Q488" s="7"/>
      <c r="R488" s="7"/>
      <c r="S488" s="7"/>
    </row>
    <row r="489" spans="13:19" ht="12" customHeight="1" x14ac:dyDescent="0.25">
      <c r="M489" s="314"/>
      <c r="N489" s="7"/>
      <c r="O489" s="7"/>
      <c r="P489" s="7"/>
      <c r="Q489" s="7"/>
      <c r="R489" s="7"/>
      <c r="S489" s="7"/>
    </row>
    <row r="490" spans="13:19" ht="12" customHeight="1" x14ac:dyDescent="0.25">
      <c r="M490" s="314"/>
      <c r="N490" s="7"/>
      <c r="O490" s="7"/>
      <c r="P490" s="7"/>
      <c r="Q490" s="7"/>
      <c r="R490" s="7"/>
      <c r="S490" s="7"/>
    </row>
    <row r="491" spans="13:19" ht="12" customHeight="1" x14ac:dyDescent="0.25">
      <c r="M491" s="314"/>
      <c r="N491" s="7"/>
      <c r="O491" s="7"/>
      <c r="P491" s="7"/>
      <c r="Q491" s="7"/>
      <c r="R491" s="7"/>
      <c r="S491" s="7"/>
    </row>
    <row r="492" spans="13:19" ht="12" customHeight="1" x14ac:dyDescent="0.25">
      <c r="M492" s="314"/>
      <c r="N492" s="7"/>
      <c r="O492" s="7"/>
      <c r="P492" s="7"/>
      <c r="Q492" s="7"/>
      <c r="R492" s="7"/>
      <c r="S492" s="7"/>
    </row>
    <row r="493" spans="13:19" ht="12" customHeight="1" x14ac:dyDescent="0.25">
      <c r="M493" s="314"/>
      <c r="N493" s="7"/>
      <c r="O493" s="7"/>
      <c r="P493" s="7"/>
      <c r="Q493" s="7"/>
      <c r="R493" s="7"/>
      <c r="S493" s="7"/>
    </row>
    <row r="494" spans="13:19" ht="12" customHeight="1" x14ac:dyDescent="0.25">
      <c r="M494" s="314"/>
      <c r="N494" s="7"/>
      <c r="O494" s="7"/>
      <c r="P494" s="7"/>
      <c r="Q494" s="7"/>
      <c r="R494" s="7"/>
      <c r="S494" s="7"/>
    </row>
    <row r="495" spans="13:19" ht="12" customHeight="1" x14ac:dyDescent="0.25">
      <c r="M495" s="314"/>
      <c r="N495" s="7"/>
      <c r="O495" s="7"/>
      <c r="P495" s="7"/>
      <c r="Q495" s="7"/>
      <c r="R495" s="7"/>
      <c r="S495" s="7"/>
    </row>
    <row r="496" spans="13:19" ht="12" customHeight="1" x14ac:dyDescent="0.25">
      <c r="M496" s="314"/>
      <c r="N496" s="7"/>
      <c r="O496" s="7"/>
      <c r="P496" s="7"/>
      <c r="Q496" s="7"/>
      <c r="R496" s="7"/>
      <c r="S496" s="7"/>
    </row>
    <row r="497" spans="13:19" ht="12" customHeight="1" x14ac:dyDescent="0.25">
      <c r="M497" s="314"/>
      <c r="N497" s="7"/>
      <c r="O497" s="7"/>
      <c r="P497" s="7"/>
      <c r="Q497" s="7"/>
      <c r="R497" s="7"/>
      <c r="S497" s="7"/>
    </row>
    <row r="498" spans="13:19" ht="12" customHeight="1" x14ac:dyDescent="0.25">
      <c r="M498" s="314"/>
      <c r="N498" s="7"/>
      <c r="O498" s="7"/>
      <c r="P498" s="7"/>
      <c r="Q498" s="7"/>
      <c r="R498" s="7"/>
      <c r="S498" s="7"/>
    </row>
    <row r="499" spans="13:19" ht="12" customHeight="1" x14ac:dyDescent="0.25">
      <c r="M499" s="314"/>
      <c r="N499" s="7"/>
      <c r="O499" s="7"/>
      <c r="P499" s="7"/>
      <c r="Q499" s="7"/>
      <c r="R499" s="7"/>
      <c r="S499" s="7"/>
    </row>
    <row r="500" spans="13:19" ht="12" customHeight="1" x14ac:dyDescent="0.25">
      <c r="M500" s="314"/>
      <c r="N500" s="7"/>
      <c r="O500" s="7"/>
      <c r="P500" s="7"/>
      <c r="Q500" s="7"/>
      <c r="R500" s="7"/>
      <c r="S500" s="7"/>
    </row>
    <row r="501" spans="13:19" ht="12" customHeight="1" x14ac:dyDescent="0.25">
      <c r="M501" s="314"/>
      <c r="N501" s="7"/>
      <c r="O501" s="7"/>
      <c r="P501" s="7"/>
      <c r="Q501" s="7"/>
      <c r="R501" s="7"/>
      <c r="S501" s="7"/>
    </row>
    <row r="502" spans="13:19" ht="12" customHeight="1" x14ac:dyDescent="0.25">
      <c r="M502" s="314"/>
      <c r="N502" s="7"/>
      <c r="O502" s="7"/>
      <c r="P502" s="7"/>
      <c r="Q502" s="7"/>
      <c r="R502" s="7"/>
      <c r="S502" s="7"/>
    </row>
    <row r="503" spans="13:19" ht="12" customHeight="1" x14ac:dyDescent="0.25">
      <c r="M503" s="314"/>
      <c r="N503" s="7"/>
      <c r="O503" s="7"/>
      <c r="P503" s="7"/>
      <c r="Q503" s="7"/>
      <c r="R503" s="7"/>
      <c r="S503" s="7"/>
    </row>
    <row r="504" spans="13:19" ht="12" customHeight="1" x14ac:dyDescent="0.25">
      <c r="M504" s="314"/>
      <c r="N504" s="7"/>
      <c r="O504" s="7"/>
      <c r="P504" s="7"/>
      <c r="Q504" s="7"/>
      <c r="R504" s="7"/>
      <c r="S504" s="7"/>
    </row>
    <row r="505" spans="13:19" ht="12" customHeight="1" x14ac:dyDescent="0.25">
      <c r="M505" s="314"/>
      <c r="N505" s="7"/>
      <c r="O505" s="7"/>
      <c r="P505" s="7"/>
      <c r="Q505" s="7"/>
      <c r="R505" s="7"/>
      <c r="S505" s="7"/>
    </row>
    <row r="506" spans="13:19" ht="12" customHeight="1" x14ac:dyDescent="0.25">
      <c r="M506" s="314"/>
      <c r="N506" s="7"/>
      <c r="O506" s="7"/>
      <c r="P506" s="7"/>
      <c r="Q506" s="7"/>
      <c r="R506" s="7"/>
      <c r="S506" s="7"/>
    </row>
    <row r="507" spans="13:19" ht="12" customHeight="1" x14ac:dyDescent="0.25">
      <c r="M507" s="314"/>
      <c r="N507" s="7"/>
      <c r="O507" s="7"/>
      <c r="P507" s="7"/>
      <c r="Q507" s="7"/>
      <c r="R507" s="7"/>
      <c r="S507" s="7"/>
    </row>
    <row r="508" spans="13:19" ht="12" customHeight="1" x14ac:dyDescent="0.25">
      <c r="M508" s="314"/>
      <c r="N508" s="7"/>
      <c r="O508" s="7"/>
      <c r="P508" s="7"/>
      <c r="Q508" s="7"/>
      <c r="R508" s="7"/>
      <c r="S508" s="7"/>
    </row>
    <row r="509" spans="13:19" ht="12" customHeight="1" x14ac:dyDescent="0.25">
      <c r="M509" s="314"/>
      <c r="N509" s="7"/>
      <c r="O509" s="7"/>
      <c r="P509" s="7"/>
      <c r="Q509" s="7"/>
      <c r="R509" s="7"/>
      <c r="S509" s="7"/>
    </row>
    <row r="510" spans="13:19" ht="12" customHeight="1" x14ac:dyDescent="0.25">
      <c r="M510" s="314"/>
      <c r="N510" s="7"/>
      <c r="O510" s="7"/>
      <c r="P510" s="7"/>
      <c r="Q510" s="7"/>
      <c r="R510" s="7"/>
      <c r="S510" s="7"/>
    </row>
    <row r="511" spans="13:19" ht="12" customHeight="1" x14ac:dyDescent="0.25">
      <c r="M511" s="314"/>
      <c r="N511" s="7"/>
      <c r="O511" s="7"/>
      <c r="P511" s="7"/>
      <c r="Q511" s="7"/>
      <c r="R511" s="7"/>
      <c r="S511" s="7"/>
    </row>
    <row r="512" spans="13:19" ht="12" customHeight="1" x14ac:dyDescent="0.25">
      <c r="M512" s="314"/>
      <c r="N512" s="7"/>
      <c r="O512" s="7"/>
      <c r="P512" s="7"/>
      <c r="Q512" s="7"/>
      <c r="R512" s="7"/>
      <c r="S512" s="7"/>
    </row>
    <row r="513" spans="13:19" ht="12" customHeight="1" x14ac:dyDescent="0.25">
      <c r="M513" s="314"/>
      <c r="N513" s="7"/>
      <c r="O513" s="7"/>
      <c r="P513" s="7"/>
      <c r="Q513" s="7"/>
      <c r="R513" s="7"/>
      <c r="S513" s="7"/>
    </row>
    <row r="514" spans="13:19" ht="12" customHeight="1" x14ac:dyDescent="0.25">
      <c r="M514" s="314"/>
      <c r="N514" s="7"/>
      <c r="O514" s="7"/>
      <c r="P514" s="7"/>
      <c r="Q514" s="7"/>
      <c r="R514" s="7"/>
      <c r="S514" s="7"/>
    </row>
    <row r="515" spans="13:19" ht="12" customHeight="1" x14ac:dyDescent="0.25">
      <c r="M515" s="314"/>
      <c r="N515" s="7"/>
      <c r="O515" s="7"/>
      <c r="P515" s="7"/>
      <c r="Q515" s="7"/>
      <c r="R515" s="7"/>
      <c r="S515" s="7"/>
    </row>
    <row r="516" spans="13:19" ht="12" customHeight="1" x14ac:dyDescent="0.25">
      <c r="M516" s="314"/>
      <c r="N516" s="7"/>
      <c r="O516" s="7"/>
      <c r="P516" s="7"/>
      <c r="Q516" s="7"/>
      <c r="R516" s="7"/>
      <c r="S516" s="7"/>
    </row>
    <row r="517" spans="13:19" ht="12" customHeight="1" x14ac:dyDescent="0.25">
      <c r="M517" s="314"/>
      <c r="N517" s="7"/>
      <c r="O517" s="7"/>
      <c r="P517" s="7"/>
      <c r="Q517" s="7"/>
      <c r="R517" s="7"/>
      <c r="S517" s="7"/>
    </row>
    <row r="518" spans="13:19" ht="12" customHeight="1" x14ac:dyDescent="0.25">
      <c r="M518" s="314"/>
      <c r="N518" s="7"/>
      <c r="O518" s="7"/>
      <c r="P518" s="7"/>
      <c r="Q518" s="7"/>
      <c r="R518" s="7"/>
      <c r="S518" s="7"/>
    </row>
    <row r="519" spans="13:19" ht="12" customHeight="1" x14ac:dyDescent="0.25">
      <c r="M519" s="314"/>
      <c r="N519" s="7"/>
      <c r="O519" s="7"/>
      <c r="P519" s="7"/>
      <c r="Q519" s="7"/>
      <c r="R519" s="7"/>
      <c r="S519" s="7"/>
    </row>
    <row r="520" spans="13:19" ht="12" customHeight="1" x14ac:dyDescent="0.25">
      <c r="M520" s="314"/>
      <c r="N520" s="7"/>
      <c r="O520" s="7"/>
      <c r="P520" s="7"/>
      <c r="Q520" s="7"/>
      <c r="R520" s="7"/>
      <c r="S520" s="7"/>
    </row>
    <row r="521" spans="13:19" ht="12" customHeight="1" x14ac:dyDescent="0.25">
      <c r="M521" s="314"/>
      <c r="N521" s="7"/>
      <c r="O521" s="7"/>
      <c r="P521" s="7"/>
      <c r="Q521" s="7"/>
      <c r="R521" s="7"/>
      <c r="S521" s="7"/>
    </row>
    <row r="522" spans="13:19" ht="12" customHeight="1" x14ac:dyDescent="0.25">
      <c r="M522" s="314"/>
      <c r="N522" s="7"/>
      <c r="O522" s="7"/>
      <c r="P522" s="7"/>
      <c r="Q522" s="7"/>
      <c r="R522" s="7"/>
      <c r="S522" s="7"/>
    </row>
    <row r="523" spans="13:19" ht="12" customHeight="1" x14ac:dyDescent="0.25">
      <c r="M523" s="314"/>
      <c r="N523" s="7"/>
      <c r="O523" s="7"/>
      <c r="P523" s="7"/>
      <c r="Q523" s="7"/>
      <c r="R523" s="7"/>
      <c r="S523" s="7"/>
    </row>
    <row r="524" spans="13:19" ht="12" customHeight="1" x14ac:dyDescent="0.25">
      <c r="M524" s="314"/>
      <c r="N524" s="7"/>
      <c r="O524" s="7"/>
      <c r="P524" s="7"/>
      <c r="Q524" s="7"/>
      <c r="R524" s="7"/>
      <c r="S524" s="7"/>
    </row>
    <row r="525" spans="13:19" ht="12" customHeight="1" x14ac:dyDescent="0.25">
      <c r="M525" s="314"/>
      <c r="N525" s="7"/>
      <c r="O525" s="7"/>
      <c r="P525" s="7"/>
      <c r="Q525" s="7"/>
      <c r="R525" s="7"/>
      <c r="S525" s="7"/>
    </row>
    <row r="526" spans="13:19" ht="12" customHeight="1" x14ac:dyDescent="0.25">
      <c r="M526" s="314"/>
      <c r="N526" s="7"/>
      <c r="O526" s="7"/>
      <c r="P526" s="7"/>
      <c r="Q526" s="7"/>
      <c r="R526" s="7"/>
      <c r="S526" s="7"/>
    </row>
    <row r="527" spans="13:19" ht="12" customHeight="1" x14ac:dyDescent="0.25">
      <c r="M527" s="314"/>
      <c r="N527" s="7"/>
      <c r="O527" s="7"/>
      <c r="P527" s="7"/>
      <c r="Q527" s="7"/>
      <c r="R527" s="7"/>
      <c r="S527" s="7"/>
    </row>
    <row r="528" spans="13:19" ht="12" customHeight="1" x14ac:dyDescent="0.25">
      <c r="M528" s="314"/>
      <c r="N528" s="7"/>
      <c r="O528" s="7"/>
      <c r="P528" s="7"/>
      <c r="Q528" s="7"/>
      <c r="R528" s="7"/>
      <c r="S528" s="7"/>
    </row>
    <row r="529" spans="13:19" ht="12" customHeight="1" x14ac:dyDescent="0.25">
      <c r="M529" s="314"/>
      <c r="N529" s="7"/>
      <c r="O529" s="7"/>
      <c r="P529" s="7"/>
      <c r="Q529" s="7"/>
      <c r="R529" s="7"/>
      <c r="S529" s="7"/>
    </row>
    <row r="530" spans="13:19" ht="12" customHeight="1" x14ac:dyDescent="0.25">
      <c r="M530" s="314"/>
      <c r="N530" s="7"/>
      <c r="O530" s="7"/>
      <c r="P530" s="7"/>
      <c r="Q530" s="7"/>
      <c r="R530" s="7"/>
      <c r="S530" s="7"/>
    </row>
    <row r="531" spans="13:19" ht="12" customHeight="1" x14ac:dyDescent="0.25">
      <c r="M531" s="314"/>
      <c r="N531" s="7"/>
      <c r="O531" s="7"/>
      <c r="P531" s="7"/>
      <c r="Q531" s="7"/>
      <c r="R531" s="7"/>
      <c r="S531" s="7"/>
    </row>
    <row r="532" spans="13:19" ht="12" customHeight="1" x14ac:dyDescent="0.25">
      <c r="M532" s="314"/>
      <c r="N532" s="7"/>
      <c r="O532" s="7"/>
      <c r="P532" s="7"/>
      <c r="Q532" s="7"/>
      <c r="R532" s="7"/>
      <c r="S532" s="7"/>
    </row>
    <row r="533" spans="13:19" ht="12" customHeight="1" x14ac:dyDescent="0.25">
      <c r="M533" s="314"/>
      <c r="N533" s="7"/>
      <c r="O533" s="7"/>
      <c r="P533" s="7"/>
      <c r="Q533" s="7"/>
      <c r="R533" s="7"/>
      <c r="S533" s="7"/>
    </row>
    <row r="534" spans="13:19" ht="12" customHeight="1" x14ac:dyDescent="0.25">
      <c r="M534" s="314"/>
      <c r="N534" s="7"/>
      <c r="O534" s="7"/>
      <c r="P534" s="7"/>
      <c r="Q534" s="7"/>
      <c r="R534" s="7"/>
      <c r="S534" s="7"/>
    </row>
    <row r="535" spans="13:19" ht="12" customHeight="1" x14ac:dyDescent="0.25">
      <c r="M535" s="314"/>
      <c r="N535" s="7"/>
      <c r="O535" s="7"/>
      <c r="P535" s="7"/>
      <c r="Q535" s="7"/>
      <c r="R535" s="7"/>
      <c r="S535" s="7"/>
    </row>
    <row r="536" spans="13:19" ht="12" customHeight="1" x14ac:dyDescent="0.25">
      <c r="M536" s="314"/>
      <c r="N536" s="7"/>
      <c r="O536" s="7"/>
      <c r="P536" s="7"/>
      <c r="Q536" s="7"/>
      <c r="R536" s="7"/>
      <c r="S536" s="7"/>
    </row>
    <row r="537" spans="13:19" ht="12" customHeight="1" x14ac:dyDescent="0.25">
      <c r="M537" s="314"/>
      <c r="N537" s="7"/>
      <c r="O537" s="7"/>
      <c r="P537" s="7"/>
      <c r="Q537" s="7"/>
      <c r="R537" s="7"/>
      <c r="S537" s="7"/>
    </row>
    <row r="538" spans="13:19" ht="12" customHeight="1" x14ac:dyDescent="0.25">
      <c r="M538" s="314"/>
      <c r="N538" s="7"/>
      <c r="O538" s="7"/>
      <c r="P538" s="7"/>
      <c r="Q538" s="7"/>
      <c r="R538" s="7"/>
      <c r="S538" s="7"/>
    </row>
    <row r="539" spans="13:19" ht="12" customHeight="1" x14ac:dyDescent="0.25">
      <c r="M539" s="314"/>
      <c r="N539" s="7"/>
      <c r="O539" s="7"/>
      <c r="P539" s="7"/>
      <c r="Q539" s="7"/>
      <c r="R539" s="7"/>
      <c r="S539" s="7"/>
    </row>
    <row r="540" spans="13:19" ht="12" customHeight="1" x14ac:dyDescent="0.25">
      <c r="M540" s="314"/>
      <c r="N540" s="7"/>
      <c r="O540" s="7"/>
      <c r="P540" s="7"/>
      <c r="Q540" s="7"/>
      <c r="R540" s="7"/>
      <c r="S540" s="7"/>
    </row>
    <row r="541" spans="13:19" ht="12" customHeight="1" x14ac:dyDescent="0.25">
      <c r="M541" s="314"/>
      <c r="N541" s="7"/>
      <c r="O541" s="7"/>
      <c r="P541" s="7"/>
      <c r="Q541" s="7"/>
      <c r="R541" s="7"/>
      <c r="S541" s="7"/>
    </row>
    <row r="542" spans="13:19" ht="12" customHeight="1" x14ac:dyDescent="0.25">
      <c r="M542" s="314"/>
      <c r="N542" s="7"/>
      <c r="O542" s="7"/>
      <c r="P542" s="7"/>
      <c r="Q542" s="7"/>
      <c r="R542" s="7"/>
      <c r="S542" s="7"/>
    </row>
    <row r="543" spans="13:19" ht="12" customHeight="1" x14ac:dyDescent="0.25">
      <c r="M543" s="314"/>
      <c r="N543" s="7"/>
      <c r="O543" s="7"/>
      <c r="P543" s="7"/>
      <c r="Q543" s="7"/>
      <c r="R543" s="7"/>
      <c r="S543" s="7"/>
    </row>
    <row r="544" spans="13:19" ht="12" customHeight="1" x14ac:dyDescent="0.25">
      <c r="M544" s="314"/>
      <c r="N544" s="7"/>
      <c r="O544" s="7"/>
      <c r="P544" s="7"/>
      <c r="Q544" s="7"/>
      <c r="R544" s="7"/>
      <c r="S544" s="7"/>
    </row>
    <row r="545" spans="13:19" ht="12" customHeight="1" x14ac:dyDescent="0.25">
      <c r="M545" s="314"/>
      <c r="N545" s="7"/>
      <c r="O545" s="7"/>
      <c r="P545" s="7"/>
      <c r="Q545" s="7"/>
      <c r="R545" s="7"/>
      <c r="S545" s="7"/>
    </row>
    <row r="546" spans="13:19" ht="12" customHeight="1" x14ac:dyDescent="0.25">
      <c r="M546" s="314"/>
      <c r="N546" s="7"/>
      <c r="O546" s="7"/>
      <c r="P546" s="7"/>
      <c r="Q546" s="7"/>
      <c r="R546" s="7"/>
      <c r="S546" s="7"/>
    </row>
    <row r="547" spans="13:19" ht="12" customHeight="1" x14ac:dyDescent="0.25">
      <c r="M547" s="314"/>
      <c r="N547" s="7"/>
      <c r="O547" s="7"/>
      <c r="P547" s="7"/>
      <c r="Q547" s="7"/>
      <c r="R547" s="7"/>
      <c r="S547" s="7"/>
    </row>
    <row r="548" spans="13:19" ht="12" customHeight="1" x14ac:dyDescent="0.25">
      <c r="M548" s="314"/>
      <c r="N548" s="7"/>
      <c r="O548" s="7"/>
      <c r="P548" s="7"/>
      <c r="Q548" s="7"/>
      <c r="R548" s="7"/>
      <c r="S548" s="7"/>
    </row>
    <row r="549" spans="13:19" ht="12" customHeight="1" x14ac:dyDescent="0.25">
      <c r="M549" s="314"/>
      <c r="N549" s="7"/>
      <c r="O549" s="7"/>
      <c r="P549" s="7"/>
      <c r="Q549" s="7"/>
      <c r="R549" s="7"/>
      <c r="S549" s="7"/>
    </row>
    <row r="550" spans="13:19" ht="12" customHeight="1" x14ac:dyDescent="0.25">
      <c r="M550" s="314"/>
      <c r="N550" s="7"/>
      <c r="O550" s="7"/>
      <c r="P550" s="7"/>
      <c r="Q550" s="7"/>
      <c r="R550" s="7"/>
      <c r="S550" s="7"/>
    </row>
    <row r="551" spans="13:19" ht="12" customHeight="1" x14ac:dyDescent="0.25">
      <c r="M551" s="314"/>
      <c r="N551" s="7"/>
      <c r="O551" s="7"/>
      <c r="P551" s="7"/>
      <c r="Q551" s="7"/>
      <c r="R551" s="7"/>
      <c r="S551" s="7"/>
    </row>
    <row r="552" spans="13:19" ht="12" customHeight="1" x14ac:dyDescent="0.25">
      <c r="M552" s="314"/>
      <c r="N552" s="7"/>
      <c r="O552" s="7"/>
      <c r="P552" s="7"/>
      <c r="Q552" s="7"/>
      <c r="R552" s="7"/>
      <c r="S552" s="7"/>
    </row>
    <row r="553" spans="13:19" ht="12" customHeight="1" x14ac:dyDescent="0.25">
      <c r="M553" s="314"/>
      <c r="N553" s="7"/>
      <c r="O553" s="7"/>
      <c r="P553" s="7"/>
      <c r="Q553" s="7"/>
      <c r="R553" s="7"/>
      <c r="S553" s="7"/>
    </row>
    <row r="554" spans="13:19" ht="12" customHeight="1" x14ac:dyDescent="0.25">
      <c r="M554" s="314"/>
      <c r="N554" s="7"/>
      <c r="O554" s="7"/>
      <c r="P554" s="7"/>
      <c r="Q554" s="7"/>
      <c r="R554" s="7"/>
      <c r="S554" s="7"/>
    </row>
    <row r="555" spans="13:19" ht="12" customHeight="1" x14ac:dyDescent="0.25">
      <c r="M555" s="314"/>
      <c r="N555" s="7"/>
      <c r="O555" s="7"/>
      <c r="P555" s="7"/>
      <c r="Q555" s="7"/>
      <c r="R555" s="7"/>
      <c r="S555" s="7"/>
    </row>
    <row r="556" spans="13:19" ht="12" customHeight="1" x14ac:dyDescent="0.25">
      <c r="M556" s="314"/>
      <c r="N556" s="7"/>
      <c r="O556" s="7"/>
      <c r="P556" s="7"/>
      <c r="Q556" s="7"/>
      <c r="R556" s="7"/>
      <c r="S556" s="7"/>
    </row>
    <row r="557" spans="13:19" ht="12" customHeight="1" x14ac:dyDescent="0.25">
      <c r="M557" s="314"/>
      <c r="N557" s="7"/>
      <c r="O557" s="7"/>
      <c r="P557" s="7"/>
      <c r="Q557" s="7"/>
      <c r="R557" s="7"/>
      <c r="S557" s="7"/>
    </row>
    <row r="558" spans="13:19" ht="12" customHeight="1" x14ac:dyDescent="0.25">
      <c r="M558" s="314"/>
      <c r="N558" s="7"/>
      <c r="O558" s="7"/>
      <c r="P558" s="7"/>
      <c r="Q558" s="7"/>
      <c r="R558" s="7"/>
      <c r="S558" s="7"/>
    </row>
    <row r="559" spans="13:19" ht="12" customHeight="1" x14ac:dyDescent="0.25">
      <c r="M559" s="314"/>
      <c r="N559" s="7"/>
      <c r="O559" s="7"/>
      <c r="P559" s="7"/>
      <c r="Q559" s="7"/>
      <c r="R559" s="7"/>
      <c r="S559" s="7"/>
    </row>
    <row r="560" spans="13:19" ht="12" customHeight="1" x14ac:dyDescent="0.25">
      <c r="M560" s="314"/>
      <c r="N560" s="7"/>
      <c r="O560" s="7"/>
      <c r="P560" s="7"/>
      <c r="Q560" s="7"/>
      <c r="R560" s="7"/>
      <c r="S560" s="7"/>
    </row>
    <row r="561" spans="13:19" ht="12" customHeight="1" x14ac:dyDescent="0.25">
      <c r="M561" s="314"/>
      <c r="N561" s="7"/>
      <c r="O561" s="7"/>
      <c r="P561" s="7"/>
      <c r="Q561" s="7"/>
      <c r="R561" s="7"/>
      <c r="S561" s="7"/>
    </row>
    <row r="562" spans="13:19" ht="12" customHeight="1" x14ac:dyDescent="0.25">
      <c r="M562" s="314"/>
      <c r="N562" s="7"/>
      <c r="O562" s="7"/>
      <c r="P562" s="7"/>
      <c r="Q562" s="7"/>
      <c r="R562" s="7"/>
      <c r="S562" s="7"/>
    </row>
    <row r="563" spans="13:19" ht="12" customHeight="1" x14ac:dyDescent="0.25">
      <c r="M563" s="314"/>
      <c r="N563" s="7"/>
      <c r="O563" s="7"/>
      <c r="P563" s="7"/>
      <c r="Q563" s="7"/>
      <c r="R563" s="7"/>
      <c r="S563" s="7"/>
    </row>
    <row r="564" spans="13:19" ht="12" customHeight="1" x14ac:dyDescent="0.25">
      <c r="M564" s="314"/>
      <c r="N564" s="7"/>
      <c r="O564" s="7"/>
      <c r="P564" s="7"/>
      <c r="Q564" s="7"/>
      <c r="R564" s="7"/>
      <c r="S564" s="7"/>
    </row>
    <row r="565" spans="13:19" ht="12" customHeight="1" x14ac:dyDescent="0.25">
      <c r="M565" s="314"/>
      <c r="N565" s="7"/>
      <c r="O565" s="7"/>
      <c r="P565" s="7"/>
      <c r="Q565" s="7"/>
      <c r="R565" s="7"/>
      <c r="S565" s="7"/>
    </row>
    <row r="566" spans="13:19" ht="12" customHeight="1" x14ac:dyDescent="0.25">
      <c r="M566" s="314"/>
      <c r="N566" s="7"/>
      <c r="O566" s="7"/>
      <c r="P566" s="7"/>
      <c r="Q566" s="7"/>
      <c r="R566" s="7"/>
      <c r="S566" s="7"/>
    </row>
    <row r="567" spans="13:19" ht="12" customHeight="1" x14ac:dyDescent="0.25">
      <c r="M567" s="314"/>
      <c r="N567" s="7"/>
      <c r="O567" s="7"/>
      <c r="P567" s="7"/>
      <c r="Q567" s="7"/>
      <c r="R567" s="7"/>
      <c r="S567" s="7"/>
    </row>
    <row r="568" spans="13:19" ht="12" customHeight="1" x14ac:dyDescent="0.25">
      <c r="M568" s="314"/>
      <c r="N568" s="7"/>
      <c r="O568" s="7"/>
      <c r="P568" s="7"/>
      <c r="Q568" s="7"/>
      <c r="R568" s="7"/>
      <c r="S568" s="7"/>
    </row>
    <row r="569" spans="13:19" ht="12" customHeight="1" x14ac:dyDescent="0.25">
      <c r="M569" s="314"/>
      <c r="N569" s="7"/>
      <c r="O569" s="7"/>
      <c r="P569" s="7"/>
      <c r="Q569" s="7"/>
      <c r="R569" s="7"/>
      <c r="S569" s="7"/>
    </row>
    <row r="570" spans="13:19" ht="12" customHeight="1" x14ac:dyDescent="0.25">
      <c r="M570" s="314"/>
      <c r="N570" s="7"/>
      <c r="O570" s="7"/>
      <c r="P570" s="7"/>
      <c r="Q570" s="7"/>
      <c r="R570" s="7"/>
      <c r="S570" s="7"/>
    </row>
    <row r="571" spans="13:19" ht="12" customHeight="1" x14ac:dyDescent="0.25">
      <c r="M571" s="314"/>
      <c r="N571" s="7"/>
      <c r="O571" s="7"/>
      <c r="P571" s="7"/>
      <c r="Q571" s="7"/>
      <c r="R571" s="7"/>
      <c r="S571" s="7"/>
    </row>
    <row r="572" spans="13:19" ht="12" customHeight="1" x14ac:dyDescent="0.25">
      <c r="M572" s="314"/>
      <c r="N572" s="7"/>
      <c r="O572" s="7"/>
      <c r="P572" s="7"/>
      <c r="Q572" s="7"/>
      <c r="R572" s="7"/>
      <c r="S572" s="7"/>
    </row>
    <row r="573" spans="13:19" ht="12" customHeight="1" x14ac:dyDescent="0.25">
      <c r="M573" s="314"/>
      <c r="N573" s="7"/>
      <c r="O573" s="7"/>
      <c r="P573" s="7"/>
      <c r="Q573" s="7"/>
      <c r="R573" s="7"/>
      <c r="S573" s="7"/>
    </row>
    <row r="574" spans="13:19" ht="12" customHeight="1" x14ac:dyDescent="0.25">
      <c r="M574" s="314"/>
      <c r="N574" s="7"/>
      <c r="O574" s="7"/>
      <c r="P574" s="7"/>
      <c r="Q574" s="7"/>
      <c r="R574" s="7"/>
      <c r="S574" s="7"/>
    </row>
    <row r="575" spans="13:19" ht="12" customHeight="1" x14ac:dyDescent="0.25">
      <c r="M575" s="314"/>
      <c r="N575" s="7"/>
      <c r="O575" s="7"/>
      <c r="P575" s="7"/>
      <c r="Q575" s="7"/>
      <c r="R575" s="7"/>
      <c r="S575" s="7"/>
    </row>
    <row r="576" spans="13:19" ht="12" customHeight="1" x14ac:dyDescent="0.25">
      <c r="M576" s="314"/>
      <c r="N576" s="7"/>
      <c r="O576" s="7"/>
      <c r="P576" s="7"/>
      <c r="Q576" s="7"/>
      <c r="R576" s="7"/>
      <c r="S576" s="7"/>
    </row>
    <row r="577" spans="13:19" ht="12" customHeight="1" x14ac:dyDescent="0.25">
      <c r="M577" s="314"/>
      <c r="N577" s="7"/>
      <c r="O577" s="7"/>
      <c r="P577" s="7"/>
      <c r="Q577" s="7"/>
      <c r="R577" s="7"/>
      <c r="S577" s="7"/>
    </row>
    <row r="578" spans="13:19" ht="12" customHeight="1" x14ac:dyDescent="0.25">
      <c r="M578" s="314"/>
      <c r="N578" s="7"/>
      <c r="O578" s="7"/>
      <c r="P578" s="7"/>
      <c r="Q578" s="7"/>
      <c r="R578" s="7"/>
      <c r="S578" s="7"/>
    </row>
    <row r="579" spans="13:19" ht="12" customHeight="1" x14ac:dyDescent="0.25">
      <c r="M579" s="314"/>
      <c r="N579" s="7"/>
      <c r="O579" s="7"/>
      <c r="P579" s="7"/>
      <c r="Q579" s="7"/>
      <c r="R579" s="7"/>
      <c r="S579" s="7"/>
    </row>
    <row r="580" spans="13:19" ht="12" customHeight="1" x14ac:dyDescent="0.25">
      <c r="M580" s="314"/>
      <c r="N580" s="7"/>
      <c r="O580" s="7"/>
      <c r="P580" s="7"/>
      <c r="Q580" s="7"/>
      <c r="R580" s="7"/>
      <c r="S580" s="7"/>
    </row>
    <row r="581" spans="13:19" ht="12" customHeight="1" x14ac:dyDescent="0.25">
      <c r="M581" s="314"/>
      <c r="N581" s="7"/>
      <c r="O581" s="7"/>
      <c r="P581" s="7"/>
      <c r="Q581" s="7"/>
      <c r="R581" s="7"/>
      <c r="S581" s="7"/>
    </row>
    <row r="582" spans="13:19" ht="12" customHeight="1" x14ac:dyDescent="0.25">
      <c r="M582" s="314"/>
      <c r="N582" s="7"/>
      <c r="O582" s="7"/>
      <c r="P582" s="7"/>
      <c r="Q582" s="7"/>
      <c r="R582" s="7"/>
      <c r="S582" s="7"/>
    </row>
    <row r="583" spans="13:19" ht="12" customHeight="1" x14ac:dyDescent="0.25">
      <c r="M583" s="314"/>
      <c r="N583" s="7"/>
      <c r="O583" s="7"/>
      <c r="P583" s="7"/>
      <c r="Q583" s="7"/>
      <c r="R583" s="7"/>
      <c r="S583" s="7"/>
    </row>
    <row r="584" spans="13:19" ht="12" customHeight="1" x14ac:dyDescent="0.25">
      <c r="M584" s="314"/>
      <c r="N584" s="7"/>
      <c r="O584" s="7"/>
      <c r="P584" s="7"/>
      <c r="Q584" s="7"/>
      <c r="R584" s="7"/>
      <c r="S584" s="7"/>
    </row>
    <row r="585" spans="13:19" ht="12" customHeight="1" x14ac:dyDescent="0.25">
      <c r="M585" s="314"/>
      <c r="N585" s="7"/>
      <c r="O585" s="7"/>
      <c r="P585" s="7"/>
      <c r="Q585" s="7"/>
      <c r="R585" s="7"/>
      <c r="S585" s="7"/>
    </row>
    <row r="586" spans="13:19" ht="12" customHeight="1" x14ac:dyDescent="0.25">
      <c r="M586" s="314"/>
      <c r="N586" s="7"/>
      <c r="O586" s="7"/>
      <c r="P586" s="7"/>
      <c r="Q586" s="7"/>
      <c r="R586" s="7"/>
      <c r="S586" s="7"/>
    </row>
    <row r="587" spans="13:19" ht="12" customHeight="1" x14ac:dyDescent="0.25">
      <c r="M587" s="314"/>
      <c r="N587" s="7"/>
      <c r="O587" s="7"/>
      <c r="P587" s="7"/>
      <c r="Q587" s="7"/>
      <c r="R587" s="7"/>
      <c r="S587" s="7"/>
    </row>
    <row r="588" spans="13:19" ht="12" customHeight="1" x14ac:dyDescent="0.25">
      <c r="M588" s="314"/>
      <c r="N588" s="7"/>
      <c r="O588" s="7"/>
      <c r="P588" s="7"/>
      <c r="Q588" s="7"/>
      <c r="R588" s="7"/>
      <c r="S588" s="7"/>
    </row>
    <row r="589" spans="13:19" ht="12" customHeight="1" x14ac:dyDescent="0.25">
      <c r="M589" s="314"/>
      <c r="N589" s="7"/>
      <c r="O589" s="7"/>
      <c r="P589" s="7"/>
      <c r="Q589" s="7"/>
      <c r="R589" s="7"/>
      <c r="S589" s="7"/>
    </row>
    <row r="590" spans="13:19" ht="12" customHeight="1" x14ac:dyDescent="0.25">
      <c r="M590" s="314"/>
      <c r="N590" s="7"/>
      <c r="O590" s="7"/>
      <c r="P590" s="7"/>
      <c r="Q590" s="7"/>
      <c r="R590" s="7"/>
      <c r="S590" s="7"/>
    </row>
    <row r="591" spans="13:19" ht="12" customHeight="1" x14ac:dyDescent="0.25">
      <c r="M591" s="314"/>
      <c r="N591" s="7"/>
      <c r="O591" s="7"/>
      <c r="P591" s="7"/>
      <c r="Q591" s="7"/>
      <c r="R591" s="7"/>
      <c r="S591" s="7"/>
    </row>
    <row r="592" spans="13:19" ht="12" customHeight="1" x14ac:dyDescent="0.25">
      <c r="M592" s="314"/>
      <c r="N592" s="7"/>
      <c r="O592" s="7"/>
      <c r="P592" s="7"/>
      <c r="Q592" s="7"/>
      <c r="R592" s="7"/>
      <c r="S592" s="7"/>
    </row>
    <row r="593" spans="13:19" ht="12" customHeight="1" x14ac:dyDescent="0.25">
      <c r="M593" s="314"/>
      <c r="N593" s="7"/>
      <c r="O593" s="7"/>
      <c r="P593" s="7"/>
      <c r="Q593" s="7"/>
      <c r="R593" s="7"/>
      <c r="S593" s="7"/>
    </row>
    <row r="594" spans="13:19" ht="12" customHeight="1" x14ac:dyDescent="0.25">
      <c r="M594" s="314"/>
      <c r="N594" s="7"/>
      <c r="O594" s="7"/>
      <c r="P594" s="7"/>
      <c r="Q594" s="7"/>
      <c r="R594" s="7"/>
      <c r="S594" s="7"/>
    </row>
    <row r="595" spans="13:19" ht="12" customHeight="1" x14ac:dyDescent="0.25">
      <c r="M595" s="314"/>
      <c r="N595" s="7"/>
      <c r="O595" s="7"/>
      <c r="P595" s="7"/>
      <c r="Q595" s="7"/>
      <c r="R595" s="7"/>
      <c r="S595" s="7"/>
    </row>
    <row r="596" spans="13:19" ht="12" customHeight="1" x14ac:dyDescent="0.25">
      <c r="M596" s="314"/>
      <c r="N596" s="7"/>
      <c r="O596" s="7"/>
      <c r="P596" s="7"/>
      <c r="Q596" s="7"/>
      <c r="R596" s="7"/>
      <c r="S596" s="7"/>
    </row>
    <row r="597" spans="13:19" ht="12" customHeight="1" x14ac:dyDescent="0.25">
      <c r="M597" s="314"/>
      <c r="N597" s="7"/>
      <c r="O597" s="7"/>
      <c r="P597" s="7"/>
      <c r="Q597" s="7"/>
      <c r="R597" s="7"/>
      <c r="S597" s="7"/>
    </row>
    <row r="598" spans="13:19" ht="12" customHeight="1" x14ac:dyDescent="0.25">
      <c r="M598" s="314"/>
      <c r="N598" s="7"/>
      <c r="O598" s="7"/>
      <c r="P598" s="7"/>
      <c r="Q598" s="7"/>
      <c r="R598" s="7"/>
      <c r="S598" s="7"/>
    </row>
    <row r="599" spans="13:19" ht="12" customHeight="1" x14ac:dyDescent="0.25">
      <c r="M599" s="314"/>
      <c r="N599" s="7"/>
      <c r="O599" s="7"/>
      <c r="P599" s="7"/>
      <c r="Q599" s="7"/>
      <c r="R599" s="7"/>
      <c r="S599" s="7"/>
    </row>
    <row r="600" spans="13:19" ht="12" customHeight="1" x14ac:dyDescent="0.25">
      <c r="M600" s="314"/>
      <c r="N600" s="7"/>
      <c r="O600" s="7"/>
      <c r="P600" s="7"/>
      <c r="Q600" s="7"/>
      <c r="R600" s="7"/>
      <c r="S600" s="7"/>
    </row>
    <row r="601" spans="13:19" ht="12" customHeight="1" x14ac:dyDescent="0.25">
      <c r="M601" s="314"/>
      <c r="N601" s="7"/>
      <c r="O601" s="7"/>
      <c r="P601" s="7"/>
      <c r="Q601" s="7"/>
      <c r="R601" s="7"/>
      <c r="S601" s="7"/>
    </row>
    <row r="602" spans="13:19" ht="12" customHeight="1" x14ac:dyDescent="0.25">
      <c r="M602" s="314"/>
      <c r="N602" s="7"/>
      <c r="O602" s="7"/>
      <c r="P602" s="7"/>
      <c r="Q602" s="7"/>
      <c r="R602" s="7"/>
      <c r="S602" s="7"/>
    </row>
    <row r="603" spans="13:19" ht="12" customHeight="1" x14ac:dyDescent="0.25">
      <c r="M603" s="314"/>
      <c r="N603" s="7"/>
      <c r="O603" s="7"/>
      <c r="P603" s="7"/>
      <c r="Q603" s="7"/>
      <c r="R603" s="7"/>
      <c r="S603" s="7"/>
    </row>
    <row r="604" spans="13:19" ht="12" customHeight="1" x14ac:dyDescent="0.25">
      <c r="M604" s="314"/>
      <c r="N604" s="7"/>
      <c r="O604" s="7"/>
      <c r="P604" s="7"/>
      <c r="Q604" s="7"/>
      <c r="R604" s="7"/>
      <c r="S604" s="7"/>
    </row>
    <row r="605" spans="13:19" ht="12" customHeight="1" x14ac:dyDescent="0.25">
      <c r="M605" s="314"/>
      <c r="N605" s="7"/>
      <c r="O605" s="7"/>
      <c r="P605" s="7"/>
      <c r="Q605" s="7"/>
      <c r="R605" s="7"/>
      <c r="S605" s="7"/>
    </row>
    <row r="606" spans="13:19" ht="12" customHeight="1" x14ac:dyDescent="0.25">
      <c r="M606" s="314"/>
      <c r="N606" s="7"/>
      <c r="O606" s="7"/>
      <c r="P606" s="7"/>
      <c r="Q606" s="7"/>
      <c r="R606" s="7"/>
      <c r="S606" s="7"/>
    </row>
    <row r="607" spans="13:19" ht="12" customHeight="1" x14ac:dyDescent="0.25">
      <c r="M607" s="314"/>
      <c r="N607" s="7"/>
      <c r="O607" s="7"/>
      <c r="P607" s="7"/>
      <c r="Q607" s="7"/>
      <c r="R607" s="7"/>
      <c r="S607" s="7"/>
    </row>
    <row r="608" spans="13:19" ht="12" customHeight="1" x14ac:dyDescent="0.25">
      <c r="M608" s="314"/>
      <c r="N608" s="7"/>
      <c r="O608" s="7"/>
      <c r="P608" s="7"/>
      <c r="Q608" s="7"/>
      <c r="R608" s="7"/>
      <c r="S608" s="7"/>
    </row>
    <row r="609" spans="13:19" ht="12" customHeight="1" x14ac:dyDescent="0.25">
      <c r="M609" s="314"/>
      <c r="N609" s="7"/>
      <c r="O609" s="7"/>
      <c r="P609" s="7"/>
      <c r="Q609" s="7"/>
      <c r="R609" s="7"/>
      <c r="S609" s="7"/>
    </row>
    <row r="610" spans="13:19" ht="12" customHeight="1" x14ac:dyDescent="0.25">
      <c r="M610" s="314"/>
      <c r="N610" s="7"/>
      <c r="O610" s="7"/>
      <c r="P610" s="7"/>
      <c r="Q610" s="7"/>
      <c r="R610" s="7"/>
      <c r="S610" s="7"/>
    </row>
    <row r="611" spans="13:19" ht="12" customHeight="1" x14ac:dyDescent="0.25">
      <c r="M611" s="314"/>
      <c r="N611" s="7"/>
      <c r="O611" s="7"/>
      <c r="P611" s="7"/>
      <c r="Q611" s="7"/>
      <c r="R611" s="7"/>
      <c r="S611" s="7"/>
    </row>
    <row r="612" spans="13:19" ht="12" customHeight="1" x14ac:dyDescent="0.25">
      <c r="M612" s="314"/>
      <c r="N612" s="7"/>
      <c r="O612" s="7"/>
      <c r="P612" s="7"/>
      <c r="Q612" s="7"/>
      <c r="R612" s="7"/>
      <c r="S612" s="7"/>
    </row>
    <row r="613" spans="13:19" ht="12" customHeight="1" x14ac:dyDescent="0.25">
      <c r="M613" s="314"/>
      <c r="N613" s="7"/>
      <c r="O613" s="7"/>
      <c r="P613" s="7"/>
      <c r="Q613" s="7"/>
      <c r="R613" s="7"/>
      <c r="S613" s="7"/>
    </row>
    <row r="614" spans="13:19" ht="12" customHeight="1" x14ac:dyDescent="0.25">
      <c r="M614" s="314"/>
      <c r="N614" s="7"/>
      <c r="O614" s="7"/>
      <c r="P614" s="7"/>
      <c r="Q614" s="7"/>
      <c r="R614" s="7"/>
      <c r="S614" s="7"/>
    </row>
    <row r="615" spans="13:19" ht="12" customHeight="1" x14ac:dyDescent="0.25">
      <c r="M615" s="314"/>
      <c r="N615" s="7"/>
      <c r="O615" s="7"/>
      <c r="P615" s="7"/>
      <c r="Q615" s="7"/>
      <c r="R615" s="7"/>
      <c r="S615" s="7"/>
    </row>
    <row r="616" spans="13:19" ht="12" customHeight="1" x14ac:dyDescent="0.25">
      <c r="M616" s="314"/>
      <c r="N616" s="7"/>
      <c r="O616" s="7"/>
      <c r="P616" s="7"/>
      <c r="Q616" s="7"/>
      <c r="R616" s="7"/>
      <c r="S616" s="7"/>
    </row>
    <row r="617" spans="13:19" ht="12" customHeight="1" x14ac:dyDescent="0.25">
      <c r="M617" s="314"/>
      <c r="N617" s="7"/>
      <c r="O617" s="7"/>
      <c r="P617" s="7"/>
      <c r="Q617" s="7"/>
      <c r="R617" s="7"/>
      <c r="S617" s="7"/>
    </row>
    <row r="618" spans="13:19" ht="12" customHeight="1" x14ac:dyDescent="0.25">
      <c r="M618" s="314"/>
      <c r="N618" s="7"/>
      <c r="O618" s="7"/>
      <c r="P618" s="7"/>
      <c r="Q618" s="7"/>
      <c r="R618" s="7"/>
      <c r="S618" s="7"/>
    </row>
    <row r="619" spans="13:19" ht="12" customHeight="1" x14ac:dyDescent="0.25">
      <c r="M619" s="314"/>
      <c r="N619" s="7"/>
      <c r="O619" s="7"/>
      <c r="P619" s="7"/>
      <c r="Q619" s="7"/>
      <c r="R619" s="7"/>
      <c r="S619" s="7"/>
    </row>
    <row r="620" spans="13:19" ht="12" customHeight="1" x14ac:dyDescent="0.25">
      <c r="M620" s="314"/>
      <c r="N620" s="7"/>
      <c r="O620" s="7"/>
      <c r="P620" s="7"/>
      <c r="Q620" s="7"/>
      <c r="R620" s="7"/>
      <c r="S620" s="7"/>
    </row>
    <row r="621" spans="13:19" ht="12" customHeight="1" x14ac:dyDescent="0.25">
      <c r="M621" s="314"/>
      <c r="N621" s="7"/>
      <c r="O621" s="7"/>
      <c r="P621" s="7"/>
      <c r="Q621" s="7"/>
      <c r="R621" s="7"/>
      <c r="S621" s="7"/>
    </row>
    <row r="622" spans="13:19" ht="12" customHeight="1" x14ac:dyDescent="0.25">
      <c r="M622" s="314"/>
      <c r="N622" s="7"/>
      <c r="O622" s="7"/>
      <c r="P622" s="7"/>
      <c r="Q622" s="7"/>
      <c r="R622" s="7"/>
      <c r="S622" s="7"/>
    </row>
    <row r="623" spans="13:19" ht="12" customHeight="1" x14ac:dyDescent="0.25">
      <c r="M623" s="314"/>
      <c r="N623" s="7"/>
      <c r="O623" s="7"/>
      <c r="P623" s="7"/>
      <c r="Q623" s="7"/>
      <c r="R623" s="7"/>
      <c r="S623" s="7"/>
    </row>
    <row r="624" spans="13:19" ht="12" customHeight="1" x14ac:dyDescent="0.25">
      <c r="M624" s="314"/>
      <c r="N624" s="7"/>
      <c r="O624" s="7"/>
      <c r="P624" s="7"/>
      <c r="Q624" s="7"/>
      <c r="R624" s="7"/>
      <c r="S624" s="7"/>
    </row>
    <row r="625" spans="13:19" ht="12" customHeight="1" x14ac:dyDescent="0.25">
      <c r="M625" s="314"/>
      <c r="N625" s="7"/>
      <c r="O625" s="7"/>
      <c r="P625" s="7"/>
      <c r="Q625" s="7"/>
      <c r="R625" s="7"/>
      <c r="S625" s="7"/>
    </row>
    <row r="626" spans="13:19" ht="12" customHeight="1" x14ac:dyDescent="0.25">
      <c r="M626" s="314"/>
      <c r="N626" s="7"/>
      <c r="O626" s="7"/>
      <c r="P626" s="7"/>
      <c r="Q626" s="7"/>
      <c r="R626" s="7"/>
      <c r="S626" s="7"/>
    </row>
    <row r="627" spans="13:19" ht="12" customHeight="1" x14ac:dyDescent="0.25">
      <c r="M627" s="314"/>
      <c r="N627" s="7"/>
      <c r="O627" s="7"/>
      <c r="P627" s="7"/>
      <c r="Q627" s="7"/>
      <c r="R627" s="7"/>
      <c r="S627" s="7"/>
    </row>
    <row r="628" spans="13:19" ht="12" customHeight="1" x14ac:dyDescent="0.25">
      <c r="M628" s="314"/>
      <c r="N628" s="7"/>
      <c r="O628" s="7"/>
      <c r="P628" s="7"/>
      <c r="Q628" s="7"/>
      <c r="R628" s="7"/>
      <c r="S628" s="7"/>
    </row>
    <row r="629" spans="13:19" ht="12" customHeight="1" x14ac:dyDescent="0.25">
      <c r="M629" s="314"/>
      <c r="N629" s="7"/>
      <c r="O629" s="7"/>
      <c r="P629" s="7"/>
      <c r="Q629" s="7"/>
      <c r="R629" s="7"/>
      <c r="S629" s="7"/>
    </row>
    <row r="630" spans="13:19" ht="12" customHeight="1" x14ac:dyDescent="0.25">
      <c r="M630" s="314"/>
      <c r="N630" s="7"/>
      <c r="O630" s="7"/>
      <c r="P630" s="7"/>
      <c r="Q630" s="7"/>
      <c r="R630" s="7"/>
      <c r="S630" s="7"/>
    </row>
    <row r="631" spans="13:19" ht="12" customHeight="1" x14ac:dyDescent="0.25">
      <c r="M631" s="314"/>
      <c r="N631" s="7"/>
      <c r="O631" s="7"/>
      <c r="P631" s="7"/>
      <c r="Q631" s="7"/>
      <c r="R631" s="7"/>
      <c r="S631" s="7"/>
    </row>
    <row r="632" spans="13:19" ht="12" customHeight="1" x14ac:dyDescent="0.25">
      <c r="M632" s="314"/>
      <c r="N632" s="7"/>
      <c r="O632" s="7"/>
      <c r="P632" s="7"/>
      <c r="Q632" s="7"/>
      <c r="R632" s="7"/>
      <c r="S632" s="7"/>
    </row>
    <row r="633" spans="13:19" ht="12" customHeight="1" x14ac:dyDescent="0.25">
      <c r="M633" s="314"/>
      <c r="N633" s="7"/>
      <c r="O633" s="7"/>
      <c r="P633" s="7"/>
      <c r="Q633" s="7"/>
      <c r="R633" s="7"/>
      <c r="S633" s="7"/>
    </row>
    <row r="634" spans="13:19" ht="12" customHeight="1" x14ac:dyDescent="0.25">
      <c r="M634" s="314"/>
      <c r="N634" s="7"/>
      <c r="O634" s="7"/>
      <c r="P634" s="7"/>
      <c r="Q634" s="7"/>
      <c r="R634" s="7"/>
      <c r="S634" s="7"/>
    </row>
    <row r="635" spans="13:19" ht="12" customHeight="1" x14ac:dyDescent="0.25">
      <c r="M635" s="314"/>
      <c r="N635" s="7"/>
      <c r="O635" s="7"/>
      <c r="P635" s="7"/>
      <c r="Q635" s="7"/>
      <c r="R635" s="7"/>
      <c r="S635" s="7"/>
    </row>
    <row r="636" spans="13:19" ht="12" customHeight="1" x14ac:dyDescent="0.25">
      <c r="M636" s="314"/>
      <c r="N636" s="7"/>
      <c r="O636" s="7"/>
      <c r="P636" s="7"/>
      <c r="Q636" s="7"/>
      <c r="R636" s="7"/>
      <c r="S636" s="7"/>
    </row>
    <row r="637" spans="13:19" ht="12" customHeight="1" x14ac:dyDescent="0.25">
      <c r="M637" s="314"/>
      <c r="N637" s="7"/>
      <c r="O637" s="7"/>
      <c r="P637" s="7"/>
      <c r="Q637" s="7"/>
      <c r="R637" s="7"/>
      <c r="S637" s="7"/>
    </row>
    <row r="638" spans="13:19" ht="12" customHeight="1" x14ac:dyDescent="0.25">
      <c r="M638" s="314"/>
      <c r="N638" s="7"/>
      <c r="O638" s="7"/>
      <c r="P638" s="7"/>
      <c r="Q638" s="7"/>
      <c r="R638" s="7"/>
      <c r="S638" s="7"/>
    </row>
    <row r="639" spans="13:19" ht="12" customHeight="1" x14ac:dyDescent="0.25">
      <c r="M639" s="314"/>
      <c r="N639" s="7"/>
      <c r="O639" s="7"/>
      <c r="P639" s="7"/>
      <c r="Q639" s="7"/>
      <c r="R639" s="7"/>
      <c r="S639" s="7"/>
    </row>
    <row r="640" spans="13:19" ht="12" customHeight="1" x14ac:dyDescent="0.25">
      <c r="M640" s="314"/>
      <c r="N640" s="7"/>
      <c r="O640" s="7"/>
      <c r="P640" s="7"/>
      <c r="Q640" s="7"/>
      <c r="R640" s="7"/>
      <c r="S640" s="7"/>
    </row>
    <row r="641" spans="13:19" ht="12" customHeight="1" x14ac:dyDescent="0.25">
      <c r="M641" s="314"/>
      <c r="N641" s="7"/>
      <c r="O641" s="7"/>
      <c r="P641" s="7"/>
      <c r="Q641" s="7"/>
      <c r="R641" s="7"/>
      <c r="S641" s="7"/>
    </row>
    <row r="642" spans="13:19" ht="12" customHeight="1" x14ac:dyDescent="0.25">
      <c r="M642" s="314"/>
      <c r="N642" s="7"/>
      <c r="O642" s="7"/>
      <c r="P642" s="7"/>
      <c r="Q642" s="7"/>
      <c r="R642" s="7"/>
      <c r="S642" s="7"/>
    </row>
    <row r="643" spans="13:19" ht="12" customHeight="1" x14ac:dyDescent="0.25">
      <c r="M643" s="314"/>
      <c r="N643" s="7"/>
      <c r="O643" s="7"/>
      <c r="P643" s="7"/>
      <c r="Q643" s="7"/>
      <c r="R643" s="7"/>
      <c r="S643" s="7"/>
    </row>
    <row r="644" spans="13:19" ht="12" customHeight="1" x14ac:dyDescent="0.25">
      <c r="M644" s="314"/>
      <c r="N644" s="7"/>
      <c r="O644" s="7"/>
      <c r="P644" s="7"/>
      <c r="Q644" s="7"/>
      <c r="R644" s="7"/>
      <c r="S644" s="7"/>
    </row>
    <row r="645" spans="13:19" ht="12" customHeight="1" x14ac:dyDescent="0.25">
      <c r="M645" s="314"/>
      <c r="N645" s="7"/>
      <c r="O645" s="7"/>
      <c r="P645" s="7"/>
      <c r="Q645" s="7"/>
      <c r="R645" s="7"/>
      <c r="S645" s="7"/>
    </row>
    <row r="646" spans="13:19" ht="12" customHeight="1" x14ac:dyDescent="0.25">
      <c r="M646" s="314"/>
      <c r="N646" s="7"/>
      <c r="O646" s="7"/>
      <c r="P646" s="7"/>
      <c r="Q646" s="7"/>
      <c r="R646" s="7"/>
      <c r="S646" s="7"/>
    </row>
    <row r="647" spans="13:19" ht="12" customHeight="1" x14ac:dyDescent="0.25">
      <c r="M647" s="314"/>
      <c r="N647" s="7"/>
      <c r="O647" s="7"/>
      <c r="P647" s="7"/>
      <c r="Q647" s="7"/>
      <c r="R647" s="7"/>
      <c r="S647" s="7"/>
    </row>
    <row r="648" spans="13:19" ht="12" customHeight="1" x14ac:dyDescent="0.25">
      <c r="M648" s="314"/>
      <c r="N648" s="7"/>
      <c r="O648" s="7"/>
      <c r="P648" s="7"/>
      <c r="Q648" s="7"/>
      <c r="R648" s="7"/>
      <c r="S648" s="7"/>
    </row>
    <row r="649" spans="13:19" ht="12" customHeight="1" x14ac:dyDescent="0.25">
      <c r="M649" s="314"/>
      <c r="N649" s="7"/>
      <c r="O649" s="7"/>
      <c r="P649" s="7"/>
      <c r="Q649" s="7"/>
      <c r="R649" s="7"/>
      <c r="S649" s="7"/>
    </row>
    <row r="650" spans="13:19" ht="12" customHeight="1" x14ac:dyDescent="0.25">
      <c r="M650" s="314"/>
      <c r="N650" s="7"/>
      <c r="O650" s="7"/>
      <c r="P650" s="7"/>
      <c r="Q650" s="7"/>
      <c r="R650" s="7"/>
      <c r="S650" s="7"/>
    </row>
    <row r="651" spans="13:19" ht="12" customHeight="1" x14ac:dyDescent="0.25">
      <c r="M651" s="314"/>
      <c r="N651" s="7"/>
      <c r="O651" s="7"/>
      <c r="P651" s="7"/>
      <c r="Q651" s="7"/>
      <c r="R651" s="7"/>
      <c r="S651" s="7"/>
    </row>
    <row r="652" spans="13:19" ht="12" customHeight="1" x14ac:dyDescent="0.25">
      <c r="M652" s="314"/>
      <c r="N652" s="7"/>
      <c r="O652" s="7"/>
      <c r="P652" s="7"/>
      <c r="Q652" s="7"/>
      <c r="R652" s="7"/>
      <c r="S652" s="7"/>
    </row>
    <row r="653" spans="13:19" ht="12" customHeight="1" x14ac:dyDescent="0.25">
      <c r="M653" s="314"/>
      <c r="N653" s="7"/>
      <c r="O653" s="7"/>
      <c r="P653" s="7"/>
      <c r="Q653" s="7"/>
      <c r="R653" s="7"/>
      <c r="S653" s="7"/>
    </row>
    <row r="654" spans="13:19" ht="12" customHeight="1" x14ac:dyDescent="0.25">
      <c r="M654" s="314"/>
      <c r="N654" s="7"/>
      <c r="O654" s="7"/>
      <c r="P654" s="7"/>
      <c r="Q654" s="7"/>
      <c r="R654" s="7"/>
      <c r="S654" s="7"/>
    </row>
    <row r="655" spans="13:19" ht="12" customHeight="1" x14ac:dyDescent="0.25">
      <c r="M655" s="314"/>
      <c r="N655" s="7"/>
      <c r="O655" s="7"/>
      <c r="P655" s="7"/>
      <c r="Q655" s="7"/>
      <c r="R655" s="7"/>
      <c r="S655" s="7"/>
    </row>
    <row r="656" spans="13:19" ht="12" customHeight="1" x14ac:dyDescent="0.25">
      <c r="M656" s="314"/>
      <c r="N656" s="7"/>
      <c r="O656" s="7"/>
      <c r="P656" s="7"/>
      <c r="Q656" s="7"/>
      <c r="R656" s="7"/>
      <c r="S656" s="7"/>
    </row>
    <row r="657" spans="13:19" ht="12" customHeight="1" x14ac:dyDescent="0.25">
      <c r="M657" s="314"/>
      <c r="N657" s="7"/>
      <c r="O657" s="7"/>
      <c r="P657" s="7"/>
      <c r="Q657" s="7"/>
      <c r="R657" s="7"/>
      <c r="S657" s="7"/>
    </row>
    <row r="658" spans="13:19" ht="12" customHeight="1" x14ac:dyDescent="0.25">
      <c r="M658" s="314"/>
      <c r="N658" s="7"/>
      <c r="O658" s="7"/>
      <c r="P658" s="7"/>
      <c r="Q658" s="7"/>
      <c r="R658" s="7"/>
      <c r="S658" s="7"/>
    </row>
    <row r="659" spans="13:19" ht="12" customHeight="1" x14ac:dyDescent="0.25">
      <c r="M659" s="314"/>
      <c r="N659" s="7"/>
      <c r="O659" s="7"/>
      <c r="P659" s="7"/>
      <c r="Q659" s="7"/>
      <c r="R659" s="7"/>
      <c r="S659" s="7"/>
    </row>
    <row r="660" spans="13:19" ht="12" customHeight="1" x14ac:dyDescent="0.25">
      <c r="M660" s="314"/>
      <c r="N660" s="7"/>
      <c r="O660" s="7"/>
      <c r="P660" s="7"/>
      <c r="Q660" s="7"/>
      <c r="R660" s="7"/>
      <c r="S660" s="7"/>
    </row>
    <row r="661" spans="13:19" ht="12" customHeight="1" x14ac:dyDescent="0.25">
      <c r="M661" s="314"/>
      <c r="N661" s="7"/>
      <c r="O661" s="7"/>
      <c r="P661" s="7"/>
      <c r="Q661" s="7"/>
      <c r="R661" s="7"/>
      <c r="S661" s="7"/>
    </row>
    <row r="662" spans="13:19" ht="12" customHeight="1" x14ac:dyDescent="0.25">
      <c r="M662" s="314"/>
      <c r="N662" s="7"/>
      <c r="O662" s="7"/>
      <c r="P662" s="7"/>
      <c r="Q662" s="7"/>
      <c r="R662" s="7"/>
      <c r="S662" s="7"/>
    </row>
    <row r="663" spans="13:19" ht="12" customHeight="1" x14ac:dyDescent="0.25">
      <c r="M663" s="314"/>
      <c r="N663" s="7"/>
      <c r="O663" s="7"/>
      <c r="P663" s="7"/>
      <c r="Q663" s="7"/>
      <c r="R663" s="7"/>
      <c r="S663" s="7"/>
    </row>
    <row r="664" spans="13:19" ht="12" customHeight="1" x14ac:dyDescent="0.25">
      <c r="M664" s="314"/>
      <c r="N664" s="7"/>
      <c r="O664" s="7"/>
      <c r="P664" s="7"/>
      <c r="Q664" s="7"/>
      <c r="R664" s="7"/>
      <c r="S664" s="7"/>
    </row>
    <row r="665" spans="13:19" ht="12" customHeight="1" x14ac:dyDescent="0.25">
      <c r="M665" s="314"/>
      <c r="N665" s="7"/>
      <c r="O665" s="7"/>
      <c r="P665" s="7"/>
      <c r="Q665" s="7"/>
      <c r="R665" s="7"/>
      <c r="S665" s="7"/>
    </row>
    <row r="666" spans="13:19" ht="12" customHeight="1" x14ac:dyDescent="0.25">
      <c r="M666" s="314"/>
      <c r="N666" s="7"/>
      <c r="O666" s="7"/>
      <c r="P666" s="7"/>
      <c r="Q666" s="7"/>
      <c r="R666" s="7"/>
      <c r="S666" s="7"/>
    </row>
    <row r="667" spans="13:19" ht="12" customHeight="1" x14ac:dyDescent="0.25">
      <c r="M667" s="314"/>
      <c r="N667" s="7"/>
      <c r="O667" s="7"/>
      <c r="P667" s="7"/>
      <c r="Q667" s="7"/>
      <c r="R667" s="7"/>
      <c r="S667" s="7"/>
    </row>
    <row r="668" spans="13:19" ht="12" customHeight="1" x14ac:dyDescent="0.25">
      <c r="M668" s="314"/>
      <c r="N668" s="7"/>
      <c r="O668" s="7"/>
      <c r="P668" s="7"/>
      <c r="Q668" s="7"/>
      <c r="R668" s="7"/>
      <c r="S668" s="7"/>
    </row>
    <row r="669" spans="13:19" ht="12" customHeight="1" x14ac:dyDescent="0.25">
      <c r="M669" s="314"/>
      <c r="N669" s="7"/>
      <c r="O669" s="7"/>
      <c r="P669" s="7"/>
      <c r="Q669" s="7"/>
      <c r="R669" s="7"/>
      <c r="S669" s="7"/>
    </row>
    <row r="670" spans="13:19" ht="12" customHeight="1" x14ac:dyDescent="0.25">
      <c r="M670" s="314"/>
      <c r="N670" s="7"/>
      <c r="O670" s="7"/>
      <c r="P670" s="7"/>
      <c r="Q670" s="7"/>
      <c r="R670" s="7"/>
      <c r="S670" s="7"/>
    </row>
    <row r="671" spans="13:19" ht="12" customHeight="1" x14ac:dyDescent="0.25">
      <c r="M671" s="314"/>
      <c r="N671" s="7"/>
      <c r="O671" s="7"/>
      <c r="P671" s="7"/>
      <c r="Q671" s="7"/>
      <c r="R671" s="7"/>
      <c r="S671" s="7"/>
    </row>
    <row r="672" spans="13:19" ht="12" customHeight="1" x14ac:dyDescent="0.25">
      <c r="M672" s="314"/>
      <c r="N672" s="7"/>
      <c r="O672" s="7"/>
      <c r="P672" s="7"/>
      <c r="Q672" s="7"/>
      <c r="R672" s="7"/>
      <c r="S672" s="7"/>
    </row>
    <row r="673" spans="13:19" ht="12" customHeight="1" x14ac:dyDescent="0.25">
      <c r="M673" s="314"/>
      <c r="N673" s="7"/>
      <c r="O673" s="7"/>
      <c r="P673" s="7"/>
      <c r="Q673" s="7"/>
      <c r="R673" s="7"/>
      <c r="S673" s="7"/>
    </row>
    <row r="674" spans="13:19" ht="12" customHeight="1" x14ac:dyDescent="0.25">
      <c r="M674" s="314"/>
      <c r="N674" s="7"/>
      <c r="O674" s="7"/>
      <c r="P674" s="7"/>
      <c r="Q674" s="7"/>
      <c r="R674" s="7"/>
      <c r="S674" s="7"/>
    </row>
    <row r="675" spans="13:19" ht="12" customHeight="1" x14ac:dyDescent="0.25">
      <c r="M675" s="314"/>
      <c r="N675" s="7"/>
      <c r="O675" s="7"/>
      <c r="P675" s="7"/>
      <c r="Q675" s="7"/>
      <c r="R675" s="7"/>
      <c r="S675" s="7"/>
    </row>
    <row r="676" spans="13:19" ht="12" customHeight="1" x14ac:dyDescent="0.25">
      <c r="M676" s="314"/>
      <c r="N676" s="7"/>
      <c r="O676" s="7"/>
      <c r="P676" s="7"/>
      <c r="Q676" s="7"/>
      <c r="R676" s="7"/>
      <c r="S676" s="7"/>
    </row>
    <row r="677" spans="13:19" ht="12" customHeight="1" x14ac:dyDescent="0.25">
      <c r="M677" s="314"/>
      <c r="N677" s="7"/>
      <c r="O677" s="7"/>
      <c r="P677" s="7"/>
      <c r="Q677" s="7"/>
      <c r="R677" s="7"/>
      <c r="S677" s="7"/>
    </row>
    <row r="678" spans="13:19" ht="12" customHeight="1" x14ac:dyDescent="0.25">
      <c r="M678" s="314"/>
      <c r="N678" s="7"/>
      <c r="O678" s="7"/>
      <c r="P678" s="7"/>
      <c r="Q678" s="7"/>
      <c r="R678" s="7"/>
      <c r="S678" s="7"/>
    </row>
    <row r="679" spans="13:19" ht="12" customHeight="1" x14ac:dyDescent="0.25">
      <c r="M679" s="314"/>
      <c r="N679" s="7"/>
      <c r="O679" s="7"/>
      <c r="P679" s="7"/>
      <c r="Q679" s="7"/>
      <c r="R679" s="7"/>
      <c r="S679" s="7"/>
    </row>
    <row r="680" spans="13:19" ht="12" customHeight="1" x14ac:dyDescent="0.25">
      <c r="M680" s="314"/>
      <c r="N680" s="7"/>
      <c r="O680" s="7"/>
      <c r="P680" s="7"/>
      <c r="Q680" s="7"/>
      <c r="R680" s="7"/>
      <c r="S680" s="7"/>
    </row>
    <row r="681" spans="13:19" ht="12" customHeight="1" x14ac:dyDescent="0.25">
      <c r="M681" s="314"/>
      <c r="N681" s="7"/>
      <c r="O681" s="7"/>
      <c r="P681" s="7"/>
      <c r="Q681" s="7"/>
      <c r="R681" s="7"/>
      <c r="S681" s="7"/>
    </row>
    <row r="682" spans="13:19" ht="12" customHeight="1" x14ac:dyDescent="0.25">
      <c r="M682" s="314"/>
      <c r="N682" s="7"/>
      <c r="O682" s="7"/>
      <c r="P682" s="7"/>
      <c r="Q682" s="7"/>
      <c r="R682" s="7"/>
      <c r="S682" s="7"/>
    </row>
    <row r="683" spans="13:19" ht="12" customHeight="1" x14ac:dyDescent="0.25">
      <c r="M683" s="314"/>
      <c r="N683" s="7"/>
      <c r="O683" s="7"/>
      <c r="P683" s="7"/>
      <c r="Q683" s="7"/>
      <c r="R683" s="7"/>
      <c r="S683" s="7"/>
    </row>
    <row r="684" spans="13:19" ht="12" customHeight="1" x14ac:dyDescent="0.25">
      <c r="M684" s="314"/>
      <c r="N684" s="7"/>
      <c r="O684" s="7"/>
      <c r="P684" s="7"/>
      <c r="Q684" s="7"/>
      <c r="R684" s="7"/>
      <c r="S684" s="7"/>
    </row>
    <row r="685" spans="13:19" ht="12" customHeight="1" x14ac:dyDescent="0.25">
      <c r="M685" s="314"/>
      <c r="N685" s="7"/>
      <c r="O685" s="7"/>
      <c r="P685" s="7"/>
      <c r="Q685" s="7"/>
      <c r="R685" s="7"/>
      <c r="S685" s="7"/>
    </row>
    <row r="686" spans="13:19" ht="12" customHeight="1" x14ac:dyDescent="0.25">
      <c r="M686" s="314"/>
      <c r="N686" s="7"/>
      <c r="O686" s="7"/>
      <c r="P686" s="7"/>
      <c r="Q686" s="7"/>
      <c r="R686" s="7"/>
      <c r="S686" s="7"/>
    </row>
    <row r="687" spans="13:19" ht="12" customHeight="1" x14ac:dyDescent="0.25">
      <c r="M687" s="314"/>
      <c r="N687" s="7"/>
      <c r="O687" s="7"/>
      <c r="P687" s="7"/>
      <c r="Q687" s="7"/>
      <c r="R687" s="7"/>
      <c r="S687" s="7"/>
    </row>
    <row r="688" spans="13:19" ht="12" customHeight="1" x14ac:dyDescent="0.25">
      <c r="M688" s="314"/>
      <c r="N688" s="7"/>
      <c r="O688" s="7"/>
      <c r="P688" s="7"/>
      <c r="Q688" s="7"/>
      <c r="R688" s="7"/>
      <c r="S688" s="7"/>
    </row>
    <row r="689" spans="13:19" ht="12" customHeight="1" x14ac:dyDescent="0.25">
      <c r="M689" s="314"/>
      <c r="N689" s="7"/>
      <c r="O689" s="7"/>
      <c r="P689" s="7"/>
      <c r="Q689" s="7"/>
      <c r="R689" s="7"/>
      <c r="S689" s="7"/>
    </row>
    <row r="690" spans="13:19" ht="12" customHeight="1" x14ac:dyDescent="0.25">
      <c r="M690" s="314"/>
      <c r="N690" s="7"/>
      <c r="O690" s="7"/>
      <c r="P690" s="7"/>
      <c r="Q690" s="7"/>
      <c r="R690" s="7"/>
      <c r="S690" s="7"/>
    </row>
    <row r="691" spans="13:19" ht="12" customHeight="1" x14ac:dyDescent="0.25">
      <c r="M691" s="314"/>
      <c r="N691" s="7"/>
      <c r="O691" s="7"/>
      <c r="P691" s="7"/>
      <c r="Q691" s="7"/>
      <c r="R691" s="7"/>
      <c r="S691" s="7"/>
    </row>
    <row r="692" spans="13:19" ht="12" customHeight="1" x14ac:dyDescent="0.25">
      <c r="M692" s="314"/>
      <c r="N692" s="7"/>
      <c r="O692" s="7"/>
      <c r="P692" s="7"/>
      <c r="Q692" s="7"/>
      <c r="R692" s="7"/>
      <c r="S692" s="7"/>
    </row>
    <row r="693" spans="13:19" ht="12" customHeight="1" x14ac:dyDescent="0.25">
      <c r="M693" s="314"/>
      <c r="N693" s="7"/>
      <c r="O693" s="7"/>
      <c r="P693" s="7"/>
      <c r="Q693" s="7"/>
      <c r="R693" s="7"/>
      <c r="S693" s="7"/>
    </row>
    <row r="694" spans="13:19" ht="12" customHeight="1" x14ac:dyDescent="0.25">
      <c r="M694" s="314"/>
      <c r="N694" s="7"/>
      <c r="O694" s="7"/>
      <c r="P694" s="7"/>
      <c r="Q694" s="7"/>
      <c r="R694" s="7"/>
      <c r="S694" s="7"/>
    </row>
    <row r="695" spans="13:19" ht="12" customHeight="1" x14ac:dyDescent="0.25">
      <c r="M695" s="314"/>
      <c r="N695" s="7"/>
      <c r="O695" s="7"/>
      <c r="P695" s="7"/>
      <c r="Q695" s="7"/>
      <c r="R695" s="7"/>
      <c r="S695" s="7"/>
    </row>
    <row r="696" spans="13:19" ht="12" customHeight="1" x14ac:dyDescent="0.25">
      <c r="M696" s="314"/>
      <c r="N696" s="7"/>
      <c r="O696" s="7"/>
      <c r="P696" s="7"/>
      <c r="Q696" s="7"/>
      <c r="R696" s="7"/>
      <c r="S696" s="7"/>
    </row>
    <row r="697" spans="13:19" ht="12" customHeight="1" x14ac:dyDescent="0.25">
      <c r="M697" s="314"/>
      <c r="N697" s="7"/>
      <c r="O697" s="7"/>
      <c r="P697" s="7"/>
      <c r="Q697" s="7"/>
      <c r="R697" s="7"/>
      <c r="S697" s="7"/>
    </row>
    <row r="698" spans="13:19" ht="12" customHeight="1" x14ac:dyDescent="0.25">
      <c r="M698" s="314"/>
      <c r="N698" s="7"/>
      <c r="O698" s="7"/>
      <c r="P698" s="7"/>
      <c r="Q698" s="7"/>
      <c r="R698" s="7"/>
      <c r="S698" s="7"/>
    </row>
    <row r="699" spans="13:19" ht="12" customHeight="1" x14ac:dyDescent="0.25">
      <c r="M699" s="314"/>
      <c r="N699" s="7"/>
      <c r="O699" s="7"/>
      <c r="P699" s="7"/>
      <c r="Q699" s="7"/>
      <c r="R699" s="7"/>
      <c r="S699" s="7"/>
    </row>
    <row r="700" spans="13:19" ht="12" customHeight="1" x14ac:dyDescent="0.25">
      <c r="M700" s="314"/>
      <c r="N700" s="7"/>
      <c r="O700" s="7"/>
      <c r="P700" s="7"/>
      <c r="Q700" s="7"/>
      <c r="R700" s="7"/>
      <c r="S700" s="7"/>
    </row>
    <row r="701" spans="13:19" ht="12" customHeight="1" x14ac:dyDescent="0.25">
      <c r="M701" s="314"/>
      <c r="N701" s="7"/>
      <c r="O701" s="7"/>
      <c r="P701" s="7"/>
      <c r="Q701" s="7"/>
      <c r="R701" s="7"/>
      <c r="S701" s="7"/>
    </row>
    <row r="702" spans="13:19" ht="12" customHeight="1" x14ac:dyDescent="0.25">
      <c r="M702" s="314"/>
      <c r="N702" s="7"/>
      <c r="O702" s="7"/>
      <c r="P702" s="7"/>
      <c r="Q702" s="7"/>
      <c r="R702" s="7"/>
      <c r="S702" s="7"/>
    </row>
    <row r="703" spans="13:19" ht="12" customHeight="1" x14ac:dyDescent="0.25">
      <c r="M703" s="314"/>
      <c r="N703" s="7"/>
      <c r="O703" s="7"/>
      <c r="P703" s="7"/>
      <c r="Q703" s="7"/>
      <c r="R703" s="7"/>
      <c r="S703" s="7"/>
    </row>
    <row r="704" spans="13:19" ht="12" customHeight="1" x14ac:dyDescent="0.25">
      <c r="M704" s="314"/>
      <c r="N704" s="7"/>
      <c r="O704" s="7"/>
      <c r="P704" s="7"/>
      <c r="Q704" s="7"/>
      <c r="R704" s="7"/>
      <c r="S704" s="7"/>
    </row>
    <row r="705" spans="13:19" ht="12" customHeight="1" x14ac:dyDescent="0.25">
      <c r="M705" s="314"/>
      <c r="N705" s="7"/>
      <c r="O705" s="7"/>
      <c r="P705" s="7"/>
      <c r="Q705" s="7"/>
      <c r="R705" s="7"/>
      <c r="S705" s="7"/>
    </row>
    <row r="706" spans="13:19" ht="12" customHeight="1" x14ac:dyDescent="0.25">
      <c r="M706" s="314"/>
      <c r="N706" s="7"/>
      <c r="O706" s="7"/>
      <c r="P706" s="7"/>
      <c r="Q706" s="7"/>
      <c r="R706" s="7"/>
      <c r="S706" s="7"/>
    </row>
    <row r="707" spans="13:19" ht="12" customHeight="1" x14ac:dyDescent="0.25">
      <c r="M707" s="314"/>
      <c r="N707" s="7"/>
      <c r="O707" s="7"/>
      <c r="P707" s="7"/>
      <c r="Q707" s="7"/>
      <c r="R707" s="7"/>
      <c r="S707" s="7"/>
    </row>
    <row r="708" spans="13:19" ht="12" customHeight="1" x14ac:dyDescent="0.25">
      <c r="M708" s="314"/>
      <c r="N708" s="7"/>
      <c r="O708" s="7"/>
      <c r="P708" s="7"/>
      <c r="Q708" s="7"/>
      <c r="R708" s="7"/>
      <c r="S708" s="7"/>
    </row>
    <row r="709" spans="13:19" ht="12" customHeight="1" x14ac:dyDescent="0.25">
      <c r="M709" s="314"/>
      <c r="N709" s="7"/>
      <c r="O709" s="7"/>
      <c r="P709" s="7"/>
      <c r="Q709" s="7"/>
      <c r="R709" s="7"/>
      <c r="S709" s="7"/>
    </row>
    <row r="710" spans="13:19" ht="12" customHeight="1" x14ac:dyDescent="0.25">
      <c r="M710" s="314"/>
      <c r="N710" s="7"/>
      <c r="O710" s="7"/>
      <c r="P710" s="7"/>
      <c r="Q710" s="7"/>
      <c r="R710" s="7"/>
      <c r="S710" s="7"/>
    </row>
    <row r="711" spans="13:19" ht="12" customHeight="1" x14ac:dyDescent="0.25">
      <c r="M711" s="314"/>
      <c r="N711" s="7"/>
      <c r="O711" s="7"/>
      <c r="P711" s="7"/>
      <c r="Q711" s="7"/>
      <c r="R711" s="7"/>
      <c r="S711" s="7"/>
    </row>
    <row r="712" spans="13:19" ht="12" customHeight="1" x14ac:dyDescent="0.25">
      <c r="M712" s="314"/>
      <c r="N712" s="7"/>
      <c r="O712" s="7"/>
      <c r="P712" s="7"/>
      <c r="Q712" s="7"/>
      <c r="R712" s="7"/>
      <c r="S712" s="7"/>
    </row>
    <row r="713" spans="13:19" ht="12" customHeight="1" x14ac:dyDescent="0.25">
      <c r="M713" s="314"/>
      <c r="N713" s="7"/>
      <c r="O713" s="7"/>
      <c r="P713" s="7"/>
      <c r="Q713" s="7"/>
      <c r="R713" s="7"/>
      <c r="S713" s="7"/>
    </row>
    <row r="714" spans="13:19" ht="12" customHeight="1" x14ac:dyDescent="0.25">
      <c r="M714" s="314"/>
      <c r="N714" s="7"/>
      <c r="O714" s="7"/>
      <c r="P714" s="7"/>
      <c r="Q714" s="7"/>
      <c r="R714" s="7"/>
      <c r="S714" s="7"/>
    </row>
    <row r="715" spans="13:19" ht="12" customHeight="1" x14ac:dyDescent="0.25">
      <c r="M715" s="314"/>
      <c r="N715" s="7"/>
      <c r="O715" s="7"/>
      <c r="P715" s="7"/>
      <c r="Q715" s="7"/>
      <c r="R715" s="7"/>
      <c r="S715" s="7"/>
    </row>
    <row r="716" spans="13:19" ht="12" customHeight="1" x14ac:dyDescent="0.25">
      <c r="M716" s="314"/>
      <c r="N716" s="7"/>
      <c r="O716" s="7"/>
      <c r="P716" s="7"/>
      <c r="Q716" s="7"/>
      <c r="R716" s="7"/>
      <c r="S716" s="7"/>
    </row>
    <row r="717" spans="13:19" ht="12" customHeight="1" x14ac:dyDescent="0.25">
      <c r="M717" s="314"/>
      <c r="N717" s="7"/>
      <c r="O717" s="7"/>
      <c r="P717" s="7"/>
      <c r="Q717" s="7"/>
      <c r="R717" s="7"/>
      <c r="S717" s="7"/>
    </row>
    <row r="718" spans="13:19" ht="12" customHeight="1" x14ac:dyDescent="0.25">
      <c r="M718" s="314"/>
      <c r="N718" s="7"/>
      <c r="O718" s="7"/>
      <c r="P718" s="7"/>
      <c r="Q718" s="7"/>
      <c r="R718" s="7"/>
      <c r="S718" s="7"/>
    </row>
    <row r="719" spans="13:19" ht="12" customHeight="1" x14ac:dyDescent="0.25">
      <c r="M719" s="314"/>
      <c r="N719" s="7"/>
      <c r="O719" s="7"/>
      <c r="P719" s="7"/>
      <c r="Q719" s="7"/>
      <c r="R719" s="7"/>
      <c r="S719" s="7"/>
    </row>
    <row r="720" spans="13:19" ht="12" customHeight="1" x14ac:dyDescent="0.25">
      <c r="M720" s="314"/>
      <c r="N720" s="7"/>
      <c r="O720" s="7"/>
      <c r="P720" s="7"/>
      <c r="Q720" s="7"/>
      <c r="R720" s="7"/>
      <c r="S720" s="7"/>
    </row>
    <row r="721" spans="13:19" ht="12" customHeight="1" x14ac:dyDescent="0.25">
      <c r="M721" s="314"/>
      <c r="N721" s="7"/>
      <c r="O721" s="7"/>
      <c r="P721" s="7"/>
      <c r="Q721" s="7"/>
      <c r="R721" s="7"/>
      <c r="S721" s="7"/>
    </row>
    <row r="722" spans="13:19" ht="12" customHeight="1" x14ac:dyDescent="0.25">
      <c r="M722" s="314"/>
      <c r="N722" s="7"/>
      <c r="O722" s="7"/>
      <c r="P722" s="7"/>
      <c r="Q722" s="7"/>
      <c r="R722" s="7"/>
      <c r="S722" s="7"/>
    </row>
    <row r="723" spans="13:19" ht="12" customHeight="1" x14ac:dyDescent="0.25">
      <c r="M723" s="314"/>
      <c r="N723" s="7"/>
      <c r="O723" s="7"/>
      <c r="P723" s="7"/>
      <c r="Q723" s="7"/>
      <c r="R723" s="7"/>
      <c r="S723" s="7"/>
    </row>
    <row r="724" spans="13:19" ht="12" customHeight="1" x14ac:dyDescent="0.25">
      <c r="M724" s="314"/>
      <c r="N724" s="7"/>
      <c r="O724" s="7"/>
      <c r="P724" s="7"/>
      <c r="Q724" s="7"/>
      <c r="R724" s="7"/>
      <c r="S724" s="7"/>
    </row>
    <row r="725" spans="13:19" ht="12" customHeight="1" x14ac:dyDescent="0.25">
      <c r="M725" s="314"/>
      <c r="N725" s="7"/>
      <c r="O725" s="7"/>
      <c r="P725" s="7"/>
      <c r="Q725" s="7"/>
      <c r="R725" s="7"/>
      <c r="S725" s="7"/>
    </row>
    <row r="726" spans="13:19" ht="12" customHeight="1" x14ac:dyDescent="0.25">
      <c r="M726" s="314"/>
      <c r="N726" s="7"/>
      <c r="O726" s="7"/>
      <c r="P726" s="7"/>
      <c r="Q726" s="7"/>
      <c r="R726" s="7"/>
      <c r="S726" s="7"/>
    </row>
    <row r="727" spans="13:19" ht="12" customHeight="1" x14ac:dyDescent="0.25">
      <c r="M727" s="314"/>
      <c r="N727" s="7"/>
      <c r="O727" s="7"/>
      <c r="P727" s="7"/>
      <c r="Q727" s="7"/>
      <c r="R727" s="7"/>
      <c r="S727" s="7"/>
    </row>
    <row r="728" spans="13:19" ht="12" customHeight="1" x14ac:dyDescent="0.25">
      <c r="M728" s="314"/>
      <c r="N728" s="7"/>
      <c r="O728" s="7"/>
      <c r="P728" s="7"/>
      <c r="Q728" s="7"/>
      <c r="R728" s="7"/>
      <c r="S728" s="7"/>
    </row>
    <row r="729" spans="13:19" ht="12" customHeight="1" x14ac:dyDescent="0.25">
      <c r="M729" s="314"/>
      <c r="N729" s="7"/>
      <c r="O729" s="7"/>
      <c r="P729" s="7"/>
      <c r="Q729" s="7"/>
      <c r="R729" s="7"/>
      <c r="S729" s="7"/>
    </row>
    <row r="730" spans="13:19" ht="12" customHeight="1" x14ac:dyDescent="0.25">
      <c r="M730" s="314"/>
      <c r="N730" s="7"/>
      <c r="O730" s="7"/>
      <c r="P730" s="7"/>
      <c r="Q730" s="7"/>
      <c r="R730" s="7"/>
      <c r="S730" s="7"/>
    </row>
    <row r="731" spans="13:19" ht="12" customHeight="1" x14ac:dyDescent="0.25">
      <c r="M731" s="314"/>
      <c r="N731" s="7"/>
      <c r="O731" s="7"/>
      <c r="P731" s="7"/>
      <c r="Q731" s="7"/>
      <c r="R731" s="7"/>
      <c r="S731" s="7"/>
    </row>
    <row r="732" spans="13:19" ht="12" customHeight="1" x14ac:dyDescent="0.25">
      <c r="M732" s="314"/>
      <c r="N732" s="7"/>
      <c r="O732" s="7"/>
      <c r="P732" s="7"/>
      <c r="Q732" s="7"/>
      <c r="R732" s="7"/>
      <c r="S732" s="7"/>
    </row>
    <row r="733" spans="13:19" ht="12" customHeight="1" x14ac:dyDescent="0.25">
      <c r="M733" s="314"/>
      <c r="N733" s="7"/>
      <c r="O733" s="7"/>
      <c r="P733" s="7"/>
      <c r="Q733" s="7"/>
      <c r="R733" s="7"/>
      <c r="S733" s="7"/>
    </row>
    <row r="734" spans="13:19" ht="12" customHeight="1" x14ac:dyDescent="0.25">
      <c r="M734" s="314"/>
      <c r="N734" s="7"/>
      <c r="O734" s="7"/>
      <c r="P734" s="7"/>
      <c r="Q734" s="7"/>
      <c r="R734" s="7"/>
      <c r="S734" s="7"/>
    </row>
    <row r="735" spans="13:19" ht="12" customHeight="1" x14ac:dyDescent="0.25">
      <c r="M735" s="314"/>
      <c r="N735" s="7"/>
      <c r="O735" s="7"/>
      <c r="P735" s="7"/>
      <c r="Q735" s="7"/>
      <c r="R735" s="7"/>
      <c r="S735" s="7"/>
    </row>
    <row r="736" spans="13:19" ht="12" customHeight="1" x14ac:dyDescent="0.25">
      <c r="M736" s="314"/>
      <c r="N736" s="7"/>
      <c r="O736" s="7"/>
      <c r="P736" s="7"/>
      <c r="Q736" s="7"/>
      <c r="R736" s="7"/>
      <c r="S736" s="7"/>
    </row>
    <row r="737" spans="13:19" ht="12" customHeight="1" x14ac:dyDescent="0.25">
      <c r="M737" s="314"/>
      <c r="N737" s="7"/>
      <c r="O737" s="7"/>
      <c r="P737" s="7"/>
      <c r="Q737" s="7"/>
      <c r="R737" s="7"/>
      <c r="S737" s="7"/>
    </row>
    <row r="738" spans="13:19" ht="12" customHeight="1" x14ac:dyDescent="0.25">
      <c r="M738" s="314"/>
      <c r="N738" s="7"/>
      <c r="O738" s="7"/>
      <c r="P738" s="7"/>
      <c r="Q738" s="7"/>
      <c r="R738" s="7"/>
      <c r="S738" s="7"/>
    </row>
    <row r="739" spans="13:19" ht="12" customHeight="1" x14ac:dyDescent="0.25">
      <c r="M739" s="314"/>
      <c r="N739" s="7"/>
      <c r="O739" s="7"/>
      <c r="P739" s="7"/>
      <c r="Q739" s="7"/>
      <c r="R739" s="7"/>
      <c r="S739" s="7"/>
    </row>
    <row r="740" spans="13:19" ht="12" customHeight="1" x14ac:dyDescent="0.25">
      <c r="M740" s="314"/>
      <c r="N740" s="7"/>
      <c r="O740" s="7"/>
      <c r="P740" s="7"/>
      <c r="Q740" s="7"/>
      <c r="R740" s="7"/>
      <c r="S740" s="7"/>
    </row>
    <row r="741" spans="13:19" ht="12" customHeight="1" x14ac:dyDescent="0.25">
      <c r="M741" s="314"/>
      <c r="N741" s="7"/>
      <c r="O741" s="7"/>
      <c r="P741" s="7"/>
      <c r="Q741" s="7"/>
      <c r="R741" s="7"/>
      <c r="S741" s="7"/>
    </row>
    <row r="742" spans="13:19" ht="12" customHeight="1" x14ac:dyDescent="0.25">
      <c r="M742" s="314"/>
      <c r="N742" s="7"/>
      <c r="O742" s="7"/>
      <c r="P742" s="7"/>
      <c r="Q742" s="7"/>
      <c r="R742" s="7"/>
      <c r="S742" s="7"/>
    </row>
    <row r="743" spans="13:19" ht="12" customHeight="1" x14ac:dyDescent="0.25">
      <c r="M743" s="314"/>
      <c r="N743" s="7"/>
      <c r="O743" s="7"/>
      <c r="P743" s="7"/>
      <c r="Q743" s="7"/>
      <c r="R743" s="7"/>
      <c r="S743" s="7"/>
    </row>
    <row r="744" spans="13:19" ht="12" customHeight="1" x14ac:dyDescent="0.25">
      <c r="M744" s="314"/>
      <c r="N744" s="7"/>
      <c r="O744" s="7"/>
      <c r="P744" s="7"/>
      <c r="Q744" s="7"/>
      <c r="R744" s="7"/>
      <c r="S744" s="7"/>
    </row>
    <row r="745" spans="13:19" ht="12" customHeight="1" x14ac:dyDescent="0.25">
      <c r="M745" s="314"/>
      <c r="N745" s="7"/>
      <c r="O745" s="7"/>
      <c r="P745" s="7"/>
      <c r="Q745" s="7"/>
      <c r="R745" s="7"/>
      <c r="S745" s="7"/>
    </row>
    <row r="746" spans="13:19" ht="12" customHeight="1" x14ac:dyDescent="0.25">
      <c r="M746" s="314"/>
      <c r="N746" s="7"/>
      <c r="O746" s="7"/>
      <c r="P746" s="7"/>
      <c r="Q746" s="7"/>
      <c r="R746" s="7"/>
      <c r="S746" s="7"/>
    </row>
    <row r="747" spans="13:19" ht="12" customHeight="1" x14ac:dyDescent="0.25">
      <c r="M747" s="314"/>
      <c r="N747" s="7"/>
      <c r="O747" s="7"/>
      <c r="P747" s="7"/>
      <c r="Q747" s="7"/>
      <c r="R747" s="7"/>
      <c r="S747" s="7"/>
    </row>
    <row r="748" spans="13:19" ht="12" customHeight="1" x14ac:dyDescent="0.25">
      <c r="M748" s="314"/>
      <c r="N748" s="7"/>
      <c r="O748" s="7"/>
      <c r="P748" s="7"/>
      <c r="Q748" s="7"/>
      <c r="R748" s="7"/>
      <c r="S748" s="7"/>
    </row>
    <row r="749" spans="13:19" ht="12" customHeight="1" x14ac:dyDescent="0.25">
      <c r="M749" s="314"/>
      <c r="N749" s="7"/>
      <c r="O749" s="7"/>
      <c r="P749" s="7"/>
      <c r="Q749" s="7"/>
      <c r="R749" s="7"/>
      <c r="S749" s="7"/>
    </row>
    <row r="750" spans="13:19" ht="12" customHeight="1" x14ac:dyDescent="0.25">
      <c r="M750" s="314"/>
      <c r="N750" s="7"/>
      <c r="O750" s="7"/>
      <c r="P750" s="7"/>
      <c r="Q750" s="7"/>
      <c r="R750" s="7"/>
      <c r="S750" s="7"/>
    </row>
    <row r="751" spans="13:19" ht="12" customHeight="1" x14ac:dyDescent="0.25">
      <c r="M751" s="314"/>
      <c r="N751" s="7"/>
      <c r="O751" s="7"/>
      <c r="P751" s="7"/>
      <c r="Q751" s="7"/>
      <c r="R751" s="7"/>
      <c r="S751" s="7"/>
    </row>
    <row r="752" spans="13:19" ht="12" customHeight="1" x14ac:dyDescent="0.25">
      <c r="M752" s="314"/>
      <c r="N752" s="7"/>
      <c r="O752" s="7"/>
      <c r="P752" s="7"/>
      <c r="Q752" s="7"/>
      <c r="R752" s="7"/>
      <c r="S752" s="7"/>
    </row>
    <row r="753" spans="13:19" ht="12" customHeight="1" x14ac:dyDescent="0.25">
      <c r="M753" s="314"/>
      <c r="N753" s="7"/>
      <c r="O753" s="7"/>
      <c r="P753" s="7"/>
      <c r="Q753" s="7"/>
      <c r="R753" s="7"/>
      <c r="S753" s="7"/>
    </row>
    <row r="754" spans="13:19" ht="12" customHeight="1" x14ac:dyDescent="0.25">
      <c r="M754" s="314"/>
      <c r="N754" s="7"/>
      <c r="O754" s="7"/>
      <c r="P754" s="7"/>
      <c r="Q754" s="7"/>
      <c r="R754" s="7"/>
      <c r="S754" s="7"/>
    </row>
    <row r="755" spans="13:19" ht="12" customHeight="1" x14ac:dyDescent="0.25">
      <c r="M755" s="314"/>
      <c r="N755" s="7"/>
      <c r="O755" s="7"/>
      <c r="P755" s="7"/>
      <c r="Q755" s="7"/>
      <c r="R755" s="7"/>
      <c r="S755" s="7"/>
    </row>
    <row r="756" spans="13:19" ht="12" customHeight="1" x14ac:dyDescent="0.25">
      <c r="M756" s="314"/>
      <c r="N756" s="7"/>
      <c r="O756" s="7"/>
      <c r="P756" s="7"/>
      <c r="Q756" s="7"/>
      <c r="R756" s="7"/>
      <c r="S756" s="7"/>
    </row>
    <row r="757" spans="13:19" ht="12" customHeight="1" x14ac:dyDescent="0.25">
      <c r="M757" s="314"/>
      <c r="N757" s="7"/>
      <c r="O757" s="7"/>
      <c r="P757" s="7"/>
      <c r="Q757" s="7"/>
      <c r="R757" s="7"/>
      <c r="S757" s="7"/>
    </row>
    <row r="758" spans="13:19" ht="12" customHeight="1" x14ac:dyDescent="0.25">
      <c r="M758" s="314"/>
      <c r="N758" s="7"/>
      <c r="O758" s="7"/>
      <c r="P758" s="7"/>
      <c r="Q758" s="7"/>
      <c r="R758" s="7"/>
      <c r="S758" s="7"/>
    </row>
    <row r="759" spans="13:19" ht="12" customHeight="1" x14ac:dyDescent="0.25">
      <c r="M759" s="314"/>
      <c r="N759" s="7"/>
      <c r="O759" s="7"/>
      <c r="P759" s="7"/>
      <c r="Q759" s="7"/>
      <c r="R759" s="7"/>
      <c r="S759" s="7"/>
    </row>
    <row r="760" spans="13:19" ht="12" customHeight="1" x14ac:dyDescent="0.25">
      <c r="M760" s="314"/>
      <c r="N760" s="7"/>
      <c r="O760" s="7"/>
      <c r="P760" s="7"/>
      <c r="Q760" s="7"/>
      <c r="R760" s="7"/>
      <c r="S760" s="7"/>
    </row>
    <row r="761" spans="13:19" ht="12" customHeight="1" x14ac:dyDescent="0.25">
      <c r="M761" s="314"/>
      <c r="N761" s="7"/>
      <c r="O761" s="7"/>
      <c r="P761" s="7"/>
      <c r="Q761" s="7"/>
      <c r="R761" s="7"/>
      <c r="S761" s="7"/>
    </row>
    <row r="762" spans="13:19" ht="12" customHeight="1" x14ac:dyDescent="0.25">
      <c r="M762" s="314"/>
      <c r="N762" s="7"/>
      <c r="O762" s="7"/>
      <c r="P762" s="7"/>
      <c r="Q762" s="7"/>
      <c r="R762" s="7"/>
      <c r="S762" s="7"/>
    </row>
    <row r="763" spans="13:19" ht="12" customHeight="1" x14ac:dyDescent="0.25">
      <c r="M763" s="314"/>
      <c r="N763" s="7"/>
      <c r="O763" s="7"/>
      <c r="P763" s="7"/>
      <c r="Q763" s="7"/>
      <c r="R763" s="7"/>
      <c r="S763" s="7"/>
    </row>
    <row r="764" spans="13:19" ht="12" customHeight="1" x14ac:dyDescent="0.25">
      <c r="M764" s="314"/>
      <c r="N764" s="7"/>
      <c r="O764" s="7"/>
      <c r="P764" s="7"/>
      <c r="Q764" s="7"/>
      <c r="R764" s="7"/>
      <c r="S764" s="7"/>
    </row>
    <row r="765" spans="13:19" ht="12" customHeight="1" x14ac:dyDescent="0.25">
      <c r="M765" s="314"/>
      <c r="N765" s="7"/>
      <c r="O765" s="7"/>
      <c r="P765" s="7"/>
      <c r="Q765" s="7"/>
      <c r="R765" s="7"/>
      <c r="S765" s="7"/>
    </row>
    <row r="766" spans="13:19" ht="12" customHeight="1" x14ac:dyDescent="0.25">
      <c r="M766" s="314"/>
      <c r="N766" s="7"/>
      <c r="O766" s="7"/>
      <c r="P766" s="7"/>
      <c r="Q766" s="7"/>
      <c r="R766" s="7"/>
      <c r="S766" s="7"/>
    </row>
    <row r="767" spans="13:19" ht="12" customHeight="1" x14ac:dyDescent="0.25">
      <c r="M767" s="314"/>
      <c r="N767" s="7"/>
      <c r="O767" s="7"/>
      <c r="P767" s="7"/>
      <c r="Q767" s="7"/>
      <c r="R767" s="7"/>
      <c r="S767" s="7"/>
    </row>
    <row r="768" spans="13:19" ht="12" customHeight="1" x14ac:dyDescent="0.25">
      <c r="M768" s="314"/>
      <c r="N768" s="7"/>
      <c r="O768" s="7"/>
      <c r="P768" s="7"/>
      <c r="Q768" s="7"/>
      <c r="R768" s="7"/>
      <c r="S768" s="7"/>
    </row>
    <row r="769" spans="13:19" ht="12" customHeight="1" x14ac:dyDescent="0.25">
      <c r="M769" s="314"/>
      <c r="N769" s="7"/>
      <c r="O769" s="7"/>
      <c r="P769" s="7"/>
      <c r="Q769" s="7"/>
      <c r="R769" s="7"/>
      <c r="S769" s="7"/>
    </row>
    <row r="770" spans="13:19" ht="12" customHeight="1" x14ac:dyDescent="0.25">
      <c r="M770" s="314"/>
      <c r="N770" s="7"/>
      <c r="O770" s="7"/>
      <c r="P770" s="7"/>
      <c r="Q770" s="7"/>
      <c r="R770" s="7"/>
      <c r="S770" s="7"/>
    </row>
    <row r="771" spans="13:19" ht="12" customHeight="1" x14ac:dyDescent="0.25">
      <c r="M771" s="314"/>
      <c r="N771" s="7"/>
      <c r="O771" s="7"/>
      <c r="P771" s="7"/>
      <c r="Q771" s="7"/>
      <c r="R771" s="7"/>
      <c r="S771" s="7"/>
    </row>
    <row r="772" spans="13:19" ht="12" customHeight="1" x14ac:dyDescent="0.25">
      <c r="M772" s="314"/>
      <c r="N772" s="7"/>
      <c r="O772" s="7"/>
      <c r="P772" s="7"/>
      <c r="Q772" s="7"/>
      <c r="R772" s="7"/>
      <c r="S772" s="7"/>
    </row>
    <row r="773" spans="13:19" ht="12" customHeight="1" x14ac:dyDescent="0.25">
      <c r="M773" s="314"/>
      <c r="N773" s="7"/>
      <c r="O773" s="7"/>
      <c r="P773" s="7"/>
      <c r="Q773" s="7"/>
      <c r="R773" s="7"/>
      <c r="S773" s="7"/>
    </row>
    <row r="774" spans="13:19" ht="12" customHeight="1" x14ac:dyDescent="0.25">
      <c r="M774" s="314"/>
      <c r="N774" s="7"/>
      <c r="O774" s="7"/>
      <c r="P774" s="7"/>
      <c r="Q774" s="7"/>
      <c r="R774" s="7"/>
      <c r="S774" s="7"/>
    </row>
    <row r="775" spans="13:19" ht="12" customHeight="1" x14ac:dyDescent="0.25">
      <c r="M775" s="314"/>
      <c r="N775" s="7"/>
      <c r="O775" s="7"/>
      <c r="P775" s="7"/>
      <c r="Q775" s="7"/>
      <c r="R775" s="7"/>
      <c r="S775" s="7"/>
    </row>
    <row r="776" spans="13:19" ht="12" customHeight="1" x14ac:dyDescent="0.25">
      <c r="M776" s="314"/>
      <c r="N776" s="7"/>
      <c r="O776" s="7"/>
      <c r="P776" s="7"/>
      <c r="Q776" s="7"/>
      <c r="R776" s="7"/>
      <c r="S776" s="7"/>
    </row>
    <row r="777" spans="13:19" ht="12" customHeight="1" x14ac:dyDescent="0.25">
      <c r="M777" s="314"/>
      <c r="N777" s="7"/>
      <c r="O777" s="7"/>
      <c r="P777" s="7"/>
      <c r="Q777" s="7"/>
      <c r="R777" s="7"/>
      <c r="S777" s="7"/>
    </row>
    <row r="778" spans="13:19" ht="12" customHeight="1" x14ac:dyDescent="0.25">
      <c r="M778" s="314"/>
      <c r="N778" s="7"/>
      <c r="O778" s="7"/>
      <c r="P778" s="7"/>
      <c r="Q778" s="7"/>
      <c r="R778" s="7"/>
      <c r="S778" s="7"/>
    </row>
    <row r="779" spans="13:19" ht="12" customHeight="1" x14ac:dyDescent="0.25">
      <c r="M779" s="314"/>
      <c r="N779" s="7"/>
      <c r="O779" s="7"/>
      <c r="P779" s="7"/>
      <c r="Q779" s="7"/>
      <c r="R779" s="7"/>
      <c r="S779" s="7"/>
    </row>
    <row r="780" spans="13:19" ht="12" customHeight="1" x14ac:dyDescent="0.25">
      <c r="M780" s="314"/>
      <c r="N780" s="7"/>
      <c r="O780" s="7"/>
      <c r="P780" s="7"/>
      <c r="Q780" s="7"/>
      <c r="R780" s="7"/>
      <c r="S780" s="7"/>
    </row>
    <row r="781" spans="13:19" ht="12" customHeight="1" x14ac:dyDescent="0.25">
      <c r="M781" s="314"/>
      <c r="N781" s="7"/>
      <c r="O781" s="7"/>
      <c r="P781" s="7"/>
      <c r="Q781" s="7"/>
      <c r="R781" s="7"/>
      <c r="S781" s="7"/>
    </row>
    <row r="782" spans="13:19" ht="12" customHeight="1" x14ac:dyDescent="0.25">
      <c r="M782" s="314"/>
      <c r="N782" s="7"/>
      <c r="O782" s="7"/>
      <c r="P782" s="7"/>
      <c r="Q782" s="7"/>
      <c r="R782" s="7"/>
      <c r="S782" s="7"/>
    </row>
    <row r="783" spans="13:19" ht="12" customHeight="1" x14ac:dyDescent="0.25">
      <c r="M783" s="314"/>
      <c r="N783" s="7"/>
      <c r="O783" s="7"/>
      <c r="P783" s="7"/>
      <c r="Q783" s="7"/>
      <c r="R783" s="7"/>
      <c r="S783" s="7"/>
    </row>
    <row r="784" spans="13:19" ht="12" customHeight="1" x14ac:dyDescent="0.25">
      <c r="M784" s="314"/>
      <c r="N784" s="7"/>
      <c r="O784" s="7"/>
      <c r="P784" s="7"/>
      <c r="Q784" s="7"/>
      <c r="R784" s="7"/>
      <c r="S784" s="7"/>
    </row>
    <row r="785" spans="13:19" ht="12" customHeight="1" x14ac:dyDescent="0.25">
      <c r="M785" s="314"/>
      <c r="N785" s="7"/>
      <c r="O785" s="7"/>
      <c r="P785" s="7"/>
      <c r="Q785" s="7"/>
      <c r="R785" s="7"/>
      <c r="S785" s="7"/>
    </row>
    <row r="786" spans="13:19" ht="12" customHeight="1" x14ac:dyDescent="0.25">
      <c r="M786" s="314"/>
      <c r="N786" s="7"/>
      <c r="O786" s="7"/>
      <c r="P786" s="7"/>
      <c r="Q786" s="7"/>
      <c r="R786" s="7"/>
      <c r="S786" s="7"/>
    </row>
    <row r="787" spans="13:19" ht="12" customHeight="1" x14ac:dyDescent="0.25">
      <c r="M787" s="314"/>
      <c r="N787" s="7"/>
      <c r="O787" s="7"/>
      <c r="P787" s="7"/>
      <c r="Q787" s="7"/>
      <c r="R787" s="7"/>
      <c r="S787" s="7"/>
    </row>
    <row r="788" spans="13:19" ht="12" customHeight="1" x14ac:dyDescent="0.25">
      <c r="M788" s="314"/>
      <c r="N788" s="7"/>
      <c r="O788" s="7"/>
      <c r="P788" s="7"/>
      <c r="Q788" s="7"/>
      <c r="R788" s="7"/>
      <c r="S788" s="7"/>
    </row>
    <row r="789" spans="13:19" ht="12" customHeight="1" x14ac:dyDescent="0.25">
      <c r="M789" s="314"/>
      <c r="N789" s="7"/>
      <c r="O789" s="7"/>
      <c r="P789" s="7"/>
      <c r="Q789" s="7"/>
      <c r="R789" s="7"/>
      <c r="S789" s="7"/>
    </row>
    <row r="790" spans="13:19" ht="12" customHeight="1" x14ac:dyDescent="0.25">
      <c r="M790" s="314"/>
      <c r="N790" s="7"/>
      <c r="O790" s="7"/>
      <c r="P790" s="7"/>
      <c r="Q790" s="7"/>
      <c r="R790" s="7"/>
      <c r="S790" s="7"/>
    </row>
    <row r="791" spans="13:19" ht="12" customHeight="1" x14ac:dyDescent="0.25">
      <c r="M791" s="314"/>
      <c r="N791" s="7"/>
      <c r="O791" s="7"/>
      <c r="P791" s="7"/>
      <c r="Q791" s="7"/>
      <c r="R791" s="7"/>
      <c r="S791" s="7"/>
    </row>
    <row r="792" spans="13:19" ht="12" customHeight="1" x14ac:dyDescent="0.25">
      <c r="M792" s="314"/>
      <c r="N792" s="7"/>
      <c r="O792" s="7"/>
      <c r="P792" s="7"/>
      <c r="Q792" s="7"/>
      <c r="R792" s="7"/>
      <c r="S792" s="7"/>
    </row>
    <row r="793" spans="13:19" ht="12" customHeight="1" x14ac:dyDescent="0.25">
      <c r="M793" s="314"/>
      <c r="N793" s="7"/>
      <c r="O793" s="7"/>
      <c r="P793" s="7"/>
      <c r="Q793" s="7"/>
      <c r="R793" s="7"/>
      <c r="S793" s="7"/>
    </row>
    <row r="794" spans="13:19" ht="12" customHeight="1" x14ac:dyDescent="0.25">
      <c r="M794" s="314"/>
      <c r="N794" s="7"/>
      <c r="O794" s="7"/>
      <c r="P794" s="7"/>
      <c r="Q794" s="7"/>
      <c r="R794" s="7"/>
      <c r="S794" s="7"/>
    </row>
    <row r="795" spans="13:19" ht="12" customHeight="1" x14ac:dyDescent="0.25">
      <c r="M795" s="314"/>
      <c r="N795" s="7"/>
      <c r="O795" s="7"/>
      <c r="P795" s="7"/>
      <c r="Q795" s="7"/>
      <c r="R795" s="7"/>
      <c r="S795" s="7"/>
    </row>
    <row r="796" spans="13:19" ht="12" customHeight="1" x14ac:dyDescent="0.25">
      <c r="M796" s="314"/>
      <c r="N796" s="7"/>
      <c r="O796" s="7"/>
      <c r="P796" s="7"/>
      <c r="Q796" s="7"/>
      <c r="R796" s="7"/>
      <c r="S796" s="7"/>
    </row>
    <row r="797" spans="13:19" ht="12" customHeight="1" x14ac:dyDescent="0.25">
      <c r="M797" s="314"/>
      <c r="N797" s="7"/>
      <c r="O797" s="7"/>
      <c r="P797" s="7"/>
      <c r="Q797" s="7"/>
      <c r="R797" s="7"/>
      <c r="S797" s="7"/>
    </row>
    <row r="798" spans="13:19" ht="12" customHeight="1" x14ac:dyDescent="0.25">
      <c r="M798" s="314"/>
      <c r="N798" s="7"/>
      <c r="O798" s="7"/>
      <c r="P798" s="7"/>
      <c r="Q798" s="7"/>
      <c r="R798" s="7"/>
      <c r="S798" s="7"/>
    </row>
    <row r="799" spans="13:19" ht="12" customHeight="1" x14ac:dyDescent="0.25">
      <c r="M799" s="314"/>
      <c r="N799" s="7"/>
      <c r="O799" s="7"/>
      <c r="P799" s="7"/>
      <c r="Q799" s="7"/>
      <c r="R799" s="7"/>
      <c r="S799" s="7"/>
    </row>
    <row r="800" spans="13:19" ht="12" customHeight="1" x14ac:dyDescent="0.25">
      <c r="M800" s="314"/>
      <c r="N800" s="7"/>
      <c r="O800" s="7"/>
      <c r="P800" s="7"/>
      <c r="Q800" s="7"/>
      <c r="R800" s="7"/>
      <c r="S800" s="7"/>
    </row>
    <row r="801" spans="13:19" ht="12" customHeight="1" x14ac:dyDescent="0.25">
      <c r="M801" s="314"/>
      <c r="N801" s="7"/>
      <c r="O801" s="7"/>
      <c r="P801" s="7"/>
      <c r="Q801" s="7"/>
      <c r="R801" s="7"/>
      <c r="S801" s="7"/>
    </row>
    <row r="802" spans="13:19" ht="12" customHeight="1" x14ac:dyDescent="0.25">
      <c r="M802" s="314"/>
      <c r="N802" s="7"/>
      <c r="O802" s="7"/>
      <c r="P802" s="7"/>
      <c r="Q802" s="7"/>
      <c r="R802" s="7"/>
      <c r="S802" s="7"/>
    </row>
    <row r="803" spans="13:19" ht="12" customHeight="1" x14ac:dyDescent="0.25">
      <c r="M803" s="314"/>
      <c r="N803" s="7"/>
      <c r="O803" s="7"/>
      <c r="P803" s="7"/>
      <c r="Q803" s="7"/>
      <c r="R803" s="7"/>
      <c r="S803" s="7"/>
    </row>
    <row r="804" spans="13:19" ht="12" customHeight="1" x14ac:dyDescent="0.25">
      <c r="M804" s="314"/>
      <c r="N804" s="7"/>
      <c r="O804" s="7"/>
      <c r="P804" s="7"/>
      <c r="Q804" s="7"/>
      <c r="R804" s="7"/>
      <c r="S804" s="7"/>
    </row>
    <row r="805" spans="13:19" ht="12" customHeight="1" x14ac:dyDescent="0.25">
      <c r="M805" s="314"/>
      <c r="N805" s="7"/>
      <c r="O805" s="7"/>
      <c r="P805" s="7"/>
      <c r="Q805" s="7"/>
      <c r="R805" s="7"/>
      <c r="S805" s="7"/>
    </row>
    <row r="806" spans="13:19" ht="12" customHeight="1" x14ac:dyDescent="0.25">
      <c r="M806" s="314"/>
      <c r="N806" s="7"/>
      <c r="O806" s="7"/>
      <c r="P806" s="7"/>
      <c r="Q806" s="7"/>
      <c r="R806" s="7"/>
      <c r="S806" s="7"/>
    </row>
    <row r="807" spans="13:19" ht="12" customHeight="1" x14ac:dyDescent="0.25">
      <c r="M807" s="314"/>
      <c r="N807" s="7"/>
      <c r="O807" s="7"/>
      <c r="P807" s="7"/>
      <c r="Q807" s="7"/>
      <c r="R807" s="7"/>
      <c r="S807" s="7"/>
    </row>
    <row r="808" spans="13:19" ht="12" customHeight="1" x14ac:dyDescent="0.25">
      <c r="M808" s="314"/>
      <c r="N808" s="7"/>
      <c r="O808" s="7"/>
      <c r="P808" s="7"/>
      <c r="Q808" s="7"/>
      <c r="R808" s="7"/>
      <c r="S808" s="7"/>
    </row>
    <row r="809" spans="13:19" ht="12" customHeight="1" x14ac:dyDescent="0.25">
      <c r="M809" s="314"/>
      <c r="N809" s="7"/>
      <c r="O809" s="7"/>
      <c r="P809" s="7"/>
      <c r="Q809" s="7"/>
      <c r="R809" s="7"/>
      <c r="S809" s="7"/>
    </row>
    <row r="810" spans="13:19" ht="12" customHeight="1" x14ac:dyDescent="0.25">
      <c r="M810" s="314"/>
      <c r="N810" s="7"/>
      <c r="O810" s="7"/>
      <c r="P810" s="7"/>
      <c r="Q810" s="7"/>
      <c r="R810" s="7"/>
      <c r="S810" s="7"/>
    </row>
    <row r="811" spans="13:19" ht="12" customHeight="1" x14ac:dyDescent="0.25">
      <c r="M811" s="314"/>
      <c r="N811" s="7"/>
      <c r="O811" s="7"/>
      <c r="P811" s="7"/>
      <c r="Q811" s="7"/>
      <c r="R811" s="7"/>
      <c r="S811" s="7"/>
    </row>
    <row r="812" spans="13:19" ht="12" customHeight="1" x14ac:dyDescent="0.25">
      <c r="M812" s="314"/>
      <c r="N812" s="7"/>
      <c r="O812" s="7"/>
      <c r="P812" s="7"/>
      <c r="Q812" s="7"/>
      <c r="R812" s="7"/>
      <c r="S812" s="7"/>
    </row>
    <row r="813" spans="13:19" ht="12" customHeight="1" x14ac:dyDescent="0.25">
      <c r="M813" s="314"/>
      <c r="N813" s="7"/>
      <c r="O813" s="7"/>
      <c r="P813" s="7"/>
      <c r="Q813" s="7"/>
      <c r="R813" s="7"/>
      <c r="S813" s="7"/>
    </row>
    <row r="814" spans="13:19" ht="12" customHeight="1" x14ac:dyDescent="0.25">
      <c r="M814" s="314"/>
      <c r="N814" s="7"/>
      <c r="O814" s="7"/>
      <c r="P814" s="7"/>
      <c r="Q814" s="7"/>
      <c r="R814" s="7"/>
      <c r="S814" s="7"/>
    </row>
    <row r="815" spans="13:19" ht="12" customHeight="1" x14ac:dyDescent="0.25">
      <c r="M815" s="314"/>
      <c r="N815" s="7"/>
      <c r="O815" s="7"/>
      <c r="P815" s="7"/>
      <c r="Q815" s="7"/>
      <c r="R815" s="7"/>
      <c r="S815" s="7"/>
    </row>
    <row r="816" spans="13:19" ht="12" customHeight="1" x14ac:dyDescent="0.25">
      <c r="M816" s="314"/>
      <c r="N816" s="7"/>
      <c r="O816" s="7"/>
      <c r="P816" s="7"/>
      <c r="Q816" s="7"/>
      <c r="R816" s="7"/>
      <c r="S816" s="7"/>
    </row>
    <row r="817" spans="13:19" ht="12" customHeight="1" x14ac:dyDescent="0.25">
      <c r="M817" s="314"/>
      <c r="N817" s="7"/>
      <c r="O817" s="7"/>
      <c r="P817" s="7"/>
      <c r="Q817" s="7"/>
      <c r="R817" s="7"/>
      <c r="S817" s="7"/>
    </row>
    <row r="818" spans="13:19" ht="12" customHeight="1" x14ac:dyDescent="0.25">
      <c r="M818" s="314"/>
      <c r="N818" s="7"/>
      <c r="O818" s="7"/>
      <c r="P818" s="7"/>
      <c r="Q818" s="7"/>
      <c r="R818" s="7"/>
      <c r="S818" s="7"/>
    </row>
    <row r="819" spans="13:19" ht="12" customHeight="1" x14ac:dyDescent="0.25">
      <c r="M819" s="314"/>
      <c r="N819" s="7"/>
      <c r="O819" s="7"/>
      <c r="P819" s="7"/>
      <c r="Q819" s="7"/>
      <c r="R819" s="7"/>
      <c r="S819" s="7"/>
    </row>
    <row r="820" spans="13:19" ht="12" customHeight="1" x14ac:dyDescent="0.25">
      <c r="M820" s="314"/>
      <c r="N820" s="7"/>
      <c r="O820" s="7"/>
      <c r="P820" s="7"/>
      <c r="Q820" s="7"/>
      <c r="R820" s="7"/>
      <c r="S820" s="7"/>
    </row>
    <row r="821" spans="13:19" ht="12" customHeight="1" x14ac:dyDescent="0.25">
      <c r="M821" s="314"/>
      <c r="N821" s="7"/>
      <c r="O821" s="7"/>
      <c r="P821" s="7"/>
      <c r="Q821" s="7"/>
      <c r="R821" s="7"/>
      <c r="S821" s="7"/>
    </row>
    <row r="822" spans="13:19" ht="12" customHeight="1" x14ac:dyDescent="0.25">
      <c r="M822" s="314"/>
      <c r="N822" s="7"/>
      <c r="O822" s="7"/>
      <c r="P822" s="7"/>
      <c r="Q822" s="7"/>
      <c r="R822" s="7"/>
      <c r="S822" s="7"/>
    </row>
    <row r="823" spans="13:19" ht="12" customHeight="1" x14ac:dyDescent="0.25">
      <c r="M823" s="314"/>
      <c r="N823" s="7"/>
      <c r="O823" s="7"/>
      <c r="P823" s="7"/>
      <c r="Q823" s="7"/>
      <c r="R823" s="7"/>
      <c r="S823" s="7"/>
    </row>
    <row r="824" spans="13:19" ht="12" customHeight="1" x14ac:dyDescent="0.25">
      <c r="M824" s="314"/>
      <c r="N824" s="7"/>
      <c r="O824" s="7"/>
      <c r="P824" s="7"/>
      <c r="Q824" s="7"/>
      <c r="R824" s="7"/>
      <c r="S824" s="7"/>
    </row>
    <row r="825" spans="13:19" ht="12" customHeight="1" x14ac:dyDescent="0.25">
      <c r="M825" s="314"/>
      <c r="N825" s="7"/>
      <c r="O825" s="7"/>
      <c r="P825" s="7"/>
      <c r="Q825" s="7"/>
      <c r="R825" s="7"/>
      <c r="S825" s="7"/>
    </row>
    <row r="826" spans="13:19" ht="12" customHeight="1" x14ac:dyDescent="0.25">
      <c r="M826" s="314"/>
      <c r="N826" s="7"/>
      <c r="O826" s="7"/>
      <c r="P826" s="7"/>
      <c r="Q826" s="7"/>
      <c r="R826" s="7"/>
      <c r="S826" s="7"/>
    </row>
    <row r="827" spans="13:19" ht="12" customHeight="1" x14ac:dyDescent="0.25">
      <c r="M827" s="314"/>
      <c r="N827" s="7"/>
      <c r="O827" s="7"/>
      <c r="P827" s="7"/>
      <c r="Q827" s="7"/>
      <c r="R827" s="7"/>
      <c r="S827" s="7"/>
    </row>
    <row r="828" spans="13:19" ht="12" customHeight="1" x14ac:dyDescent="0.25">
      <c r="M828" s="314"/>
      <c r="N828" s="7"/>
      <c r="O828" s="7"/>
      <c r="P828" s="7"/>
      <c r="Q828" s="7"/>
      <c r="R828" s="7"/>
      <c r="S828" s="7"/>
    </row>
    <row r="829" spans="13:19" ht="12" customHeight="1" x14ac:dyDescent="0.25">
      <c r="M829" s="314"/>
      <c r="N829" s="7"/>
      <c r="O829" s="7"/>
      <c r="P829" s="7"/>
      <c r="Q829" s="7"/>
      <c r="R829" s="7"/>
      <c r="S829" s="7"/>
    </row>
    <row r="830" spans="13:19" ht="12" customHeight="1" x14ac:dyDescent="0.25">
      <c r="M830" s="314"/>
      <c r="N830" s="7"/>
      <c r="O830" s="7"/>
      <c r="P830" s="7"/>
      <c r="Q830" s="7"/>
      <c r="R830" s="7"/>
      <c r="S830" s="7"/>
    </row>
    <row r="831" spans="13:19" ht="12" customHeight="1" x14ac:dyDescent="0.25">
      <c r="M831" s="314"/>
      <c r="N831" s="7"/>
      <c r="O831" s="7"/>
      <c r="P831" s="7"/>
      <c r="Q831" s="7"/>
      <c r="R831" s="7"/>
      <c r="S831" s="7"/>
    </row>
    <row r="832" spans="13:19" ht="12" customHeight="1" x14ac:dyDescent="0.25">
      <c r="M832" s="314"/>
      <c r="N832" s="7"/>
      <c r="O832" s="7"/>
      <c r="P832" s="7"/>
      <c r="Q832" s="7"/>
      <c r="R832" s="7"/>
      <c r="S832" s="7"/>
    </row>
    <row r="833" spans="13:19" ht="12" customHeight="1" x14ac:dyDescent="0.25">
      <c r="M833" s="314"/>
      <c r="N833" s="7"/>
      <c r="O833" s="7"/>
      <c r="P833" s="7"/>
      <c r="Q833" s="7"/>
      <c r="R833" s="7"/>
      <c r="S833" s="7"/>
    </row>
    <row r="834" spans="13:19" ht="12" customHeight="1" x14ac:dyDescent="0.25">
      <c r="M834" s="314"/>
      <c r="N834" s="7"/>
      <c r="O834" s="7"/>
      <c r="P834" s="7"/>
      <c r="Q834" s="7"/>
      <c r="R834" s="7"/>
      <c r="S834" s="7"/>
    </row>
    <row r="835" spans="13:19" ht="12" customHeight="1" x14ac:dyDescent="0.25">
      <c r="M835" s="314"/>
      <c r="N835" s="7"/>
      <c r="O835" s="7"/>
      <c r="P835" s="7"/>
      <c r="Q835" s="7"/>
      <c r="R835" s="7"/>
      <c r="S835" s="7"/>
    </row>
    <row r="836" spans="13:19" ht="12" customHeight="1" x14ac:dyDescent="0.25">
      <c r="M836" s="314"/>
      <c r="N836" s="7"/>
      <c r="O836" s="7"/>
      <c r="P836" s="7"/>
      <c r="Q836" s="7"/>
      <c r="R836" s="7"/>
      <c r="S836" s="7"/>
    </row>
    <row r="837" spans="13:19" ht="12" customHeight="1" x14ac:dyDescent="0.25">
      <c r="M837" s="314"/>
      <c r="N837" s="7"/>
      <c r="O837" s="7"/>
      <c r="P837" s="7"/>
      <c r="Q837" s="7"/>
      <c r="R837" s="7"/>
      <c r="S837" s="7"/>
    </row>
    <row r="838" spans="13:19" ht="12" customHeight="1" x14ac:dyDescent="0.25">
      <c r="M838" s="314"/>
      <c r="N838" s="7"/>
      <c r="O838" s="7"/>
      <c r="P838" s="7"/>
      <c r="Q838" s="7"/>
      <c r="R838" s="7"/>
      <c r="S838" s="7"/>
    </row>
    <row r="839" spans="13:19" ht="12" customHeight="1" x14ac:dyDescent="0.25">
      <c r="M839" s="314"/>
      <c r="N839" s="7"/>
      <c r="O839" s="7"/>
      <c r="P839" s="7"/>
      <c r="Q839" s="7"/>
      <c r="R839" s="7"/>
      <c r="S839" s="7"/>
    </row>
    <row r="840" spans="13:19" ht="12" customHeight="1" x14ac:dyDescent="0.25">
      <c r="M840" s="314"/>
      <c r="N840" s="7"/>
      <c r="O840" s="7"/>
      <c r="P840" s="7"/>
      <c r="Q840" s="7"/>
      <c r="R840" s="7"/>
      <c r="S840" s="7"/>
    </row>
    <row r="841" spans="13:19" ht="12" customHeight="1" x14ac:dyDescent="0.25">
      <c r="M841" s="314"/>
      <c r="N841" s="7"/>
      <c r="O841" s="7"/>
      <c r="P841" s="7"/>
      <c r="Q841" s="7"/>
      <c r="R841" s="7"/>
      <c r="S841" s="7"/>
    </row>
    <row r="842" spans="13:19" ht="12" customHeight="1" x14ac:dyDescent="0.25">
      <c r="M842" s="314"/>
      <c r="N842" s="7"/>
      <c r="O842" s="7"/>
      <c r="P842" s="7"/>
      <c r="Q842" s="7"/>
      <c r="R842" s="7"/>
      <c r="S842" s="7"/>
    </row>
    <row r="843" spans="13:19" ht="12" customHeight="1" x14ac:dyDescent="0.25">
      <c r="M843" s="314"/>
      <c r="N843" s="7"/>
      <c r="O843" s="7"/>
      <c r="P843" s="7"/>
      <c r="Q843" s="7"/>
      <c r="R843" s="7"/>
      <c r="S843" s="7"/>
    </row>
    <row r="844" spans="13:19" ht="12" customHeight="1" x14ac:dyDescent="0.25">
      <c r="M844" s="314"/>
      <c r="N844" s="7"/>
      <c r="O844" s="7"/>
      <c r="P844" s="7"/>
      <c r="Q844" s="7"/>
      <c r="R844" s="7"/>
      <c r="S844" s="7"/>
    </row>
    <row r="845" spans="13:19" ht="12" customHeight="1" x14ac:dyDescent="0.25">
      <c r="M845" s="314"/>
      <c r="N845" s="7"/>
      <c r="O845" s="7"/>
      <c r="P845" s="7"/>
      <c r="Q845" s="7"/>
      <c r="R845" s="7"/>
      <c r="S845" s="7"/>
    </row>
    <row r="846" spans="13:19" ht="12" customHeight="1" x14ac:dyDescent="0.25">
      <c r="M846" s="314"/>
      <c r="N846" s="7"/>
      <c r="O846" s="7"/>
      <c r="P846" s="7"/>
      <c r="Q846" s="7"/>
      <c r="R846" s="7"/>
      <c r="S846" s="7"/>
    </row>
    <row r="847" spans="13:19" ht="12" customHeight="1" x14ac:dyDescent="0.25">
      <c r="M847" s="314"/>
      <c r="N847" s="7"/>
      <c r="O847" s="7"/>
      <c r="P847" s="7"/>
      <c r="Q847" s="7"/>
      <c r="R847" s="7"/>
      <c r="S847" s="7"/>
    </row>
    <row r="848" spans="13:19" ht="12" customHeight="1" x14ac:dyDescent="0.25">
      <c r="M848" s="314"/>
      <c r="N848" s="7"/>
      <c r="O848" s="7"/>
      <c r="P848" s="7"/>
      <c r="Q848" s="7"/>
      <c r="R848" s="7"/>
      <c r="S848" s="7"/>
    </row>
    <row r="849" spans="13:19" ht="12" customHeight="1" x14ac:dyDescent="0.25">
      <c r="M849" s="314"/>
      <c r="N849" s="7"/>
      <c r="O849" s="7"/>
      <c r="P849" s="7"/>
      <c r="Q849" s="7"/>
      <c r="R849" s="7"/>
      <c r="S849" s="7"/>
    </row>
    <row r="850" spans="13:19" ht="12" customHeight="1" x14ac:dyDescent="0.25">
      <c r="M850" s="314"/>
      <c r="N850" s="7"/>
      <c r="O850" s="7"/>
      <c r="P850" s="7"/>
      <c r="Q850" s="7"/>
      <c r="R850" s="7"/>
      <c r="S850" s="7"/>
    </row>
    <row r="851" spans="13:19" ht="12" customHeight="1" x14ac:dyDescent="0.25">
      <c r="M851" s="314"/>
      <c r="N851" s="7"/>
      <c r="O851" s="7"/>
      <c r="P851" s="7"/>
      <c r="Q851" s="7"/>
      <c r="R851" s="7"/>
      <c r="S851" s="7"/>
    </row>
    <row r="852" spans="13:19" ht="12" customHeight="1" x14ac:dyDescent="0.25">
      <c r="M852" s="314"/>
      <c r="N852" s="7"/>
      <c r="O852" s="7"/>
      <c r="P852" s="7"/>
      <c r="Q852" s="7"/>
      <c r="R852" s="7"/>
      <c r="S852" s="7"/>
    </row>
    <row r="853" spans="13:19" ht="12" customHeight="1" x14ac:dyDescent="0.25">
      <c r="M853" s="314"/>
      <c r="N853" s="7"/>
      <c r="O853" s="7"/>
      <c r="P853" s="7"/>
      <c r="Q853" s="7"/>
      <c r="R853" s="7"/>
      <c r="S853" s="7"/>
    </row>
    <row r="854" spans="13:19" ht="12" customHeight="1" x14ac:dyDescent="0.25">
      <c r="M854" s="314"/>
      <c r="N854" s="7"/>
      <c r="O854" s="7"/>
      <c r="P854" s="7"/>
      <c r="Q854" s="7"/>
      <c r="R854" s="7"/>
      <c r="S854" s="7"/>
    </row>
    <row r="855" spans="13:19" ht="12" customHeight="1" x14ac:dyDescent="0.25">
      <c r="M855" s="314"/>
      <c r="N855" s="7"/>
      <c r="O855" s="7"/>
      <c r="P855" s="7"/>
      <c r="Q855" s="7"/>
      <c r="R855" s="7"/>
      <c r="S855" s="7"/>
    </row>
    <row r="856" spans="13:19" ht="12" customHeight="1" x14ac:dyDescent="0.25">
      <c r="M856" s="314"/>
      <c r="N856" s="7"/>
      <c r="O856" s="7"/>
      <c r="P856" s="7"/>
      <c r="Q856" s="7"/>
      <c r="R856" s="7"/>
      <c r="S856" s="7"/>
    </row>
    <row r="857" spans="13:19" ht="12" customHeight="1" x14ac:dyDescent="0.25">
      <c r="M857" s="314"/>
      <c r="N857" s="7"/>
      <c r="O857" s="7"/>
      <c r="P857" s="7"/>
      <c r="Q857" s="7"/>
      <c r="R857" s="7"/>
      <c r="S857" s="7"/>
    </row>
    <row r="858" spans="13:19" ht="12" customHeight="1" x14ac:dyDescent="0.25">
      <c r="M858" s="314"/>
      <c r="N858" s="7"/>
      <c r="O858" s="7"/>
      <c r="P858" s="7"/>
      <c r="Q858" s="7"/>
      <c r="R858" s="7"/>
      <c r="S858" s="7"/>
    </row>
    <row r="859" spans="13:19" ht="12" customHeight="1" x14ac:dyDescent="0.25">
      <c r="M859" s="314"/>
      <c r="N859" s="7"/>
      <c r="O859" s="7"/>
      <c r="P859" s="7"/>
      <c r="Q859" s="7"/>
      <c r="R859" s="7"/>
      <c r="S859" s="7"/>
    </row>
    <row r="860" spans="13:19" ht="12" customHeight="1" x14ac:dyDescent="0.25">
      <c r="M860" s="314"/>
      <c r="N860" s="7"/>
      <c r="O860" s="7"/>
      <c r="P860" s="7"/>
      <c r="Q860" s="7"/>
      <c r="R860" s="7"/>
      <c r="S860" s="7"/>
    </row>
    <row r="861" spans="13:19" ht="12" customHeight="1" x14ac:dyDescent="0.25">
      <c r="M861" s="314"/>
      <c r="N861" s="7"/>
      <c r="O861" s="7"/>
      <c r="P861" s="7"/>
      <c r="Q861" s="7"/>
      <c r="R861" s="7"/>
      <c r="S861" s="7"/>
    </row>
    <row r="862" spans="13:19" ht="12" customHeight="1" x14ac:dyDescent="0.25">
      <c r="M862" s="314"/>
      <c r="N862" s="7"/>
      <c r="O862" s="7"/>
      <c r="P862" s="7"/>
      <c r="Q862" s="7"/>
      <c r="R862" s="7"/>
      <c r="S862" s="7"/>
    </row>
    <row r="863" spans="13:19" ht="12" customHeight="1" x14ac:dyDescent="0.25">
      <c r="M863" s="314"/>
      <c r="N863" s="7"/>
      <c r="O863" s="7"/>
      <c r="P863" s="7"/>
      <c r="Q863" s="7"/>
      <c r="R863" s="7"/>
      <c r="S863" s="7"/>
    </row>
    <row r="864" spans="13:19" ht="12" customHeight="1" x14ac:dyDescent="0.25">
      <c r="M864" s="314"/>
      <c r="N864" s="7"/>
      <c r="O864" s="7"/>
      <c r="P864" s="7"/>
      <c r="Q864" s="7"/>
      <c r="R864" s="7"/>
      <c r="S864" s="7"/>
    </row>
    <row r="865" spans="13:19" ht="12" customHeight="1" x14ac:dyDescent="0.25">
      <c r="M865" s="314"/>
      <c r="N865" s="7"/>
      <c r="O865" s="7"/>
      <c r="P865" s="7"/>
      <c r="Q865" s="7"/>
      <c r="R865" s="7"/>
      <c r="S865" s="7"/>
    </row>
    <row r="866" spans="13:19" ht="12" customHeight="1" x14ac:dyDescent="0.25">
      <c r="M866" s="314"/>
      <c r="N866" s="7"/>
      <c r="O866" s="7"/>
      <c r="P866" s="7"/>
      <c r="Q866" s="7"/>
      <c r="R866" s="7"/>
      <c r="S866" s="7"/>
    </row>
    <row r="867" spans="13:19" ht="12" customHeight="1" x14ac:dyDescent="0.25">
      <c r="M867" s="314"/>
      <c r="N867" s="7"/>
      <c r="O867" s="7"/>
      <c r="P867" s="7"/>
      <c r="Q867" s="7"/>
      <c r="R867" s="7"/>
      <c r="S867" s="7"/>
    </row>
    <row r="868" spans="13:19" ht="12" customHeight="1" x14ac:dyDescent="0.25">
      <c r="M868" s="314"/>
      <c r="N868" s="7"/>
      <c r="O868" s="7"/>
      <c r="P868" s="7"/>
      <c r="Q868" s="7"/>
      <c r="R868" s="7"/>
      <c r="S868" s="7"/>
    </row>
    <row r="869" spans="13:19" ht="12" customHeight="1" x14ac:dyDescent="0.25">
      <c r="M869" s="314"/>
      <c r="N869" s="7"/>
      <c r="O869" s="7"/>
      <c r="P869" s="7"/>
      <c r="Q869" s="7"/>
      <c r="R869" s="7"/>
      <c r="S869" s="7"/>
    </row>
    <row r="870" spans="13:19" ht="12" customHeight="1" x14ac:dyDescent="0.25">
      <c r="M870" s="314"/>
      <c r="N870" s="7"/>
      <c r="O870" s="7"/>
      <c r="P870" s="7"/>
      <c r="Q870" s="7"/>
      <c r="R870" s="7"/>
      <c r="S870" s="7"/>
    </row>
    <row r="871" spans="13:19" ht="12" customHeight="1" x14ac:dyDescent="0.25">
      <c r="M871" s="314"/>
      <c r="N871" s="7"/>
      <c r="O871" s="7"/>
      <c r="P871" s="7"/>
      <c r="Q871" s="7"/>
      <c r="R871" s="7"/>
      <c r="S871" s="7"/>
    </row>
    <row r="872" spans="13:19" ht="12" customHeight="1" x14ac:dyDescent="0.25">
      <c r="M872" s="314"/>
      <c r="N872" s="7"/>
      <c r="O872" s="7"/>
      <c r="P872" s="7"/>
      <c r="Q872" s="7"/>
      <c r="R872" s="7"/>
      <c r="S872" s="7"/>
    </row>
    <row r="873" spans="13:19" ht="12" customHeight="1" x14ac:dyDescent="0.25">
      <c r="M873" s="314"/>
      <c r="N873" s="7"/>
      <c r="O873" s="7"/>
      <c r="P873" s="7"/>
      <c r="Q873" s="7"/>
      <c r="R873" s="7"/>
      <c r="S873" s="7"/>
    </row>
    <row r="874" spans="13:19" ht="12" customHeight="1" x14ac:dyDescent="0.25">
      <c r="M874" s="314"/>
      <c r="N874" s="7"/>
      <c r="O874" s="7"/>
      <c r="P874" s="7"/>
      <c r="Q874" s="7"/>
      <c r="R874" s="7"/>
      <c r="S874" s="7"/>
    </row>
    <row r="875" spans="13:19" ht="12" customHeight="1" x14ac:dyDescent="0.25">
      <c r="M875" s="314"/>
      <c r="N875" s="7"/>
      <c r="O875" s="7"/>
      <c r="P875" s="7"/>
      <c r="Q875" s="7"/>
      <c r="R875" s="7"/>
      <c r="S875" s="7"/>
    </row>
    <row r="876" spans="13:19" ht="12" customHeight="1" x14ac:dyDescent="0.25">
      <c r="M876" s="314"/>
      <c r="N876" s="7"/>
      <c r="O876" s="7"/>
      <c r="P876" s="7"/>
      <c r="Q876" s="7"/>
      <c r="R876" s="7"/>
      <c r="S876" s="7"/>
    </row>
    <row r="877" spans="13:19" ht="12" customHeight="1" x14ac:dyDescent="0.25">
      <c r="M877" s="314"/>
      <c r="N877" s="7"/>
      <c r="O877" s="7"/>
      <c r="P877" s="7"/>
      <c r="Q877" s="7"/>
      <c r="R877" s="7"/>
      <c r="S877" s="7"/>
    </row>
    <row r="878" spans="13:19" ht="12" customHeight="1" x14ac:dyDescent="0.25">
      <c r="M878" s="314"/>
      <c r="N878" s="7"/>
      <c r="O878" s="7"/>
      <c r="P878" s="7"/>
      <c r="Q878" s="7"/>
      <c r="R878" s="7"/>
      <c r="S878" s="7"/>
    </row>
    <row r="879" spans="13:19" ht="12" customHeight="1" x14ac:dyDescent="0.25">
      <c r="M879" s="314"/>
      <c r="N879" s="7"/>
      <c r="O879" s="7"/>
      <c r="P879" s="7"/>
      <c r="Q879" s="7"/>
      <c r="R879" s="7"/>
      <c r="S879" s="7"/>
    </row>
    <row r="880" spans="13:19" ht="12" customHeight="1" x14ac:dyDescent="0.25">
      <c r="M880" s="314"/>
      <c r="N880" s="7"/>
      <c r="O880" s="7"/>
      <c r="P880" s="7"/>
      <c r="Q880" s="7"/>
      <c r="R880" s="7"/>
      <c r="S880" s="7"/>
    </row>
    <row r="881" spans="13:19" ht="12" customHeight="1" x14ac:dyDescent="0.25">
      <c r="M881" s="314"/>
      <c r="N881" s="7"/>
      <c r="O881" s="7"/>
      <c r="P881" s="7"/>
      <c r="Q881" s="7"/>
      <c r="R881" s="7"/>
      <c r="S881" s="7"/>
    </row>
    <row r="882" spans="13:19" ht="12" customHeight="1" x14ac:dyDescent="0.25">
      <c r="M882" s="314"/>
      <c r="N882" s="7"/>
      <c r="O882" s="7"/>
      <c r="P882" s="7"/>
      <c r="Q882" s="7"/>
      <c r="R882" s="7"/>
      <c r="S882" s="7"/>
    </row>
    <row r="883" spans="13:19" ht="12" customHeight="1" x14ac:dyDescent="0.25">
      <c r="M883" s="314"/>
      <c r="N883" s="7"/>
      <c r="O883" s="7"/>
      <c r="P883" s="7"/>
      <c r="Q883" s="7"/>
      <c r="R883" s="7"/>
      <c r="S883" s="7"/>
    </row>
    <row r="884" spans="13:19" ht="12" customHeight="1" x14ac:dyDescent="0.25">
      <c r="M884" s="314"/>
      <c r="N884" s="7"/>
      <c r="O884" s="7"/>
      <c r="P884" s="7"/>
      <c r="Q884" s="7"/>
      <c r="R884" s="7"/>
      <c r="S884" s="7"/>
    </row>
    <row r="885" spans="13:19" ht="12" customHeight="1" x14ac:dyDescent="0.25">
      <c r="M885" s="314"/>
      <c r="N885" s="7"/>
      <c r="O885" s="7"/>
      <c r="P885" s="7"/>
      <c r="Q885" s="7"/>
      <c r="R885" s="7"/>
      <c r="S885" s="7"/>
    </row>
    <row r="886" spans="13:19" ht="12" customHeight="1" x14ac:dyDescent="0.25">
      <c r="M886" s="314"/>
      <c r="N886" s="7"/>
      <c r="O886" s="7"/>
      <c r="P886" s="7"/>
      <c r="Q886" s="7"/>
      <c r="R886" s="7"/>
      <c r="S886" s="7"/>
    </row>
    <row r="887" spans="13:19" ht="12" customHeight="1" x14ac:dyDescent="0.25">
      <c r="M887" s="314"/>
      <c r="N887" s="7"/>
      <c r="O887" s="7"/>
      <c r="P887" s="7"/>
      <c r="Q887" s="7"/>
      <c r="R887" s="7"/>
      <c r="S887" s="7"/>
    </row>
    <row r="888" spans="13:19" ht="12" customHeight="1" x14ac:dyDescent="0.25">
      <c r="M888" s="314"/>
      <c r="N888" s="7"/>
      <c r="O888" s="7"/>
      <c r="P888" s="7"/>
      <c r="Q888" s="7"/>
      <c r="R888" s="7"/>
      <c r="S888" s="7"/>
    </row>
    <row r="889" spans="13:19" ht="12" customHeight="1" x14ac:dyDescent="0.25">
      <c r="M889" s="314"/>
      <c r="N889" s="7"/>
      <c r="O889" s="7"/>
      <c r="P889" s="7"/>
      <c r="Q889" s="7"/>
      <c r="R889" s="7"/>
      <c r="S889" s="7"/>
    </row>
    <row r="890" spans="13:19" ht="12" customHeight="1" x14ac:dyDescent="0.25">
      <c r="M890" s="314"/>
      <c r="N890" s="7"/>
      <c r="O890" s="7"/>
      <c r="P890" s="7"/>
      <c r="Q890" s="7"/>
      <c r="R890" s="7"/>
      <c r="S890" s="7"/>
    </row>
    <row r="891" spans="13:19" ht="12" customHeight="1" x14ac:dyDescent="0.25">
      <c r="M891" s="314"/>
      <c r="N891" s="7"/>
      <c r="O891" s="7"/>
      <c r="P891" s="7"/>
      <c r="Q891" s="7"/>
      <c r="R891" s="7"/>
      <c r="S891" s="7"/>
    </row>
    <row r="892" spans="13:19" ht="12" customHeight="1" x14ac:dyDescent="0.25">
      <c r="M892" s="314"/>
      <c r="N892" s="7"/>
      <c r="O892" s="7"/>
      <c r="P892" s="7"/>
      <c r="Q892" s="7"/>
      <c r="R892" s="7"/>
      <c r="S892" s="7"/>
    </row>
    <row r="893" spans="13:19" ht="12" customHeight="1" x14ac:dyDescent="0.25">
      <c r="M893" s="314"/>
      <c r="N893" s="7"/>
      <c r="O893" s="7"/>
      <c r="P893" s="7"/>
      <c r="Q893" s="7"/>
      <c r="R893" s="7"/>
      <c r="S893" s="7"/>
    </row>
    <row r="894" spans="13:19" ht="12" customHeight="1" x14ac:dyDescent="0.25">
      <c r="M894" s="314"/>
      <c r="N894" s="7"/>
      <c r="O894" s="7"/>
      <c r="P894" s="7"/>
      <c r="Q894" s="7"/>
      <c r="R894" s="7"/>
      <c r="S894" s="7"/>
    </row>
    <row r="895" spans="13:19" ht="12" customHeight="1" x14ac:dyDescent="0.25">
      <c r="M895" s="314"/>
      <c r="N895" s="7"/>
      <c r="O895" s="7"/>
      <c r="P895" s="7"/>
      <c r="Q895" s="7"/>
      <c r="R895" s="7"/>
      <c r="S895" s="7"/>
    </row>
    <row r="896" spans="13:19" ht="12" customHeight="1" x14ac:dyDescent="0.25">
      <c r="M896" s="314"/>
      <c r="N896" s="7"/>
      <c r="O896" s="7"/>
      <c r="P896" s="7"/>
      <c r="Q896" s="7"/>
      <c r="R896" s="7"/>
      <c r="S896" s="7"/>
    </row>
    <row r="897" spans="13:19" ht="12" customHeight="1" x14ac:dyDescent="0.25">
      <c r="M897" s="314"/>
      <c r="N897" s="7"/>
      <c r="O897" s="7"/>
      <c r="P897" s="7"/>
      <c r="Q897" s="7"/>
      <c r="R897" s="7"/>
      <c r="S897" s="7"/>
    </row>
    <row r="898" spans="13:19" ht="12" customHeight="1" x14ac:dyDescent="0.25">
      <c r="M898" s="314"/>
      <c r="N898" s="7"/>
      <c r="O898" s="7"/>
      <c r="P898" s="7"/>
      <c r="Q898" s="7"/>
      <c r="R898" s="7"/>
      <c r="S898" s="7"/>
    </row>
    <row r="899" spans="13:19" ht="12" customHeight="1" x14ac:dyDescent="0.25">
      <c r="M899" s="314"/>
      <c r="N899" s="7"/>
      <c r="O899" s="7"/>
      <c r="P899" s="7"/>
      <c r="Q899" s="7"/>
      <c r="R899" s="7"/>
      <c r="S899" s="7"/>
    </row>
    <row r="900" spans="13:19" ht="12" customHeight="1" x14ac:dyDescent="0.25">
      <c r="M900" s="314"/>
      <c r="N900" s="7"/>
      <c r="O900" s="7"/>
      <c r="P900" s="7"/>
      <c r="Q900" s="7"/>
      <c r="R900" s="7"/>
      <c r="S900" s="7"/>
    </row>
    <row r="901" spans="13:19" ht="12" customHeight="1" x14ac:dyDescent="0.25">
      <c r="M901" s="314"/>
      <c r="N901" s="7"/>
      <c r="O901" s="7"/>
      <c r="P901" s="7"/>
      <c r="Q901" s="7"/>
      <c r="R901" s="7"/>
      <c r="S901" s="7"/>
    </row>
    <row r="902" spans="13:19" ht="12" customHeight="1" x14ac:dyDescent="0.25">
      <c r="M902" s="314"/>
      <c r="N902" s="7"/>
      <c r="O902" s="7"/>
      <c r="P902" s="7"/>
      <c r="Q902" s="7"/>
      <c r="R902" s="7"/>
      <c r="S902" s="7"/>
    </row>
    <row r="903" spans="13:19" ht="12" customHeight="1" x14ac:dyDescent="0.25">
      <c r="M903" s="314"/>
      <c r="N903" s="7"/>
      <c r="O903" s="7"/>
      <c r="P903" s="7"/>
      <c r="Q903" s="7"/>
      <c r="R903" s="7"/>
      <c r="S903" s="7"/>
    </row>
    <row r="904" spans="13:19" ht="12" customHeight="1" x14ac:dyDescent="0.25">
      <c r="M904" s="314"/>
      <c r="N904" s="7"/>
      <c r="O904" s="7"/>
      <c r="P904" s="7"/>
      <c r="Q904" s="7"/>
      <c r="R904" s="7"/>
      <c r="S904" s="7"/>
    </row>
    <row r="905" spans="13:19" ht="12" customHeight="1" x14ac:dyDescent="0.25">
      <c r="M905" s="314"/>
      <c r="N905" s="7"/>
      <c r="O905" s="7"/>
      <c r="P905" s="7"/>
      <c r="Q905" s="7"/>
      <c r="R905" s="7"/>
      <c r="S905" s="7"/>
    </row>
    <row r="906" spans="13:19" ht="12" customHeight="1" x14ac:dyDescent="0.25">
      <c r="M906" s="314"/>
      <c r="N906" s="7"/>
      <c r="O906" s="7"/>
      <c r="P906" s="7"/>
      <c r="Q906" s="7"/>
      <c r="R906" s="7"/>
      <c r="S906" s="7"/>
    </row>
    <row r="907" spans="13:19" ht="12" customHeight="1" x14ac:dyDescent="0.25">
      <c r="M907" s="314"/>
      <c r="N907" s="7"/>
      <c r="O907" s="7"/>
      <c r="P907" s="7"/>
      <c r="Q907" s="7"/>
      <c r="R907" s="7"/>
      <c r="S907" s="7"/>
    </row>
    <row r="908" spans="13:19" ht="12" customHeight="1" x14ac:dyDescent="0.25">
      <c r="M908" s="314"/>
      <c r="N908" s="7"/>
      <c r="O908" s="7"/>
      <c r="P908" s="7"/>
      <c r="Q908" s="7"/>
      <c r="R908" s="7"/>
      <c r="S908" s="7"/>
    </row>
    <row r="909" spans="13:19" ht="12" customHeight="1" x14ac:dyDescent="0.25">
      <c r="M909" s="314"/>
      <c r="N909" s="7"/>
      <c r="O909" s="7"/>
      <c r="P909" s="7"/>
      <c r="Q909" s="7"/>
      <c r="R909" s="7"/>
      <c r="S909" s="7"/>
    </row>
    <row r="910" spans="13:19" ht="12" customHeight="1" x14ac:dyDescent="0.25">
      <c r="M910" s="314"/>
      <c r="N910" s="7"/>
      <c r="O910" s="7"/>
      <c r="P910" s="7"/>
      <c r="Q910" s="7"/>
      <c r="R910" s="7"/>
      <c r="S910" s="7"/>
    </row>
    <row r="911" spans="13:19" ht="12" customHeight="1" x14ac:dyDescent="0.25">
      <c r="M911" s="314"/>
      <c r="N911" s="7"/>
      <c r="O911" s="7"/>
      <c r="P911" s="7"/>
      <c r="Q911" s="7"/>
      <c r="R911" s="7"/>
      <c r="S911" s="7"/>
    </row>
    <row r="912" spans="13:19" ht="12" customHeight="1" x14ac:dyDescent="0.25">
      <c r="M912" s="314"/>
      <c r="N912" s="7"/>
      <c r="O912" s="7"/>
      <c r="P912" s="7"/>
      <c r="Q912" s="7"/>
      <c r="R912" s="7"/>
      <c r="S912" s="7"/>
    </row>
    <row r="913" spans="13:19" ht="12" customHeight="1" x14ac:dyDescent="0.25">
      <c r="M913" s="314"/>
      <c r="N913" s="7"/>
      <c r="O913" s="7"/>
      <c r="P913" s="7"/>
      <c r="Q913" s="7"/>
      <c r="R913" s="7"/>
      <c r="S913" s="7"/>
    </row>
    <row r="914" spans="13:19" ht="12" customHeight="1" x14ac:dyDescent="0.25">
      <c r="M914" s="314"/>
      <c r="N914" s="7"/>
      <c r="O914" s="7"/>
      <c r="P914" s="7"/>
      <c r="Q914" s="7"/>
      <c r="R914" s="7"/>
      <c r="S914" s="7"/>
    </row>
    <row r="915" spans="13:19" ht="12" customHeight="1" x14ac:dyDescent="0.25">
      <c r="M915" s="314"/>
      <c r="N915" s="7"/>
      <c r="O915" s="7"/>
      <c r="P915" s="7"/>
      <c r="Q915" s="7"/>
      <c r="R915" s="7"/>
      <c r="S915" s="7"/>
    </row>
    <row r="916" spans="13:19" ht="12" customHeight="1" x14ac:dyDescent="0.25">
      <c r="M916" s="314"/>
      <c r="N916" s="7"/>
      <c r="O916" s="7"/>
      <c r="P916" s="7"/>
      <c r="Q916" s="7"/>
      <c r="R916" s="7"/>
      <c r="S916" s="7"/>
    </row>
    <row r="917" spans="13:19" ht="12" customHeight="1" x14ac:dyDescent="0.25">
      <c r="M917" s="314"/>
      <c r="N917" s="7"/>
      <c r="O917" s="7"/>
      <c r="P917" s="7"/>
      <c r="Q917" s="7"/>
      <c r="R917" s="7"/>
      <c r="S917" s="7"/>
    </row>
    <row r="918" spans="13:19" ht="12" customHeight="1" x14ac:dyDescent="0.25">
      <c r="M918" s="314"/>
      <c r="N918" s="7"/>
      <c r="O918" s="7"/>
      <c r="P918" s="7"/>
      <c r="Q918" s="7"/>
      <c r="R918" s="7"/>
      <c r="S918" s="7"/>
    </row>
    <row r="919" spans="13:19" ht="12" customHeight="1" x14ac:dyDescent="0.25">
      <c r="M919" s="314"/>
      <c r="N919" s="7"/>
      <c r="O919" s="7"/>
      <c r="P919" s="7"/>
      <c r="Q919" s="7"/>
      <c r="R919" s="7"/>
      <c r="S919" s="7"/>
    </row>
    <row r="920" spans="13:19" ht="12" customHeight="1" x14ac:dyDescent="0.25">
      <c r="M920" s="314"/>
      <c r="N920" s="7"/>
      <c r="O920" s="7"/>
      <c r="P920" s="7"/>
      <c r="Q920" s="7"/>
      <c r="R920" s="7"/>
      <c r="S920" s="7"/>
    </row>
    <row r="921" spans="13:19" ht="12" customHeight="1" x14ac:dyDescent="0.25">
      <c r="M921" s="314"/>
      <c r="N921" s="7"/>
      <c r="O921" s="7"/>
      <c r="P921" s="7"/>
      <c r="Q921" s="7"/>
      <c r="R921" s="7"/>
      <c r="S921" s="7"/>
    </row>
    <row r="922" spans="13:19" ht="12" customHeight="1" x14ac:dyDescent="0.25">
      <c r="M922" s="314"/>
      <c r="N922" s="7"/>
      <c r="O922" s="7"/>
      <c r="P922" s="7"/>
      <c r="Q922" s="7"/>
      <c r="R922" s="7"/>
      <c r="S922" s="7"/>
    </row>
    <row r="923" spans="13:19" ht="12" customHeight="1" x14ac:dyDescent="0.25">
      <c r="M923" s="314"/>
      <c r="N923" s="7"/>
      <c r="O923" s="7"/>
      <c r="P923" s="7"/>
      <c r="Q923" s="7"/>
      <c r="R923" s="7"/>
      <c r="S923" s="7"/>
    </row>
    <row r="924" spans="13:19" ht="12" customHeight="1" x14ac:dyDescent="0.25">
      <c r="M924" s="314"/>
      <c r="N924" s="7"/>
      <c r="O924" s="7"/>
      <c r="P924" s="7"/>
      <c r="Q924" s="7"/>
      <c r="R924" s="7"/>
      <c r="S924" s="7"/>
    </row>
    <row r="925" spans="13:19" ht="12" customHeight="1" x14ac:dyDescent="0.25">
      <c r="M925" s="314"/>
      <c r="N925" s="7"/>
      <c r="O925" s="7"/>
      <c r="P925" s="7"/>
      <c r="Q925" s="7"/>
      <c r="R925" s="7"/>
      <c r="S925" s="7"/>
    </row>
    <row r="926" spans="13:19" ht="12" customHeight="1" x14ac:dyDescent="0.25">
      <c r="M926" s="314"/>
      <c r="N926" s="7"/>
      <c r="O926" s="7"/>
      <c r="P926" s="7"/>
      <c r="Q926" s="7"/>
      <c r="R926" s="7"/>
      <c r="S926" s="7"/>
    </row>
    <row r="927" spans="13:19" ht="12" customHeight="1" x14ac:dyDescent="0.25">
      <c r="M927" s="314"/>
      <c r="N927" s="7"/>
      <c r="O927" s="7"/>
      <c r="P927" s="7"/>
      <c r="Q927" s="7"/>
      <c r="R927" s="7"/>
      <c r="S927" s="7"/>
    </row>
    <row r="928" spans="13:19" ht="12" customHeight="1" x14ac:dyDescent="0.25">
      <c r="M928" s="314"/>
      <c r="N928" s="7"/>
      <c r="O928" s="7"/>
      <c r="P928" s="7"/>
      <c r="Q928" s="7"/>
      <c r="R928" s="7"/>
      <c r="S928" s="7"/>
    </row>
    <row r="929" spans="13:19" ht="12" customHeight="1" x14ac:dyDescent="0.25">
      <c r="M929" s="314"/>
      <c r="N929" s="7"/>
      <c r="O929" s="7"/>
      <c r="P929" s="7"/>
      <c r="Q929" s="7"/>
      <c r="R929" s="7"/>
      <c r="S929" s="7"/>
    </row>
    <row r="930" spans="13:19" ht="12" customHeight="1" x14ac:dyDescent="0.25">
      <c r="M930" s="314"/>
      <c r="N930" s="7"/>
      <c r="O930" s="7"/>
      <c r="P930" s="7"/>
      <c r="Q930" s="7"/>
      <c r="R930" s="7"/>
      <c r="S930" s="7"/>
    </row>
    <row r="931" spans="13:19" ht="12" customHeight="1" x14ac:dyDescent="0.25">
      <c r="M931" s="314"/>
      <c r="N931" s="7"/>
      <c r="O931" s="7"/>
      <c r="P931" s="7"/>
      <c r="Q931" s="7"/>
      <c r="R931" s="7"/>
      <c r="S931" s="7"/>
    </row>
    <row r="932" spans="13:19" ht="12" customHeight="1" x14ac:dyDescent="0.25">
      <c r="M932" s="314"/>
      <c r="N932" s="7"/>
      <c r="O932" s="7"/>
      <c r="P932" s="7"/>
      <c r="Q932" s="7"/>
      <c r="R932" s="7"/>
      <c r="S932" s="7"/>
    </row>
    <row r="933" spans="13:19" ht="12" customHeight="1" x14ac:dyDescent="0.25">
      <c r="M933" s="314"/>
      <c r="N933" s="7"/>
      <c r="O933" s="7"/>
      <c r="P933" s="7"/>
      <c r="Q933" s="7"/>
      <c r="R933" s="7"/>
      <c r="S933" s="7"/>
    </row>
    <row r="934" spans="13:19" ht="12" customHeight="1" x14ac:dyDescent="0.25">
      <c r="M934" s="314"/>
      <c r="N934" s="7"/>
      <c r="O934" s="7"/>
      <c r="P934" s="7"/>
      <c r="Q934" s="7"/>
      <c r="R934" s="7"/>
      <c r="S934" s="7"/>
    </row>
    <row r="935" spans="13:19" ht="12" customHeight="1" x14ac:dyDescent="0.25">
      <c r="M935" s="314"/>
      <c r="N935" s="7"/>
      <c r="O935" s="7"/>
      <c r="P935" s="7"/>
      <c r="Q935" s="7"/>
      <c r="R935" s="7"/>
      <c r="S935" s="7"/>
    </row>
    <row r="936" spans="13:19" ht="12" customHeight="1" x14ac:dyDescent="0.25">
      <c r="M936" s="314"/>
      <c r="N936" s="7"/>
      <c r="O936" s="7"/>
      <c r="P936" s="7"/>
      <c r="Q936" s="7"/>
      <c r="R936" s="7"/>
      <c r="S936" s="7"/>
    </row>
    <row r="937" spans="13:19" ht="12" customHeight="1" x14ac:dyDescent="0.25">
      <c r="M937" s="314"/>
      <c r="N937" s="7"/>
      <c r="O937" s="7"/>
      <c r="P937" s="7"/>
      <c r="Q937" s="7"/>
      <c r="R937" s="7"/>
      <c r="S937" s="7"/>
    </row>
    <row r="938" spans="13:19" ht="12" customHeight="1" x14ac:dyDescent="0.25">
      <c r="M938" s="314"/>
      <c r="N938" s="7"/>
      <c r="O938" s="7"/>
      <c r="P938" s="7"/>
      <c r="Q938" s="7"/>
      <c r="R938" s="7"/>
      <c r="S938" s="7"/>
    </row>
    <row r="939" spans="13:19" ht="12" customHeight="1" x14ac:dyDescent="0.25">
      <c r="M939" s="314"/>
      <c r="N939" s="7"/>
      <c r="O939" s="7"/>
      <c r="P939" s="7"/>
      <c r="Q939" s="7"/>
      <c r="R939" s="7"/>
      <c r="S939" s="7"/>
    </row>
    <row r="940" spans="13:19" ht="12" customHeight="1" x14ac:dyDescent="0.25">
      <c r="M940" s="314"/>
      <c r="N940" s="7"/>
      <c r="O940" s="7"/>
      <c r="P940" s="7"/>
      <c r="Q940" s="7"/>
      <c r="R940" s="7"/>
      <c r="S940" s="7"/>
    </row>
    <row r="941" spans="13:19" ht="12" customHeight="1" x14ac:dyDescent="0.25">
      <c r="M941" s="314"/>
      <c r="N941" s="7"/>
      <c r="O941" s="7"/>
      <c r="P941" s="7"/>
      <c r="Q941" s="7"/>
      <c r="R941" s="7"/>
      <c r="S941" s="7"/>
    </row>
    <row r="942" spans="13:19" ht="12" customHeight="1" x14ac:dyDescent="0.25">
      <c r="M942" s="314"/>
      <c r="N942" s="7"/>
      <c r="O942" s="7"/>
      <c r="P942" s="7"/>
      <c r="Q942" s="7"/>
      <c r="R942" s="7"/>
      <c r="S942" s="7"/>
    </row>
    <row r="943" spans="13:19" ht="12" customHeight="1" x14ac:dyDescent="0.25">
      <c r="M943" s="314"/>
      <c r="N943" s="7"/>
      <c r="O943" s="7"/>
      <c r="P943" s="7"/>
      <c r="Q943" s="7"/>
      <c r="R943" s="7"/>
      <c r="S943" s="7"/>
    </row>
    <row r="944" spans="13:19" ht="12" customHeight="1" x14ac:dyDescent="0.25">
      <c r="M944" s="314"/>
      <c r="N944" s="7"/>
      <c r="O944" s="7"/>
      <c r="P944" s="7"/>
      <c r="Q944" s="7"/>
      <c r="R944" s="7"/>
      <c r="S944" s="7"/>
    </row>
    <row r="945" spans="13:19" ht="12" customHeight="1" x14ac:dyDescent="0.25">
      <c r="M945" s="314"/>
      <c r="N945" s="7"/>
      <c r="O945" s="7"/>
      <c r="P945" s="7"/>
      <c r="Q945" s="7"/>
      <c r="R945" s="7"/>
      <c r="S945" s="7"/>
    </row>
    <row r="946" spans="13:19" ht="12" customHeight="1" x14ac:dyDescent="0.25">
      <c r="M946" s="314"/>
      <c r="N946" s="7"/>
      <c r="O946" s="7"/>
      <c r="P946" s="7"/>
      <c r="Q946" s="7"/>
      <c r="R946" s="7"/>
      <c r="S946" s="7"/>
    </row>
    <row r="947" spans="13:19" ht="12" customHeight="1" x14ac:dyDescent="0.25">
      <c r="M947" s="314"/>
      <c r="N947" s="7"/>
      <c r="O947" s="7"/>
      <c r="P947" s="7"/>
      <c r="Q947" s="7"/>
      <c r="R947" s="7"/>
      <c r="S947" s="7"/>
    </row>
    <row r="948" spans="13:19" ht="12" customHeight="1" x14ac:dyDescent="0.25">
      <c r="M948" s="314"/>
      <c r="N948" s="7"/>
      <c r="O948" s="7"/>
      <c r="P948" s="7"/>
      <c r="Q948" s="7"/>
      <c r="R948" s="7"/>
      <c r="S948" s="7"/>
    </row>
    <row r="949" spans="13:19" ht="12" customHeight="1" x14ac:dyDescent="0.25">
      <c r="M949" s="314"/>
      <c r="N949" s="7"/>
      <c r="O949" s="7"/>
      <c r="P949" s="7"/>
      <c r="Q949" s="7"/>
      <c r="R949" s="7"/>
      <c r="S949" s="7"/>
    </row>
    <row r="950" spans="13:19" ht="12" customHeight="1" x14ac:dyDescent="0.25">
      <c r="M950" s="314"/>
      <c r="N950" s="7"/>
      <c r="O950" s="7"/>
      <c r="P950" s="7"/>
      <c r="Q950" s="7"/>
      <c r="R950" s="7"/>
      <c r="S950" s="7"/>
    </row>
    <row r="951" spans="13:19" ht="12" customHeight="1" x14ac:dyDescent="0.25">
      <c r="M951" s="314"/>
      <c r="N951" s="7"/>
      <c r="O951" s="7"/>
      <c r="P951" s="7"/>
      <c r="Q951" s="7"/>
      <c r="R951" s="7"/>
      <c r="S951" s="7"/>
    </row>
    <row r="952" spans="13:19" ht="12" customHeight="1" x14ac:dyDescent="0.25">
      <c r="M952" s="314"/>
      <c r="N952" s="7"/>
      <c r="O952" s="7"/>
      <c r="P952" s="7"/>
      <c r="Q952" s="7"/>
      <c r="R952" s="7"/>
      <c r="S952" s="7"/>
    </row>
    <row r="953" spans="13:19" ht="12" customHeight="1" x14ac:dyDescent="0.25">
      <c r="M953" s="314"/>
      <c r="N953" s="7"/>
      <c r="O953" s="7"/>
      <c r="P953" s="7"/>
      <c r="Q953" s="7"/>
      <c r="R953" s="7"/>
      <c r="S953" s="7"/>
    </row>
    <row r="954" spans="13:19" ht="12" customHeight="1" x14ac:dyDescent="0.25">
      <c r="M954" s="314"/>
      <c r="N954" s="7"/>
      <c r="O954" s="7"/>
      <c r="P954" s="7"/>
      <c r="Q954" s="7"/>
      <c r="R954" s="7"/>
      <c r="S954" s="7"/>
    </row>
    <row r="955" spans="13:19" ht="12" customHeight="1" x14ac:dyDescent="0.25">
      <c r="M955" s="314"/>
      <c r="N955" s="7"/>
      <c r="O955" s="7"/>
      <c r="P955" s="7"/>
      <c r="Q955" s="7"/>
      <c r="R955" s="7"/>
      <c r="S955" s="7"/>
    </row>
    <row r="956" spans="13:19" ht="12" customHeight="1" x14ac:dyDescent="0.25">
      <c r="M956" s="314"/>
      <c r="N956" s="7"/>
      <c r="O956" s="7"/>
      <c r="P956" s="7"/>
      <c r="Q956" s="7"/>
      <c r="R956" s="7"/>
      <c r="S956" s="7"/>
    </row>
    <row r="957" spans="13:19" ht="12" customHeight="1" x14ac:dyDescent="0.25">
      <c r="M957" s="314"/>
      <c r="N957" s="7"/>
      <c r="O957" s="7"/>
      <c r="P957" s="7"/>
      <c r="Q957" s="7"/>
      <c r="R957" s="7"/>
      <c r="S957" s="7"/>
    </row>
    <row r="958" spans="13:19" ht="12" customHeight="1" x14ac:dyDescent="0.25">
      <c r="M958" s="314"/>
      <c r="N958" s="7"/>
      <c r="O958" s="7"/>
      <c r="P958" s="7"/>
      <c r="Q958" s="7"/>
      <c r="R958" s="7"/>
      <c r="S958" s="7"/>
    </row>
    <row r="959" spans="13:19" ht="12" customHeight="1" x14ac:dyDescent="0.25">
      <c r="M959" s="314"/>
      <c r="N959" s="7"/>
      <c r="O959" s="7"/>
      <c r="P959" s="7"/>
      <c r="Q959" s="7"/>
      <c r="R959" s="7"/>
      <c r="S959" s="7"/>
    </row>
    <row r="960" spans="13:19" ht="12" customHeight="1" x14ac:dyDescent="0.25">
      <c r="M960" s="314"/>
      <c r="N960" s="7"/>
      <c r="O960" s="7"/>
      <c r="P960" s="7"/>
      <c r="Q960" s="7"/>
      <c r="R960" s="7"/>
      <c r="S960" s="7"/>
    </row>
    <row r="961" spans="13:19" ht="12" customHeight="1" x14ac:dyDescent="0.25">
      <c r="M961" s="314"/>
      <c r="N961" s="7"/>
      <c r="O961" s="7"/>
      <c r="P961" s="7"/>
      <c r="Q961" s="7"/>
      <c r="R961" s="7"/>
      <c r="S961" s="7"/>
    </row>
    <row r="962" spans="13:19" ht="12" customHeight="1" x14ac:dyDescent="0.25">
      <c r="M962" s="314"/>
      <c r="N962" s="7"/>
      <c r="O962" s="7"/>
      <c r="P962" s="7"/>
      <c r="Q962" s="7"/>
      <c r="R962" s="7"/>
      <c r="S962" s="7"/>
    </row>
    <row r="963" spans="13:19" ht="12" customHeight="1" x14ac:dyDescent="0.25">
      <c r="M963" s="314"/>
      <c r="N963" s="7"/>
      <c r="O963" s="7"/>
      <c r="P963" s="7"/>
      <c r="Q963" s="7"/>
      <c r="R963" s="7"/>
      <c r="S963" s="7"/>
    </row>
    <row r="964" spans="13:19" ht="12" customHeight="1" x14ac:dyDescent="0.25">
      <c r="M964" s="314"/>
      <c r="N964" s="7"/>
      <c r="O964" s="7"/>
      <c r="P964" s="7"/>
      <c r="Q964" s="7"/>
      <c r="R964" s="7"/>
      <c r="S964" s="7"/>
    </row>
    <row r="965" spans="13:19" ht="12" customHeight="1" x14ac:dyDescent="0.25">
      <c r="M965" s="314"/>
      <c r="N965" s="7"/>
      <c r="O965" s="7"/>
      <c r="P965" s="7"/>
      <c r="Q965" s="7"/>
      <c r="R965" s="7"/>
      <c r="S965" s="7"/>
    </row>
    <row r="966" spans="13:19" ht="12" customHeight="1" x14ac:dyDescent="0.25">
      <c r="M966" s="314"/>
      <c r="N966" s="7"/>
      <c r="O966" s="7"/>
      <c r="P966" s="7"/>
      <c r="Q966" s="7"/>
      <c r="R966" s="7"/>
      <c r="S966" s="7"/>
    </row>
    <row r="967" spans="13:19" ht="12" customHeight="1" x14ac:dyDescent="0.25">
      <c r="M967" s="314"/>
      <c r="N967" s="7"/>
      <c r="O967" s="7"/>
      <c r="P967" s="7"/>
      <c r="Q967" s="7"/>
      <c r="R967" s="7"/>
      <c r="S967" s="7"/>
    </row>
    <row r="968" spans="13:19" ht="12" customHeight="1" x14ac:dyDescent="0.25">
      <c r="M968" s="314"/>
      <c r="N968" s="7"/>
      <c r="O968" s="7"/>
      <c r="P968" s="7"/>
      <c r="Q968" s="7"/>
      <c r="R968" s="7"/>
      <c r="S968" s="7"/>
    </row>
    <row r="969" spans="13:19" ht="12" customHeight="1" x14ac:dyDescent="0.25">
      <c r="M969" s="314"/>
      <c r="N969" s="7"/>
      <c r="O969" s="7"/>
      <c r="P969" s="7"/>
      <c r="Q969" s="7"/>
      <c r="R969" s="7"/>
      <c r="S969" s="7"/>
    </row>
    <row r="970" spans="13:19" ht="12" customHeight="1" x14ac:dyDescent="0.25">
      <c r="M970" s="314"/>
      <c r="N970" s="7"/>
      <c r="O970" s="7"/>
      <c r="P970" s="7"/>
      <c r="Q970" s="7"/>
      <c r="R970" s="7"/>
      <c r="S970" s="7"/>
    </row>
    <row r="971" spans="13:19" ht="12" customHeight="1" x14ac:dyDescent="0.25">
      <c r="M971" s="314"/>
      <c r="N971" s="7"/>
      <c r="O971" s="7"/>
      <c r="P971" s="7"/>
      <c r="Q971" s="7"/>
      <c r="R971" s="7"/>
      <c r="S971" s="7"/>
    </row>
    <row r="972" spans="13:19" ht="12" customHeight="1" x14ac:dyDescent="0.25">
      <c r="M972" s="314"/>
      <c r="N972" s="7"/>
      <c r="O972" s="7"/>
      <c r="P972" s="7"/>
      <c r="Q972" s="7"/>
      <c r="R972" s="7"/>
      <c r="S972" s="7"/>
    </row>
    <row r="973" spans="13:19" ht="12" customHeight="1" x14ac:dyDescent="0.25">
      <c r="M973" s="314"/>
      <c r="N973" s="7"/>
      <c r="O973" s="7"/>
      <c r="P973" s="7"/>
      <c r="Q973" s="7"/>
      <c r="R973" s="7"/>
      <c r="S973" s="7"/>
    </row>
    <row r="974" spans="13:19" ht="12" customHeight="1" x14ac:dyDescent="0.25">
      <c r="M974" s="314"/>
      <c r="N974" s="7"/>
      <c r="O974" s="7"/>
      <c r="P974" s="7"/>
      <c r="Q974" s="7"/>
      <c r="R974" s="7"/>
      <c r="S974" s="7"/>
    </row>
    <row r="975" spans="13:19" ht="12" customHeight="1" x14ac:dyDescent="0.25">
      <c r="M975" s="314"/>
      <c r="N975" s="7"/>
      <c r="O975" s="7"/>
      <c r="P975" s="7"/>
      <c r="Q975" s="7"/>
      <c r="R975" s="7"/>
      <c r="S975" s="7"/>
    </row>
    <row r="976" spans="13:19" ht="12" customHeight="1" x14ac:dyDescent="0.25">
      <c r="M976" s="314"/>
      <c r="N976" s="7"/>
      <c r="O976" s="7"/>
      <c r="P976" s="7"/>
      <c r="Q976" s="7"/>
      <c r="R976" s="7"/>
      <c r="S976" s="7"/>
    </row>
    <row r="977" spans="13:19" ht="12" customHeight="1" x14ac:dyDescent="0.25">
      <c r="M977" s="314"/>
      <c r="N977" s="7"/>
      <c r="O977" s="7"/>
      <c r="P977" s="7"/>
      <c r="Q977" s="7"/>
      <c r="R977" s="7"/>
      <c r="S977" s="7"/>
    </row>
    <row r="978" spans="13:19" ht="12" customHeight="1" x14ac:dyDescent="0.25">
      <c r="M978" s="314"/>
      <c r="N978" s="7"/>
      <c r="O978" s="7"/>
      <c r="P978" s="7"/>
      <c r="Q978" s="7"/>
      <c r="R978" s="7"/>
      <c r="S978" s="7"/>
    </row>
    <row r="979" spans="13:19" ht="12" customHeight="1" x14ac:dyDescent="0.25">
      <c r="M979" s="314"/>
      <c r="N979" s="7"/>
      <c r="O979" s="7"/>
      <c r="P979" s="7"/>
      <c r="Q979" s="7"/>
      <c r="R979" s="7"/>
      <c r="S979" s="7"/>
    </row>
    <row r="980" spans="13:19" ht="12" customHeight="1" x14ac:dyDescent="0.25">
      <c r="M980" s="314"/>
      <c r="N980" s="7"/>
      <c r="O980" s="7"/>
      <c r="P980" s="7"/>
      <c r="Q980" s="7"/>
      <c r="R980" s="7"/>
      <c r="S980" s="7"/>
    </row>
    <row r="981" spans="13:19" ht="12" customHeight="1" x14ac:dyDescent="0.25">
      <c r="M981" s="314"/>
      <c r="N981" s="7"/>
      <c r="O981" s="7"/>
      <c r="P981" s="7"/>
      <c r="Q981" s="7"/>
      <c r="R981" s="7"/>
      <c r="S981" s="7"/>
    </row>
    <row r="982" spans="13:19" ht="12" customHeight="1" x14ac:dyDescent="0.25">
      <c r="M982" s="314"/>
      <c r="N982" s="7"/>
      <c r="O982" s="7"/>
      <c r="P982" s="7"/>
      <c r="Q982" s="7"/>
      <c r="R982" s="7"/>
      <c r="S982" s="7"/>
    </row>
    <row r="983" spans="13:19" ht="12" customHeight="1" x14ac:dyDescent="0.25">
      <c r="M983" s="314"/>
      <c r="N983" s="7"/>
      <c r="O983" s="7"/>
      <c r="P983" s="7"/>
      <c r="Q983" s="7"/>
      <c r="R983" s="7"/>
      <c r="S983" s="7"/>
    </row>
    <row r="984" spans="13:19" ht="12" customHeight="1" x14ac:dyDescent="0.25">
      <c r="M984" s="314"/>
      <c r="N984" s="7"/>
      <c r="O984" s="7"/>
      <c r="P984" s="7"/>
      <c r="Q984" s="7"/>
      <c r="R984" s="7"/>
      <c r="S984" s="7"/>
    </row>
    <row r="985" spans="13:19" ht="12" customHeight="1" x14ac:dyDescent="0.25">
      <c r="M985" s="314"/>
      <c r="N985" s="7"/>
      <c r="O985" s="7"/>
      <c r="P985" s="7"/>
      <c r="Q985" s="7"/>
      <c r="R985" s="7"/>
      <c r="S985" s="7"/>
    </row>
    <row r="986" spans="13:19" ht="12" customHeight="1" x14ac:dyDescent="0.25">
      <c r="M986" s="314"/>
      <c r="N986" s="7"/>
      <c r="O986" s="7"/>
      <c r="P986" s="7"/>
      <c r="Q986" s="7"/>
      <c r="R986" s="7"/>
      <c r="S986" s="7"/>
    </row>
    <row r="987" spans="13:19" ht="12" customHeight="1" x14ac:dyDescent="0.25">
      <c r="M987" s="314"/>
      <c r="N987" s="7"/>
      <c r="O987" s="7"/>
      <c r="P987" s="7"/>
      <c r="Q987" s="7"/>
      <c r="R987" s="7"/>
      <c r="S987" s="7"/>
    </row>
    <row r="988" spans="13:19" ht="12" customHeight="1" x14ac:dyDescent="0.25">
      <c r="M988" s="314"/>
      <c r="N988" s="7"/>
      <c r="O988" s="7"/>
      <c r="P988" s="7"/>
      <c r="Q988" s="7"/>
      <c r="R988" s="7"/>
      <c r="S988" s="7"/>
    </row>
    <row r="989" spans="13:19" ht="12" customHeight="1" x14ac:dyDescent="0.25">
      <c r="M989" s="314"/>
      <c r="N989" s="7"/>
      <c r="O989" s="7"/>
      <c r="P989" s="7"/>
      <c r="Q989" s="7"/>
      <c r="R989" s="7"/>
      <c r="S989" s="7"/>
    </row>
    <row r="990" spans="13:19" ht="12" customHeight="1" x14ac:dyDescent="0.25">
      <c r="M990" s="314"/>
      <c r="N990" s="7"/>
      <c r="O990" s="7"/>
      <c r="P990" s="7"/>
      <c r="Q990" s="7"/>
      <c r="R990" s="7"/>
      <c r="S990" s="7"/>
    </row>
    <row r="991" spans="13:19" ht="12" customHeight="1" x14ac:dyDescent="0.25">
      <c r="M991" s="314"/>
      <c r="N991" s="7"/>
      <c r="O991" s="7"/>
      <c r="P991" s="7"/>
      <c r="Q991" s="7"/>
      <c r="R991" s="7"/>
      <c r="S991" s="7"/>
    </row>
    <row r="992" spans="13:19" ht="12" customHeight="1" x14ac:dyDescent="0.25">
      <c r="M992" s="314"/>
      <c r="N992" s="7"/>
      <c r="O992" s="7"/>
      <c r="P992" s="7"/>
      <c r="Q992" s="7"/>
      <c r="R992" s="7"/>
      <c r="S992" s="7"/>
    </row>
    <row r="993" spans="13:19" ht="12" customHeight="1" x14ac:dyDescent="0.25">
      <c r="M993" s="314"/>
      <c r="N993" s="7"/>
      <c r="O993" s="7"/>
      <c r="P993" s="7"/>
      <c r="Q993" s="7"/>
      <c r="R993" s="7"/>
      <c r="S993" s="7"/>
    </row>
    <row r="994" spans="13:19" ht="12" customHeight="1" x14ac:dyDescent="0.25">
      <c r="M994" s="314"/>
      <c r="N994" s="7"/>
      <c r="O994" s="7"/>
      <c r="P994" s="7"/>
      <c r="Q994" s="7"/>
      <c r="R994" s="7"/>
      <c r="S994" s="7"/>
    </row>
    <row r="995" spans="13:19" ht="12" customHeight="1" x14ac:dyDescent="0.25">
      <c r="M995" s="314"/>
      <c r="N995" s="7"/>
      <c r="O995" s="7"/>
      <c r="P995" s="7"/>
      <c r="Q995" s="7"/>
      <c r="R995" s="7"/>
      <c r="S995" s="7"/>
    </row>
    <row r="996" spans="13:19" ht="12" customHeight="1" x14ac:dyDescent="0.25">
      <c r="M996" s="314"/>
      <c r="N996" s="7"/>
      <c r="O996" s="7"/>
      <c r="P996" s="7"/>
      <c r="Q996" s="7"/>
      <c r="R996" s="7"/>
      <c r="S996" s="7"/>
    </row>
    <row r="997" spans="13:19" ht="12" customHeight="1" x14ac:dyDescent="0.25">
      <c r="M997" s="314"/>
      <c r="N997" s="7"/>
      <c r="O997" s="7"/>
      <c r="P997" s="7"/>
      <c r="Q997" s="7"/>
      <c r="R997" s="7"/>
      <c r="S997" s="7"/>
    </row>
    <row r="998" spans="13:19" ht="12" customHeight="1" x14ac:dyDescent="0.25">
      <c r="M998" s="314"/>
      <c r="N998" s="7"/>
      <c r="O998" s="7"/>
      <c r="P998" s="7"/>
      <c r="Q998" s="7"/>
      <c r="R998" s="7"/>
      <c r="S998" s="7"/>
    </row>
    <row r="999" spans="13:19" ht="12" customHeight="1" x14ac:dyDescent="0.25">
      <c r="M999" s="314"/>
      <c r="N999" s="7"/>
      <c r="O999" s="7"/>
      <c r="P999" s="7"/>
      <c r="Q999" s="7"/>
      <c r="R999" s="7"/>
      <c r="S999" s="7"/>
    </row>
    <row r="1000" spans="13:19" ht="12" customHeight="1" x14ac:dyDescent="0.25">
      <c r="M1000" s="314"/>
      <c r="N1000" s="7"/>
      <c r="O1000" s="7"/>
      <c r="P1000" s="7"/>
      <c r="Q1000" s="7"/>
      <c r="R1000" s="7"/>
      <c r="S1000" s="7"/>
    </row>
    <row r="1001" spans="13:19" ht="12" customHeight="1" x14ac:dyDescent="0.25">
      <c r="M1001" s="314"/>
      <c r="N1001" s="7"/>
      <c r="O1001" s="7"/>
      <c r="P1001" s="7"/>
      <c r="Q1001" s="7"/>
      <c r="R1001" s="7"/>
      <c r="S1001" s="7"/>
    </row>
    <row r="1002" spans="13:19" ht="12" customHeight="1" x14ac:dyDescent="0.25">
      <c r="M1002" s="314"/>
      <c r="N1002" s="7"/>
      <c r="O1002" s="7"/>
      <c r="P1002" s="7"/>
      <c r="Q1002" s="7"/>
      <c r="R1002" s="7"/>
      <c r="S1002" s="7"/>
    </row>
    <row r="1003" spans="13:19" ht="12" customHeight="1" x14ac:dyDescent="0.25">
      <c r="M1003" s="314"/>
      <c r="N1003" s="7"/>
      <c r="O1003" s="7"/>
      <c r="P1003" s="7"/>
      <c r="Q1003" s="7"/>
      <c r="R1003" s="7"/>
      <c r="S1003" s="7"/>
    </row>
    <row r="1004" spans="13:19" ht="12" customHeight="1" x14ac:dyDescent="0.25">
      <c r="M1004" s="314"/>
      <c r="N1004" s="7"/>
      <c r="O1004" s="7"/>
      <c r="P1004" s="7"/>
      <c r="Q1004" s="7"/>
      <c r="R1004" s="7"/>
      <c r="S1004" s="7"/>
    </row>
    <row r="1005" spans="13:19" ht="12" customHeight="1" x14ac:dyDescent="0.25">
      <c r="M1005" s="314"/>
      <c r="N1005" s="7"/>
      <c r="O1005" s="7"/>
      <c r="P1005" s="7"/>
      <c r="Q1005" s="7"/>
      <c r="R1005" s="7"/>
      <c r="S1005" s="7"/>
    </row>
    <row r="1006" spans="13:19" ht="12" customHeight="1" x14ac:dyDescent="0.25">
      <c r="M1006" s="314"/>
      <c r="N1006" s="7"/>
      <c r="O1006" s="7"/>
      <c r="P1006" s="7"/>
      <c r="Q1006" s="7"/>
      <c r="R1006" s="7"/>
      <c r="S1006" s="7"/>
    </row>
    <row r="1007" spans="13:19" ht="12" customHeight="1" x14ac:dyDescent="0.25">
      <c r="M1007" s="314"/>
      <c r="N1007" s="7"/>
      <c r="O1007" s="7"/>
      <c r="P1007" s="7"/>
      <c r="Q1007" s="7"/>
      <c r="R1007" s="7"/>
      <c r="S1007" s="7"/>
    </row>
    <row r="1008" spans="13:19" ht="12" customHeight="1" x14ac:dyDescent="0.25">
      <c r="M1008" s="314"/>
      <c r="N1008" s="7"/>
      <c r="O1008" s="7"/>
      <c r="P1008" s="7"/>
      <c r="Q1008" s="7"/>
      <c r="R1008" s="7"/>
      <c r="S1008" s="7"/>
    </row>
    <row r="1009" spans="13:19" ht="12" customHeight="1" x14ac:dyDescent="0.25">
      <c r="M1009" s="314"/>
      <c r="N1009" s="7"/>
      <c r="O1009" s="7"/>
      <c r="P1009" s="7"/>
      <c r="Q1009" s="7"/>
      <c r="R1009" s="7"/>
      <c r="S1009" s="7"/>
    </row>
    <row r="1010" spans="13:19" ht="12" customHeight="1" x14ac:dyDescent="0.25">
      <c r="M1010" s="314"/>
      <c r="N1010" s="7"/>
      <c r="O1010" s="7"/>
      <c r="P1010" s="7"/>
      <c r="Q1010" s="7"/>
      <c r="R1010" s="7"/>
      <c r="S1010" s="7"/>
    </row>
    <row r="1011" spans="13:19" ht="12" customHeight="1" x14ac:dyDescent="0.25">
      <c r="M1011" s="314"/>
      <c r="N1011" s="7"/>
      <c r="O1011" s="7"/>
      <c r="P1011" s="7"/>
      <c r="Q1011" s="7"/>
      <c r="R1011" s="7"/>
      <c r="S1011" s="7"/>
    </row>
    <row r="1012" spans="13:19" ht="12" customHeight="1" x14ac:dyDescent="0.25">
      <c r="M1012" s="314"/>
      <c r="N1012" s="7"/>
      <c r="O1012" s="7"/>
      <c r="P1012" s="7"/>
      <c r="Q1012" s="7"/>
      <c r="R1012" s="7"/>
      <c r="S1012" s="7"/>
    </row>
    <row r="1013" spans="13:19" ht="12" customHeight="1" x14ac:dyDescent="0.25">
      <c r="M1013" s="314"/>
      <c r="N1013" s="7"/>
      <c r="O1013" s="7"/>
      <c r="P1013" s="7"/>
      <c r="Q1013" s="7"/>
      <c r="R1013" s="7"/>
      <c r="S1013" s="7"/>
    </row>
    <row r="1014" spans="13:19" ht="12" customHeight="1" x14ac:dyDescent="0.25">
      <c r="M1014" s="314"/>
      <c r="N1014" s="7"/>
      <c r="O1014" s="7"/>
      <c r="P1014" s="7"/>
      <c r="Q1014" s="7"/>
      <c r="R1014" s="7"/>
      <c r="S1014" s="7"/>
    </row>
    <row r="1015" spans="13:19" ht="12" customHeight="1" x14ac:dyDescent="0.25">
      <c r="M1015" s="314"/>
      <c r="N1015" s="7"/>
      <c r="O1015" s="7"/>
      <c r="P1015" s="7"/>
      <c r="Q1015" s="7"/>
      <c r="R1015" s="7"/>
      <c r="S1015" s="7"/>
    </row>
    <row r="1016" spans="13:19" ht="12" customHeight="1" x14ac:dyDescent="0.25">
      <c r="M1016" s="314"/>
      <c r="N1016" s="7"/>
      <c r="O1016" s="7"/>
      <c r="P1016" s="7"/>
      <c r="Q1016" s="7"/>
      <c r="R1016" s="7"/>
      <c r="S1016" s="7"/>
    </row>
    <row r="1017" spans="13:19" ht="12" customHeight="1" x14ac:dyDescent="0.25">
      <c r="M1017" s="314"/>
      <c r="N1017" s="7"/>
      <c r="O1017" s="7"/>
      <c r="P1017" s="7"/>
      <c r="Q1017" s="7"/>
      <c r="R1017" s="7"/>
      <c r="S1017" s="7"/>
    </row>
    <row r="1018" spans="13:19" ht="12" customHeight="1" x14ac:dyDescent="0.25">
      <c r="M1018" s="314"/>
      <c r="N1018" s="7"/>
      <c r="O1018" s="7"/>
      <c r="P1018" s="7"/>
      <c r="Q1018" s="7"/>
      <c r="R1018" s="7"/>
      <c r="S1018" s="7"/>
    </row>
    <row r="1019" spans="13:19" ht="12" customHeight="1" x14ac:dyDescent="0.25">
      <c r="M1019" s="314"/>
      <c r="N1019" s="7"/>
      <c r="O1019" s="7"/>
      <c r="P1019" s="7"/>
      <c r="Q1019" s="7"/>
      <c r="R1019" s="7"/>
      <c r="S1019" s="7"/>
    </row>
    <row r="1020" spans="13:19" ht="12" customHeight="1" x14ac:dyDescent="0.25">
      <c r="M1020" s="314"/>
      <c r="N1020" s="7"/>
      <c r="O1020" s="7"/>
      <c r="P1020" s="7"/>
      <c r="Q1020" s="7"/>
      <c r="R1020" s="7"/>
      <c r="S1020" s="7"/>
    </row>
    <row r="1021" spans="13:19" ht="12" customHeight="1" x14ac:dyDescent="0.25">
      <c r="M1021" s="314"/>
      <c r="N1021" s="7"/>
      <c r="O1021" s="7"/>
      <c r="P1021" s="7"/>
      <c r="Q1021" s="7"/>
      <c r="R1021" s="7"/>
      <c r="S1021" s="7"/>
    </row>
    <row r="1022" spans="13:19" ht="12" customHeight="1" x14ac:dyDescent="0.25">
      <c r="M1022" s="314"/>
      <c r="N1022" s="7"/>
      <c r="O1022" s="7"/>
      <c r="P1022" s="7"/>
      <c r="Q1022" s="7"/>
      <c r="R1022" s="7"/>
      <c r="S1022" s="7"/>
    </row>
    <row r="1023" spans="13:19" ht="12" customHeight="1" x14ac:dyDescent="0.25">
      <c r="M1023" s="314"/>
      <c r="N1023" s="7"/>
      <c r="O1023" s="7"/>
      <c r="P1023" s="7"/>
      <c r="Q1023" s="7"/>
      <c r="R1023" s="7"/>
      <c r="S1023" s="7"/>
    </row>
    <row r="1024" spans="13:19" ht="12" customHeight="1" x14ac:dyDescent="0.25">
      <c r="M1024" s="314"/>
      <c r="N1024" s="7"/>
      <c r="O1024" s="7"/>
      <c r="P1024" s="7"/>
      <c r="Q1024" s="7"/>
      <c r="R1024" s="7"/>
      <c r="S1024" s="7"/>
    </row>
    <row r="1025" spans="13:19" ht="12" customHeight="1" x14ac:dyDescent="0.25">
      <c r="M1025" s="314"/>
      <c r="N1025" s="7"/>
      <c r="O1025" s="7"/>
      <c r="P1025" s="7"/>
      <c r="Q1025" s="7"/>
      <c r="R1025" s="7"/>
      <c r="S1025" s="7"/>
    </row>
    <row r="1026" spans="13:19" ht="12" customHeight="1" x14ac:dyDescent="0.25">
      <c r="M1026" s="314"/>
      <c r="N1026" s="7"/>
      <c r="O1026" s="7"/>
      <c r="P1026" s="7"/>
      <c r="Q1026" s="7"/>
      <c r="R1026" s="7"/>
      <c r="S1026" s="7"/>
    </row>
    <row r="1027" spans="13:19" ht="12" customHeight="1" x14ac:dyDescent="0.25">
      <c r="M1027" s="314"/>
      <c r="N1027" s="7"/>
      <c r="O1027" s="7"/>
      <c r="P1027" s="7"/>
      <c r="Q1027" s="7"/>
      <c r="R1027" s="7"/>
      <c r="S1027" s="7"/>
    </row>
    <row r="1028" spans="13:19" ht="12" customHeight="1" x14ac:dyDescent="0.25">
      <c r="M1028" s="314"/>
      <c r="N1028" s="7"/>
      <c r="O1028" s="7"/>
      <c r="P1028" s="7"/>
      <c r="Q1028" s="7"/>
      <c r="R1028" s="7"/>
      <c r="S1028" s="7"/>
    </row>
    <row r="1029" spans="13:19" ht="12" customHeight="1" x14ac:dyDescent="0.25">
      <c r="M1029" s="314"/>
      <c r="N1029" s="7"/>
      <c r="O1029" s="7"/>
      <c r="P1029" s="7"/>
      <c r="Q1029" s="7"/>
      <c r="R1029" s="7"/>
      <c r="S1029" s="7"/>
    </row>
    <row r="1030" spans="13:19" ht="12" customHeight="1" x14ac:dyDescent="0.25">
      <c r="M1030" s="314"/>
      <c r="N1030" s="7"/>
      <c r="O1030" s="7"/>
      <c r="P1030" s="7"/>
      <c r="Q1030" s="7"/>
      <c r="R1030" s="7"/>
      <c r="S1030" s="7"/>
    </row>
    <row r="1031" spans="13:19" ht="12" customHeight="1" x14ac:dyDescent="0.25">
      <c r="M1031" s="314"/>
      <c r="N1031" s="7"/>
      <c r="O1031" s="7"/>
      <c r="P1031" s="7"/>
      <c r="Q1031" s="7"/>
      <c r="R1031" s="7"/>
      <c r="S1031" s="7"/>
    </row>
    <row r="1032" spans="13:19" ht="12" customHeight="1" x14ac:dyDescent="0.25">
      <c r="M1032" s="314"/>
      <c r="N1032" s="7"/>
      <c r="O1032" s="7"/>
      <c r="P1032" s="7"/>
      <c r="Q1032" s="7"/>
      <c r="R1032" s="7"/>
      <c r="S1032" s="7"/>
    </row>
    <row r="1033" spans="13:19" ht="12" customHeight="1" x14ac:dyDescent="0.25">
      <c r="M1033" s="314"/>
      <c r="N1033" s="7"/>
      <c r="O1033" s="7"/>
      <c r="P1033" s="7"/>
      <c r="Q1033" s="7"/>
      <c r="R1033" s="7"/>
      <c r="S1033" s="7"/>
    </row>
    <row r="1034" spans="13:19" ht="12" customHeight="1" x14ac:dyDescent="0.25">
      <c r="M1034" s="314"/>
      <c r="N1034" s="7"/>
      <c r="O1034" s="7"/>
      <c r="P1034" s="7"/>
      <c r="Q1034" s="7"/>
      <c r="R1034" s="7"/>
      <c r="S1034" s="7"/>
    </row>
    <row r="1035" spans="13:19" ht="12" customHeight="1" x14ac:dyDescent="0.25">
      <c r="M1035" s="314"/>
      <c r="N1035" s="7"/>
      <c r="O1035" s="7"/>
      <c r="P1035" s="7"/>
      <c r="Q1035" s="7"/>
      <c r="R1035" s="7"/>
      <c r="S1035" s="7"/>
    </row>
    <row r="1036" spans="13:19" ht="12" customHeight="1" x14ac:dyDescent="0.25">
      <c r="M1036" s="314"/>
      <c r="N1036" s="7"/>
      <c r="O1036" s="7"/>
      <c r="P1036" s="7"/>
      <c r="Q1036" s="7"/>
      <c r="R1036" s="7"/>
      <c r="S1036" s="7"/>
    </row>
    <row r="1037" spans="13:19" ht="12" customHeight="1" x14ac:dyDescent="0.25">
      <c r="M1037" s="314"/>
      <c r="N1037" s="7"/>
      <c r="O1037" s="7"/>
      <c r="P1037" s="7"/>
      <c r="Q1037" s="7"/>
      <c r="R1037" s="7"/>
      <c r="S1037" s="7"/>
    </row>
    <row r="1038" spans="13:19" ht="12" customHeight="1" x14ac:dyDescent="0.25">
      <c r="M1038" s="314"/>
      <c r="N1038" s="7"/>
      <c r="O1038" s="7"/>
      <c r="P1038" s="7"/>
      <c r="Q1038" s="7"/>
      <c r="R1038" s="7"/>
      <c r="S1038" s="7"/>
    </row>
    <row r="1039" spans="13:19" ht="12" customHeight="1" x14ac:dyDescent="0.25">
      <c r="M1039" s="314"/>
      <c r="N1039" s="7"/>
      <c r="O1039" s="7"/>
      <c r="P1039" s="7"/>
      <c r="Q1039" s="7"/>
      <c r="R1039" s="7"/>
      <c r="S1039" s="7"/>
    </row>
    <row r="1040" spans="13:19" ht="12" customHeight="1" x14ac:dyDescent="0.25">
      <c r="M1040" s="314"/>
      <c r="N1040" s="7"/>
      <c r="O1040" s="7"/>
      <c r="P1040" s="7"/>
      <c r="Q1040" s="7"/>
      <c r="R1040" s="7"/>
      <c r="S1040" s="7"/>
    </row>
    <row r="1041" spans="13:19" ht="12" customHeight="1" x14ac:dyDescent="0.25">
      <c r="M1041" s="314"/>
      <c r="N1041" s="7"/>
      <c r="O1041" s="7"/>
      <c r="P1041" s="7"/>
      <c r="Q1041" s="7"/>
      <c r="R1041" s="7"/>
      <c r="S1041" s="7"/>
    </row>
    <row r="1042" spans="13:19" ht="12" customHeight="1" x14ac:dyDescent="0.25">
      <c r="M1042" s="314"/>
      <c r="N1042" s="7"/>
      <c r="O1042" s="7"/>
      <c r="P1042" s="7"/>
      <c r="Q1042" s="7"/>
      <c r="R1042" s="7"/>
      <c r="S1042" s="7"/>
    </row>
    <row r="1043" spans="13:19" ht="12" customHeight="1" x14ac:dyDescent="0.25">
      <c r="M1043" s="314"/>
      <c r="N1043" s="7"/>
      <c r="O1043" s="7"/>
      <c r="P1043" s="7"/>
      <c r="Q1043" s="7"/>
      <c r="R1043" s="7"/>
      <c r="S1043" s="7"/>
    </row>
    <row r="1044" spans="13:19" ht="12" customHeight="1" x14ac:dyDescent="0.25">
      <c r="M1044" s="314"/>
      <c r="N1044" s="7"/>
      <c r="O1044" s="7"/>
      <c r="P1044" s="7"/>
      <c r="Q1044" s="7"/>
      <c r="R1044" s="7"/>
      <c r="S1044" s="7"/>
    </row>
    <row r="1045" spans="13:19" ht="12" customHeight="1" x14ac:dyDescent="0.25">
      <c r="M1045" s="314"/>
      <c r="N1045" s="7"/>
      <c r="O1045" s="7"/>
      <c r="P1045" s="7"/>
      <c r="Q1045" s="7"/>
      <c r="R1045" s="7"/>
      <c r="S1045" s="7"/>
    </row>
    <row r="1046" spans="13:19" ht="12" customHeight="1" x14ac:dyDescent="0.25">
      <c r="M1046" s="314"/>
      <c r="N1046" s="7"/>
      <c r="O1046" s="7"/>
      <c r="P1046" s="7"/>
      <c r="Q1046" s="7"/>
      <c r="R1046" s="7"/>
      <c r="S1046" s="7"/>
    </row>
    <row r="1047" spans="13:19" ht="12" customHeight="1" x14ac:dyDescent="0.25">
      <c r="M1047" s="314"/>
      <c r="N1047" s="7"/>
      <c r="O1047" s="7"/>
      <c r="P1047" s="7"/>
      <c r="Q1047" s="7"/>
      <c r="R1047" s="7"/>
      <c r="S1047" s="7"/>
    </row>
    <row r="1048" spans="13:19" ht="12" customHeight="1" x14ac:dyDescent="0.25">
      <c r="M1048" s="314"/>
      <c r="N1048" s="7"/>
      <c r="O1048" s="7"/>
      <c r="P1048" s="7"/>
      <c r="Q1048" s="7"/>
      <c r="R1048" s="7"/>
      <c r="S1048" s="7"/>
    </row>
    <row r="1049" spans="13:19" ht="12" customHeight="1" x14ac:dyDescent="0.25">
      <c r="M1049" s="314"/>
      <c r="N1049" s="7"/>
      <c r="O1049" s="7"/>
      <c r="P1049" s="7"/>
      <c r="Q1049" s="7"/>
      <c r="R1049" s="7"/>
      <c r="S1049" s="7"/>
    </row>
    <row r="1050" spans="13:19" ht="12" customHeight="1" x14ac:dyDescent="0.25">
      <c r="M1050" s="314"/>
      <c r="N1050" s="7"/>
      <c r="O1050" s="7"/>
      <c r="P1050" s="7"/>
      <c r="Q1050" s="7"/>
      <c r="R1050" s="7"/>
      <c r="S1050" s="7"/>
    </row>
    <row r="1051" spans="13:19" ht="12" customHeight="1" x14ac:dyDescent="0.25">
      <c r="M1051" s="314"/>
      <c r="N1051" s="7"/>
      <c r="O1051" s="7"/>
      <c r="P1051" s="7"/>
      <c r="Q1051" s="7"/>
      <c r="R1051" s="7"/>
      <c r="S1051" s="7"/>
    </row>
    <row r="1052" spans="13:19" ht="12" customHeight="1" x14ac:dyDescent="0.25">
      <c r="M1052" s="314"/>
      <c r="N1052" s="7"/>
      <c r="O1052" s="7"/>
      <c r="P1052" s="7"/>
      <c r="Q1052" s="7"/>
      <c r="R1052" s="7"/>
      <c r="S1052" s="7"/>
    </row>
    <row r="1053" spans="13:19" ht="12" customHeight="1" x14ac:dyDescent="0.25">
      <c r="M1053" s="314"/>
      <c r="N1053" s="7"/>
      <c r="O1053" s="7"/>
      <c r="P1053" s="7"/>
      <c r="Q1053" s="7"/>
      <c r="R1053" s="7"/>
      <c r="S1053" s="7"/>
    </row>
    <row r="1054" spans="13:19" ht="12" customHeight="1" x14ac:dyDescent="0.25">
      <c r="M1054" s="314"/>
      <c r="N1054" s="7"/>
      <c r="O1054" s="7"/>
      <c r="P1054" s="7"/>
      <c r="Q1054" s="7"/>
      <c r="R1054" s="7"/>
      <c r="S1054" s="7"/>
    </row>
    <row r="1055" spans="13:19" ht="12" customHeight="1" x14ac:dyDescent="0.25">
      <c r="M1055" s="314"/>
      <c r="N1055" s="7"/>
      <c r="O1055" s="7"/>
      <c r="P1055" s="7"/>
      <c r="Q1055" s="7"/>
      <c r="R1055" s="7"/>
      <c r="S1055" s="7"/>
    </row>
    <row r="1056" spans="13:19" ht="12" customHeight="1" x14ac:dyDescent="0.25">
      <c r="M1056" s="314"/>
      <c r="N1056" s="7"/>
      <c r="O1056" s="7"/>
      <c r="P1056" s="7"/>
      <c r="Q1056" s="7"/>
      <c r="R1056" s="7"/>
      <c r="S1056" s="7"/>
    </row>
    <row r="1057" spans="13:19" ht="12" customHeight="1" x14ac:dyDescent="0.25">
      <c r="M1057" s="314"/>
      <c r="N1057" s="7"/>
      <c r="O1057" s="7"/>
      <c r="P1057" s="7"/>
      <c r="Q1057" s="7"/>
      <c r="R1057" s="7"/>
      <c r="S1057" s="7"/>
    </row>
    <row r="1058" spans="13:19" ht="12" customHeight="1" x14ac:dyDescent="0.25">
      <c r="M1058" s="314"/>
      <c r="N1058" s="7"/>
      <c r="O1058" s="7"/>
      <c r="P1058" s="7"/>
      <c r="Q1058" s="7"/>
      <c r="R1058" s="7"/>
      <c r="S1058" s="7"/>
    </row>
    <row r="1059" spans="13:19" ht="12" customHeight="1" x14ac:dyDescent="0.25">
      <c r="M1059" s="314"/>
      <c r="N1059" s="7"/>
      <c r="O1059" s="7"/>
      <c r="P1059" s="7"/>
      <c r="Q1059" s="7"/>
      <c r="R1059" s="7"/>
      <c r="S1059" s="7"/>
    </row>
    <row r="1060" spans="13:19" ht="12" customHeight="1" x14ac:dyDescent="0.25">
      <c r="M1060" s="314"/>
      <c r="N1060" s="7"/>
      <c r="O1060" s="7"/>
      <c r="P1060" s="7"/>
      <c r="Q1060" s="7"/>
      <c r="R1060" s="7"/>
      <c r="S1060" s="7"/>
    </row>
    <row r="1061" spans="13:19" ht="12" customHeight="1" x14ac:dyDescent="0.25">
      <c r="M1061" s="314"/>
      <c r="N1061" s="7"/>
      <c r="O1061" s="7"/>
      <c r="P1061" s="7"/>
      <c r="Q1061" s="7"/>
      <c r="R1061" s="7"/>
      <c r="S1061" s="7"/>
    </row>
    <row r="1062" spans="13:19" ht="12" customHeight="1" x14ac:dyDescent="0.25">
      <c r="M1062" s="314"/>
      <c r="N1062" s="7"/>
      <c r="O1062" s="7"/>
      <c r="P1062" s="7"/>
      <c r="Q1062" s="7"/>
      <c r="R1062" s="7"/>
      <c r="S1062" s="7"/>
    </row>
    <row r="1063" spans="13:19" ht="12" customHeight="1" x14ac:dyDescent="0.25">
      <c r="M1063" s="314"/>
      <c r="N1063" s="7"/>
      <c r="O1063" s="7"/>
      <c r="P1063" s="7"/>
      <c r="Q1063" s="7"/>
      <c r="R1063" s="7"/>
      <c r="S1063" s="7"/>
    </row>
    <row r="1064" spans="13:19" ht="12" customHeight="1" x14ac:dyDescent="0.25">
      <c r="M1064" s="314"/>
      <c r="N1064" s="7"/>
      <c r="O1064" s="7"/>
      <c r="P1064" s="7"/>
      <c r="Q1064" s="7"/>
      <c r="R1064" s="7"/>
      <c r="S1064" s="7"/>
    </row>
    <row r="1065" spans="13:19" ht="12" customHeight="1" x14ac:dyDescent="0.25">
      <c r="M1065" s="314"/>
      <c r="N1065" s="7"/>
      <c r="O1065" s="7"/>
      <c r="P1065" s="7"/>
      <c r="Q1065" s="7"/>
      <c r="R1065" s="7"/>
      <c r="S1065" s="7"/>
    </row>
    <row r="1066" spans="13:19" ht="12" customHeight="1" x14ac:dyDescent="0.25">
      <c r="M1066" s="314"/>
      <c r="N1066" s="7"/>
      <c r="O1066" s="7"/>
      <c r="P1066" s="7"/>
      <c r="Q1066" s="7"/>
      <c r="R1066" s="7"/>
      <c r="S1066" s="7"/>
    </row>
    <row r="1067" spans="13:19" ht="12" customHeight="1" x14ac:dyDescent="0.25">
      <c r="M1067" s="314"/>
      <c r="N1067" s="7"/>
      <c r="O1067" s="7"/>
      <c r="P1067" s="7"/>
      <c r="Q1067" s="7"/>
      <c r="R1067" s="7"/>
      <c r="S1067" s="7"/>
    </row>
    <row r="1068" spans="13:19" ht="12" customHeight="1" x14ac:dyDescent="0.25">
      <c r="M1068" s="314"/>
      <c r="N1068" s="7"/>
      <c r="O1068" s="7"/>
      <c r="P1068" s="7"/>
      <c r="Q1068" s="7"/>
      <c r="R1068" s="7"/>
      <c r="S1068" s="7"/>
    </row>
    <row r="1069" spans="13:19" ht="12" customHeight="1" x14ac:dyDescent="0.25">
      <c r="M1069" s="314"/>
      <c r="N1069" s="7"/>
      <c r="O1069" s="7"/>
      <c r="P1069" s="7"/>
      <c r="Q1069" s="7"/>
      <c r="R1069" s="7"/>
      <c r="S1069" s="7"/>
    </row>
    <row r="1070" spans="13:19" ht="12" customHeight="1" x14ac:dyDescent="0.25">
      <c r="M1070" s="314"/>
      <c r="N1070" s="7"/>
      <c r="O1070" s="7"/>
      <c r="P1070" s="7"/>
      <c r="Q1070" s="7"/>
      <c r="R1070" s="7"/>
      <c r="S1070" s="7"/>
    </row>
    <row r="1071" spans="13:19" ht="12" customHeight="1" x14ac:dyDescent="0.25">
      <c r="M1071" s="314"/>
      <c r="N1071" s="7"/>
      <c r="O1071" s="7"/>
      <c r="P1071" s="7"/>
      <c r="Q1071" s="7"/>
      <c r="R1071" s="7"/>
      <c r="S1071" s="7"/>
    </row>
    <row r="1072" spans="13:19" ht="12" customHeight="1" x14ac:dyDescent="0.25">
      <c r="M1072" s="314"/>
      <c r="N1072" s="7"/>
      <c r="O1072" s="7"/>
      <c r="P1072" s="7"/>
      <c r="Q1072" s="7"/>
      <c r="R1072" s="7"/>
      <c r="S1072" s="7"/>
    </row>
    <row r="1073" spans="13:19" ht="12" customHeight="1" x14ac:dyDescent="0.25">
      <c r="M1073" s="314"/>
      <c r="N1073" s="7"/>
      <c r="O1073" s="7"/>
      <c r="P1073" s="7"/>
      <c r="Q1073" s="7"/>
      <c r="R1073" s="7"/>
      <c r="S1073" s="7"/>
    </row>
    <row r="1074" spans="13:19" ht="12" customHeight="1" x14ac:dyDescent="0.25">
      <c r="M1074" s="314"/>
      <c r="N1074" s="7"/>
      <c r="O1074" s="7"/>
      <c r="P1074" s="7"/>
      <c r="Q1074" s="7"/>
      <c r="R1074" s="7"/>
      <c r="S1074" s="7"/>
    </row>
    <row r="1075" spans="13:19" ht="12" customHeight="1" x14ac:dyDescent="0.25">
      <c r="M1075" s="314"/>
      <c r="N1075" s="7"/>
      <c r="O1075" s="7"/>
      <c r="P1075" s="7"/>
      <c r="Q1075" s="7"/>
      <c r="R1075" s="7"/>
      <c r="S1075" s="7"/>
    </row>
    <row r="1076" spans="13:19" ht="12" customHeight="1" x14ac:dyDescent="0.25">
      <c r="M1076" s="314"/>
      <c r="N1076" s="7"/>
      <c r="O1076" s="7"/>
      <c r="P1076" s="7"/>
      <c r="Q1076" s="7"/>
      <c r="R1076" s="7"/>
      <c r="S1076" s="7"/>
    </row>
    <row r="1077" spans="13:19" ht="12" customHeight="1" x14ac:dyDescent="0.25">
      <c r="M1077" s="314"/>
      <c r="N1077" s="7"/>
      <c r="O1077" s="7"/>
      <c r="P1077" s="7"/>
      <c r="Q1077" s="7"/>
      <c r="R1077" s="7"/>
      <c r="S1077" s="7"/>
    </row>
    <row r="1078" spans="13:19" ht="12" customHeight="1" x14ac:dyDescent="0.25">
      <c r="M1078" s="314"/>
      <c r="N1078" s="7"/>
      <c r="O1078" s="7"/>
      <c r="P1078" s="7"/>
      <c r="Q1078" s="7"/>
      <c r="R1078" s="7"/>
      <c r="S1078" s="7"/>
    </row>
    <row r="1079" spans="13:19" ht="12" customHeight="1" x14ac:dyDescent="0.25">
      <c r="M1079" s="314"/>
      <c r="N1079" s="7"/>
      <c r="O1079" s="7"/>
      <c r="P1079" s="7"/>
      <c r="Q1079" s="7"/>
      <c r="R1079" s="7"/>
      <c r="S1079" s="7"/>
    </row>
    <row r="1080" spans="13:19" ht="12" customHeight="1" x14ac:dyDescent="0.25">
      <c r="M1080" s="314"/>
      <c r="N1080" s="7"/>
      <c r="O1080" s="7"/>
      <c r="P1080" s="7"/>
      <c r="Q1080" s="7"/>
      <c r="R1080" s="7"/>
      <c r="S1080" s="7"/>
    </row>
    <row r="1081" spans="13:19" ht="12" customHeight="1" x14ac:dyDescent="0.25">
      <c r="M1081" s="314"/>
      <c r="N1081" s="7"/>
      <c r="O1081" s="7"/>
      <c r="P1081" s="7"/>
      <c r="Q1081" s="7"/>
      <c r="R1081" s="7"/>
      <c r="S1081" s="7"/>
    </row>
    <row r="1082" spans="13:19" ht="12" customHeight="1" x14ac:dyDescent="0.25">
      <c r="M1082" s="314"/>
      <c r="N1082" s="7"/>
      <c r="O1082" s="7"/>
      <c r="P1082" s="7"/>
      <c r="Q1082" s="7"/>
      <c r="R1082" s="7"/>
      <c r="S1082" s="7"/>
    </row>
    <row r="1083" spans="13:19" ht="12" customHeight="1" x14ac:dyDescent="0.25">
      <c r="M1083" s="314"/>
      <c r="N1083" s="7"/>
      <c r="O1083" s="7"/>
      <c r="P1083" s="7"/>
      <c r="Q1083" s="7"/>
      <c r="R1083" s="7"/>
      <c r="S1083" s="7"/>
    </row>
    <row r="1084" spans="13:19" ht="12" customHeight="1" x14ac:dyDescent="0.25">
      <c r="M1084" s="314"/>
      <c r="N1084" s="7"/>
      <c r="O1084" s="7"/>
      <c r="P1084" s="7"/>
      <c r="Q1084" s="7"/>
      <c r="R1084" s="7"/>
      <c r="S1084" s="7"/>
    </row>
    <row r="1085" spans="13:19" ht="12" customHeight="1" x14ac:dyDescent="0.25">
      <c r="M1085" s="314"/>
      <c r="N1085" s="7"/>
      <c r="O1085" s="7"/>
      <c r="P1085" s="7"/>
      <c r="Q1085" s="7"/>
      <c r="R1085" s="7"/>
      <c r="S1085" s="7"/>
    </row>
    <row r="1086" spans="13:19" ht="12" customHeight="1" x14ac:dyDescent="0.25">
      <c r="M1086" s="314"/>
      <c r="N1086" s="7"/>
      <c r="O1086" s="7"/>
      <c r="P1086" s="7"/>
      <c r="Q1086" s="7"/>
      <c r="R1086" s="7"/>
      <c r="S1086" s="7"/>
    </row>
    <row r="1087" spans="13:19" ht="12" customHeight="1" x14ac:dyDescent="0.25">
      <c r="M1087" s="314"/>
      <c r="N1087" s="7"/>
      <c r="O1087" s="7"/>
      <c r="P1087" s="7"/>
      <c r="Q1087" s="7"/>
      <c r="R1087" s="7"/>
      <c r="S1087" s="7"/>
    </row>
    <row r="1088" spans="13:19" ht="12" customHeight="1" x14ac:dyDescent="0.25">
      <c r="M1088" s="314"/>
      <c r="N1088" s="7"/>
      <c r="O1088" s="7"/>
      <c r="P1088" s="7"/>
      <c r="Q1088" s="7"/>
      <c r="R1088" s="7"/>
      <c r="S1088" s="7"/>
    </row>
    <row r="1089" spans="13:19" ht="12" customHeight="1" x14ac:dyDescent="0.25">
      <c r="M1089" s="314"/>
      <c r="N1089" s="7"/>
      <c r="O1089" s="7"/>
      <c r="P1089" s="7"/>
      <c r="Q1089" s="7"/>
      <c r="R1089" s="7"/>
      <c r="S1089" s="7"/>
    </row>
    <row r="1090" spans="13:19" ht="12" customHeight="1" x14ac:dyDescent="0.25">
      <c r="M1090" s="314"/>
      <c r="N1090" s="7"/>
      <c r="O1090" s="7"/>
      <c r="P1090" s="7"/>
      <c r="Q1090" s="7"/>
      <c r="R1090" s="7"/>
      <c r="S1090" s="7"/>
    </row>
    <row r="1091" spans="13:19" ht="12" customHeight="1" x14ac:dyDescent="0.25">
      <c r="M1091" s="314"/>
      <c r="N1091" s="7"/>
      <c r="O1091" s="7"/>
      <c r="P1091" s="7"/>
      <c r="Q1091" s="7"/>
      <c r="R1091" s="7"/>
      <c r="S1091" s="7"/>
    </row>
    <row r="1092" spans="13:19" ht="12" customHeight="1" x14ac:dyDescent="0.25">
      <c r="M1092" s="314"/>
      <c r="N1092" s="7"/>
      <c r="O1092" s="7"/>
      <c r="P1092" s="7"/>
      <c r="Q1092" s="7"/>
      <c r="R1092" s="7"/>
      <c r="S1092" s="7"/>
    </row>
    <row r="1093" spans="13:19" ht="12" customHeight="1" x14ac:dyDescent="0.25">
      <c r="M1093" s="314"/>
      <c r="N1093" s="7"/>
      <c r="O1093" s="7"/>
      <c r="P1093" s="7"/>
      <c r="Q1093" s="7"/>
      <c r="R1093" s="7"/>
      <c r="S1093" s="7"/>
    </row>
    <row r="1094" spans="13:19" ht="12" customHeight="1" x14ac:dyDescent="0.25">
      <c r="M1094" s="314"/>
      <c r="N1094" s="7"/>
      <c r="O1094" s="7"/>
      <c r="P1094" s="7"/>
      <c r="Q1094" s="7"/>
      <c r="R1094" s="7"/>
      <c r="S1094" s="7"/>
    </row>
    <row r="1095" spans="13:19" ht="12" customHeight="1" x14ac:dyDescent="0.25">
      <c r="M1095" s="314"/>
      <c r="N1095" s="7"/>
      <c r="O1095" s="7"/>
      <c r="P1095" s="7"/>
      <c r="Q1095" s="7"/>
      <c r="R1095" s="7"/>
      <c r="S1095" s="7"/>
    </row>
    <row r="1096" spans="13:19" ht="12" customHeight="1" x14ac:dyDescent="0.25">
      <c r="M1096" s="314"/>
      <c r="N1096" s="7"/>
      <c r="O1096" s="7"/>
      <c r="P1096" s="7"/>
      <c r="Q1096" s="7"/>
      <c r="R1096" s="7"/>
      <c r="S1096" s="7"/>
    </row>
    <row r="1097" spans="13:19" ht="12" customHeight="1" x14ac:dyDescent="0.25">
      <c r="M1097" s="314"/>
      <c r="N1097" s="7"/>
      <c r="O1097" s="7"/>
      <c r="P1097" s="7"/>
      <c r="Q1097" s="7"/>
      <c r="R1097" s="7"/>
      <c r="S1097" s="7"/>
    </row>
    <row r="1098" spans="13:19" ht="12" customHeight="1" x14ac:dyDescent="0.25">
      <c r="M1098" s="314"/>
      <c r="N1098" s="7"/>
      <c r="O1098" s="7"/>
      <c r="P1098" s="7"/>
      <c r="Q1098" s="7"/>
      <c r="R1098" s="7"/>
      <c r="S1098" s="7"/>
    </row>
    <row r="1099" spans="13:19" ht="12" customHeight="1" x14ac:dyDescent="0.25">
      <c r="M1099" s="314"/>
      <c r="N1099" s="7"/>
      <c r="O1099" s="7"/>
      <c r="P1099" s="7"/>
      <c r="Q1099" s="7"/>
      <c r="R1099" s="7"/>
      <c r="S1099" s="7"/>
    </row>
    <row r="1100" spans="13:19" ht="12" customHeight="1" x14ac:dyDescent="0.25">
      <c r="M1100" s="314"/>
      <c r="N1100" s="7"/>
      <c r="O1100" s="7"/>
      <c r="P1100" s="7"/>
      <c r="Q1100" s="7"/>
      <c r="R1100" s="7"/>
      <c r="S1100" s="7"/>
    </row>
    <row r="1101" spans="13:19" ht="12" customHeight="1" x14ac:dyDescent="0.25">
      <c r="M1101" s="314"/>
      <c r="N1101" s="7"/>
      <c r="O1101" s="7"/>
      <c r="P1101" s="7"/>
      <c r="Q1101" s="7"/>
      <c r="R1101" s="7"/>
      <c r="S1101" s="7"/>
    </row>
    <row r="1102" spans="13:19" ht="12" customHeight="1" x14ac:dyDescent="0.25">
      <c r="M1102" s="314"/>
      <c r="N1102" s="7"/>
      <c r="O1102" s="7"/>
      <c r="P1102" s="7"/>
      <c r="Q1102" s="7"/>
      <c r="R1102" s="7"/>
      <c r="S1102" s="7"/>
    </row>
    <row r="1103" spans="13:19" ht="12" customHeight="1" x14ac:dyDescent="0.25">
      <c r="M1103" s="314"/>
      <c r="N1103" s="7"/>
      <c r="O1103" s="7"/>
      <c r="P1103" s="7"/>
      <c r="Q1103" s="7"/>
      <c r="R1103" s="7"/>
      <c r="S1103" s="7"/>
    </row>
    <row r="1104" spans="13:19" ht="12" customHeight="1" x14ac:dyDescent="0.25">
      <c r="M1104" s="314"/>
      <c r="N1104" s="7"/>
      <c r="O1104" s="7"/>
      <c r="P1104" s="7"/>
      <c r="Q1104" s="7"/>
      <c r="R1104" s="7"/>
      <c r="S1104" s="7"/>
    </row>
    <row r="1105" spans="13:19" ht="12" customHeight="1" x14ac:dyDescent="0.25">
      <c r="M1105" s="314"/>
      <c r="N1105" s="7"/>
      <c r="O1105" s="7"/>
      <c r="P1105" s="7"/>
      <c r="Q1105" s="7"/>
      <c r="R1105" s="7"/>
      <c r="S1105" s="7"/>
    </row>
    <row r="1106" spans="13:19" ht="12" customHeight="1" x14ac:dyDescent="0.25">
      <c r="M1106" s="314"/>
      <c r="N1106" s="7"/>
      <c r="O1106" s="7"/>
      <c r="P1106" s="7"/>
      <c r="Q1106" s="7"/>
      <c r="R1106" s="7"/>
      <c r="S1106" s="7"/>
    </row>
    <row r="1107" spans="13:19" ht="12" customHeight="1" x14ac:dyDescent="0.25">
      <c r="M1107" s="314"/>
      <c r="N1107" s="7"/>
      <c r="O1107" s="7"/>
      <c r="P1107" s="7"/>
      <c r="Q1107" s="7"/>
      <c r="R1107" s="7"/>
      <c r="S1107" s="7"/>
    </row>
    <row r="1108" spans="13:19" ht="12" customHeight="1" x14ac:dyDescent="0.25">
      <c r="M1108" s="314"/>
      <c r="N1108" s="7"/>
      <c r="O1108" s="7"/>
      <c r="P1108" s="7"/>
      <c r="Q1108" s="7"/>
      <c r="R1108" s="7"/>
      <c r="S1108" s="7"/>
    </row>
    <row r="1109" spans="13:19" ht="12" customHeight="1" x14ac:dyDescent="0.25">
      <c r="M1109" s="314"/>
      <c r="N1109" s="7"/>
      <c r="O1109" s="7"/>
      <c r="P1109" s="7"/>
      <c r="Q1109" s="7"/>
      <c r="R1109" s="7"/>
      <c r="S1109" s="7"/>
    </row>
    <row r="1110" spans="13:19" ht="12" customHeight="1" x14ac:dyDescent="0.25">
      <c r="M1110" s="314"/>
      <c r="N1110" s="7"/>
      <c r="O1110" s="7"/>
      <c r="P1110" s="7"/>
      <c r="Q1110" s="7"/>
      <c r="R1110" s="7"/>
      <c r="S1110" s="7"/>
    </row>
    <row r="1111" spans="13:19" ht="12" customHeight="1" x14ac:dyDescent="0.25">
      <c r="M1111" s="314"/>
      <c r="N1111" s="7"/>
      <c r="O1111" s="7"/>
      <c r="P1111" s="7"/>
      <c r="Q1111" s="7"/>
      <c r="R1111" s="7"/>
      <c r="S1111" s="7"/>
    </row>
    <row r="1112" spans="13:19" ht="12" customHeight="1" x14ac:dyDescent="0.25">
      <c r="M1112" s="314"/>
      <c r="N1112" s="7"/>
      <c r="O1112" s="7"/>
      <c r="P1112" s="7"/>
      <c r="Q1112" s="7"/>
      <c r="R1112" s="7"/>
      <c r="S1112" s="7"/>
    </row>
    <row r="1113" spans="13:19" ht="12" customHeight="1" x14ac:dyDescent="0.25">
      <c r="M1113" s="314"/>
      <c r="N1113" s="7"/>
      <c r="O1113" s="7"/>
      <c r="P1113" s="7"/>
      <c r="Q1113" s="7"/>
      <c r="R1113" s="7"/>
      <c r="S1113" s="7"/>
    </row>
    <row r="1114" spans="13:19" ht="12" customHeight="1" x14ac:dyDescent="0.25">
      <c r="M1114" s="314"/>
      <c r="N1114" s="7"/>
      <c r="O1114" s="7"/>
      <c r="P1114" s="7"/>
      <c r="Q1114" s="7"/>
      <c r="R1114" s="7"/>
      <c r="S1114" s="7"/>
    </row>
    <row r="1115" spans="13:19" ht="12" customHeight="1" x14ac:dyDescent="0.25">
      <c r="M1115" s="314"/>
      <c r="N1115" s="7"/>
      <c r="O1115" s="7"/>
      <c r="P1115" s="7"/>
      <c r="Q1115" s="7"/>
      <c r="R1115" s="7"/>
      <c r="S1115" s="7"/>
    </row>
    <row r="1116" spans="13:19" ht="12" customHeight="1" x14ac:dyDescent="0.25">
      <c r="M1116" s="314"/>
      <c r="N1116" s="7"/>
      <c r="O1116" s="7"/>
      <c r="P1116" s="7"/>
      <c r="Q1116" s="7"/>
      <c r="R1116" s="7"/>
      <c r="S1116" s="7"/>
    </row>
    <row r="1117" spans="13:19" ht="12" customHeight="1" x14ac:dyDescent="0.25">
      <c r="M1117" s="314"/>
      <c r="N1117" s="7"/>
      <c r="O1117" s="7"/>
      <c r="P1117" s="7"/>
      <c r="Q1117" s="7"/>
      <c r="R1117" s="7"/>
      <c r="S1117" s="7"/>
    </row>
    <row r="1118" spans="13:19" ht="12" customHeight="1" x14ac:dyDescent="0.25">
      <c r="M1118" s="314"/>
      <c r="N1118" s="7"/>
      <c r="O1118" s="7"/>
      <c r="P1118" s="7"/>
      <c r="Q1118" s="7"/>
      <c r="R1118" s="7"/>
      <c r="S1118" s="7"/>
    </row>
    <row r="1119" spans="13:19" ht="12" customHeight="1" x14ac:dyDescent="0.25">
      <c r="M1119" s="314"/>
      <c r="N1119" s="7"/>
      <c r="O1119" s="7"/>
      <c r="P1119" s="7"/>
      <c r="Q1119" s="7"/>
      <c r="R1119" s="7"/>
      <c r="S1119" s="7"/>
    </row>
    <row r="1120" spans="13:19" ht="12" customHeight="1" x14ac:dyDescent="0.25">
      <c r="M1120" s="314"/>
      <c r="N1120" s="7"/>
      <c r="O1120" s="7"/>
      <c r="P1120" s="7"/>
      <c r="Q1120" s="7"/>
      <c r="R1120" s="7"/>
      <c r="S1120" s="7"/>
    </row>
    <row r="1121" spans="13:19" ht="12" customHeight="1" x14ac:dyDescent="0.25">
      <c r="M1121" s="314"/>
      <c r="N1121" s="7"/>
      <c r="O1121" s="7"/>
      <c r="P1121" s="7"/>
      <c r="Q1121" s="7"/>
      <c r="R1121" s="7"/>
      <c r="S1121" s="7"/>
    </row>
    <row r="1122" spans="13:19" ht="12" customHeight="1" x14ac:dyDescent="0.25">
      <c r="M1122" s="314"/>
      <c r="N1122" s="7"/>
      <c r="O1122" s="7"/>
      <c r="P1122" s="7"/>
      <c r="Q1122" s="7"/>
      <c r="R1122" s="7"/>
      <c r="S1122" s="7"/>
    </row>
    <row r="1123" spans="13:19" ht="12" customHeight="1" x14ac:dyDescent="0.25">
      <c r="M1123" s="314"/>
      <c r="N1123" s="7"/>
      <c r="O1123" s="7"/>
      <c r="P1123" s="7"/>
      <c r="Q1123" s="7"/>
      <c r="R1123" s="7"/>
      <c r="S1123" s="7"/>
    </row>
    <row r="1124" spans="13:19" ht="12" customHeight="1" x14ac:dyDescent="0.25">
      <c r="M1124" s="314"/>
      <c r="N1124" s="7"/>
      <c r="O1124" s="7"/>
      <c r="P1124" s="7"/>
      <c r="Q1124" s="7"/>
      <c r="R1124" s="7"/>
      <c r="S1124" s="7"/>
    </row>
    <row r="1125" spans="13:19" ht="12" customHeight="1" x14ac:dyDescent="0.25">
      <c r="M1125" s="314"/>
      <c r="N1125" s="7"/>
      <c r="O1125" s="7"/>
      <c r="P1125" s="7"/>
      <c r="Q1125" s="7"/>
      <c r="R1125" s="7"/>
      <c r="S1125" s="7"/>
    </row>
    <row r="1126" spans="13:19" ht="12" customHeight="1" x14ac:dyDescent="0.25">
      <c r="M1126" s="314"/>
      <c r="N1126" s="7"/>
      <c r="O1126" s="7"/>
      <c r="P1126" s="7"/>
      <c r="Q1126" s="7"/>
      <c r="R1126" s="7"/>
      <c r="S1126" s="7"/>
    </row>
    <row r="1127" spans="13:19" ht="12" customHeight="1" x14ac:dyDescent="0.25">
      <c r="M1127" s="314"/>
      <c r="N1127" s="7"/>
      <c r="O1127" s="7"/>
      <c r="P1127" s="7"/>
      <c r="Q1127" s="7"/>
      <c r="R1127" s="7"/>
      <c r="S1127" s="7"/>
    </row>
    <row r="1128" spans="13:19" ht="12" customHeight="1" x14ac:dyDescent="0.25">
      <c r="M1128" s="314"/>
      <c r="N1128" s="7"/>
      <c r="O1128" s="7"/>
      <c r="P1128" s="7"/>
      <c r="Q1128" s="7"/>
      <c r="R1128" s="7"/>
      <c r="S1128" s="7"/>
    </row>
    <row r="1129" spans="13:19" ht="12" customHeight="1" x14ac:dyDescent="0.25">
      <c r="M1129" s="314"/>
      <c r="N1129" s="7"/>
      <c r="O1129" s="7"/>
      <c r="P1129" s="7"/>
      <c r="Q1129" s="7"/>
      <c r="R1129" s="7"/>
      <c r="S1129" s="7"/>
    </row>
    <row r="1130" spans="13:19" ht="12" customHeight="1" x14ac:dyDescent="0.25">
      <c r="M1130" s="314"/>
      <c r="N1130" s="7"/>
      <c r="O1130" s="7"/>
      <c r="P1130" s="7"/>
      <c r="Q1130" s="7"/>
      <c r="R1130" s="7"/>
      <c r="S1130" s="7"/>
    </row>
    <row r="1131" spans="13:19" ht="12" customHeight="1" x14ac:dyDescent="0.25">
      <c r="M1131" s="314"/>
      <c r="N1131" s="7"/>
      <c r="O1131" s="7"/>
      <c r="P1131" s="7"/>
      <c r="Q1131" s="7"/>
      <c r="R1131" s="7"/>
      <c r="S1131" s="7"/>
    </row>
    <row r="1132" spans="13:19" ht="12" customHeight="1" x14ac:dyDescent="0.25">
      <c r="M1132" s="314"/>
      <c r="N1132" s="7"/>
      <c r="O1132" s="7"/>
      <c r="P1132" s="7"/>
      <c r="Q1132" s="7"/>
      <c r="R1132" s="7"/>
      <c r="S1132" s="7"/>
    </row>
    <row r="1133" spans="13:19" ht="12" customHeight="1" x14ac:dyDescent="0.25">
      <c r="M1133" s="314"/>
      <c r="N1133" s="7"/>
      <c r="O1133" s="7"/>
      <c r="P1133" s="7"/>
      <c r="Q1133" s="7"/>
      <c r="R1133" s="7"/>
      <c r="S1133" s="7"/>
    </row>
    <row r="1134" spans="13:19" ht="12" customHeight="1" x14ac:dyDescent="0.25">
      <c r="M1134" s="314"/>
      <c r="N1134" s="7"/>
      <c r="O1134" s="7"/>
      <c r="P1134" s="7"/>
      <c r="Q1134" s="7"/>
      <c r="R1134" s="7"/>
      <c r="S1134" s="7"/>
    </row>
    <row r="1135" spans="13:19" ht="12" customHeight="1" x14ac:dyDescent="0.25">
      <c r="M1135" s="314"/>
      <c r="N1135" s="7"/>
      <c r="O1135" s="7"/>
      <c r="P1135" s="7"/>
      <c r="Q1135" s="7"/>
      <c r="R1135" s="7"/>
      <c r="S1135" s="7"/>
    </row>
    <row r="1136" spans="13:19" ht="12" customHeight="1" x14ac:dyDescent="0.25">
      <c r="M1136" s="314"/>
      <c r="N1136" s="7"/>
      <c r="O1136" s="7"/>
      <c r="P1136" s="7"/>
      <c r="Q1136" s="7"/>
      <c r="R1136" s="7"/>
      <c r="S1136" s="7"/>
    </row>
    <row r="1137" spans="13:19" ht="12" customHeight="1" x14ac:dyDescent="0.25">
      <c r="M1137" s="314"/>
      <c r="N1137" s="7"/>
      <c r="O1137" s="7"/>
      <c r="P1137" s="7"/>
      <c r="Q1137" s="7"/>
      <c r="R1137" s="7"/>
      <c r="S1137" s="7"/>
    </row>
    <row r="1138" spans="13:19" ht="12" customHeight="1" x14ac:dyDescent="0.25">
      <c r="M1138" s="314"/>
      <c r="N1138" s="7"/>
      <c r="O1138" s="7"/>
      <c r="P1138" s="7"/>
      <c r="Q1138" s="7"/>
      <c r="R1138" s="7"/>
      <c r="S1138" s="7"/>
    </row>
    <row r="1139" spans="13:19" ht="12" customHeight="1" x14ac:dyDescent="0.25">
      <c r="M1139" s="314"/>
      <c r="N1139" s="7"/>
      <c r="O1139" s="7"/>
      <c r="P1139" s="7"/>
      <c r="Q1139" s="7"/>
      <c r="R1139" s="7"/>
      <c r="S1139" s="7"/>
    </row>
    <row r="1140" spans="13:19" ht="12" customHeight="1" x14ac:dyDescent="0.25">
      <c r="M1140" s="314"/>
      <c r="N1140" s="7"/>
      <c r="O1140" s="7"/>
      <c r="P1140" s="7"/>
      <c r="Q1140" s="7"/>
      <c r="R1140" s="7"/>
      <c r="S1140" s="7"/>
    </row>
    <row r="1141" spans="13:19" ht="12" customHeight="1" x14ac:dyDescent="0.25">
      <c r="M1141" s="314"/>
      <c r="N1141" s="7"/>
      <c r="O1141" s="7"/>
      <c r="P1141" s="7"/>
      <c r="Q1141" s="7"/>
      <c r="R1141" s="7"/>
      <c r="S1141" s="7"/>
    </row>
    <row r="1142" spans="13:19" ht="12" customHeight="1" x14ac:dyDescent="0.25">
      <c r="M1142" s="314"/>
      <c r="N1142" s="7"/>
      <c r="O1142" s="7"/>
      <c r="P1142" s="7"/>
      <c r="Q1142" s="7"/>
      <c r="R1142" s="7"/>
      <c r="S1142" s="7"/>
    </row>
    <row r="1143" spans="13:19" ht="12" customHeight="1" x14ac:dyDescent="0.25">
      <c r="M1143" s="314"/>
      <c r="N1143" s="7"/>
      <c r="O1143" s="7"/>
      <c r="P1143" s="7"/>
      <c r="Q1143" s="7"/>
      <c r="R1143" s="7"/>
      <c r="S1143" s="7"/>
    </row>
    <row r="1144" spans="13:19" ht="12" customHeight="1" x14ac:dyDescent="0.25">
      <c r="M1144" s="314"/>
      <c r="N1144" s="7"/>
      <c r="O1144" s="7"/>
      <c r="P1144" s="7"/>
      <c r="Q1144" s="7"/>
      <c r="R1144" s="7"/>
      <c r="S1144" s="7"/>
    </row>
    <row r="1145" spans="13:19" ht="12" customHeight="1" x14ac:dyDescent="0.25">
      <c r="M1145" s="314"/>
      <c r="N1145" s="7"/>
      <c r="O1145" s="7"/>
      <c r="P1145" s="7"/>
      <c r="Q1145" s="7"/>
      <c r="R1145" s="7"/>
      <c r="S1145" s="7"/>
    </row>
    <row r="1146" spans="13:19" ht="12" customHeight="1" x14ac:dyDescent="0.25">
      <c r="M1146" s="314"/>
      <c r="N1146" s="7"/>
      <c r="O1146" s="7"/>
      <c r="P1146" s="7"/>
      <c r="Q1146" s="7"/>
      <c r="R1146" s="7"/>
      <c r="S1146" s="7"/>
    </row>
    <row r="1147" spans="13:19" ht="12" customHeight="1" x14ac:dyDescent="0.25">
      <c r="M1147" s="314"/>
      <c r="N1147" s="7"/>
      <c r="O1147" s="7"/>
      <c r="P1147" s="7"/>
      <c r="Q1147" s="7"/>
      <c r="R1147" s="7"/>
      <c r="S1147" s="7"/>
    </row>
    <row r="1148" spans="13:19" ht="12" customHeight="1" x14ac:dyDescent="0.25">
      <c r="M1148" s="314"/>
      <c r="N1148" s="7"/>
      <c r="O1148" s="7"/>
      <c r="P1148" s="7"/>
      <c r="Q1148" s="7"/>
      <c r="R1148" s="7"/>
      <c r="S1148" s="7"/>
    </row>
    <row r="1149" spans="13:19" ht="12" customHeight="1" x14ac:dyDescent="0.25">
      <c r="M1149" s="314"/>
      <c r="N1149" s="7"/>
      <c r="O1149" s="7"/>
      <c r="P1149" s="7"/>
      <c r="Q1149" s="7"/>
      <c r="R1149" s="7"/>
      <c r="S1149" s="7"/>
    </row>
    <row r="1150" spans="13:19" ht="12" customHeight="1" x14ac:dyDescent="0.25">
      <c r="M1150" s="314"/>
      <c r="N1150" s="7"/>
      <c r="O1150" s="7"/>
      <c r="P1150" s="7"/>
      <c r="Q1150" s="7"/>
      <c r="R1150" s="7"/>
      <c r="S1150" s="7"/>
    </row>
    <row r="1151" spans="13:19" ht="12" customHeight="1" x14ac:dyDescent="0.25">
      <c r="M1151" s="314"/>
      <c r="N1151" s="7"/>
      <c r="O1151" s="7"/>
      <c r="P1151" s="7"/>
      <c r="Q1151" s="7"/>
      <c r="R1151" s="7"/>
      <c r="S1151" s="7"/>
    </row>
    <row r="1152" spans="13:19" ht="12" customHeight="1" x14ac:dyDescent="0.25">
      <c r="M1152" s="314"/>
      <c r="N1152" s="7"/>
      <c r="O1152" s="7"/>
      <c r="P1152" s="7"/>
      <c r="Q1152" s="7"/>
      <c r="R1152" s="7"/>
      <c r="S1152" s="7"/>
    </row>
    <row r="1153" spans="13:19" ht="12" customHeight="1" x14ac:dyDescent="0.25">
      <c r="M1153" s="314"/>
      <c r="N1153" s="7"/>
      <c r="O1153" s="7"/>
      <c r="P1153" s="7"/>
      <c r="Q1153" s="7"/>
      <c r="R1153" s="7"/>
      <c r="S1153" s="7"/>
    </row>
    <row r="1154" spans="13:19" ht="12" customHeight="1" x14ac:dyDescent="0.25">
      <c r="M1154" s="314"/>
      <c r="N1154" s="7"/>
      <c r="O1154" s="7"/>
      <c r="P1154" s="7"/>
      <c r="Q1154" s="7"/>
      <c r="R1154" s="7"/>
      <c r="S1154" s="7"/>
    </row>
    <row r="1155" spans="13:19" ht="12" customHeight="1" x14ac:dyDescent="0.25">
      <c r="M1155" s="314"/>
      <c r="N1155" s="7"/>
      <c r="O1155" s="7"/>
      <c r="P1155" s="7"/>
      <c r="Q1155" s="7"/>
      <c r="R1155" s="7"/>
      <c r="S1155" s="7"/>
    </row>
    <row r="1156" spans="13:19" ht="12" customHeight="1" x14ac:dyDescent="0.25">
      <c r="M1156" s="314"/>
      <c r="N1156" s="7"/>
      <c r="O1156" s="7"/>
      <c r="P1156" s="7"/>
      <c r="Q1156" s="7"/>
      <c r="R1156" s="7"/>
      <c r="S1156" s="7"/>
    </row>
    <row r="1157" spans="13:19" ht="12" customHeight="1" x14ac:dyDescent="0.25">
      <c r="M1157" s="314"/>
      <c r="N1157" s="7"/>
      <c r="O1157" s="7"/>
      <c r="P1157" s="7"/>
      <c r="Q1157" s="7"/>
      <c r="R1157" s="7"/>
      <c r="S1157" s="7"/>
    </row>
    <row r="1158" spans="13:19" ht="12" customHeight="1" x14ac:dyDescent="0.25">
      <c r="M1158" s="314"/>
      <c r="N1158" s="7"/>
      <c r="O1158" s="7"/>
      <c r="P1158" s="7"/>
      <c r="Q1158" s="7"/>
      <c r="R1158" s="7"/>
      <c r="S1158" s="7"/>
    </row>
    <row r="1159" spans="13:19" ht="12" customHeight="1" x14ac:dyDescent="0.25">
      <c r="M1159" s="314"/>
      <c r="N1159" s="7"/>
      <c r="O1159" s="7"/>
      <c r="P1159" s="7"/>
      <c r="Q1159" s="7"/>
      <c r="R1159" s="7"/>
      <c r="S1159" s="7"/>
    </row>
    <row r="1160" spans="13:19" ht="12" customHeight="1" x14ac:dyDescent="0.25">
      <c r="M1160" s="314"/>
      <c r="N1160" s="7"/>
      <c r="O1160" s="7"/>
      <c r="P1160" s="7"/>
      <c r="Q1160" s="7"/>
      <c r="R1160" s="7"/>
      <c r="S1160" s="7"/>
    </row>
    <row r="1161" spans="13:19" ht="12" customHeight="1" x14ac:dyDescent="0.25">
      <c r="M1161" s="314"/>
      <c r="N1161" s="7"/>
      <c r="O1161" s="7"/>
      <c r="P1161" s="7"/>
      <c r="Q1161" s="7"/>
      <c r="R1161" s="7"/>
      <c r="S1161" s="7"/>
    </row>
    <row r="1162" spans="13:19" ht="12" customHeight="1" x14ac:dyDescent="0.25">
      <c r="M1162" s="314"/>
      <c r="N1162" s="7"/>
      <c r="O1162" s="7"/>
      <c r="P1162" s="7"/>
      <c r="Q1162" s="7"/>
      <c r="R1162" s="7"/>
      <c r="S1162" s="7"/>
    </row>
    <row r="1163" spans="13:19" ht="12" customHeight="1" x14ac:dyDescent="0.25">
      <c r="M1163" s="314"/>
      <c r="N1163" s="7"/>
      <c r="O1163" s="7"/>
      <c r="P1163" s="7"/>
      <c r="Q1163" s="7"/>
      <c r="R1163" s="7"/>
      <c r="S1163" s="7"/>
    </row>
    <row r="1164" spans="13:19" ht="12" customHeight="1" x14ac:dyDescent="0.25">
      <c r="M1164" s="314"/>
      <c r="N1164" s="7"/>
      <c r="O1164" s="7"/>
      <c r="P1164" s="7"/>
      <c r="Q1164" s="7"/>
      <c r="R1164" s="7"/>
      <c r="S1164" s="7"/>
    </row>
    <row r="1165" spans="13:19" ht="12" customHeight="1" x14ac:dyDescent="0.25">
      <c r="M1165" s="314"/>
      <c r="N1165" s="7"/>
      <c r="O1165" s="7"/>
      <c r="P1165" s="7"/>
      <c r="Q1165" s="7"/>
      <c r="R1165" s="7"/>
      <c r="S1165" s="7"/>
    </row>
    <row r="1166" spans="13:19" ht="12" customHeight="1" x14ac:dyDescent="0.25">
      <c r="M1166" s="314"/>
      <c r="N1166" s="7"/>
      <c r="O1166" s="7"/>
      <c r="P1166" s="7"/>
      <c r="Q1166" s="7"/>
      <c r="R1166" s="7"/>
      <c r="S1166" s="7"/>
    </row>
    <row r="1167" spans="13:19" ht="12" customHeight="1" x14ac:dyDescent="0.25">
      <c r="M1167" s="314"/>
      <c r="N1167" s="7"/>
      <c r="O1167" s="7"/>
      <c r="P1167" s="7"/>
      <c r="Q1167" s="7"/>
      <c r="R1167" s="7"/>
      <c r="S1167" s="7"/>
    </row>
    <row r="1168" spans="13:19" ht="12" customHeight="1" x14ac:dyDescent="0.25">
      <c r="M1168" s="314"/>
      <c r="N1168" s="7"/>
      <c r="O1168" s="7"/>
      <c r="P1168" s="7"/>
      <c r="Q1168" s="7"/>
      <c r="R1168" s="7"/>
      <c r="S1168" s="7"/>
    </row>
    <row r="1169" spans="13:19" ht="12" customHeight="1" x14ac:dyDescent="0.25">
      <c r="M1169" s="314"/>
      <c r="N1169" s="7"/>
      <c r="O1169" s="7"/>
      <c r="P1169" s="7"/>
      <c r="Q1169" s="7"/>
      <c r="R1169" s="7"/>
      <c r="S1169" s="7"/>
    </row>
    <row r="1170" spans="13:19" ht="12" customHeight="1" x14ac:dyDescent="0.25">
      <c r="M1170" s="314"/>
      <c r="N1170" s="7"/>
      <c r="O1170" s="7"/>
      <c r="P1170" s="7"/>
      <c r="Q1170" s="7"/>
      <c r="R1170" s="7"/>
      <c r="S1170" s="7"/>
    </row>
    <row r="1171" spans="13:19" ht="12" customHeight="1" x14ac:dyDescent="0.25">
      <c r="M1171" s="314"/>
      <c r="N1171" s="7"/>
      <c r="O1171" s="7"/>
      <c r="P1171" s="7"/>
      <c r="Q1171" s="7"/>
      <c r="R1171" s="7"/>
      <c r="S1171" s="7"/>
    </row>
    <row r="1172" spans="13:19" ht="12" customHeight="1" x14ac:dyDescent="0.25">
      <c r="M1172" s="314"/>
      <c r="N1172" s="7"/>
      <c r="O1172" s="7"/>
      <c r="P1172" s="7"/>
      <c r="Q1172" s="7"/>
      <c r="R1172" s="7"/>
      <c r="S1172" s="7"/>
    </row>
    <row r="1173" spans="13:19" ht="12" customHeight="1" x14ac:dyDescent="0.25">
      <c r="M1173" s="314"/>
      <c r="N1173" s="7"/>
      <c r="O1173" s="7"/>
      <c r="P1173" s="7"/>
      <c r="Q1173" s="7"/>
      <c r="R1173" s="7"/>
      <c r="S1173" s="7"/>
    </row>
    <row r="1174" spans="13:19" ht="12" customHeight="1" x14ac:dyDescent="0.25">
      <c r="M1174" s="314"/>
      <c r="N1174" s="7"/>
      <c r="O1174" s="7"/>
      <c r="P1174" s="7"/>
      <c r="Q1174" s="7"/>
      <c r="R1174" s="7"/>
      <c r="S1174" s="7"/>
    </row>
    <row r="1175" spans="13:19" ht="12" customHeight="1" x14ac:dyDescent="0.25">
      <c r="M1175" s="314"/>
      <c r="N1175" s="7"/>
      <c r="O1175" s="7"/>
      <c r="P1175" s="7"/>
      <c r="Q1175" s="7"/>
      <c r="R1175" s="7"/>
      <c r="S1175" s="7"/>
    </row>
    <row r="1176" spans="13:19" ht="12" customHeight="1" x14ac:dyDescent="0.25">
      <c r="M1176" s="314"/>
      <c r="N1176" s="7"/>
      <c r="O1176" s="7"/>
      <c r="P1176" s="7"/>
      <c r="Q1176" s="7"/>
      <c r="R1176" s="7"/>
      <c r="S1176" s="7"/>
    </row>
    <row r="1177" spans="13:19" ht="12" customHeight="1" x14ac:dyDescent="0.25">
      <c r="M1177" s="314"/>
      <c r="N1177" s="7"/>
      <c r="O1177" s="7"/>
      <c r="P1177" s="7"/>
      <c r="Q1177" s="7"/>
      <c r="R1177" s="7"/>
      <c r="S1177" s="7"/>
    </row>
    <row r="1178" spans="13:19" ht="12" customHeight="1" x14ac:dyDescent="0.25">
      <c r="M1178" s="314"/>
      <c r="N1178" s="7"/>
      <c r="O1178" s="7"/>
      <c r="P1178" s="7"/>
      <c r="Q1178" s="7"/>
      <c r="R1178" s="7"/>
      <c r="S1178" s="7"/>
    </row>
    <row r="1179" spans="13:19" ht="12" customHeight="1" x14ac:dyDescent="0.25">
      <c r="M1179" s="314"/>
      <c r="N1179" s="7"/>
      <c r="O1179" s="7"/>
      <c r="P1179" s="7"/>
      <c r="Q1179" s="7"/>
      <c r="R1179" s="7"/>
      <c r="S1179" s="7"/>
    </row>
    <row r="1180" spans="13:19" ht="12" customHeight="1" x14ac:dyDescent="0.25">
      <c r="M1180" s="314"/>
      <c r="N1180" s="7"/>
      <c r="O1180" s="7"/>
      <c r="P1180" s="7"/>
      <c r="Q1180" s="7"/>
      <c r="R1180" s="7"/>
      <c r="S1180" s="7"/>
    </row>
    <row r="1181" spans="13:19" ht="12" customHeight="1" x14ac:dyDescent="0.25">
      <c r="M1181" s="314"/>
      <c r="N1181" s="7"/>
      <c r="O1181" s="7"/>
      <c r="P1181" s="7"/>
      <c r="Q1181" s="7"/>
      <c r="R1181" s="7"/>
      <c r="S1181" s="7"/>
    </row>
    <row r="1182" spans="13:19" ht="12" customHeight="1" x14ac:dyDescent="0.25">
      <c r="M1182" s="314"/>
      <c r="N1182" s="7"/>
      <c r="O1182" s="7"/>
      <c r="P1182" s="7"/>
      <c r="Q1182" s="7"/>
      <c r="R1182" s="7"/>
      <c r="S1182" s="7"/>
    </row>
    <row r="1183" spans="13:19" ht="12" customHeight="1" x14ac:dyDescent="0.25">
      <c r="M1183" s="314"/>
      <c r="N1183" s="7"/>
      <c r="O1183" s="7"/>
      <c r="P1183" s="7"/>
      <c r="Q1183" s="7"/>
      <c r="R1183" s="7"/>
      <c r="S1183" s="7"/>
    </row>
    <row r="1184" spans="13:19" ht="12" customHeight="1" x14ac:dyDescent="0.25">
      <c r="M1184" s="314"/>
      <c r="N1184" s="7"/>
      <c r="O1184" s="7"/>
      <c r="P1184" s="7"/>
      <c r="Q1184" s="7"/>
      <c r="R1184" s="7"/>
      <c r="S1184" s="7"/>
    </row>
    <row r="1185" spans="13:19" ht="12" customHeight="1" x14ac:dyDescent="0.25">
      <c r="M1185" s="314"/>
      <c r="N1185" s="7"/>
      <c r="O1185" s="7"/>
      <c r="P1185" s="7"/>
      <c r="Q1185" s="7"/>
      <c r="R1185" s="7"/>
      <c r="S1185" s="7"/>
    </row>
    <row r="1186" spans="13:19" ht="12" customHeight="1" x14ac:dyDescent="0.25">
      <c r="M1186" s="314"/>
      <c r="N1186" s="7"/>
      <c r="O1186" s="7"/>
      <c r="P1186" s="7"/>
      <c r="Q1186" s="7"/>
      <c r="R1186" s="7"/>
      <c r="S1186" s="7"/>
    </row>
    <row r="1187" spans="13:19" ht="12" customHeight="1" x14ac:dyDescent="0.25">
      <c r="M1187" s="314"/>
      <c r="N1187" s="7"/>
      <c r="O1187" s="7"/>
      <c r="P1187" s="7"/>
      <c r="Q1187" s="7"/>
      <c r="R1187" s="7"/>
      <c r="S1187" s="7"/>
    </row>
    <row r="1188" spans="13:19" ht="12" customHeight="1" x14ac:dyDescent="0.25">
      <c r="M1188" s="314"/>
      <c r="N1188" s="7"/>
      <c r="O1188" s="7"/>
      <c r="P1188" s="7"/>
      <c r="Q1188" s="7"/>
      <c r="R1188" s="7"/>
      <c r="S1188" s="7"/>
    </row>
    <row r="1189" spans="13:19" ht="12" customHeight="1" x14ac:dyDescent="0.25">
      <c r="M1189" s="314"/>
      <c r="N1189" s="7"/>
      <c r="O1189" s="7"/>
      <c r="P1189" s="7"/>
      <c r="Q1189" s="7"/>
      <c r="R1189" s="7"/>
      <c r="S1189" s="7"/>
    </row>
    <row r="1190" spans="13:19" ht="12" customHeight="1" x14ac:dyDescent="0.25">
      <c r="M1190" s="314"/>
      <c r="N1190" s="7"/>
      <c r="O1190" s="7"/>
      <c r="P1190" s="7"/>
      <c r="Q1190" s="7"/>
      <c r="R1190" s="7"/>
      <c r="S1190" s="7"/>
    </row>
    <row r="1191" spans="13:19" ht="12" customHeight="1" x14ac:dyDescent="0.25">
      <c r="M1191" s="314"/>
      <c r="N1191" s="7"/>
      <c r="O1191" s="7"/>
      <c r="P1191" s="7"/>
      <c r="Q1191" s="7"/>
      <c r="R1191" s="7"/>
      <c r="S1191" s="7"/>
    </row>
    <row r="1192" spans="13:19" ht="12" customHeight="1" x14ac:dyDescent="0.25">
      <c r="M1192" s="314"/>
      <c r="N1192" s="7"/>
      <c r="O1192" s="7"/>
      <c r="P1192" s="7"/>
      <c r="Q1192" s="7"/>
      <c r="R1192" s="7"/>
      <c r="S1192" s="7"/>
    </row>
    <row r="1193" spans="13:19" ht="12" customHeight="1" x14ac:dyDescent="0.25">
      <c r="M1193" s="314"/>
      <c r="N1193" s="7"/>
      <c r="O1193" s="7"/>
      <c r="P1193" s="7"/>
      <c r="Q1193" s="7"/>
      <c r="R1193" s="7"/>
      <c r="S1193" s="7"/>
    </row>
    <row r="1194" spans="13:19" ht="12" customHeight="1" x14ac:dyDescent="0.25">
      <c r="M1194" s="314"/>
      <c r="N1194" s="7"/>
      <c r="O1194" s="7"/>
      <c r="P1194" s="7"/>
      <c r="Q1194" s="7"/>
      <c r="R1194" s="7"/>
      <c r="S1194" s="7"/>
    </row>
    <row r="1195" spans="13:19" ht="12" customHeight="1" x14ac:dyDescent="0.25">
      <c r="M1195" s="314"/>
      <c r="N1195" s="7"/>
      <c r="O1195" s="7"/>
      <c r="P1195" s="7"/>
      <c r="Q1195" s="7"/>
      <c r="R1195" s="7"/>
      <c r="S1195" s="7"/>
    </row>
    <row r="1196" spans="13:19" ht="12" customHeight="1" x14ac:dyDescent="0.25">
      <c r="M1196" s="314"/>
      <c r="N1196" s="7"/>
      <c r="O1196" s="7"/>
      <c r="P1196" s="7"/>
      <c r="Q1196" s="7"/>
      <c r="R1196" s="7"/>
      <c r="S1196" s="7"/>
    </row>
    <row r="1197" spans="13:19" ht="12" customHeight="1" x14ac:dyDescent="0.25">
      <c r="M1197" s="314"/>
      <c r="N1197" s="7"/>
      <c r="O1197" s="7"/>
      <c r="P1197" s="7"/>
      <c r="Q1197" s="7"/>
      <c r="R1197" s="7"/>
      <c r="S1197" s="7"/>
    </row>
    <row r="1198" spans="13:19" ht="12" customHeight="1" x14ac:dyDescent="0.25">
      <c r="M1198" s="314"/>
      <c r="N1198" s="7"/>
      <c r="O1198" s="7"/>
      <c r="P1198" s="7"/>
      <c r="Q1198" s="7"/>
      <c r="R1198" s="7"/>
      <c r="S1198" s="7"/>
    </row>
    <row r="1199" spans="13:19" ht="12" customHeight="1" x14ac:dyDescent="0.25">
      <c r="M1199" s="314"/>
      <c r="N1199" s="7"/>
      <c r="O1199" s="7"/>
      <c r="P1199" s="7"/>
      <c r="Q1199" s="7"/>
      <c r="R1199" s="7"/>
      <c r="S1199" s="7"/>
    </row>
    <row r="1200" spans="13:19" ht="12" customHeight="1" x14ac:dyDescent="0.25">
      <c r="M1200" s="314"/>
      <c r="N1200" s="7"/>
      <c r="O1200" s="7"/>
      <c r="P1200" s="7"/>
      <c r="Q1200" s="7"/>
      <c r="R1200" s="7"/>
      <c r="S1200" s="7"/>
    </row>
    <row r="1201" spans="13:19" ht="12" customHeight="1" x14ac:dyDescent="0.25">
      <c r="M1201" s="314"/>
      <c r="N1201" s="7"/>
      <c r="O1201" s="7"/>
      <c r="P1201" s="7"/>
      <c r="Q1201" s="7"/>
      <c r="R1201" s="7"/>
      <c r="S1201" s="7"/>
    </row>
    <row r="1202" spans="13:19" ht="12" customHeight="1" x14ac:dyDescent="0.25">
      <c r="M1202" s="314"/>
      <c r="N1202" s="7"/>
      <c r="O1202" s="7"/>
      <c r="P1202" s="7"/>
      <c r="Q1202" s="7"/>
      <c r="R1202" s="7"/>
      <c r="S1202" s="7"/>
    </row>
    <row r="1203" spans="13:19" ht="12" customHeight="1" x14ac:dyDescent="0.25">
      <c r="M1203" s="314"/>
      <c r="N1203" s="7"/>
      <c r="O1203" s="7"/>
      <c r="P1203" s="7"/>
      <c r="Q1203" s="7"/>
      <c r="R1203" s="7"/>
      <c r="S1203" s="7"/>
    </row>
    <row r="1204" spans="13:19" ht="12" customHeight="1" x14ac:dyDescent="0.25">
      <c r="M1204" s="314"/>
      <c r="N1204" s="7"/>
      <c r="O1204" s="7"/>
      <c r="P1204" s="7"/>
      <c r="Q1204" s="7"/>
      <c r="R1204" s="7"/>
      <c r="S1204" s="7"/>
    </row>
    <row r="1205" spans="13:19" ht="12" customHeight="1" x14ac:dyDescent="0.25">
      <c r="M1205" s="314"/>
      <c r="N1205" s="7"/>
      <c r="O1205" s="7"/>
      <c r="P1205" s="7"/>
      <c r="Q1205" s="7"/>
      <c r="R1205" s="7"/>
      <c r="S1205" s="7"/>
    </row>
    <row r="1206" spans="13:19" ht="12" customHeight="1" x14ac:dyDescent="0.25">
      <c r="M1206" s="314"/>
      <c r="N1206" s="7"/>
      <c r="O1206" s="7"/>
      <c r="P1206" s="7"/>
      <c r="Q1206" s="7"/>
      <c r="R1206" s="7"/>
      <c r="S1206" s="7"/>
    </row>
    <row r="1207" spans="13:19" ht="12" customHeight="1" x14ac:dyDescent="0.25">
      <c r="M1207" s="314"/>
      <c r="N1207" s="7"/>
      <c r="O1207" s="7"/>
      <c r="P1207" s="7"/>
      <c r="Q1207" s="7"/>
      <c r="R1207" s="7"/>
      <c r="S1207" s="7"/>
    </row>
    <row r="1208" spans="13:19" ht="12" customHeight="1" x14ac:dyDescent="0.25">
      <c r="M1208" s="314"/>
      <c r="N1208" s="7"/>
      <c r="O1208" s="7"/>
      <c r="P1208" s="7"/>
      <c r="Q1208" s="7"/>
      <c r="R1208" s="7"/>
      <c r="S1208" s="7"/>
    </row>
    <row r="1209" spans="13:19" ht="12" customHeight="1" x14ac:dyDescent="0.25">
      <c r="M1209" s="314"/>
      <c r="N1209" s="7"/>
      <c r="O1209" s="7"/>
      <c r="P1209" s="7"/>
      <c r="Q1209" s="7"/>
      <c r="R1209" s="7"/>
      <c r="S1209" s="7"/>
    </row>
    <row r="1210" spans="13:19" ht="12" customHeight="1" x14ac:dyDescent="0.25">
      <c r="M1210" s="314"/>
      <c r="N1210" s="7"/>
      <c r="O1210" s="7"/>
      <c r="P1210" s="7"/>
      <c r="Q1210" s="7"/>
      <c r="R1210" s="7"/>
      <c r="S1210" s="7"/>
    </row>
    <row r="1211" spans="13:19" ht="12" customHeight="1" x14ac:dyDescent="0.25">
      <c r="M1211" s="314"/>
      <c r="N1211" s="7"/>
      <c r="O1211" s="7"/>
      <c r="P1211" s="7"/>
      <c r="Q1211" s="7"/>
      <c r="R1211" s="7"/>
      <c r="S1211" s="7"/>
    </row>
    <row r="1212" spans="13:19" ht="12" customHeight="1" x14ac:dyDescent="0.25">
      <c r="M1212" s="314"/>
      <c r="N1212" s="7"/>
      <c r="O1212" s="7"/>
      <c r="P1212" s="7"/>
      <c r="Q1212" s="7"/>
      <c r="R1212" s="7"/>
      <c r="S1212" s="7"/>
    </row>
    <row r="1213" spans="13:19" ht="12" customHeight="1" x14ac:dyDescent="0.25">
      <c r="M1213" s="314"/>
      <c r="N1213" s="7"/>
      <c r="O1213" s="7"/>
      <c r="P1213" s="7"/>
      <c r="Q1213" s="7"/>
      <c r="R1213" s="7"/>
      <c r="S1213" s="7"/>
    </row>
    <row r="1214" spans="13:19" ht="12" customHeight="1" x14ac:dyDescent="0.25">
      <c r="M1214" s="314"/>
      <c r="N1214" s="7"/>
      <c r="O1214" s="7"/>
      <c r="P1214" s="7"/>
      <c r="Q1214" s="7"/>
      <c r="R1214" s="7"/>
      <c r="S1214" s="7"/>
    </row>
    <row r="1215" spans="13:19" ht="12" customHeight="1" x14ac:dyDescent="0.25">
      <c r="M1215" s="314"/>
      <c r="N1215" s="7"/>
      <c r="O1215" s="7"/>
      <c r="P1215" s="7"/>
      <c r="Q1215" s="7"/>
      <c r="R1215" s="7"/>
      <c r="S1215" s="7"/>
    </row>
    <row r="1216" spans="13:19" ht="12" customHeight="1" x14ac:dyDescent="0.25">
      <c r="M1216" s="314"/>
      <c r="N1216" s="7"/>
      <c r="O1216" s="7"/>
      <c r="P1216" s="7"/>
      <c r="Q1216" s="7"/>
      <c r="R1216" s="7"/>
      <c r="S1216" s="7"/>
    </row>
    <row r="1217" spans="13:19" ht="12" customHeight="1" x14ac:dyDescent="0.25">
      <c r="M1217" s="314"/>
      <c r="N1217" s="7"/>
      <c r="O1217" s="7"/>
      <c r="P1217" s="7"/>
      <c r="Q1217" s="7"/>
      <c r="R1217" s="7"/>
      <c r="S1217" s="7"/>
    </row>
    <row r="1218" spans="13:19" ht="12" customHeight="1" x14ac:dyDescent="0.25">
      <c r="M1218" s="314"/>
      <c r="N1218" s="7"/>
      <c r="O1218" s="7"/>
      <c r="P1218" s="7"/>
      <c r="Q1218" s="7"/>
      <c r="R1218" s="7"/>
      <c r="S1218" s="7"/>
    </row>
    <row r="1219" spans="13:19" ht="12" customHeight="1" x14ac:dyDescent="0.25">
      <c r="M1219" s="314"/>
      <c r="N1219" s="7"/>
      <c r="O1219" s="7"/>
      <c r="P1219" s="7"/>
      <c r="Q1219" s="7"/>
      <c r="R1219" s="7"/>
      <c r="S1219" s="7"/>
    </row>
    <row r="1220" spans="13:19" ht="12" customHeight="1" x14ac:dyDescent="0.25">
      <c r="M1220" s="314"/>
      <c r="N1220" s="7"/>
      <c r="O1220" s="7"/>
      <c r="P1220" s="7"/>
      <c r="Q1220" s="7"/>
      <c r="R1220" s="7"/>
      <c r="S1220" s="7"/>
    </row>
    <row r="1221" spans="13:19" ht="12" customHeight="1" x14ac:dyDescent="0.25">
      <c r="M1221" s="314"/>
      <c r="N1221" s="7"/>
      <c r="O1221" s="7"/>
      <c r="P1221" s="7"/>
      <c r="Q1221" s="7"/>
      <c r="R1221" s="7"/>
      <c r="S1221" s="7"/>
    </row>
    <row r="1222" spans="13:19" ht="12" customHeight="1" x14ac:dyDescent="0.25">
      <c r="M1222" s="314"/>
      <c r="N1222" s="7"/>
      <c r="O1222" s="7"/>
      <c r="P1222" s="7"/>
      <c r="Q1222" s="7"/>
      <c r="R1222" s="7"/>
      <c r="S1222" s="7"/>
    </row>
    <row r="1223" spans="13:19" ht="12" customHeight="1" x14ac:dyDescent="0.25">
      <c r="M1223" s="314"/>
      <c r="N1223" s="7"/>
      <c r="O1223" s="7"/>
      <c r="P1223" s="7"/>
      <c r="Q1223" s="7"/>
      <c r="R1223" s="7"/>
      <c r="S1223" s="7"/>
    </row>
    <row r="1224" spans="13:19" ht="12" customHeight="1" x14ac:dyDescent="0.25">
      <c r="M1224" s="314"/>
      <c r="N1224" s="7"/>
      <c r="O1224" s="7"/>
      <c r="P1224" s="7"/>
      <c r="Q1224" s="7"/>
      <c r="R1224" s="7"/>
      <c r="S1224" s="7"/>
    </row>
    <row r="1225" spans="13:19" ht="12" customHeight="1" x14ac:dyDescent="0.25">
      <c r="M1225" s="314"/>
      <c r="N1225" s="7"/>
      <c r="O1225" s="7"/>
      <c r="P1225" s="7"/>
      <c r="Q1225" s="7"/>
      <c r="R1225" s="7"/>
      <c r="S1225" s="7"/>
    </row>
    <row r="1226" spans="13:19" ht="12" customHeight="1" x14ac:dyDescent="0.25">
      <c r="M1226" s="314"/>
      <c r="N1226" s="7"/>
      <c r="O1226" s="7"/>
      <c r="P1226" s="7"/>
      <c r="Q1226" s="7"/>
      <c r="R1226" s="7"/>
      <c r="S1226" s="7"/>
    </row>
    <row r="1227" spans="13:19" ht="12" customHeight="1" x14ac:dyDescent="0.25">
      <c r="M1227" s="314"/>
      <c r="N1227" s="7"/>
      <c r="O1227" s="7"/>
      <c r="P1227" s="7"/>
      <c r="Q1227" s="7"/>
      <c r="R1227" s="7"/>
      <c r="S1227" s="7"/>
    </row>
    <row r="1228" spans="13:19" ht="12" customHeight="1" x14ac:dyDescent="0.25">
      <c r="M1228" s="314"/>
      <c r="N1228" s="7"/>
      <c r="O1228" s="7"/>
      <c r="P1228" s="7"/>
      <c r="Q1228" s="7"/>
      <c r="R1228" s="7"/>
      <c r="S1228" s="7"/>
    </row>
    <row r="1229" spans="13:19" ht="12" customHeight="1" x14ac:dyDescent="0.25">
      <c r="M1229" s="314"/>
      <c r="N1229" s="7"/>
      <c r="O1229" s="7"/>
      <c r="P1229" s="7"/>
      <c r="Q1229" s="7"/>
      <c r="R1229" s="7"/>
      <c r="S1229" s="7"/>
    </row>
    <row r="1230" spans="13:19" ht="12" customHeight="1" x14ac:dyDescent="0.25">
      <c r="M1230" s="314"/>
      <c r="N1230" s="7"/>
      <c r="O1230" s="7"/>
      <c r="P1230" s="7"/>
      <c r="Q1230" s="7"/>
      <c r="R1230" s="7"/>
      <c r="S1230" s="7"/>
    </row>
    <row r="1231" spans="13:19" ht="12" customHeight="1" x14ac:dyDescent="0.25">
      <c r="M1231" s="314"/>
      <c r="N1231" s="7"/>
      <c r="O1231" s="7"/>
      <c r="P1231" s="7"/>
      <c r="Q1231" s="7"/>
      <c r="R1231" s="7"/>
      <c r="S1231" s="7"/>
    </row>
    <row r="1232" spans="13:19" ht="12" customHeight="1" x14ac:dyDescent="0.25">
      <c r="M1232" s="314"/>
      <c r="N1232" s="7"/>
      <c r="O1232" s="7"/>
      <c r="P1232" s="7"/>
      <c r="Q1232" s="7"/>
      <c r="R1232" s="7"/>
      <c r="S1232" s="7"/>
    </row>
    <row r="1233" spans="13:19" ht="12" customHeight="1" x14ac:dyDescent="0.25">
      <c r="M1233" s="314"/>
      <c r="N1233" s="7"/>
      <c r="O1233" s="7"/>
      <c r="P1233" s="7"/>
      <c r="Q1233" s="7"/>
      <c r="R1233" s="7"/>
      <c r="S1233" s="7"/>
    </row>
    <row r="1234" spans="13:19" ht="12" customHeight="1" x14ac:dyDescent="0.25">
      <c r="M1234" s="314"/>
      <c r="N1234" s="7"/>
      <c r="O1234" s="7"/>
      <c r="P1234" s="7"/>
      <c r="Q1234" s="7"/>
      <c r="R1234" s="7"/>
      <c r="S1234" s="7"/>
    </row>
    <row r="1235" spans="13:19" ht="12" customHeight="1" x14ac:dyDescent="0.25">
      <c r="M1235" s="314"/>
      <c r="N1235" s="7"/>
      <c r="O1235" s="7"/>
      <c r="P1235" s="7"/>
      <c r="Q1235" s="7"/>
      <c r="R1235" s="7"/>
      <c r="S1235" s="7"/>
    </row>
    <row r="1236" spans="13:19" ht="12" customHeight="1" x14ac:dyDescent="0.25">
      <c r="M1236" s="314"/>
      <c r="N1236" s="7"/>
      <c r="O1236" s="7"/>
      <c r="P1236" s="7"/>
      <c r="Q1236" s="7"/>
      <c r="R1236" s="7"/>
      <c r="S1236" s="7"/>
    </row>
    <row r="1237" spans="13:19" ht="12" customHeight="1" x14ac:dyDescent="0.25">
      <c r="M1237" s="314"/>
      <c r="N1237" s="7"/>
      <c r="O1237" s="7"/>
      <c r="P1237" s="7"/>
      <c r="Q1237" s="7"/>
      <c r="R1237" s="7"/>
      <c r="S1237" s="7"/>
    </row>
    <row r="1238" spans="13:19" ht="12" customHeight="1" x14ac:dyDescent="0.25">
      <c r="M1238" s="314"/>
      <c r="N1238" s="7"/>
      <c r="O1238" s="7"/>
      <c r="P1238" s="7"/>
      <c r="Q1238" s="7"/>
      <c r="R1238" s="7"/>
      <c r="S1238" s="7"/>
    </row>
    <row r="1239" spans="13:19" ht="12" customHeight="1" x14ac:dyDescent="0.25">
      <c r="M1239" s="314"/>
      <c r="N1239" s="7"/>
      <c r="O1239" s="7"/>
      <c r="P1239" s="7"/>
      <c r="Q1239" s="7"/>
      <c r="R1239" s="7"/>
      <c r="S1239" s="7"/>
    </row>
    <row r="1240" spans="13:19" ht="12" customHeight="1" x14ac:dyDescent="0.25">
      <c r="M1240" s="314"/>
      <c r="N1240" s="7"/>
      <c r="O1240" s="7"/>
      <c r="P1240" s="7"/>
      <c r="Q1240" s="7"/>
      <c r="R1240" s="7"/>
      <c r="S1240" s="7"/>
    </row>
    <row r="1241" spans="13:19" ht="12" customHeight="1" x14ac:dyDescent="0.25">
      <c r="M1241" s="314"/>
      <c r="N1241" s="7"/>
      <c r="O1241" s="7"/>
      <c r="P1241" s="7"/>
      <c r="Q1241" s="7"/>
      <c r="R1241" s="7"/>
      <c r="S1241" s="7"/>
    </row>
    <row r="1242" spans="13:19" ht="12" customHeight="1" x14ac:dyDescent="0.25">
      <c r="M1242" s="314"/>
      <c r="N1242" s="7"/>
      <c r="O1242" s="7"/>
      <c r="P1242" s="7"/>
      <c r="Q1242" s="7"/>
      <c r="R1242" s="7"/>
      <c r="S1242" s="7"/>
    </row>
    <row r="1243" spans="13:19" ht="12" customHeight="1" x14ac:dyDescent="0.25">
      <c r="M1243" s="314"/>
      <c r="N1243" s="7"/>
      <c r="O1243" s="7"/>
      <c r="P1243" s="7"/>
      <c r="Q1243" s="7"/>
      <c r="R1243" s="7"/>
      <c r="S1243" s="7"/>
    </row>
    <row r="1244" spans="13:19" ht="12" customHeight="1" x14ac:dyDescent="0.25">
      <c r="M1244" s="314"/>
      <c r="N1244" s="7"/>
      <c r="O1244" s="7"/>
      <c r="P1244" s="7"/>
      <c r="Q1244" s="7"/>
      <c r="R1244" s="7"/>
      <c r="S1244" s="7"/>
    </row>
    <row r="1245" spans="13:19" ht="12" customHeight="1" x14ac:dyDescent="0.25">
      <c r="M1245" s="314"/>
      <c r="N1245" s="7"/>
      <c r="O1245" s="7"/>
      <c r="P1245" s="7"/>
      <c r="Q1245" s="7"/>
      <c r="R1245" s="7"/>
      <c r="S1245" s="7"/>
    </row>
    <row r="1246" spans="13:19" ht="12" customHeight="1" x14ac:dyDescent="0.25">
      <c r="M1246" s="314"/>
      <c r="N1246" s="7"/>
      <c r="O1246" s="7"/>
      <c r="P1246" s="7"/>
      <c r="Q1246" s="7"/>
      <c r="R1246" s="7"/>
      <c r="S1246" s="7"/>
    </row>
    <row r="1247" spans="13:19" ht="12" customHeight="1" x14ac:dyDescent="0.25">
      <c r="M1247" s="314"/>
      <c r="N1247" s="7"/>
      <c r="O1247" s="7"/>
      <c r="P1247" s="7"/>
      <c r="Q1247" s="7"/>
      <c r="R1247" s="7"/>
      <c r="S1247" s="7"/>
    </row>
    <row r="1248" spans="13:19" ht="12" customHeight="1" x14ac:dyDescent="0.25">
      <c r="M1248" s="314"/>
      <c r="N1248" s="7"/>
      <c r="O1248" s="7"/>
      <c r="P1248" s="7"/>
      <c r="Q1248" s="7"/>
      <c r="R1248" s="7"/>
      <c r="S1248" s="7"/>
    </row>
    <row r="1249" spans="13:19" ht="12" customHeight="1" x14ac:dyDescent="0.25">
      <c r="M1249" s="314"/>
      <c r="N1249" s="7"/>
      <c r="O1249" s="7"/>
      <c r="P1249" s="7"/>
      <c r="Q1249" s="7"/>
      <c r="R1249" s="7"/>
      <c r="S1249" s="7"/>
    </row>
    <row r="1250" spans="13:19" ht="12" customHeight="1" x14ac:dyDescent="0.25">
      <c r="M1250" s="314"/>
      <c r="N1250" s="7"/>
      <c r="O1250" s="7"/>
      <c r="P1250" s="7"/>
      <c r="Q1250" s="7"/>
      <c r="R1250" s="7"/>
      <c r="S1250" s="7"/>
    </row>
    <row r="1251" spans="13:19" ht="12" customHeight="1" x14ac:dyDescent="0.25">
      <c r="M1251" s="314"/>
      <c r="N1251" s="7"/>
      <c r="O1251" s="7"/>
      <c r="P1251" s="7"/>
      <c r="Q1251" s="7"/>
      <c r="R1251" s="7"/>
      <c r="S1251" s="7"/>
    </row>
    <row r="1252" spans="13:19" ht="12" customHeight="1" x14ac:dyDescent="0.25">
      <c r="M1252" s="314"/>
      <c r="N1252" s="7"/>
      <c r="O1252" s="7"/>
      <c r="P1252" s="7"/>
      <c r="Q1252" s="7"/>
      <c r="R1252" s="7"/>
      <c r="S1252" s="7"/>
    </row>
    <row r="1253" spans="13:19" ht="12" customHeight="1" x14ac:dyDescent="0.25">
      <c r="M1253" s="314"/>
      <c r="N1253" s="7"/>
      <c r="O1253" s="7"/>
      <c r="P1253" s="7"/>
      <c r="Q1253" s="7"/>
      <c r="R1253" s="7"/>
      <c r="S1253" s="7"/>
    </row>
    <row r="1254" spans="13:19" ht="12" customHeight="1" x14ac:dyDescent="0.25">
      <c r="M1254" s="314"/>
      <c r="N1254" s="7"/>
      <c r="O1254" s="7"/>
      <c r="P1254" s="7"/>
      <c r="Q1254" s="7"/>
      <c r="R1254" s="7"/>
      <c r="S1254" s="7"/>
    </row>
    <row r="1255" spans="13:19" ht="12" customHeight="1" x14ac:dyDescent="0.25">
      <c r="M1255" s="314"/>
      <c r="N1255" s="7"/>
      <c r="O1255" s="7"/>
      <c r="P1255" s="7"/>
      <c r="Q1255" s="7"/>
      <c r="R1255" s="7"/>
      <c r="S1255" s="7"/>
    </row>
    <row r="1256" spans="13:19" ht="12" customHeight="1" x14ac:dyDescent="0.25">
      <c r="M1256" s="314"/>
      <c r="N1256" s="7"/>
      <c r="O1256" s="7"/>
      <c r="P1256" s="7"/>
      <c r="Q1256" s="7"/>
      <c r="R1256" s="7"/>
      <c r="S1256" s="7"/>
    </row>
    <row r="1257" spans="13:19" ht="12" customHeight="1" x14ac:dyDescent="0.25">
      <c r="M1257" s="314"/>
      <c r="N1257" s="7"/>
      <c r="O1257" s="7"/>
      <c r="P1257" s="7"/>
      <c r="Q1257" s="7"/>
      <c r="R1257" s="7"/>
      <c r="S1257" s="7"/>
    </row>
    <row r="1258" spans="13:19" ht="12" customHeight="1" x14ac:dyDescent="0.25">
      <c r="M1258" s="314"/>
      <c r="N1258" s="7"/>
      <c r="O1258" s="7"/>
      <c r="P1258" s="7"/>
      <c r="Q1258" s="7"/>
      <c r="R1258" s="7"/>
      <c r="S1258" s="7"/>
    </row>
    <row r="1259" spans="13:19" ht="12" customHeight="1" x14ac:dyDescent="0.25">
      <c r="M1259" s="314"/>
      <c r="N1259" s="7"/>
      <c r="O1259" s="7"/>
      <c r="P1259" s="7"/>
      <c r="Q1259" s="7"/>
      <c r="R1259" s="7"/>
      <c r="S1259" s="7"/>
    </row>
    <row r="1260" spans="13:19" ht="12" customHeight="1" x14ac:dyDescent="0.25">
      <c r="M1260" s="314"/>
      <c r="N1260" s="7"/>
      <c r="O1260" s="7"/>
      <c r="P1260" s="7"/>
      <c r="Q1260" s="7"/>
      <c r="R1260" s="7"/>
      <c r="S1260" s="7"/>
    </row>
    <row r="1261" spans="13:19" ht="12" customHeight="1" x14ac:dyDescent="0.25">
      <c r="M1261" s="314"/>
      <c r="N1261" s="7"/>
      <c r="O1261" s="7"/>
      <c r="P1261" s="7"/>
      <c r="Q1261" s="7"/>
      <c r="R1261" s="7"/>
      <c r="S1261" s="7"/>
    </row>
    <row r="1262" spans="13:19" ht="12" customHeight="1" x14ac:dyDescent="0.25">
      <c r="M1262" s="314"/>
      <c r="N1262" s="7"/>
      <c r="O1262" s="7"/>
      <c r="P1262" s="7"/>
      <c r="Q1262" s="7"/>
      <c r="R1262" s="7"/>
      <c r="S1262" s="7"/>
    </row>
    <row r="1263" spans="13:19" ht="12" customHeight="1" x14ac:dyDescent="0.25">
      <c r="M1263" s="314"/>
      <c r="N1263" s="7"/>
      <c r="O1263" s="7"/>
      <c r="P1263" s="7"/>
      <c r="Q1263" s="7"/>
      <c r="R1263" s="7"/>
      <c r="S1263" s="7"/>
    </row>
    <row r="1264" spans="13:19" ht="12" customHeight="1" x14ac:dyDescent="0.25">
      <c r="M1264" s="314"/>
      <c r="N1264" s="7"/>
      <c r="O1264" s="7"/>
      <c r="P1264" s="7"/>
      <c r="Q1264" s="7"/>
      <c r="R1264" s="7"/>
      <c r="S1264" s="7"/>
    </row>
    <row r="1265" spans="13:19" ht="12" customHeight="1" x14ac:dyDescent="0.25">
      <c r="M1265" s="314"/>
      <c r="N1265" s="7"/>
      <c r="O1265" s="7"/>
      <c r="P1265" s="7"/>
      <c r="Q1265" s="7"/>
      <c r="R1265" s="7"/>
      <c r="S1265" s="7"/>
    </row>
    <row r="1266" spans="13:19" ht="12" customHeight="1" x14ac:dyDescent="0.25">
      <c r="M1266" s="314"/>
      <c r="N1266" s="7"/>
      <c r="O1266" s="7"/>
      <c r="P1266" s="7"/>
      <c r="Q1266" s="7"/>
      <c r="R1266" s="7"/>
      <c r="S1266" s="7"/>
    </row>
    <row r="1267" spans="13:19" ht="12" customHeight="1" x14ac:dyDescent="0.25">
      <c r="M1267" s="314"/>
      <c r="N1267" s="7"/>
      <c r="O1267" s="7"/>
      <c r="P1267" s="7"/>
      <c r="Q1267" s="7"/>
      <c r="R1267" s="7"/>
      <c r="S1267" s="7"/>
    </row>
    <row r="1268" spans="13:19" ht="12" customHeight="1" x14ac:dyDescent="0.25">
      <c r="M1268" s="314"/>
      <c r="N1268" s="7"/>
      <c r="O1268" s="7"/>
      <c r="P1268" s="7"/>
      <c r="Q1268" s="7"/>
      <c r="R1268" s="7"/>
      <c r="S1268" s="7"/>
    </row>
    <row r="1269" spans="13:19" ht="12" customHeight="1" x14ac:dyDescent="0.25">
      <c r="M1269" s="314"/>
      <c r="N1269" s="7"/>
      <c r="O1269" s="7"/>
      <c r="P1269" s="7"/>
      <c r="Q1269" s="7"/>
      <c r="R1269" s="7"/>
      <c r="S1269" s="7"/>
    </row>
    <row r="1270" spans="13:19" ht="12" customHeight="1" x14ac:dyDescent="0.25">
      <c r="M1270" s="314"/>
      <c r="N1270" s="7"/>
      <c r="O1270" s="7"/>
      <c r="P1270" s="7"/>
      <c r="Q1270" s="7"/>
      <c r="R1270" s="7"/>
      <c r="S1270" s="7"/>
    </row>
    <row r="1271" spans="13:19" ht="12" customHeight="1" x14ac:dyDescent="0.25">
      <c r="M1271" s="314"/>
      <c r="N1271" s="7"/>
      <c r="O1271" s="7"/>
      <c r="P1271" s="7"/>
      <c r="Q1271" s="7"/>
      <c r="R1271" s="7"/>
      <c r="S1271" s="7"/>
    </row>
    <row r="1272" spans="13:19" ht="12" customHeight="1" x14ac:dyDescent="0.25">
      <c r="M1272" s="314"/>
      <c r="N1272" s="7"/>
      <c r="O1272" s="7"/>
      <c r="P1272" s="7"/>
      <c r="Q1272" s="7"/>
      <c r="R1272" s="7"/>
      <c r="S1272" s="7"/>
    </row>
    <row r="1273" spans="13:19" ht="12" customHeight="1" x14ac:dyDescent="0.25">
      <c r="M1273" s="314"/>
      <c r="N1273" s="7"/>
      <c r="O1273" s="7"/>
      <c r="P1273" s="7"/>
      <c r="Q1273" s="7"/>
      <c r="R1273" s="7"/>
      <c r="S1273" s="7"/>
    </row>
    <row r="1274" spans="13:19" ht="12" customHeight="1" x14ac:dyDescent="0.25">
      <c r="M1274" s="314"/>
      <c r="N1274" s="7"/>
      <c r="O1274" s="7"/>
      <c r="P1274" s="7"/>
      <c r="Q1274" s="7"/>
      <c r="R1274" s="7"/>
      <c r="S1274" s="7"/>
    </row>
    <row r="1275" spans="13:19" ht="12" customHeight="1" x14ac:dyDescent="0.25">
      <c r="M1275" s="314"/>
      <c r="N1275" s="7"/>
      <c r="O1275" s="7"/>
      <c r="P1275" s="7"/>
      <c r="Q1275" s="7"/>
      <c r="R1275" s="7"/>
      <c r="S1275" s="7"/>
    </row>
    <row r="1276" spans="13:19" ht="12" customHeight="1" x14ac:dyDescent="0.25">
      <c r="M1276" s="314"/>
      <c r="N1276" s="7"/>
      <c r="O1276" s="7"/>
      <c r="P1276" s="7"/>
      <c r="Q1276" s="7"/>
      <c r="R1276" s="7"/>
      <c r="S1276" s="7"/>
    </row>
    <row r="1277" spans="13:19" ht="12" customHeight="1" x14ac:dyDescent="0.25">
      <c r="M1277" s="314"/>
      <c r="N1277" s="7"/>
      <c r="O1277" s="7"/>
      <c r="P1277" s="7"/>
      <c r="Q1277" s="7"/>
      <c r="R1277" s="7"/>
      <c r="S1277" s="7"/>
    </row>
    <row r="1278" spans="13:19" ht="12" customHeight="1" x14ac:dyDescent="0.25">
      <c r="M1278" s="314"/>
      <c r="N1278" s="7"/>
      <c r="O1278" s="7"/>
      <c r="P1278" s="7"/>
      <c r="Q1278" s="7"/>
      <c r="R1278" s="7"/>
      <c r="S1278" s="7"/>
    </row>
    <row r="1279" spans="13:19" ht="12" customHeight="1" x14ac:dyDescent="0.25">
      <c r="M1279" s="314"/>
      <c r="N1279" s="7"/>
      <c r="O1279" s="7"/>
      <c r="P1279" s="7"/>
      <c r="Q1279" s="7"/>
      <c r="R1279" s="7"/>
      <c r="S1279" s="7"/>
    </row>
    <row r="1280" spans="13:19" ht="12" customHeight="1" x14ac:dyDescent="0.25">
      <c r="M1280" s="314"/>
      <c r="N1280" s="7"/>
      <c r="O1280" s="7"/>
      <c r="P1280" s="7"/>
      <c r="Q1280" s="7"/>
      <c r="R1280" s="7"/>
      <c r="S1280" s="7"/>
    </row>
    <row r="1281" spans="13:19" ht="12" customHeight="1" x14ac:dyDescent="0.25">
      <c r="M1281" s="314"/>
      <c r="N1281" s="7"/>
      <c r="O1281" s="7"/>
      <c r="P1281" s="7"/>
      <c r="Q1281" s="7"/>
      <c r="R1281" s="7"/>
      <c r="S1281" s="7"/>
    </row>
    <row r="1282" spans="13:19" ht="12" customHeight="1" x14ac:dyDescent="0.25">
      <c r="M1282" s="314"/>
      <c r="N1282" s="7"/>
      <c r="O1282" s="7"/>
      <c r="P1282" s="7"/>
      <c r="Q1282" s="7"/>
      <c r="R1282" s="7"/>
      <c r="S1282" s="7"/>
    </row>
    <row r="1283" spans="13:19" ht="12" customHeight="1" x14ac:dyDescent="0.25">
      <c r="M1283" s="314"/>
      <c r="N1283" s="7"/>
      <c r="O1283" s="7"/>
      <c r="P1283" s="7"/>
      <c r="Q1283" s="7"/>
      <c r="R1283" s="7"/>
      <c r="S1283" s="7"/>
    </row>
    <row r="1284" spans="13:19" ht="12" customHeight="1" x14ac:dyDescent="0.25">
      <c r="M1284" s="314"/>
      <c r="N1284" s="7"/>
      <c r="O1284" s="7"/>
      <c r="P1284" s="7"/>
      <c r="Q1284" s="7"/>
      <c r="R1284" s="7"/>
      <c r="S1284" s="7"/>
    </row>
    <row r="1285" spans="13:19" ht="12" customHeight="1" x14ac:dyDescent="0.25">
      <c r="M1285" s="314"/>
      <c r="N1285" s="7"/>
      <c r="O1285" s="7"/>
      <c r="P1285" s="7"/>
      <c r="Q1285" s="7"/>
      <c r="R1285" s="7"/>
      <c r="S1285" s="7"/>
    </row>
    <row r="1286" spans="13:19" ht="12" customHeight="1" x14ac:dyDescent="0.25">
      <c r="M1286" s="314"/>
      <c r="N1286" s="7"/>
      <c r="O1286" s="7"/>
      <c r="P1286" s="7"/>
      <c r="Q1286" s="7"/>
      <c r="R1286" s="7"/>
      <c r="S1286" s="7"/>
    </row>
    <row r="1287" spans="13:19" ht="12" customHeight="1" x14ac:dyDescent="0.25">
      <c r="M1287" s="314"/>
      <c r="N1287" s="7"/>
      <c r="O1287" s="7"/>
      <c r="P1287" s="7"/>
      <c r="Q1287" s="7"/>
      <c r="R1287" s="7"/>
      <c r="S1287" s="7"/>
    </row>
    <row r="1288" spans="13:19" ht="12" customHeight="1" x14ac:dyDescent="0.25">
      <c r="M1288" s="314"/>
      <c r="N1288" s="7"/>
      <c r="O1288" s="7"/>
      <c r="P1288" s="7"/>
      <c r="Q1288" s="7"/>
      <c r="R1288" s="7"/>
      <c r="S1288" s="7"/>
    </row>
    <row r="1289" spans="13:19" ht="12" customHeight="1" x14ac:dyDescent="0.25">
      <c r="M1289" s="314"/>
      <c r="N1289" s="7"/>
      <c r="O1289" s="7"/>
      <c r="P1289" s="7"/>
      <c r="Q1289" s="7"/>
      <c r="R1289" s="7"/>
      <c r="S1289" s="7"/>
    </row>
    <row r="1290" spans="13:19" ht="12" customHeight="1" x14ac:dyDescent="0.25">
      <c r="M1290" s="314"/>
      <c r="N1290" s="7"/>
      <c r="O1290" s="7"/>
      <c r="P1290" s="7"/>
      <c r="Q1290" s="7"/>
      <c r="R1290" s="7"/>
      <c r="S1290" s="7"/>
    </row>
    <row r="1291" spans="13:19" ht="12" customHeight="1" x14ac:dyDescent="0.25">
      <c r="M1291" s="314"/>
      <c r="N1291" s="7"/>
      <c r="O1291" s="7"/>
      <c r="P1291" s="7"/>
      <c r="Q1291" s="7"/>
      <c r="R1291" s="7"/>
      <c r="S1291" s="7"/>
    </row>
    <row r="1292" spans="13:19" ht="12" customHeight="1" x14ac:dyDescent="0.25">
      <c r="M1292" s="314"/>
      <c r="N1292" s="7"/>
      <c r="O1292" s="7"/>
      <c r="P1292" s="7"/>
      <c r="Q1292" s="7"/>
      <c r="R1292" s="7"/>
      <c r="S1292" s="7"/>
    </row>
    <row r="1293" spans="13:19" ht="12" customHeight="1" x14ac:dyDescent="0.25">
      <c r="M1293" s="314"/>
      <c r="N1293" s="7"/>
      <c r="O1293" s="7"/>
      <c r="P1293" s="7"/>
      <c r="Q1293" s="7"/>
      <c r="R1293" s="7"/>
      <c r="S1293" s="7"/>
    </row>
    <row r="1294" spans="13:19" ht="12" customHeight="1" x14ac:dyDescent="0.25">
      <c r="M1294" s="314"/>
      <c r="N1294" s="7"/>
      <c r="O1294" s="7"/>
      <c r="P1294" s="7"/>
      <c r="Q1294" s="7"/>
      <c r="R1294" s="7"/>
      <c r="S1294" s="7"/>
    </row>
    <row r="1295" spans="13:19" ht="12" customHeight="1" x14ac:dyDescent="0.25">
      <c r="M1295" s="314"/>
      <c r="N1295" s="7"/>
      <c r="O1295" s="7"/>
      <c r="P1295" s="7"/>
      <c r="Q1295" s="7"/>
      <c r="R1295" s="7"/>
      <c r="S1295" s="7"/>
    </row>
    <row r="1296" spans="13:19" ht="12" customHeight="1" x14ac:dyDescent="0.25">
      <c r="M1296" s="314"/>
      <c r="N1296" s="7"/>
      <c r="O1296" s="7"/>
      <c r="P1296" s="7"/>
      <c r="Q1296" s="7"/>
      <c r="R1296" s="7"/>
      <c r="S1296" s="7"/>
    </row>
    <row r="1297" spans="13:19" ht="12" customHeight="1" x14ac:dyDescent="0.25">
      <c r="M1297" s="314"/>
      <c r="N1297" s="7"/>
      <c r="O1297" s="7"/>
      <c r="P1297" s="7"/>
      <c r="Q1297" s="7"/>
      <c r="R1297" s="7"/>
      <c r="S1297" s="7"/>
    </row>
    <row r="1298" spans="13:19" ht="12" customHeight="1" x14ac:dyDescent="0.25">
      <c r="M1298" s="314"/>
      <c r="N1298" s="7"/>
      <c r="O1298" s="7"/>
      <c r="P1298" s="7"/>
      <c r="Q1298" s="7"/>
      <c r="R1298" s="7"/>
      <c r="S1298" s="7"/>
    </row>
    <row r="1299" spans="13:19" ht="12" customHeight="1" x14ac:dyDescent="0.25">
      <c r="M1299" s="314"/>
      <c r="N1299" s="7"/>
      <c r="O1299" s="7"/>
      <c r="P1299" s="7"/>
      <c r="Q1299" s="7"/>
      <c r="R1299" s="7"/>
      <c r="S1299" s="7"/>
    </row>
    <row r="1300" spans="13:19" ht="12" customHeight="1" x14ac:dyDescent="0.25">
      <c r="M1300" s="314"/>
      <c r="N1300" s="7"/>
      <c r="O1300" s="7"/>
      <c r="P1300" s="7"/>
      <c r="Q1300" s="7"/>
      <c r="R1300" s="7"/>
      <c r="S1300" s="7"/>
    </row>
    <row r="1301" spans="13:19" ht="12" customHeight="1" x14ac:dyDescent="0.25">
      <c r="M1301" s="314"/>
      <c r="N1301" s="7"/>
      <c r="O1301" s="7"/>
      <c r="P1301" s="7"/>
      <c r="Q1301" s="7"/>
      <c r="R1301" s="7"/>
      <c r="S1301" s="7"/>
    </row>
    <row r="1302" spans="13:19" ht="12" customHeight="1" x14ac:dyDescent="0.25">
      <c r="M1302" s="314"/>
      <c r="N1302" s="7"/>
      <c r="O1302" s="7"/>
      <c r="P1302" s="7"/>
      <c r="Q1302" s="7"/>
      <c r="R1302" s="7"/>
      <c r="S1302" s="7"/>
    </row>
    <row r="1303" spans="13:19" ht="12" customHeight="1" x14ac:dyDescent="0.25">
      <c r="M1303" s="314"/>
      <c r="N1303" s="7"/>
      <c r="O1303" s="7"/>
      <c r="P1303" s="7"/>
      <c r="Q1303" s="7"/>
      <c r="R1303" s="7"/>
      <c r="S1303" s="7"/>
    </row>
    <row r="1304" spans="13:19" ht="12" customHeight="1" x14ac:dyDescent="0.25">
      <c r="M1304" s="314"/>
      <c r="N1304" s="7"/>
      <c r="O1304" s="7"/>
      <c r="P1304" s="7"/>
      <c r="Q1304" s="7"/>
      <c r="R1304" s="7"/>
      <c r="S1304" s="7"/>
    </row>
    <row r="1305" spans="13:19" ht="12" customHeight="1" x14ac:dyDescent="0.25">
      <c r="M1305" s="314"/>
      <c r="N1305" s="7"/>
      <c r="O1305" s="7"/>
      <c r="P1305" s="7"/>
      <c r="Q1305" s="7"/>
      <c r="R1305" s="7"/>
      <c r="S1305" s="7"/>
    </row>
    <row r="1306" spans="13:19" ht="12" customHeight="1" x14ac:dyDescent="0.25">
      <c r="M1306" s="314"/>
      <c r="N1306" s="7"/>
      <c r="O1306" s="7"/>
      <c r="P1306" s="7"/>
      <c r="Q1306" s="7"/>
      <c r="R1306" s="7"/>
      <c r="S1306" s="7"/>
    </row>
    <row r="1307" spans="13:19" ht="12" customHeight="1" x14ac:dyDescent="0.25">
      <c r="M1307" s="314"/>
      <c r="N1307" s="7"/>
      <c r="O1307" s="7"/>
      <c r="P1307" s="7"/>
      <c r="Q1307" s="7"/>
      <c r="R1307" s="7"/>
      <c r="S1307" s="7"/>
    </row>
    <row r="1308" spans="13:19" ht="12" customHeight="1" x14ac:dyDescent="0.25">
      <c r="M1308" s="314"/>
      <c r="N1308" s="7"/>
      <c r="O1308" s="7"/>
      <c r="P1308" s="7"/>
      <c r="Q1308" s="7"/>
      <c r="R1308" s="7"/>
      <c r="S1308" s="7"/>
    </row>
    <row r="1309" spans="13:19" ht="12" customHeight="1" x14ac:dyDescent="0.25">
      <c r="M1309" s="314"/>
      <c r="N1309" s="7"/>
      <c r="O1309" s="7"/>
      <c r="P1309" s="7"/>
      <c r="Q1309" s="7"/>
      <c r="R1309" s="7"/>
      <c r="S1309" s="7"/>
    </row>
    <row r="1310" spans="13:19" ht="12" customHeight="1" x14ac:dyDescent="0.25">
      <c r="M1310" s="314"/>
      <c r="N1310" s="7"/>
      <c r="O1310" s="7"/>
      <c r="P1310" s="7"/>
      <c r="Q1310" s="7"/>
      <c r="R1310" s="7"/>
      <c r="S1310" s="7"/>
    </row>
    <row r="1311" spans="13:19" ht="12" customHeight="1" x14ac:dyDescent="0.25">
      <c r="M1311" s="314"/>
      <c r="N1311" s="7"/>
      <c r="O1311" s="7"/>
      <c r="P1311" s="7"/>
      <c r="Q1311" s="7"/>
      <c r="R1311" s="7"/>
      <c r="S1311" s="7"/>
    </row>
    <row r="1312" spans="13:19" ht="12" customHeight="1" x14ac:dyDescent="0.25">
      <c r="M1312" s="314"/>
      <c r="N1312" s="7"/>
      <c r="O1312" s="7"/>
      <c r="P1312" s="7"/>
      <c r="Q1312" s="7"/>
      <c r="R1312" s="7"/>
      <c r="S1312" s="7"/>
    </row>
    <row r="1313" spans="13:19" ht="12" customHeight="1" x14ac:dyDescent="0.25">
      <c r="M1313" s="314"/>
      <c r="N1313" s="7"/>
      <c r="O1313" s="7"/>
      <c r="P1313" s="7"/>
      <c r="Q1313" s="7"/>
      <c r="R1313" s="7"/>
      <c r="S1313" s="7"/>
    </row>
    <row r="1314" spans="13:19" ht="12" customHeight="1" x14ac:dyDescent="0.25">
      <c r="M1314" s="314"/>
      <c r="N1314" s="7"/>
      <c r="O1314" s="7"/>
      <c r="P1314" s="7"/>
      <c r="Q1314" s="7"/>
      <c r="R1314" s="7"/>
      <c r="S1314" s="7"/>
    </row>
    <row r="1315" spans="13:19" ht="12" customHeight="1" x14ac:dyDescent="0.25">
      <c r="M1315" s="314"/>
      <c r="N1315" s="7"/>
      <c r="O1315" s="7"/>
      <c r="P1315" s="7"/>
      <c r="Q1315" s="7"/>
      <c r="R1315" s="7"/>
      <c r="S1315" s="7"/>
    </row>
    <row r="1316" spans="13:19" ht="12" customHeight="1" x14ac:dyDescent="0.25">
      <c r="M1316" s="314"/>
      <c r="N1316" s="7"/>
      <c r="O1316" s="7"/>
      <c r="P1316" s="7"/>
      <c r="Q1316" s="7"/>
      <c r="R1316" s="7"/>
      <c r="S1316" s="7"/>
    </row>
    <row r="1317" spans="13:19" ht="12" customHeight="1" x14ac:dyDescent="0.25">
      <c r="M1317" s="314"/>
      <c r="N1317" s="7"/>
      <c r="O1317" s="7"/>
      <c r="P1317" s="7"/>
      <c r="Q1317" s="7"/>
      <c r="R1317" s="7"/>
      <c r="S1317" s="7"/>
    </row>
    <row r="1318" spans="13:19" ht="12" customHeight="1" x14ac:dyDescent="0.25">
      <c r="M1318" s="314"/>
      <c r="N1318" s="7"/>
      <c r="O1318" s="7"/>
      <c r="P1318" s="7"/>
      <c r="Q1318" s="7"/>
      <c r="R1318" s="7"/>
      <c r="S1318" s="7"/>
    </row>
    <row r="1319" spans="13:19" ht="12" customHeight="1" x14ac:dyDescent="0.25">
      <c r="M1319" s="314"/>
      <c r="N1319" s="7"/>
      <c r="O1319" s="7"/>
      <c r="P1319" s="7"/>
      <c r="Q1319" s="7"/>
      <c r="R1319" s="7"/>
      <c r="S1319" s="7"/>
    </row>
    <row r="1320" spans="13:19" ht="12" customHeight="1" x14ac:dyDescent="0.25">
      <c r="M1320" s="314"/>
      <c r="N1320" s="7"/>
      <c r="O1320" s="7"/>
      <c r="P1320" s="7"/>
      <c r="Q1320" s="7"/>
      <c r="R1320" s="7"/>
      <c r="S1320" s="7"/>
    </row>
    <row r="1321" spans="13:19" ht="12" customHeight="1" x14ac:dyDescent="0.25">
      <c r="M1321" s="314"/>
      <c r="N1321" s="7"/>
      <c r="O1321" s="7"/>
      <c r="P1321" s="7"/>
      <c r="Q1321" s="7"/>
      <c r="R1321" s="7"/>
      <c r="S1321" s="7"/>
    </row>
    <row r="1322" spans="13:19" ht="12" customHeight="1" x14ac:dyDescent="0.25">
      <c r="M1322" s="314"/>
      <c r="N1322" s="7"/>
      <c r="O1322" s="7"/>
      <c r="P1322" s="7"/>
      <c r="Q1322" s="7"/>
      <c r="R1322" s="7"/>
      <c r="S1322" s="7"/>
    </row>
    <row r="1323" spans="13:19" ht="12" customHeight="1" x14ac:dyDescent="0.25">
      <c r="M1323" s="314"/>
      <c r="N1323" s="7"/>
      <c r="O1323" s="7"/>
      <c r="P1323" s="7"/>
      <c r="Q1323" s="7"/>
      <c r="R1323" s="7"/>
      <c r="S1323" s="7"/>
    </row>
    <row r="1324" spans="13:19" ht="12" customHeight="1" x14ac:dyDescent="0.25">
      <c r="M1324" s="314"/>
      <c r="N1324" s="7"/>
      <c r="O1324" s="7"/>
      <c r="P1324" s="7"/>
      <c r="Q1324" s="7"/>
      <c r="R1324" s="7"/>
      <c r="S1324" s="7"/>
    </row>
    <row r="1325" spans="13:19" ht="12" customHeight="1" x14ac:dyDescent="0.25">
      <c r="M1325" s="314"/>
      <c r="N1325" s="7"/>
      <c r="O1325" s="7"/>
      <c r="P1325" s="7"/>
      <c r="Q1325" s="7"/>
      <c r="R1325" s="7"/>
      <c r="S1325" s="7"/>
    </row>
    <row r="1326" spans="13:19" ht="12" customHeight="1" x14ac:dyDescent="0.25">
      <c r="M1326" s="314"/>
      <c r="N1326" s="7"/>
      <c r="O1326" s="7"/>
      <c r="P1326" s="7"/>
      <c r="Q1326" s="7"/>
      <c r="R1326" s="7"/>
      <c r="S1326" s="7"/>
    </row>
    <row r="1327" spans="13:19" ht="12" customHeight="1" x14ac:dyDescent="0.25">
      <c r="M1327" s="314"/>
      <c r="N1327" s="7"/>
      <c r="O1327" s="7"/>
      <c r="P1327" s="7"/>
      <c r="Q1327" s="7"/>
      <c r="R1327" s="7"/>
      <c r="S1327" s="7"/>
    </row>
    <row r="1328" spans="13:19" ht="12" customHeight="1" x14ac:dyDescent="0.25">
      <c r="M1328" s="314"/>
      <c r="N1328" s="7"/>
      <c r="O1328" s="7"/>
      <c r="P1328" s="7"/>
      <c r="Q1328" s="7"/>
      <c r="R1328" s="7"/>
      <c r="S1328" s="7"/>
    </row>
    <row r="1329" spans="13:19" ht="12" customHeight="1" x14ac:dyDescent="0.25">
      <c r="M1329" s="314"/>
      <c r="N1329" s="7"/>
      <c r="O1329" s="7"/>
      <c r="P1329" s="7"/>
      <c r="Q1329" s="7"/>
      <c r="R1329" s="7"/>
      <c r="S1329" s="7"/>
    </row>
    <row r="1330" spans="13:19" ht="12" customHeight="1" x14ac:dyDescent="0.25">
      <c r="M1330" s="314"/>
      <c r="N1330" s="7"/>
      <c r="O1330" s="7"/>
      <c r="P1330" s="7"/>
      <c r="Q1330" s="7"/>
      <c r="R1330" s="7"/>
      <c r="S1330" s="7"/>
    </row>
    <row r="1331" spans="13:19" ht="12" customHeight="1" x14ac:dyDescent="0.25">
      <c r="M1331" s="314"/>
      <c r="N1331" s="7"/>
      <c r="O1331" s="7"/>
      <c r="P1331" s="7"/>
      <c r="Q1331" s="7"/>
      <c r="R1331" s="7"/>
      <c r="S1331" s="7"/>
    </row>
    <row r="1332" spans="13:19" ht="12" customHeight="1" x14ac:dyDescent="0.25">
      <c r="M1332" s="314"/>
      <c r="N1332" s="7"/>
      <c r="O1332" s="7"/>
      <c r="P1332" s="7"/>
      <c r="Q1332" s="7"/>
      <c r="R1332" s="7"/>
      <c r="S1332" s="7"/>
    </row>
    <row r="1333" spans="13:19" ht="12" customHeight="1" x14ac:dyDescent="0.25">
      <c r="M1333" s="314"/>
      <c r="N1333" s="7"/>
      <c r="O1333" s="7"/>
      <c r="P1333" s="7"/>
      <c r="Q1333" s="7"/>
      <c r="R1333" s="7"/>
      <c r="S1333" s="7"/>
    </row>
    <row r="1334" spans="13:19" ht="12" customHeight="1" x14ac:dyDescent="0.25">
      <c r="M1334" s="314"/>
      <c r="N1334" s="7"/>
      <c r="O1334" s="7"/>
      <c r="P1334" s="7"/>
      <c r="Q1334" s="7"/>
      <c r="R1334" s="7"/>
      <c r="S1334" s="7"/>
    </row>
    <row r="1335" spans="13:19" ht="12" customHeight="1" x14ac:dyDescent="0.25">
      <c r="M1335" s="314"/>
      <c r="N1335" s="7"/>
      <c r="O1335" s="7"/>
      <c r="P1335" s="7"/>
      <c r="Q1335" s="7"/>
      <c r="R1335" s="7"/>
      <c r="S1335" s="7"/>
    </row>
    <row r="1336" spans="13:19" ht="12" customHeight="1" x14ac:dyDescent="0.25">
      <c r="M1336" s="314"/>
      <c r="N1336" s="7"/>
      <c r="O1336" s="7"/>
      <c r="P1336" s="7"/>
      <c r="Q1336" s="7"/>
      <c r="R1336" s="7"/>
      <c r="S1336" s="7"/>
    </row>
    <row r="1337" spans="13:19" ht="12" customHeight="1" x14ac:dyDescent="0.25">
      <c r="M1337" s="314"/>
      <c r="N1337" s="7"/>
      <c r="O1337" s="7"/>
      <c r="P1337" s="7"/>
      <c r="Q1337" s="7"/>
      <c r="R1337" s="7"/>
      <c r="S1337" s="7"/>
    </row>
    <row r="1338" spans="13:19" ht="12" customHeight="1" x14ac:dyDescent="0.25">
      <c r="M1338" s="314"/>
      <c r="N1338" s="7"/>
      <c r="O1338" s="7"/>
      <c r="P1338" s="7"/>
      <c r="Q1338" s="7"/>
      <c r="R1338" s="7"/>
      <c r="S1338" s="7"/>
    </row>
    <row r="1339" spans="13:19" ht="12" customHeight="1" x14ac:dyDescent="0.25">
      <c r="M1339" s="314"/>
      <c r="N1339" s="7"/>
      <c r="O1339" s="7"/>
      <c r="P1339" s="7"/>
      <c r="Q1339" s="7"/>
      <c r="R1339" s="7"/>
      <c r="S1339" s="7"/>
    </row>
    <row r="1340" spans="13:19" ht="12" customHeight="1" x14ac:dyDescent="0.25">
      <c r="M1340" s="314"/>
      <c r="N1340" s="7"/>
      <c r="O1340" s="7"/>
      <c r="P1340" s="7"/>
      <c r="Q1340" s="7"/>
      <c r="R1340" s="7"/>
      <c r="S1340" s="7"/>
    </row>
    <row r="1341" spans="13:19" ht="12" customHeight="1" x14ac:dyDescent="0.25">
      <c r="M1341" s="314"/>
      <c r="N1341" s="7"/>
      <c r="O1341" s="7"/>
      <c r="P1341" s="7"/>
      <c r="Q1341" s="7"/>
      <c r="R1341" s="7"/>
      <c r="S1341" s="7"/>
    </row>
    <row r="1342" spans="13:19" ht="12" customHeight="1" x14ac:dyDescent="0.25">
      <c r="M1342" s="314"/>
      <c r="N1342" s="7"/>
      <c r="O1342" s="7"/>
      <c r="P1342" s="7"/>
      <c r="Q1342" s="7"/>
      <c r="R1342" s="7"/>
      <c r="S1342" s="7"/>
    </row>
    <row r="1343" spans="13:19" ht="12" customHeight="1" x14ac:dyDescent="0.25">
      <c r="M1343" s="314"/>
      <c r="N1343" s="7"/>
      <c r="O1343" s="7"/>
      <c r="P1343" s="7"/>
      <c r="Q1343" s="7"/>
      <c r="R1343" s="7"/>
      <c r="S1343" s="7"/>
    </row>
    <row r="1344" spans="13:19" ht="12" customHeight="1" x14ac:dyDescent="0.25">
      <c r="M1344" s="314"/>
      <c r="N1344" s="7"/>
      <c r="O1344" s="7"/>
      <c r="P1344" s="7"/>
      <c r="Q1344" s="7"/>
      <c r="R1344" s="7"/>
      <c r="S1344" s="7"/>
    </row>
    <row r="1345" spans="13:19" ht="12" customHeight="1" x14ac:dyDescent="0.25">
      <c r="M1345" s="314"/>
      <c r="N1345" s="7"/>
      <c r="O1345" s="7"/>
      <c r="P1345" s="7"/>
      <c r="Q1345" s="7"/>
      <c r="R1345" s="7"/>
      <c r="S1345" s="7"/>
    </row>
    <row r="1346" spans="13:19" ht="12" customHeight="1" x14ac:dyDescent="0.25">
      <c r="M1346" s="314"/>
      <c r="N1346" s="7"/>
      <c r="O1346" s="7"/>
      <c r="P1346" s="7"/>
      <c r="Q1346" s="7"/>
      <c r="R1346" s="7"/>
      <c r="S1346" s="7"/>
    </row>
    <row r="1347" spans="13:19" ht="12" customHeight="1" x14ac:dyDescent="0.25">
      <c r="M1347" s="314"/>
      <c r="N1347" s="7"/>
      <c r="O1347" s="7"/>
      <c r="P1347" s="7"/>
      <c r="Q1347" s="7"/>
      <c r="R1347" s="7"/>
      <c r="S1347" s="7"/>
    </row>
    <row r="1348" spans="13:19" ht="12" customHeight="1" x14ac:dyDescent="0.25">
      <c r="M1348" s="314"/>
      <c r="N1348" s="7"/>
      <c r="O1348" s="7"/>
      <c r="P1348" s="7"/>
      <c r="Q1348" s="7"/>
      <c r="R1348" s="7"/>
      <c r="S1348" s="7"/>
    </row>
    <row r="1349" spans="13:19" ht="12" customHeight="1" x14ac:dyDescent="0.25">
      <c r="M1349" s="314"/>
      <c r="N1349" s="7"/>
      <c r="O1349" s="7"/>
      <c r="P1349" s="7"/>
      <c r="Q1349" s="7"/>
      <c r="R1349" s="7"/>
      <c r="S1349" s="7"/>
    </row>
    <row r="1350" spans="13:19" ht="12" customHeight="1" x14ac:dyDescent="0.25">
      <c r="M1350" s="314"/>
      <c r="N1350" s="7"/>
      <c r="O1350" s="7"/>
      <c r="P1350" s="7"/>
      <c r="Q1350" s="7"/>
      <c r="R1350" s="7"/>
      <c r="S1350" s="7"/>
    </row>
    <row r="1351" spans="13:19" ht="12" customHeight="1" x14ac:dyDescent="0.25">
      <c r="M1351" s="314"/>
      <c r="N1351" s="7"/>
      <c r="O1351" s="7"/>
      <c r="P1351" s="7"/>
      <c r="Q1351" s="7"/>
      <c r="R1351" s="7"/>
      <c r="S1351" s="7"/>
    </row>
    <row r="1352" spans="13:19" ht="12" customHeight="1" x14ac:dyDescent="0.25">
      <c r="M1352" s="314"/>
      <c r="N1352" s="7"/>
      <c r="O1352" s="7"/>
      <c r="P1352" s="7"/>
      <c r="Q1352" s="7"/>
      <c r="R1352" s="7"/>
      <c r="S1352" s="7"/>
    </row>
    <row r="1353" spans="13:19" ht="12" customHeight="1" x14ac:dyDescent="0.25">
      <c r="M1353" s="314"/>
      <c r="N1353" s="7"/>
      <c r="O1353" s="7"/>
      <c r="P1353" s="7"/>
      <c r="Q1353" s="7"/>
      <c r="R1353" s="7"/>
      <c r="S1353" s="7"/>
    </row>
    <row r="1354" spans="13:19" ht="12" customHeight="1" x14ac:dyDescent="0.25">
      <c r="M1354" s="314"/>
      <c r="N1354" s="7"/>
      <c r="O1354" s="7"/>
      <c r="P1354" s="7"/>
      <c r="Q1354" s="7"/>
      <c r="R1354" s="7"/>
      <c r="S1354" s="7"/>
    </row>
    <row r="1355" spans="13:19" ht="12" customHeight="1" x14ac:dyDescent="0.25">
      <c r="M1355" s="314"/>
      <c r="N1355" s="7"/>
      <c r="O1355" s="7"/>
      <c r="P1355" s="7"/>
      <c r="Q1355" s="7"/>
      <c r="R1355" s="7"/>
      <c r="S1355" s="7"/>
    </row>
    <row r="1356" spans="13:19" ht="12" customHeight="1" x14ac:dyDescent="0.25">
      <c r="M1356" s="314"/>
      <c r="N1356" s="7"/>
      <c r="O1356" s="7"/>
      <c r="P1356" s="7"/>
      <c r="Q1356" s="7"/>
      <c r="R1356" s="7"/>
      <c r="S1356" s="7"/>
    </row>
    <row r="1357" spans="13:19" ht="12" customHeight="1" x14ac:dyDescent="0.25">
      <c r="M1357" s="314"/>
      <c r="N1357" s="7"/>
      <c r="O1357" s="7"/>
      <c r="P1357" s="7"/>
      <c r="Q1357" s="7"/>
      <c r="R1357" s="7"/>
      <c r="S1357" s="7"/>
    </row>
    <row r="1358" spans="13:19" ht="12" customHeight="1" x14ac:dyDescent="0.25">
      <c r="M1358" s="314"/>
      <c r="N1358" s="7"/>
      <c r="O1358" s="7"/>
      <c r="P1358" s="7"/>
      <c r="Q1358" s="7"/>
      <c r="R1358" s="7"/>
      <c r="S1358" s="7"/>
    </row>
    <row r="1359" spans="13:19" ht="12" customHeight="1" x14ac:dyDescent="0.25">
      <c r="M1359" s="314"/>
      <c r="N1359" s="7"/>
      <c r="O1359" s="7"/>
      <c r="P1359" s="7"/>
      <c r="Q1359" s="7"/>
      <c r="R1359" s="7"/>
      <c r="S1359" s="7"/>
    </row>
    <row r="1360" spans="13:19" ht="12" customHeight="1" x14ac:dyDescent="0.25">
      <c r="M1360" s="314"/>
      <c r="N1360" s="7"/>
      <c r="O1360" s="7"/>
      <c r="P1360" s="7"/>
      <c r="Q1360" s="7"/>
      <c r="R1360" s="7"/>
      <c r="S1360" s="7"/>
    </row>
    <row r="1361" spans="13:19" ht="12" customHeight="1" x14ac:dyDescent="0.25">
      <c r="M1361" s="314"/>
      <c r="N1361" s="7"/>
      <c r="O1361" s="7"/>
      <c r="P1361" s="7"/>
      <c r="Q1361" s="7"/>
      <c r="R1361" s="7"/>
      <c r="S1361" s="7"/>
    </row>
    <row r="1362" spans="13:19" ht="12" customHeight="1" x14ac:dyDescent="0.25">
      <c r="M1362" s="314"/>
      <c r="N1362" s="7"/>
      <c r="O1362" s="7"/>
      <c r="P1362" s="7"/>
      <c r="Q1362" s="7"/>
      <c r="R1362" s="7"/>
      <c r="S1362" s="7"/>
    </row>
    <row r="1363" spans="13:19" ht="12" customHeight="1" x14ac:dyDescent="0.25">
      <c r="M1363" s="314"/>
      <c r="N1363" s="7"/>
      <c r="O1363" s="7"/>
      <c r="P1363" s="7"/>
      <c r="Q1363" s="7"/>
      <c r="R1363" s="7"/>
      <c r="S1363" s="7"/>
    </row>
    <row r="1364" spans="13:19" ht="12" customHeight="1" x14ac:dyDescent="0.25">
      <c r="M1364" s="314"/>
      <c r="N1364" s="7"/>
      <c r="O1364" s="7"/>
      <c r="P1364" s="7"/>
      <c r="Q1364" s="7"/>
      <c r="R1364" s="7"/>
      <c r="S1364" s="7"/>
    </row>
    <row r="1365" spans="13:19" ht="12" customHeight="1" x14ac:dyDescent="0.25">
      <c r="M1365" s="314"/>
      <c r="N1365" s="7"/>
      <c r="O1365" s="7"/>
      <c r="P1365" s="7"/>
      <c r="Q1365" s="7"/>
      <c r="R1365" s="7"/>
      <c r="S1365" s="7"/>
    </row>
    <row r="1366" spans="13:19" ht="12" customHeight="1" x14ac:dyDescent="0.25">
      <c r="M1366" s="314"/>
      <c r="N1366" s="7"/>
      <c r="O1366" s="7"/>
      <c r="P1366" s="7"/>
      <c r="Q1366" s="7"/>
      <c r="R1366" s="7"/>
      <c r="S1366" s="7"/>
    </row>
    <row r="1367" spans="13:19" ht="12" customHeight="1" x14ac:dyDescent="0.25">
      <c r="M1367" s="314"/>
      <c r="N1367" s="7"/>
      <c r="O1367" s="7"/>
      <c r="P1367" s="7"/>
      <c r="Q1367" s="7"/>
      <c r="R1367" s="7"/>
      <c r="S1367" s="7"/>
    </row>
    <row r="1368" spans="13:19" ht="12" customHeight="1" x14ac:dyDescent="0.25">
      <c r="M1368" s="314"/>
      <c r="N1368" s="7"/>
      <c r="O1368" s="7"/>
      <c r="P1368" s="7"/>
      <c r="Q1368" s="7"/>
      <c r="R1368" s="7"/>
      <c r="S1368" s="7"/>
    </row>
    <row r="1369" spans="13:19" ht="12" customHeight="1" x14ac:dyDescent="0.25">
      <c r="M1369" s="314"/>
      <c r="N1369" s="7"/>
      <c r="O1369" s="7"/>
      <c r="P1369" s="7"/>
      <c r="Q1369" s="7"/>
      <c r="R1369" s="7"/>
      <c r="S1369" s="7"/>
    </row>
    <row r="1370" spans="13:19" ht="12" customHeight="1" x14ac:dyDescent="0.25">
      <c r="M1370" s="314"/>
      <c r="N1370" s="7"/>
      <c r="O1370" s="7"/>
      <c r="P1370" s="7"/>
      <c r="Q1370" s="7"/>
      <c r="R1370" s="7"/>
      <c r="S1370" s="7"/>
    </row>
    <row r="1371" spans="13:19" ht="12" customHeight="1" x14ac:dyDescent="0.25">
      <c r="M1371" s="314"/>
      <c r="N1371" s="7"/>
      <c r="O1371" s="7"/>
      <c r="P1371" s="7"/>
      <c r="Q1371" s="7"/>
      <c r="R1371" s="7"/>
      <c r="S1371" s="7"/>
    </row>
    <row r="1372" spans="13:19" ht="12" customHeight="1" x14ac:dyDescent="0.25">
      <c r="M1372" s="314"/>
      <c r="N1372" s="7"/>
      <c r="O1372" s="7"/>
      <c r="P1372" s="7"/>
      <c r="Q1372" s="7"/>
      <c r="R1372" s="7"/>
      <c r="S1372" s="7"/>
    </row>
    <row r="1373" spans="13:19" ht="12" customHeight="1" x14ac:dyDescent="0.25">
      <c r="M1373" s="314"/>
      <c r="N1373" s="7"/>
      <c r="O1373" s="7"/>
      <c r="P1373" s="7"/>
      <c r="Q1373" s="7"/>
      <c r="R1373" s="7"/>
      <c r="S1373" s="7"/>
    </row>
    <row r="1374" spans="13:19" ht="12" customHeight="1" x14ac:dyDescent="0.25">
      <c r="M1374" s="314"/>
      <c r="N1374" s="7"/>
      <c r="O1374" s="7"/>
      <c r="P1374" s="7"/>
      <c r="Q1374" s="7"/>
      <c r="R1374" s="7"/>
      <c r="S1374" s="7"/>
    </row>
    <row r="1375" spans="13:19" ht="12" customHeight="1" x14ac:dyDescent="0.25">
      <c r="M1375" s="314"/>
      <c r="N1375" s="7"/>
      <c r="O1375" s="7"/>
      <c r="P1375" s="7"/>
      <c r="Q1375" s="7"/>
      <c r="R1375" s="7"/>
      <c r="S1375" s="7"/>
    </row>
    <row r="1376" spans="13:19" ht="12" customHeight="1" x14ac:dyDescent="0.25">
      <c r="M1376" s="314"/>
      <c r="N1376" s="7"/>
      <c r="O1376" s="7"/>
      <c r="P1376" s="7"/>
      <c r="Q1376" s="7"/>
      <c r="R1376" s="7"/>
      <c r="S1376" s="7"/>
    </row>
    <row r="1377" spans="13:19" ht="12" customHeight="1" x14ac:dyDescent="0.25">
      <c r="M1377" s="314"/>
      <c r="N1377" s="7"/>
      <c r="O1377" s="7"/>
      <c r="P1377" s="7"/>
      <c r="Q1377" s="7"/>
      <c r="R1377" s="7"/>
      <c r="S1377" s="7"/>
    </row>
    <row r="1378" spans="13:19" ht="12" customHeight="1" x14ac:dyDescent="0.25">
      <c r="M1378" s="314"/>
      <c r="N1378" s="7"/>
      <c r="O1378" s="7"/>
      <c r="P1378" s="7"/>
      <c r="Q1378" s="7"/>
      <c r="R1378" s="7"/>
      <c r="S1378" s="7"/>
    </row>
    <row r="1379" spans="13:19" ht="12" customHeight="1" x14ac:dyDescent="0.25">
      <c r="M1379" s="314"/>
      <c r="N1379" s="7"/>
      <c r="O1379" s="7"/>
      <c r="P1379" s="7"/>
      <c r="Q1379" s="7"/>
      <c r="R1379" s="7"/>
      <c r="S1379" s="7"/>
    </row>
    <row r="1380" spans="13:19" ht="12" customHeight="1" x14ac:dyDescent="0.25">
      <c r="M1380" s="314"/>
      <c r="N1380" s="7"/>
      <c r="O1380" s="7"/>
      <c r="P1380" s="7"/>
      <c r="Q1380" s="7"/>
      <c r="R1380" s="7"/>
      <c r="S1380" s="7"/>
    </row>
    <row r="1381" spans="13:19" ht="12" customHeight="1" x14ac:dyDescent="0.25">
      <c r="M1381" s="314"/>
      <c r="N1381" s="7"/>
      <c r="O1381" s="7"/>
      <c r="P1381" s="7"/>
      <c r="Q1381" s="7"/>
      <c r="R1381" s="7"/>
      <c r="S1381" s="7"/>
    </row>
    <row r="1382" spans="13:19" ht="12" customHeight="1" x14ac:dyDescent="0.25">
      <c r="M1382" s="314"/>
      <c r="N1382" s="7"/>
      <c r="O1382" s="7"/>
      <c r="P1382" s="7"/>
      <c r="Q1382" s="7"/>
      <c r="R1382" s="7"/>
      <c r="S1382" s="7"/>
    </row>
    <row r="1383" spans="13:19" ht="12" customHeight="1" x14ac:dyDescent="0.25">
      <c r="M1383" s="314"/>
      <c r="N1383" s="7"/>
      <c r="O1383" s="7"/>
      <c r="P1383" s="7"/>
      <c r="Q1383" s="7"/>
      <c r="R1383" s="7"/>
      <c r="S1383" s="7"/>
    </row>
    <row r="1384" spans="13:19" ht="12" customHeight="1" x14ac:dyDescent="0.25">
      <c r="M1384" s="314"/>
      <c r="N1384" s="7"/>
      <c r="O1384" s="7"/>
      <c r="P1384" s="7"/>
      <c r="Q1384" s="7"/>
      <c r="R1384" s="7"/>
      <c r="S1384" s="7"/>
    </row>
    <row r="1385" spans="13:19" ht="12" customHeight="1" x14ac:dyDescent="0.25">
      <c r="M1385" s="314"/>
      <c r="N1385" s="7"/>
      <c r="O1385" s="7"/>
      <c r="P1385" s="7"/>
      <c r="Q1385" s="7"/>
      <c r="R1385" s="7"/>
      <c r="S1385" s="7"/>
    </row>
    <row r="1386" spans="13:19" ht="12" customHeight="1" x14ac:dyDescent="0.25">
      <c r="M1386" s="314"/>
      <c r="N1386" s="7"/>
      <c r="O1386" s="7"/>
      <c r="P1386" s="7"/>
      <c r="Q1386" s="7"/>
      <c r="R1386" s="7"/>
      <c r="S1386" s="7"/>
    </row>
    <row r="1387" spans="13:19" ht="12" customHeight="1" x14ac:dyDescent="0.25">
      <c r="M1387" s="314"/>
      <c r="N1387" s="7"/>
      <c r="O1387" s="7"/>
      <c r="P1387" s="7"/>
      <c r="Q1387" s="7"/>
      <c r="R1387" s="7"/>
      <c r="S1387" s="7"/>
    </row>
    <row r="1388" spans="13:19" ht="12" customHeight="1" x14ac:dyDescent="0.25">
      <c r="M1388" s="314"/>
      <c r="N1388" s="7"/>
      <c r="O1388" s="7"/>
      <c r="P1388" s="7"/>
      <c r="Q1388" s="7"/>
      <c r="R1388" s="7"/>
      <c r="S1388" s="7"/>
    </row>
    <row r="1389" spans="13:19" ht="12" customHeight="1" x14ac:dyDescent="0.25">
      <c r="M1389" s="314"/>
      <c r="N1389" s="7"/>
      <c r="O1389" s="7"/>
      <c r="P1389" s="7"/>
      <c r="Q1389" s="7"/>
      <c r="R1389" s="7"/>
      <c r="S1389" s="7"/>
    </row>
    <row r="1390" spans="13:19" ht="12" customHeight="1" x14ac:dyDescent="0.25">
      <c r="M1390" s="314"/>
      <c r="N1390" s="7"/>
      <c r="O1390" s="7"/>
      <c r="P1390" s="7"/>
      <c r="Q1390" s="7"/>
      <c r="R1390" s="7"/>
      <c r="S1390" s="7"/>
    </row>
    <row r="1391" spans="13:19" ht="12" customHeight="1" x14ac:dyDescent="0.25">
      <c r="M1391" s="314"/>
      <c r="N1391" s="7"/>
      <c r="O1391" s="7"/>
      <c r="P1391" s="7"/>
      <c r="Q1391" s="7"/>
      <c r="R1391" s="7"/>
      <c r="S1391" s="7"/>
    </row>
    <row r="1392" spans="13:19" ht="12" customHeight="1" x14ac:dyDescent="0.25">
      <c r="M1392" s="314"/>
      <c r="N1392" s="7"/>
      <c r="O1392" s="7"/>
      <c r="P1392" s="7"/>
      <c r="Q1392" s="7"/>
      <c r="R1392" s="7"/>
      <c r="S1392" s="7"/>
    </row>
    <row r="1393" spans="13:19" ht="12" customHeight="1" x14ac:dyDescent="0.25">
      <c r="M1393" s="314"/>
      <c r="N1393" s="7"/>
      <c r="O1393" s="7"/>
      <c r="P1393" s="7"/>
      <c r="Q1393" s="7"/>
      <c r="R1393" s="7"/>
      <c r="S1393" s="7"/>
    </row>
    <row r="1394" spans="13:19" ht="12" customHeight="1" x14ac:dyDescent="0.25">
      <c r="M1394" s="314"/>
      <c r="N1394" s="7"/>
      <c r="O1394" s="7"/>
      <c r="P1394" s="7"/>
      <c r="Q1394" s="7"/>
      <c r="R1394" s="7"/>
      <c r="S1394" s="7"/>
    </row>
    <row r="1395" spans="13:19" ht="12" customHeight="1" x14ac:dyDescent="0.25">
      <c r="M1395" s="314"/>
      <c r="N1395" s="7"/>
      <c r="O1395" s="7"/>
      <c r="P1395" s="7"/>
      <c r="Q1395" s="7"/>
      <c r="R1395" s="7"/>
      <c r="S1395" s="7"/>
    </row>
    <row r="1396" spans="13:19" ht="12" customHeight="1" x14ac:dyDescent="0.25">
      <c r="M1396" s="314"/>
      <c r="N1396" s="7"/>
      <c r="O1396" s="7"/>
      <c r="P1396" s="7"/>
      <c r="Q1396" s="7"/>
      <c r="R1396" s="7"/>
      <c r="S1396" s="7"/>
    </row>
    <row r="1397" spans="13:19" ht="12" customHeight="1" x14ac:dyDescent="0.25">
      <c r="M1397" s="314"/>
      <c r="N1397" s="7"/>
      <c r="O1397" s="7"/>
      <c r="P1397" s="7"/>
      <c r="Q1397" s="7"/>
      <c r="R1397" s="7"/>
      <c r="S1397" s="7"/>
    </row>
    <row r="1398" spans="13:19" ht="12" customHeight="1" x14ac:dyDescent="0.25">
      <c r="M1398" s="314"/>
      <c r="N1398" s="7"/>
      <c r="O1398" s="7"/>
      <c r="P1398" s="7"/>
      <c r="Q1398" s="7"/>
      <c r="R1398" s="7"/>
      <c r="S1398" s="7"/>
    </row>
    <row r="1399" spans="13:19" ht="12" customHeight="1" x14ac:dyDescent="0.25">
      <c r="M1399" s="314"/>
      <c r="N1399" s="7"/>
      <c r="O1399" s="7"/>
      <c r="P1399" s="7"/>
      <c r="Q1399" s="7"/>
      <c r="R1399" s="7"/>
      <c r="S1399" s="7"/>
    </row>
    <row r="1400" spans="13:19" ht="12" customHeight="1" x14ac:dyDescent="0.25">
      <c r="M1400" s="314"/>
      <c r="N1400" s="7"/>
      <c r="O1400" s="7"/>
      <c r="P1400" s="7"/>
      <c r="Q1400" s="7"/>
      <c r="R1400" s="7"/>
      <c r="S1400" s="7"/>
    </row>
    <row r="1401" spans="13:19" ht="12" customHeight="1" x14ac:dyDescent="0.25">
      <c r="M1401" s="314"/>
      <c r="N1401" s="7"/>
      <c r="O1401" s="7"/>
      <c r="P1401" s="7"/>
      <c r="Q1401" s="7"/>
      <c r="R1401" s="7"/>
      <c r="S1401" s="7"/>
    </row>
    <row r="1402" spans="13:19" ht="12" customHeight="1" x14ac:dyDescent="0.25">
      <c r="M1402" s="314"/>
      <c r="N1402" s="7"/>
      <c r="O1402" s="7"/>
      <c r="P1402" s="7"/>
      <c r="Q1402" s="7"/>
      <c r="R1402" s="7"/>
      <c r="S1402" s="7"/>
    </row>
    <row r="1403" spans="13:19" ht="12" customHeight="1" x14ac:dyDescent="0.25">
      <c r="M1403" s="314"/>
      <c r="N1403" s="7"/>
      <c r="O1403" s="7"/>
      <c r="P1403" s="7"/>
      <c r="Q1403" s="7"/>
      <c r="R1403" s="7"/>
      <c r="S1403" s="7"/>
    </row>
    <row r="1404" spans="13:19" ht="12" customHeight="1" x14ac:dyDescent="0.25">
      <c r="M1404" s="314"/>
      <c r="N1404" s="7"/>
      <c r="O1404" s="7"/>
      <c r="P1404" s="7"/>
      <c r="Q1404" s="7"/>
      <c r="R1404" s="7"/>
      <c r="S1404" s="7"/>
    </row>
    <row r="1405" spans="13:19" ht="12" customHeight="1" x14ac:dyDescent="0.25">
      <c r="M1405" s="314"/>
      <c r="N1405" s="7"/>
      <c r="O1405" s="7"/>
      <c r="P1405" s="7"/>
      <c r="Q1405" s="7"/>
      <c r="R1405" s="7"/>
      <c r="S1405" s="7"/>
    </row>
    <row r="1406" spans="13:19" ht="12" customHeight="1" x14ac:dyDescent="0.25">
      <c r="M1406" s="314"/>
      <c r="N1406" s="7"/>
      <c r="O1406" s="7"/>
      <c r="P1406" s="7"/>
      <c r="Q1406" s="7"/>
      <c r="R1406" s="7"/>
      <c r="S1406" s="7"/>
    </row>
    <row r="1407" spans="13:19" ht="12" customHeight="1" x14ac:dyDescent="0.25">
      <c r="M1407" s="314"/>
      <c r="N1407" s="7"/>
      <c r="O1407" s="7"/>
      <c r="P1407" s="7"/>
      <c r="Q1407" s="7"/>
      <c r="R1407" s="7"/>
      <c r="S1407" s="7"/>
    </row>
    <row r="1408" spans="13:19" ht="12" customHeight="1" x14ac:dyDescent="0.25">
      <c r="M1408" s="314"/>
      <c r="N1408" s="7"/>
      <c r="O1408" s="7"/>
      <c r="P1408" s="7"/>
      <c r="Q1408" s="7"/>
      <c r="R1408" s="7"/>
      <c r="S1408" s="7"/>
    </row>
    <row r="1409" spans="13:19" ht="12" customHeight="1" x14ac:dyDescent="0.25">
      <c r="M1409" s="314"/>
      <c r="N1409" s="7"/>
      <c r="O1409" s="7"/>
      <c r="P1409" s="7"/>
      <c r="Q1409" s="7"/>
      <c r="R1409" s="7"/>
      <c r="S1409" s="7"/>
    </row>
    <row r="1410" spans="13:19" ht="12" customHeight="1" x14ac:dyDescent="0.25">
      <c r="M1410" s="314"/>
      <c r="N1410" s="7"/>
      <c r="O1410" s="7"/>
      <c r="P1410" s="7"/>
      <c r="Q1410" s="7"/>
      <c r="R1410" s="7"/>
      <c r="S1410" s="7"/>
    </row>
    <row r="1411" spans="13:19" ht="12" customHeight="1" x14ac:dyDescent="0.25">
      <c r="M1411" s="314"/>
      <c r="N1411" s="7"/>
      <c r="O1411" s="7"/>
      <c r="P1411" s="7"/>
      <c r="Q1411" s="7"/>
      <c r="R1411" s="7"/>
      <c r="S1411" s="7"/>
    </row>
    <row r="1412" spans="13:19" ht="12" customHeight="1" x14ac:dyDescent="0.25">
      <c r="M1412" s="314"/>
      <c r="N1412" s="7"/>
      <c r="O1412" s="7"/>
      <c r="P1412" s="7"/>
      <c r="Q1412" s="7"/>
      <c r="R1412" s="7"/>
      <c r="S1412" s="7"/>
    </row>
    <row r="1413" spans="13:19" ht="12" customHeight="1" x14ac:dyDescent="0.25">
      <c r="M1413" s="314"/>
      <c r="N1413" s="7"/>
      <c r="O1413" s="7"/>
      <c r="P1413" s="7"/>
      <c r="Q1413" s="7"/>
      <c r="R1413" s="7"/>
      <c r="S1413" s="7"/>
    </row>
    <row r="1414" spans="13:19" ht="12" customHeight="1" x14ac:dyDescent="0.25">
      <c r="M1414" s="314"/>
      <c r="N1414" s="7"/>
      <c r="O1414" s="7"/>
      <c r="P1414" s="7"/>
      <c r="Q1414" s="7"/>
      <c r="R1414" s="7"/>
      <c r="S1414" s="7"/>
    </row>
    <row r="1415" spans="13:19" ht="12" customHeight="1" x14ac:dyDescent="0.25">
      <c r="M1415" s="314"/>
      <c r="N1415" s="7"/>
      <c r="O1415" s="7"/>
      <c r="P1415" s="7"/>
      <c r="Q1415" s="7"/>
      <c r="R1415" s="7"/>
      <c r="S1415" s="7"/>
    </row>
    <row r="1416" spans="13:19" ht="12" customHeight="1" x14ac:dyDescent="0.25">
      <c r="M1416" s="314"/>
      <c r="N1416" s="7"/>
      <c r="O1416" s="7"/>
      <c r="P1416" s="7"/>
      <c r="Q1416" s="7"/>
      <c r="R1416" s="7"/>
      <c r="S1416" s="7"/>
    </row>
    <row r="1417" spans="13:19" ht="12" customHeight="1" x14ac:dyDescent="0.25">
      <c r="M1417" s="314"/>
      <c r="N1417" s="7"/>
      <c r="O1417" s="7"/>
      <c r="P1417" s="7"/>
      <c r="Q1417" s="7"/>
      <c r="R1417" s="7"/>
      <c r="S1417" s="7"/>
    </row>
    <row r="1418" spans="13:19" ht="12" customHeight="1" x14ac:dyDescent="0.25">
      <c r="M1418" s="314"/>
      <c r="N1418" s="7"/>
      <c r="O1418" s="7"/>
      <c r="P1418" s="7"/>
      <c r="Q1418" s="7"/>
      <c r="R1418" s="7"/>
      <c r="S1418" s="7"/>
    </row>
    <row r="1419" spans="13:19" ht="12" customHeight="1" x14ac:dyDescent="0.25">
      <c r="M1419" s="314"/>
      <c r="N1419" s="7"/>
      <c r="O1419" s="7"/>
      <c r="P1419" s="7"/>
      <c r="Q1419" s="7"/>
      <c r="R1419" s="7"/>
      <c r="S1419" s="7"/>
    </row>
    <row r="1420" spans="13:19" ht="12" customHeight="1" x14ac:dyDescent="0.25">
      <c r="M1420" s="314"/>
      <c r="N1420" s="7"/>
      <c r="O1420" s="7"/>
      <c r="P1420" s="7"/>
      <c r="Q1420" s="7"/>
      <c r="R1420" s="7"/>
      <c r="S1420" s="7"/>
    </row>
    <row r="1421" spans="13:19" ht="12" customHeight="1" x14ac:dyDescent="0.25">
      <c r="M1421" s="314"/>
      <c r="N1421" s="7"/>
      <c r="O1421" s="7"/>
      <c r="P1421" s="7"/>
      <c r="Q1421" s="7"/>
      <c r="R1421" s="7"/>
      <c r="S1421" s="7"/>
    </row>
    <row r="1422" spans="13:19" ht="12" customHeight="1" x14ac:dyDescent="0.25">
      <c r="M1422" s="314"/>
      <c r="N1422" s="7"/>
      <c r="O1422" s="7"/>
      <c r="P1422" s="7"/>
      <c r="Q1422" s="7"/>
      <c r="R1422" s="7"/>
      <c r="S1422" s="7"/>
    </row>
    <row r="1423" spans="13:19" ht="12" customHeight="1" x14ac:dyDescent="0.25">
      <c r="M1423" s="314"/>
      <c r="N1423" s="7"/>
      <c r="O1423" s="7"/>
      <c r="P1423" s="7"/>
      <c r="Q1423" s="7"/>
      <c r="R1423" s="7"/>
      <c r="S1423" s="7"/>
    </row>
    <row r="1424" spans="13:19" ht="12" customHeight="1" x14ac:dyDescent="0.25">
      <c r="M1424" s="314"/>
      <c r="N1424" s="7"/>
      <c r="O1424" s="7"/>
      <c r="P1424" s="7"/>
      <c r="Q1424" s="7"/>
      <c r="R1424" s="7"/>
      <c r="S1424" s="7"/>
    </row>
    <row r="1425" spans="13:19" ht="12" customHeight="1" x14ac:dyDescent="0.25">
      <c r="M1425" s="314"/>
      <c r="N1425" s="7"/>
      <c r="O1425" s="7"/>
      <c r="P1425" s="7"/>
      <c r="Q1425" s="7"/>
      <c r="R1425" s="7"/>
      <c r="S1425" s="7"/>
    </row>
    <row r="1426" spans="13:19" ht="12" customHeight="1" x14ac:dyDescent="0.25">
      <c r="M1426" s="314"/>
      <c r="N1426" s="7"/>
      <c r="O1426" s="7"/>
      <c r="P1426" s="7"/>
      <c r="Q1426" s="7"/>
      <c r="R1426" s="7"/>
      <c r="S1426" s="7"/>
    </row>
    <row r="1427" spans="13:19" ht="12" customHeight="1" x14ac:dyDescent="0.25">
      <c r="M1427" s="314"/>
      <c r="N1427" s="7"/>
      <c r="O1427" s="7"/>
      <c r="P1427" s="7"/>
      <c r="Q1427" s="7"/>
      <c r="R1427" s="7"/>
      <c r="S1427" s="7"/>
    </row>
    <row r="1428" spans="13:19" ht="12" customHeight="1" x14ac:dyDescent="0.25">
      <c r="M1428" s="314"/>
      <c r="N1428" s="7"/>
      <c r="O1428" s="7"/>
      <c r="P1428" s="7"/>
      <c r="Q1428" s="7"/>
      <c r="R1428" s="7"/>
      <c r="S1428" s="7"/>
    </row>
    <row r="1429" spans="13:19" ht="12" customHeight="1" x14ac:dyDescent="0.25">
      <c r="M1429" s="314"/>
      <c r="N1429" s="7"/>
      <c r="O1429" s="7"/>
      <c r="P1429" s="7"/>
      <c r="Q1429" s="7"/>
      <c r="R1429" s="7"/>
      <c r="S1429" s="7"/>
    </row>
    <row r="1430" spans="13:19" ht="12" customHeight="1" x14ac:dyDescent="0.25">
      <c r="M1430" s="314"/>
      <c r="N1430" s="7"/>
      <c r="O1430" s="7"/>
      <c r="P1430" s="7"/>
      <c r="Q1430" s="7"/>
      <c r="R1430" s="7"/>
      <c r="S1430" s="7"/>
    </row>
    <row r="1431" spans="13:19" ht="12" customHeight="1" x14ac:dyDescent="0.25">
      <c r="M1431" s="314"/>
      <c r="N1431" s="7"/>
      <c r="O1431" s="7"/>
      <c r="P1431" s="7"/>
      <c r="Q1431" s="7"/>
      <c r="R1431" s="7"/>
      <c r="S1431" s="7"/>
    </row>
    <row r="1432" spans="13:19" ht="12" customHeight="1" x14ac:dyDescent="0.25">
      <c r="M1432" s="314"/>
      <c r="N1432" s="7"/>
      <c r="O1432" s="7"/>
      <c r="P1432" s="7"/>
      <c r="Q1432" s="7"/>
      <c r="R1432" s="7"/>
      <c r="S1432" s="7"/>
    </row>
    <row r="1433" spans="13:19" ht="12" customHeight="1" x14ac:dyDescent="0.25">
      <c r="M1433" s="314"/>
      <c r="N1433" s="7"/>
      <c r="O1433" s="7"/>
      <c r="P1433" s="7"/>
      <c r="Q1433" s="7"/>
      <c r="R1433" s="7"/>
      <c r="S1433" s="7"/>
    </row>
    <row r="1434" spans="13:19" ht="12" customHeight="1" x14ac:dyDescent="0.25">
      <c r="M1434" s="314"/>
      <c r="N1434" s="7"/>
      <c r="O1434" s="7"/>
      <c r="P1434" s="7"/>
      <c r="Q1434" s="7"/>
      <c r="R1434" s="7"/>
      <c r="S1434" s="7"/>
    </row>
    <row r="1435" spans="13:19" ht="12" customHeight="1" x14ac:dyDescent="0.25">
      <c r="M1435" s="314"/>
      <c r="N1435" s="7"/>
      <c r="O1435" s="7"/>
      <c r="P1435" s="7"/>
      <c r="Q1435" s="7"/>
      <c r="R1435" s="7"/>
      <c r="S1435" s="7"/>
    </row>
    <row r="1436" spans="13:19" ht="12" customHeight="1" x14ac:dyDescent="0.25">
      <c r="M1436" s="314"/>
      <c r="N1436" s="7"/>
      <c r="O1436" s="7"/>
      <c r="P1436" s="7"/>
      <c r="Q1436" s="7"/>
      <c r="R1436" s="7"/>
      <c r="S1436" s="7"/>
    </row>
    <row r="1437" spans="13:19" ht="12" customHeight="1" x14ac:dyDescent="0.25">
      <c r="M1437" s="314"/>
      <c r="N1437" s="7"/>
      <c r="O1437" s="7"/>
      <c r="P1437" s="7"/>
      <c r="Q1437" s="7"/>
      <c r="R1437" s="7"/>
      <c r="S1437" s="7"/>
    </row>
    <row r="1438" spans="13:19" ht="12" customHeight="1" x14ac:dyDescent="0.25">
      <c r="M1438" s="314"/>
      <c r="N1438" s="7"/>
      <c r="O1438" s="7"/>
      <c r="P1438" s="7"/>
      <c r="Q1438" s="7"/>
      <c r="R1438" s="7"/>
      <c r="S1438" s="7"/>
    </row>
    <row r="1439" spans="13:19" ht="12" customHeight="1" x14ac:dyDescent="0.25">
      <c r="M1439" s="314"/>
      <c r="N1439" s="7"/>
      <c r="O1439" s="7"/>
      <c r="P1439" s="7"/>
      <c r="Q1439" s="7"/>
      <c r="R1439" s="7"/>
      <c r="S1439" s="7"/>
    </row>
    <row r="1440" spans="13:19" ht="12" customHeight="1" x14ac:dyDescent="0.25">
      <c r="M1440" s="314"/>
      <c r="N1440" s="7"/>
      <c r="O1440" s="7"/>
      <c r="P1440" s="7"/>
      <c r="Q1440" s="7"/>
      <c r="R1440" s="7"/>
      <c r="S1440" s="7"/>
    </row>
    <row r="1441" spans="13:19" ht="12" customHeight="1" x14ac:dyDescent="0.25">
      <c r="M1441" s="314"/>
      <c r="N1441" s="7"/>
      <c r="O1441" s="7"/>
      <c r="P1441" s="7"/>
      <c r="Q1441" s="7"/>
      <c r="R1441" s="7"/>
      <c r="S1441" s="7"/>
    </row>
    <row r="1442" spans="13:19" ht="12" customHeight="1" x14ac:dyDescent="0.25">
      <c r="M1442" s="314"/>
      <c r="N1442" s="7"/>
      <c r="O1442" s="7"/>
      <c r="P1442" s="7"/>
      <c r="Q1442" s="7"/>
      <c r="R1442" s="7"/>
      <c r="S1442" s="7"/>
    </row>
    <row r="1443" spans="13:19" ht="12" customHeight="1" x14ac:dyDescent="0.25">
      <c r="M1443" s="314"/>
      <c r="N1443" s="7"/>
      <c r="O1443" s="7"/>
      <c r="P1443" s="7"/>
      <c r="Q1443" s="7"/>
      <c r="R1443" s="7"/>
      <c r="S1443" s="7"/>
    </row>
    <row r="1444" spans="13:19" ht="12" customHeight="1" x14ac:dyDescent="0.25">
      <c r="M1444" s="314"/>
      <c r="N1444" s="7"/>
      <c r="O1444" s="7"/>
      <c r="P1444" s="7"/>
      <c r="Q1444" s="7"/>
      <c r="R1444" s="7"/>
      <c r="S1444" s="7"/>
    </row>
    <row r="1445" spans="13:19" ht="12" customHeight="1" x14ac:dyDescent="0.25">
      <c r="M1445" s="314"/>
      <c r="N1445" s="7"/>
      <c r="O1445" s="7"/>
      <c r="P1445" s="7"/>
      <c r="Q1445" s="7"/>
      <c r="R1445" s="7"/>
      <c r="S1445" s="7"/>
    </row>
    <row r="1446" spans="13:19" ht="12" customHeight="1" x14ac:dyDescent="0.25">
      <c r="M1446" s="314"/>
      <c r="N1446" s="7"/>
      <c r="O1446" s="7"/>
      <c r="P1446" s="7"/>
      <c r="Q1446" s="7"/>
      <c r="R1446" s="7"/>
      <c r="S1446" s="7"/>
    </row>
    <row r="1447" spans="13:19" ht="12" customHeight="1" x14ac:dyDescent="0.25">
      <c r="M1447" s="314"/>
      <c r="N1447" s="7"/>
      <c r="O1447" s="7"/>
      <c r="P1447" s="7"/>
      <c r="Q1447" s="7"/>
      <c r="R1447" s="7"/>
      <c r="S1447" s="7"/>
    </row>
    <row r="1448" spans="13:19" ht="12" customHeight="1" x14ac:dyDescent="0.25">
      <c r="M1448" s="314"/>
      <c r="N1448" s="7"/>
      <c r="O1448" s="7"/>
      <c r="P1448" s="7"/>
      <c r="Q1448" s="7"/>
      <c r="R1448" s="7"/>
      <c r="S1448" s="7"/>
    </row>
    <row r="1449" spans="13:19" ht="12" customHeight="1" x14ac:dyDescent="0.25">
      <c r="M1449" s="314"/>
      <c r="N1449" s="7"/>
      <c r="O1449" s="7"/>
      <c r="P1449" s="7"/>
      <c r="Q1449" s="7"/>
      <c r="R1449" s="7"/>
      <c r="S1449" s="7"/>
    </row>
    <row r="1450" spans="13:19" ht="12" customHeight="1" x14ac:dyDescent="0.25">
      <c r="M1450" s="314"/>
      <c r="N1450" s="7"/>
      <c r="O1450" s="7"/>
      <c r="P1450" s="7"/>
      <c r="Q1450" s="7"/>
      <c r="R1450" s="7"/>
      <c r="S1450" s="7"/>
    </row>
    <row r="1451" spans="13:19" ht="12" customHeight="1" x14ac:dyDescent="0.25">
      <c r="M1451" s="314"/>
      <c r="N1451" s="7"/>
      <c r="O1451" s="7"/>
      <c r="P1451" s="7"/>
      <c r="Q1451" s="7"/>
      <c r="R1451" s="7"/>
      <c r="S1451" s="7"/>
    </row>
    <row r="1452" spans="13:19" ht="12" customHeight="1" x14ac:dyDescent="0.25">
      <c r="M1452" s="314"/>
      <c r="N1452" s="7"/>
      <c r="O1452" s="7"/>
      <c r="P1452" s="7"/>
      <c r="Q1452" s="7"/>
      <c r="R1452" s="7"/>
      <c r="S1452" s="7"/>
    </row>
    <row r="1453" spans="13:19" ht="12" customHeight="1" x14ac:dyDescent="0.25">
      <c r="M1453" s="314"/>
      <c r="N1453" s="7"/>
      <c r="O1453" s="7"/>
      <c r="P1453" s="7"/>
      <c r="Q1453" s="7"/>
      <c r="R1453" s="7"/>
      <c r="S1453" s="7"/>
    </row>
    <row r="1454" spans="13:19" ht="12" customHeight="1" x14ac:dyDescent="0.25">
      <c r="M1454" s="314"/>
      <c r="N1454" s="7"/>
      <c r="O1454" s="7"/>
      <c r="P1454" s="7"/>
      <c r="Q1454" s="7"/>
      <c r="R1454" s="7"/>
      <c r="S1454" s="7"/>
    </row>
    <row r="1455" spans="13:19" ht="12" customHeight="1" x14ac:dyDescent="0.25">
      <c r="M1455" s="314"/>
      <c r="N1455" s="7"/>
      <c r="O1455" s="7"/>
      <c r="P1455" s="7"/>
      <c r="Q1455" s="7"/>
      <c r="R1455" s="7"/>
      <c r="S1455" s="7"/>
    </row>
    <row r="1456" spans="13:19" ht="12" customHeight="1" x14ac:dyDescent="0.25">
      <c r="M1456" s="314"/>
      <c r="N1456" s="7"/>
      <c r="O1456" s="7"/>
      <c r="P1456" s="7"/>
      <c r="Q1456" s="7"/>
      <c r="R1456" s="7"/>
      <c r="S1456" s="7"/>
    </row>
    <row r="1457" spans="13:19" ht="12" customHeight="1" x14ac:dyDescent="0.25">
      <c r="M1457" s="314"/>
      <c r="N1457" s="7"/>
      <c r="O1457" s="7"/>
      <c r="P1457" s="7"/>
      <c r="Q1457" s="7"/>
      <c r="R1457" s="7"/>
      <c r="S1457" s="7"/>
    </row>
    <row r="1458" spans="13:19" ht="12" customHeight="1" x14ac:dyDescent="0.25">
      <c r="M1458" s="314"/>
      <c r="N1458" s="7"/>
      <c r="O1458" s="7"/>
      <c r="P1458" s="7"/>
      <c r="Q1458" s="7"/>
      <c r="R1458" s="7"/>
      <c r="S1458" s="7"/>
    </row>
    <row r="1459" spans="13:19" ht="12" customHeight="1" x14ac:dyDescent="0.25">
      <c r="M1459" s="314"/>
      <c r="N1459" s="7"/>
      <c r="O1459" s="7"/>
      <c r="P1459" s="7"/>
      <c r="Q1459" s="7"/>
      <c r="R1459" s="7"/>
      <c r="S1459" s="7"/>
    </row>
    <row r="1460" spans="13:19" ht="12" customHeight="1" x14ac:dyDescent="0.25">
      <c r="M1460" s="314"/>
      <c r="N1460" s="7"/>
      <c r="O1460" s="7"/>
      <c r="P1460" s="7"/>
      <c r="Q1460" s="7"/>
      <c r="R1460" s="7"/>
      <c r="S1460" s="7"/>
    </row>
    <row r="1461" spans="13:19" ht="12" customHeight="1" x14ac:dyDescent="0.25">
      <c r="M1461" s="314"/>
      <c r="N1461" s="7"/>
      <c r="O1461" s="7"/>
      <c r="P1461" s="7"/>
      <c r="Q1461" s="7"/>
      <c r="R1461" s="7"/>
      <c r="S1461" s="7"/>
    </row>
    <row r="1462" spans="13:19" ht="12" customHeight="1" x14ac:dyDescent="0.25">
      <c r="M1462" s="314"/>
      <c r="N1462" s="7"/>
      <c r="O1462" s="7"/>
      <c r="P1462" s="7"/>
      <c r="Q1462" s="7"/>
      <c r="R1462" s="7"/>
      <c r="S1462" s="7"/>
    </row>
    <row r="1463" spans="13:19" ht="12" customHeight="1" x14ac:dyDescent="0.25">
      <c r="M1463" s="314"/>
      <c r="N1463" s="7"/>
      <c r="O1463" s="7"/>
      <c r="P1463" s="7"/>
      <c r="Q1463" s="7"/>
      <c r="R1463" s="7"/>
      <c r="S1463" s="7"/>
    </row>
    <row r="1464" spans="13:19" ht="12" customHeight="1" x14ac:dyDescent="0.25">
      <c r="M1464" s="314"/>
      <c r="N1464" s="7"/>
      <c r="O1464" s="7"/>
      <c r="P1464" s="7"/>
      <c r="Q1464" s="7"/>
      <c r="R1464" s="7"/>
      <c r="S1464" s="7"/>
    </row>
    <row r="1465" spans="13:19" ht="12" customHeight="1" x14ac:dyDescent="0.25">
      <c r="M1465" s="314"/>
      <c r="N1465" s="7"/>
      <c r="O1465" s="7"/>
      <c r="P1465" s="7"/>
      <c r="Q1465" s="7"/>
      <c r="R1465" s="7"/>
      <c r="S1465" s="7"/>
    </row>
    <row r="1466" spans="13:19" ht="12" customHeight="1" x14ac:dyDescent="0.25">
      <c r="M1466" s="314"/>
      <c r="N1466" s="7"/>
      <c r="O1466" s="7"/>
      <c r="P1466" s="7"/>
      <c r="Q1466" s="7"/>
      <c r="R1466" s="7"/>
      <c r="S1466" s="7"/>
    </row>
    <row r="1467" spans="13:19" ht="12" customHeight="1" x14ac:dyDescent="0.25">
      <c r="M1467" s="314"/>
      <c r="N1467" s="7"/>
      <c r="O1467" s="7"/>
      <c r="P1467" s="7"/>
      <c r="Q1467" s="7"/>
      <c r="R1467" s="7"/>
      <c r="S1467" s="7"/>
    </row>
    <row r="1468" spans="13:19" ht="12" customHeight="1" x14ac:dyDescent="0.25">
      <c r="M1468" s="314"/>
      <c r="N1468" s="7"/>
      <c r="O1468" s="7"/>
      <c r="P1468" s="7"/>
      <c r="Q1468" s="7"/>
      <c r="R1468" s="7"/>
      <c r="S1468" s="7"/>
    </row>
    <row r="1469" spans="13:19" ht="12" customHeight="1" x14ac:dyDescent="0.25">
      <c r="M1469" s="314"/>
      <c r="N1469" s="7"/>
      <c r="O1469" s="7"/>
      <c r="P1469" s="7"/>
      <c r="Q1469" s="7"/>
      <c r="R1469" s="7"/>
      <c r="S1469" s="7"/>
    </row>
    <row r="1470" spans="13:19" ht="12" customHeight="1" x14ac:dyDescent="0.25">
      <c r="M1470" s="314"/>
      <c r="N1470" s="7"/>
      <c r="O1470" s="7"/>
      <c r="P1470" s="7"/>
      <c r="Q1470" s="7"/>
      <c r="R1470" s="7"/>
      <c r="S1470" s="7"/>
    </row>
    <row r="1471" spans="13:19" ht="12" customHeight="1" x14ac:dyDescent="0.25">
      <c r="M1471" s="314"/>
      <c r="N1471" s="7"/>
      <c r="O1471" s="7"/>
      <c r="P1471" s="7"/>
      <c r="Q1471" s="7"/>
      <c r="R1471" s="7"/>
      <c r="S1471" s="7"/>
    </row>
    <row r="1472" spans="13:19" ht="12" customHeight="1" x14ac:dyDescent="0.25">
      <c r="M1472" s="314"/>
      <c r="N1472" s="7"/>
      <c r="O1472" s="7"/>
      <c r="P1472" s="7"/>
      <c r="Q1472" s="7"/>
      <c r="R1472" s="7"/>
      <c r="S1472" s="7"/>
    </row>
    <row r="1473" spans="13:19" ht="12" customHeight="1" x14ac:dyDescent="0.25">
      <c r="M1473" s="314"/>
      <c r="N1473" s="7"/>
      <c r="O1473" s="7"/>
      <c r="P1473" s="7"/>
      <c r="Q1473" s="7"/>
      <c r="R1473" s="7"/>
      <c r="S1473" s="7"/>
    </row>
    <row r="1474" spans="13:19" ht="12" customHeight="1" x14ac:dyDescent="0.25">
      <c r="M1474" s="314"/>
      <c r="N1474" s="7"/>
      <c r="O1474" s="7"/>
      <c r="P1474" s="7"/>
      <c r="Q1474" s="7"/>
      <c r="R1474" s="7"/>
      <c r="S1474" s="7"/>
    </row>
    <row r="1475" spans="13:19" ht="12" customHeight="1" x14ac:dyDescent="0.25">
      <c r="M1475" s="314"/>
      <c r="N1475" s="7"/>
      <c r="O1475" s="7"/>
      <c r="P1475" s="7"/>
      <c r="Q1475" s="7"/>
      <c r="R1475" s="7"/>
      <c r="S1475" s="7"/>
    </row>
    <row r="1476" spans="13:19" ht="12" customHeight="1" x14ac:dyDescent="0.25">
      <c r="M1476" s="314"/>
      <c r="N1476" s="7"/>
      <c r="O1476" s="7"/>
      <c r="P1476" s="7"/>
      <c r="Q1476" s="7"/>
      <c r="R1476" s="7"/>
      <c r="S1476" s="7"/>
    </row>
    <row r="1477" spans="13:19" ht="12" customHeight="1" x14ac:dyDescent="0.25">
      <c r="M1477" s="314"/>
      <c r="N1477" s="7"/>
      <c r="O1477" s="7"/>
      <c r="P1477" s="7"/>
      <c r="Q1477" s="7"/>
      <c r="R1477" s="7"/>
      <c r="S1477" s="7"/>
    </row>
    <row r="1478" spans="13:19" ht="12" customHeight="1" x14ac:dyDescent="0.25">
      <c r="M1478" s="314"/>
      <c r="N1478" s="7"/>
      <c r="O1478" s="7"/>
      <c r="P1478" s="7"/>
      <c r="Q1478" s="7"/>
      <c r="R1478" s="7"/>
      <c r="S1478" s="7"/>
    </row>
    <row r="1479" spans="13:19" ht="12" customHeight="1" x14ac:dyDescent="0.25">
      <c r="M1479" s="314"/>
      <c r="N1479" s="7"/>
      <c r="O1479" s="7"/>
      <c r="P1479" s="7"/>
      <c r="Q1479" s="7"/>
      <c r="R1479" s="7"/>
      <c r="S1479" s="7"/>
    </row>
    <row r="1480" spans="13:19" ht="12" customHeight="1" x14ac:dyDescent="0.25">
      <c r="M1480" s="314"/>
      <c r="N1480" s="7"/>
      <c r="O1480" s="7"/>
      <c r="P1480" s="7"/>
      <c r="Q1480" s="7"/>
      <c r="R1480" s="7"/>
      <c r="S1480" s="7"/>
    </row>
    <row r="1481" spans="13:19" ht="12" customHeight="1" x14ac:dyDescent="0.25">
      <c r="M1481" s="314"/>
      <c r="N1481" s="7"/>
      <c r="O1481" s="7"/>
      <c r="P1481" s="7"/>
      <c r="Q1481" s="7"/>
      <c r="R1481" s="7"/>
      <c r="S1481" s="7"/>
    </row>
    <row r="1482" spans="13:19" ht="12" customHeight="1" x14ac:dyDescent="0.25">
      <c r="M1482" s="314"/>
      <c r="N1482" s="7"/>
      <c r="O1482" s="7"/>
      <c r="P1482" s="7"/>
      <c r="Q1482" s="7"/>
      <c r="R1482" s="7"/>
      <c r="S1482" s="7"/>
    </row>
    <row r="1483" spans="13:19" ht="12" customHeight="1" x14ac:dyDescent="0.25">
      <c r="M1483" s="314"/>
      <c r="N1483" s="7"/>
      <c r="O1483" s="7"/>
      <c r="P1483" s="7"/>
      <c r="Q1483" s="7"/>
      <c r="R1483" s="7"/>
      <c r="S1483" s="7"/>
    </row>
    <row r="1484" spans="13:19" ht="12" customHeight="1" x14ac:dyDescent="0.25">
      <c r="M1484" s="314"/>
      <c r="N1484" s="7"/>
      <c r="O1484" s="7"/>
      <c r="P1484" s="7"/>
      <c r="Q1484" s="7"/>
      <c r="R1484" s="7"/>
      <c r="S1484" s="7"/>
    </row>
    <row r="1485" spans="13:19" ht="12" customHeight="1" x14ac:dyDescent="0.25">
      <c r="M1485" s="314"/>
      <c r="N1485" s="7"/>
      <c r="O1485" s="7"/>
      <c r="P1485" s="7"/>
      <c r="Q1485" s="7"/>
      <c r="R1485" s="7"/>
      <c r="S1485" s="7"/>
    </row>
    <row r="1486" spans="13:19" ht="12" customHeight="1" x14ac:dyDescent="0.25">
      <c r="M1486" s="314"/>
      <c r="N1486" s="7"/>
      <c r="O1486" s="7"/>
      <c r="P1486" s="7"/>
      <c r="Q1486" s="7"/>
      <c r="R1486" s="7"/>
      <c r="S1486" s="7"/>
    </row>
    <row r="1487" spans="13:19" ht="12" customHeight="1" x14ac:dyDescent="0.25">
      <c r="M1487" s="314"/>
      <c r="N1487" s="7"/>
      <c r="O1487" s="7"/>
      <c r="P1487" s="7"/>
      <c r="Q1487" s="7"/>
      <c r="R1487" s="7"/>
      <c r="S1487" s="7"/>
    </row>
    <row r="1488" spans="13:19" ht="12" customHeight="1" x14ac:dyDescent="0.25">
      <c r="M1488" s="314"/>
      <c r="N1488" s="7"/>
      <c r="O1488" s="7"/>
      <c r="P1488" s="7"/>
      <c r="Q1488" s="7"/>
      <c r="R1488" s="7"/>
      <c r="S1488" s="7"/>
    </row>
    <row r="1489" spans="13:19" ht="12" customHeight="1" x14ac:dyDescent="0.25">
      <c r="M1489" s="314"/>
      <c r="N1489" s="7"/>
      <c r="O1489" s="7"/>
      <c r="P1489" s="7"/>
      <c r="Q1489" s="7"/>
      <c r="R1489" s="7"/>
      <c r="S1489" s="7"/>
    </row>
    <row r="1490" spans="13:19" ht="12" customHeight="1" x14ac:dyDescent="0.25">
      <c r="M1490" s="314"/>
      <c r="N1490" s="7"/>
      <c r="O1490" s="7"/>
      <c r="P1490" s="7"/>
      <c r="Q1490" s="7"/>
      <c r="R1490" s="7"/>
      <c r="S1490" s="7"/>
    </row>
    <row r="1491" spans="13:19" ht="12" customHeight="1" x14ac:dyDescent="0.25">
      <c r="M1491" s="314"/>
      <c r="N1491" s="7"/>
      <c r="O1491" s="7"/>
      <c r="P1491" s="7"/>
      <c r="Q1491" s="7"/>
      <c r="R1491" s="7"/>
      <c r="S1491" s="7"/>
    </row>
    <row r="1492" spans="13:19" ht="12" customHeight="1" x14ac:dyDescent="0.25">
      <c r="M1492" s="314"/>
      <c r="N1492" s="7"/>
      <c r="O1492" s="7"/>
      <c r="P1492" s="7"/>
      <c r="Q1492" s="7"/>
      <c r="R1492" s="7"/>
      <c r="S1492" s="7"/>
    </row>
    <row r="1493" spans="13:19" ht="12" customHeight="1" x14ac:dyDescent="0.25">
      <c r="M1493" s="314"/>
      <c r="N1493" s="7"/>
      <c r="O1493" s="7"/>
      <c r="P1493" s="7"/>
      <c r="Q1493" s="7"/>
      <c r="R1493" s="7"/>
      <c r="S1493" s="7"/>
    </row>
    <row r="1494" spans="13:19" ht="12" customHeight="1" x14ac:dyDescent="0.25">
      <c r="M1494" s="314"/>
      <c r="N1494" s="7"/>
      <c r="O1494" s="7"/>
      <c r="P1494" s="7"/>
      <c r="Q1494" s="7"/>
      <c r="R1494" s="7"/>
      <c r="S1494" s="7"/>
    </row>
    <row r="1495" spans="13:19" ht="12" customHeight="1" x14ac:dyDescent="0.25">
      <c r="M1495" s="314"/>
      <c r="N1495" s="7"/>
      <c r="O1495" s="7"/>
      <c r="P1495" s="7"/>
      <c r="Q1495" s="7"/>
      <c r="R1495" s="7"/>
      <c r="S1495" s="7"/>
    </row>
    <row r="1496" spans="13:19" ht="12" customHeight="1" x14ac:dyDescent="0.25">
      <c r="M1496" s="314"/>
      <c r="N1496" s="7"/>
      <c r="O1496" s="7"/>
      <c r="P1496" s="7"/>
      <c r="Q1496" s="7"/>
      <c r="R1496" s="7"/>
      <c r="S1496" s="7"/>
    </row>
    <row r="1497" spans="13:19" ht="12" customHeight="1" x14ac:dyDescent="0.25">
      <c r="M1497" s="314"/>
      <c r="N1497" s="7"/>
      <c r="O1497" s="7"/>
      <c r="P1497" s="7"/>
      <c r="Q1497" s="7"/>
      <c r="R1497" s="7"/>
      <c r="S1497" s="7"/>
    </row>
    <row r="1498" spans="13:19" ht="12" customHeight="1" x14ac:dyDescent="0.25">
      <c r="M1498" s="314"/>
      <c r="N1498" s="7"/>
      <c r="O1498" s="7"/>
      <c r="P1498" s="7"/>
      <c r="Q1498" s="7"/>
      <c r="R1498" s="7"/>
      <c r="S1498" s="7"/>
    </row>
    <row r="1499" spans="13:19" ht="12" customHeight="1" x14ac:dyDescent="0.25">
      <c r="M1499" s="314"/>
      <c r="N1499" s="7"/>
      <c r="O1499" s="7"/>
      <c r="P1499" s="7"/>
      <c r="Q1499" s="7"/>
      <c r="R1499" s="7"/>
      <c r="S1499" s="7"/>
    </row>
    <row r="1500" spans="13:19" ht="12" customHeight="1" x14ac:dyDescent="0.25">
      <c r="M1500" s="314"/>
      <c r="N1500" s="7"/>
      <c r="O1500" s="7"/>
      <c r="P1500" s="7"/>
      <c r="Q1500" s="7"/>
      <c r="R1500" s="7"/>
      <c r="S1500" s="7"/>
    </row>
    <row r="1501" spans="13:19" ht="12" customHeight="1" x14ac:dyDescent="0.25">
      <c r="M1501" s="314"/>
      <c r="N1501" s="7"/>
      <c r="O1501" s="7"/>
      <c r="P1501" s="7"/>
      <c r="Q1501" s="7"/>
      <c r="R1501" s="7"/>
      <c r="S1501" s="7"/>
    </row>
    <row r="1502" spans="13:19" ht="12" customHeight="1" x14ac:dyDescent="0.25">
      <c r="M1502" s="314"/>
      <c r="N1502" s="7"/>
      <c r="O1502" s="7"/>
      <c r="P1502" s="7"/>
      <c r="Q1502" s="7"/>
      <c r="R1502" s="7"/>
      <c r="S1502" s="7"/>
    </row>
    <row r="1503" spans="13:19" ht="12" customHeight="1" x14ac:dyDescent="0.25">
      <c r="M1503" s="314"/>
      <c r="N1503" s="7"/>
      <c r="O1503" s="7"/>
      <c r="P1503" s="7"/>
      <c r="Q1503" s="7"/>
      <c r="R1503" s="7"/>
      <c r="S1503" s="7"/>
    </row>
    <row r="1504" spans="13:19" ht="12" customHeight="1" x14ac:dyDescent="0.25">
      <c r="M1504" s="314"/>
      <c r="N1504" s="7"/>
      <c r="O1504" s="7"/>
      <c r="P1504" s="7"/>
      <c r="Q1504" s="7"/>
      <c r="R1504" s="7"/>
      <c r="S1504" s="7"/>
    </row>
    <row r="1505" spans="13:19" ht="12" customHeight="1" x14ac:dyDescent="0.25">
      <c r="M1505" s="314"/>
      <c r="N1505" s="7"/>
      <c r="O1505" s="7"/>
      <c r="P1505" s="7"/>
      <c r="Q1505" s="7"/>
      <c r="R1505" s="7"/>
      <c r="S1505" s="7"/>
    </row>
    <row r="1506" spans="13:19" ht="12" customHeight="1" x14ac:dyDescent="0.25">
      <c r="M1506" s="314"/>
      <c r="N1506" s="7"/>
      <c r="O1506" s="7"/>
      <c r="P1506" s="7"/>
      <c r="Q1506" s="7"/>
      <c r="R1506" s="7"/>
      <c r="S1506" s="7"/>
    </row>
    <row r="1507" spans="13:19" ht="12" customHeight="1" x14ac:dyDescent="0.25">
      <c r="M1507" s="314"/>
      <c r="N1507" s="7"/>
      <c r="O1507" s="7"/>
      <c r="P1507" s="7"/>
      <c r="Q1507" s="7"/>
      <c r="R1507" s="7"/>
      <c r="S1507" s="7"/>
    </row>
    <row r="1508" spans="13:19" ht="12" customHeight="1" x14ac:dyDescent="0.25">
      <c r="M1508" s="314"/>
      <c r="N1508" s="7"/>
      <c r="O1508" s="7"/>
      <c r="P1508" s="7"/>
      <c r="Q1508" s="7"/>
      <c r="R1508" s="7"/>
      <c r="S1508" s="7"/>
    </row>
    <row r="1509" spans="13:19" ht="12" customHeight="1" x14ac:dyDescent="0.25">
      <c r="M1509" s="314"/>
      <c r="N1509" s="7"/>
      <c r="O1509" s="7"/>
      <c r="P1509" s="7"/>
      <c r="Q1509" s="7"/>
      <c r="R1509" s="7"/>
      <c r="S1509" s="7"/>
    </row>
    <row r="1510" spans="13:19" ht="12" customHeight="1" x14ac:dyDescent="0.25">
      <c r="M1510" s="314"/>
      <c r="N1510" s="7"/>
      <c r="O1510" s="7"/>
      <c r="P1510" s="7"/>
      <c r="Q1510" s="7"/>
      <c r="R1510" s="7"/>
      <c r="S1510" s="7"/>
    </row>
    <row r="1511" spans="13:19" ht="12" customHeight="1" x14ac:dyDescent="0.25">
      <c r="M1511" s="314"/>
      <c r="N1511" s="7"/>
      <c r="O1511" s="7"/>
      <c r="P1511" s="7"/>
      <c r="Q1511" s="7"/>
      <c r="R1511" s="7"/>
      <c r="S1511" s="7"/>
    </row>
    <row r="1512" spans="13:19" ht="12" customHeight="1" x14ac:dyDescent="0.25">
      <c r="M1512" s="314"/>
      <c r="N1512" s="7"/>
      <c r="O1512" s="7"/>
      <c r="P1512" s="7"/>
      <c r="Q1512" s="7"/>
      <c r="R1512" s="7"/>
      <c r="S1512" s="7"/>
    </row>
    <row r="1513" spans="13:19" ht="12" customHeight="1" x14ac:dyDescent="0.25">
      <c r="M1513" s="314"/>
      <c r="N1513" s="7"/>
      <c r="O1513" s="7"/>
      <c r="P1513" s="7"/>
      <c r="Q1513" s="7"/>
      <c r="R1513" s="7"/>
      <c r="S1513" s="7"/>
    </row>
    <row r="1514" spans="13:19" ht="12" customHeight="1" x14ac:dyDescent="0.25">
      <c r="M1514" s="314"/>
      <c r="N1514" s="7"/>
      <c r="O1514" s="7"/>
      <c r="P1514" s="7"/>
      <c r="Q1514" s="7"/>
      <c r="R1514" s="7"/>
      <c r="S1514" s="7"/>
    </row>
    <row r="1515" spans="13:19" ht="12" customHeight="1" x14ac:dyDescent="0.25">
      <c r="M1515" s="314"/>
      <c r="N1515" s="7"/>
      <c r="O1515" s="7"/>
      <c r="P1515" s="7"/>
      <c r="Q1515" s="7"/>
      <c r="R1515" s="7"/>
      <c r="S1515" s="7"/>
    </row>
    <row r="1516" spans="13:19" ht="12" customHeight="1" x14ac:dyDescent="0.25">
      <c r="M1516" s="314"/>
      <c r="N1516" s="7"/>
      <c r="O1516" s="7"/>
      <c r="P1516" s="7"/>
      <c r="Q1516" s="7"/>
      <c r="R1516" s="7"/>
      <c r="S1516" s="7"/>
    </row>
    <row r="1517" spans="13:19" ht="12" customHeight="1" x14ac:dyDescent="0.25">
      <c r="M1517" s="314"/>
      <c r="N1517" s="7"/>
      <c r="O1517" s="7"/>
      <c r="P1517" s="7"/>
      <c r="Q1517" s="7"/>
      <c r="R1517" s="7"/>
      <c r="S1517" s="7"/>
    </row>
    <row r="1518" spans="13:19" ht="12" customHeight="1" x14ac:dyDescent="0.25">
      <c r="M1518" s="314"/>
      <c r="N1518" s="7"/>
      <c r="O1518" s="7"/>
      <c r="P1518" s="7"/>
      <c r="Q1518" s="7"/>
      <c r="R1518" s="7"/>
      <c r="S1518" s="7"/>
    </row>
    <row r="1519" spans="13:19" ht="12" customHeight="1" x14ac:dyDescent="0.25">
      <c r="M1519" s="314"/>
      <c r="N1519" s="7"/>
      <c r="O1519" s="7"/>
      <c r="P1519" s="7"/>
      <c r="Q1519" s="7"/>
      <c r="R1519" s="7"/>
      <c r="S1519" s="7"/>
    </row>
    <row r="1520" spans="13:19" ht="12" customHeight="1" x14ac:dyDescent="0.25">
      <c r="M1520" s="314"/>
      <c r="N1520" s="7"/>
      <c r="O1520" s="7"/>
      <c r="P1520" s="7"/>
      <c r="Q1520" s="7"/>
      <c r="R1520" s="7"/>
      <c r="S1520" s="7"/>
    </row>
    <row r="1521" spans="13:19" ht="12" customHeight="1" x14ac:dyDescent="0.25">
      <c r="M1521" s="314"/>
      <c r="N1521" s="7"/>
      <c r="O1521" s="7"/>
      <c r="P1521" s="7"/>
      <c r="Q1521" s="7"/>
      <c r="R1521" s="7"/>
      <c r="S1521" s="7"/>
    </row>
    <row r="1522" spans="13:19" ht="12" customHeight="1" x14ac:dyDescent="0.25">
      <c r="M1522" s="314"/>
      <c r="N1522" s="7"/>
      <c r="O1522" s="7"/>
      <c r="P1522" s="7"/>
      <c r="Q1522" s="7"/>
      <c r="R1522" s="7"/>
      <c r="S1522" s="7"/>
    </row>
    <row r="1523" spans="13:19" ht="12" customHeight="1" x14ac:dyDescent="0.25">
      <c r="M1523" s="314"/>
      <c r="N1523" s="7"/>
      <c r="O1523" s="7"/>
      <c r="P1523" s="7"/>
      <c r="Q1523" s="7"/>
      <c r="R1523" s="7"/>
      <c r="S1523" s="7"/>
    </row>
    <row r="1524" spans="13:19" ht="12" customHeight="1" x14ac:dyDescent="0.25">
      <c r="M1524" s="314"/>
      <c r="N1524" s="7"/>
      <c r="O1524" s="7"/>
      <c r="P1524" s="7"/>
      <c r="Q1524" s="7"/>
      <c r="R1524" s="7"/>
      <c r="S1524" s="7"/>
    </row>
    <row r="1525" spans="13:19" ht="12" customHeight="1" x14ac:dyDescent="0.25">
      <c r="M1525" s="314"/>
      <c r="N1525" s="7"/>
      <c r="O1525" s="7"/>
      <c r="P1525" s="7"/>
      <c r="Q1525" s="7"/>
      <c r="R1525" s="7"/>
      <c r="S1525" s="7"/>
    </row>
    <row r="1526" spans="13:19" ht="12" customHeight="1" x14ac:dyDescent="0.25">
      <c r="M1526" s="314"/>
      <c r="N1526" s="7"/>
      <c r="O1526" s="7"/>
      <c r="P1526" s="7"/>
      <c r="Q1526" s="7"/>
      <c r="R1526" s="7"/>
      <c r="S1526" s="7"/>
    </row>
    <row r="1527" spans="13:19" ht="12" customHeight="1" x14ac:dyDescent="0.25">
      <c r="M1527" s="314"/>
      <c r="N1527" s="7"/>
      <c r="O1527" s="7"/>
      <c r="P1527" s="7"/>
      <c r="Q1527" s="7"/>
      <c r="R1527" s="7"/>
      <c r="S1527" s="7"/>
    </row>
    <row r="1528" spans="13:19" ht="12" customHeight="1" x14ac:dyDescent="0.25">
      <c r="M1528" s="314"/>
      <c r="N1528" s="7"/>
      <c r="O1528" s="7"/>
      <c r="P1528" s="7"/>
      <c r="Q1528" s="7"/>
      <c r="R1528" s="7"/>
      <c r="S1528" s="7"/>
    </row>
    <row r="1529" spans="13:19" ht="12" customHeight="1" x14ac:dyDescent="0.25">
      <c r="M1529" s="314"/>
      <c r="N1529" s="7"/>
      <c r="O1529" s="7"/>
      <c r="P1529" s="7"/>
      <c r="Q1529" s="7"/>
      <c r="R1529" s="7"/>
      <c r="S1529" s="7"/>
    </row>
    <row r="1530" spans="13:19" ht="12" customHeight="1" x14ac:dyDescent="0.25">
      <c r="M1530" s="314"/>
      <c r="N1530" s="7"/>
      <c r="O1530" s="7"/>
      <c r="P1530" s="7"/>
      <c r="Q1530" s="7"/>
      <c r="R1530" s="7"/>
      <c r="S1530" s="7"/>
    </row>
    <row r="1531" spans="13:19" ht="12" customHeight="1" x14ac:dyDescent="0.25">
      <c r="M1531" s="314"/>
      <c r="N1531" s="7"/>
      <c r="O1531" s="7"/>
      <c r="P1531" s="7"/>
      <c r="Q1531" s="7"/>
      <c r="R1531" s="7"/>
      <c r="S1531" s="7"/>
    </row>
    <row r="1532" spans="13:19" ht="12" customHeight="1" x14ac:dyDescent="0.25">
      <c r="M1532" s="314"/>
      <c r="N1532" s="7"/>
      <c r="O1532" s="7"/>
      <c r="P1532" s="7"/>
      <c r="Q1532" s="7"/>
      <c r="R1532" s="7"/>
      <c r="S1532" s="7"/>
    </row>
    <row r="1533" spans="13:19" ht="12" customHeight="1" x14ac:dyDescent="0.25">
      <c r="M1533" s="314"/>
      <c r="N1533" s="7"/>
      <c r="O1533" s="7"/>
      <c r="P1533" s="7"/>
      <c r="Q1533" s="7"/>
      <c r="R1533" s="7"/>
      <c r="S1533" s="7"/>
    </row>
    <row r="1534" spans="13:19" ht="12" customHeight="1" x14ac:dyDescent="0.25">
      <c r="M1534" s="314"/>
      <c r="N1534" s="7"/>
      <c r="O1534" s="7"/>
      <c r="P1534" s="7"/>
      <c r="Q1534" s="7"/>
      <c r="R1534" s="7"/>
      <c r="S1534" s="7"/>
    </row>
    <row r="1535" spans="13:19" ht="12" customHeight="1" x14ac:dyDescent="0.25">
      <c r="M1535" s="314"/>
      <c r="N1535" s="7"/>
      <c r="O1535" s="7"/>
      <c r="P1535" s="7"/>
      <c r="Q1535" s="7"/>
      <c r="R1535" s="7"/>
      <c r="S1535" s="7"/>
    </row>
    <row r="1536" spans="13:19" ht="12" customHeight="1" x14ac:dyDescent="0.25">
      <c r="M1536" s="314"/>
      <c r="N1536" s="7"/>
      <c r="O1536" s="7"/>
      <c r="P1536" s="7"/>
      <c r="Q1536" s="7"/>
      <c r="R1536" s="7"/>
      <c r="S1536" s="7"/>
    </row>
    <row r="1537" spans="13:19" ht="12" customHeight="1" x14ac:dyDescent="0.25">
      <c r="M1537" s="314"/>
      <c r="N1537" s="7"/>
      <c r="O1537" s="7"/>
      <c r="P1537" s="7"/>
      <c r="Q1537" s="7"/>
      <c r="R1537" s="7"/>
      <c r="S1537" s="7"/>
    </row>
    <row r="1538" spans="13:19" ht="12" customHeight="1" x14ac:dyDescent="0.25">
      <c r="M1538" s="314"/>
      <c r="N1538" s="7"/>
      <c r="O1538" s="7"/>
      <c r="P1538" s="7"/>
      <c r="Q1538" s="7"/>
      <c r="R1538" s="7"/>
      <c r="S1538" s="7"/>
    </row>
    <row r="1539" spans="13:19" ht="12" customHeight="1" x14ac:dyDescent="0.25">
      <c r="M1539" s="314"/>
      <c r="N1539" s="7"/>
      <c r="O1539" s="7"/>
      <c r="P1539" s="7"/>
      <c r="Q1539" s="7"/>
      <c r="R1539" s="7"/>
      <c r="S1539" s="7"/>
    </row>
    <row r="1540" spans="13:19" ht="12" customHeight="1" x14ac:dyDescent="0.25">
      <c r="M1540" s="314"/>
      <c r="N1540" s="7"/>
      <c r="O1540" s="7"/>
      <c r="P1540" s="7"/>
      <c r="Q1540" s="7"/>
      <c r="R1540" s="7"/>
      <c r="S1540" s="7"/>
    </row>
    <row r="1541" spans="13:19" ht="12" customHeight="1" x14ac:dyDescent="0.25">
      <c r="M1541" s="314"/>
      <c r="N1541" s="7"/>
      <c r="O1541" s="7"/>
      <c r="P1541" s="7"/>
      <c r="Q1541" s="7"/>
      <c r="R1541" s="7"/>
      <c r="S1541" s="7"/>
    </row>
    <row r="1542" spans="13:19" ht="12" customHeight="1" x14ac:dyDescent="0.25">
      <c r="M1542" s="314"/>
      <c r="N1542" s="7"/>
      <c r="O1542" s="7"/>
      <c r="P1542" s="7"/>
      <c r="Q1542" s="7"/>
      <c r="R1542" s="7"/>
      <c r="S1542" s="7"/>
    </row>
    <row r="1543" spans="13:19" ht="12" customHeight="1" x14ac:dyDescent="0.25">
      <c r="M1543" s="314"/>
      <c r="N1543" s="7"/>
      <c r="O1543" s="7"/>
      <c r="P1543" s="7"/>
      <c r="Q1543" s="7"/>
      <c r="R1543" s="7"/>
      <c r="S1543" s="7"/>
    </row>
    <row r="1544" spans="13:19" ht="12" customHeight="1" x14ac:dyDescent="0.25">
      <c r="M1544" s="314"/>
      <c r="N1544" s="7"/>
      <c r="O1544" s="7"/>
      <c r="P1544" s="7"/>
      <c r="Q1544" s="7"/>
      <c r="R1544" s="7"/>
      <c r="S1544" s="7"/>
    </row>
    <row r="1545" spans="13:19" ht="12" customHeight="1" x14ac:dyDescent="0.25">
      <c r="M1545" s="314"/>
      <c r="N1545" s="7"/>
      <c r="O1545" s="7"/>
      <c r="P1545" s="7"/>
      <c r="Q1545" s="7"/>
      <c r="R1545" s="7"/>
      <c r="S1545" s="7"/>
    </row>
    <row r="1546" spans="13:19" ht="12" customHeight="1" x14ac:dyDescent="0.25">
      <c r="M1546" s="314"/>
      <c r="N1546" s="7"/>
      <c r="O1546" s="7"/>
      <c r="P1546" s="7"/>
      <c r="Q1546" s="7"/>
      <c r="R1546" s="7"/>
      <c r="S1546" s="7"/>
    </row>
    <row r="1547" spans="13:19" ht="12" customHeight="1" x14ac:dyDescent="0.25">
      <c r="M1547" s="314"/>
      <c r="N1547" s="7"/>
      <c r="O1547" s="7"/>
      <c r="P1547" s="7"/>
      <c r="Q1547" s="7"/>
      <c r="R1547" s="7"/>
      <c r="S1547" s="7"/>
    </row>
    <row r="1548" spans="13:19" ht="12" customHeight="1" x14ac:dyDescent="0.25">
      <c r="M1548" s="314"/>
      <c r="N1548" s="7"/>
      <c r="O1548" s="7"/>
      <c r="P1548" s="7"/>
      <c r="Q1548" s="7"/>
      <c r="R1548" s="7"/>
      <c r="S1548" s="7"/>
    </row>
    <row r="1549" spans="13:19" ht="12" customHeight="1" x14ac:dyDescent="0.25">
      <c r="M1549" s="314"/>
      <c r="N1549" s="7"/>
      <c r="O1549" s="7"/>
      <c r="P1549" s="7"/>
      <c r="Q1549" s="7"/>
      <c r="R1549" s="7"/>
      <c r="S1549" s="7"/>
    </row>
    <row r="1550" spans="13:19" ht="12" customHeight="1" x14ac:dyDescent="0.25">
      <c r="M1550" s="314"/>
      <c r="N1550" s="7"/>
      <c r="O1550" s="7"/>
      <c r="P1550" s="7"/>
      <c r="Q1550" s="7"/>
      <c r="R1550" s="7"/>
      <c r="S1550" s="7"/>
    </row>
    <row r="1551" spans="13:19" ht="12" customHeight="1" x14ac:dyDescent="0.25">
      <c r="M1551" s="314"/>
      <c r="N1551" s="7"/>
      <c r="O1551" s="7"/>
      <c r="P1551" s="7"/>
      <c r="Q1551" s="7"/>
      <c r="R1551" s="7"/>
      <c r="S1551" s="7"/>
    </row>
    <row r="1552" spans="13:19" ht="12" customHeight="1" x14ac:dyDescent="0.25">
      <c r="M1552" s="314"/>
      <c r="N1552" s="7"/>
      <c r="O1552" s="7"/>
      <c r="P1552" s="7"/>
      <c r="Q1552" s="7"/>
      <c r="R1552" s="7"/>
      <c r="S1552" s="7"/>
    </row>
    <row r="1553" spans="13:19" ht="12" customHeight="1" x14ac:dyDescent="0.25">
      <c r="M1553" s="314"/>
      <c r="N1553" s="7"/>
      <c r="O1553" s="7"/>
      <c r="P1553" s="7"/>
      <c r="Q1553" s="7"/>
      <c r="R1553" s="7"/>
      <c r="S1553" s="7"/>
    </row>
    <row r="1554" spans="13:19" ht="12" customHeight="1" x14ac:dyDescent="0.25">
      <c r="M1554" s="314"/>
      <c r="N1554" s="7"/>
      <c r="O1554" s="7"/>
      <c r="P1554" s="7"/>
      <c r="Q1554" s="7"/>
      <c r="R1554" s="7"/>
      <c r="S1554" s="7"/>
    </row>
    <row r="1555" spans="13:19" ht="12" customHeight="1" x14ac:dyDescent="0.25">
      <c r="M1555" s="314"/>
      <c r="N1555" s="7"/>
      <c r="O1555" s="7"/>
      <c r="P1555" s="7"/>
      <c r="Q1555" s="7"/>
      <c r="R1555" s="7"/>
      <c r="S1555" s="7"/>
    </row>
    <row r="1556" spans="13:19" ht="12" customHeight="1" x14ac:dyDescent="0.25">
      <c r="M1556" s="314"/>
      <c r="N1556" s="7"/>
      <c r="O1556" s="7"/>
      <c r="P1556" s="7"/>
      <c r="Q1556" s="7"/>
      <c r="R1556" s="7"/>
      <c r="S1556" s="7"/>
    </row>
    <row r="1557" spans="13:19" ht="12" customHeight="1" x14ac:dyDescent="0.25">
      <c r="M1557" s="314"/>
      <c r="N1557" s="7"/>
      <c r="O1557" s="7"/>
      <c r="P1557" s="7"/>
      <c r="Q1557" s="7"/>
      <c r="R1557" s="7"/>
      <c r="S1557" s="7"/>
    </row>
    <row r="1558" spans="13:19" ht="12" customHeight="1" x14ac:dyDescent="0.25">
      <c r="M1558" s="314"/>
      <c r="N1558" s="7"/>
      <c r="O1558" s="7"/>
      <c r="P1558" s="7"/>
      <c r="Q1558" s="7"/>
      <c r="R1558" s="7"/>
      <c r="S1558" s="7"/>
    </row>
    <row r="1559" spans="13:19" ht="12" customHeight="1" x14ac:dyDescent="0.25">
      <c r="M1559" s="314"/>
      <c r="N1559" s="7"/>
      <c r="O1559" s="7"/>
      <c r="P1559" s="7"/>
      <c r="Q1559" s="7"/>
      <c r="R1559" s="7"/>
      <c r="S1559" s="7"/>
    </row>
    <row r="1560" spans="13:19" ht="12" customHeight="1" x14ac:dyDescent="0.25">
      <c r="M1560" s="314"/>
      <c r="N1560" s="7"/>
      <c r="O1560" s="7"/>
      <c r="P1560" s="7"/>
      <c r="Q1560" s="7"/>
      <c r="R1560" s="7"/>
      <c r="S1560" s="7"/>
    </row>
    <row r="1561" spans="13:19" ht="12" customHeight="1" x14ac:dyDescent="0.25">
      <c r="M1561" s="314"/>
      <c r="N1561" s="7"/>
      <c r="O1561" s="7"/>
      <c r="P1561" s="7"/>
      <c r="Q1561" s="7"/>
      <c r="R1561" s="7"/>
      <c r="S1561" s="7"/>
    </row>
    <row r="1562" spans="13:19" ht="12" customHeight="1" x14ac:dyDescent="0.25">
      <c r="M1562" s="314"/>
      <c r="N1562" s="7"/>
      <c r="O1562" s="7"/>
      <c r="P1562" s="7"/>
      <c r="Q1562" s="7"/>
      <c r="R1562" s="7"/>
      <c r="S1562" s="7"/>
    </row>
    <row r="1563" spans="13:19" ht="12" customHeight="1" x14ac:dyDescent="0.25">
      <c r="M1563" s="314"/>
      <c r="N1563" s="7"/>
      <c r="O1563" s="7"/>
      <c r="P1563" s="7"/>
      <c r="Q1563" s="7"/>
      <c r="R1563" s="7"/>
      <c r="S1563" s="7"/>
    </row>
    <row r="1564" spans="13:19" ht="12" customHeight="1" x14ac:dyDescent="0.25">
      <c r="M1564" s="314"/>
      <c r="N1564" s="7"/>
      <c r="O1564" s="7"/>
      <c r="P1564" s="7"/>
      <c r="Q1564" s="7"/>
      <c r="R1564" s="7"/>
      <c r="S1564" s="7"/>
    </row>
    <row r="1565" spans="13:19" ht="12" customHeight="1" x14ac:dyDescent="0.25">
      <c r="M1565" s="314"/>
      <c r="N1565" s="7"/>
      <c r="O1565" s="7"/>
      <c r="P1565" s="7"/>
      <c r="Q1565" s="7"/>
      <c r="R1565" s="7"/>
      <c r="S1565" s="7"/>
    </row>
    <row r="1566" spans="13:19" ht="12" customHeight="1" x14ac:dyDescent="0.25">
      <c r="M1566" s="314"/>
      <c r="N1566" s="7"/>
      <c r="O1566" s="7"/>
      <c r="P1566" s="7"/>
      <c r="Q1566" s="7"/>
      <c r="R1566" s="7"/>
      <c r="S1566" s="7"/>
    </row>
    <row r="1567" spans="13:19" ht="12" customHeight="1" x14ac:dyDescent="0.25">
      <c r="M1567" s="314"/>
      <c r="N1567" s="7"/>
      <c r="O1567" s="7"/>
      <c r="P1567" s="7"/>
      <c r="Q1567" s="7"/>
      <c r="R1567" s="7"/>
      <c r="S1567" s="7"/>
    </row>
    <row r="1568" spans="13:19" ht="12" customHeight="1" x14ac:dyDescent="0.25">
      <c r="M1568" s="314"/>
      <c r="N1568" s="7"/>
      <c r="O1568" s="7"/>
      <c r="P1568" s="7"/>
      <c r="Q1568" s="7"/>
      <c r="R1568" s="7"/>
      <c r="S1568" s="7"/>
    </row>
    <row r="1569" spans="13:19" ht="12" customHeight="1" x14ac:dyDescent="0.25">
      <c r="M1569" s="314"/>
      <c r="N1569" s="7"/>
      <c r="O1569" s="7"/>
      <c r="P1569" s="7"/>
      <c r="Q1569" s="7"/>
      <c r="R1569" s="7"/>
      <c r="S1569" s="7"/>
    </row>
    <row r="1570" spans="13:19" ht="12" customHeight="1" x14ac:dyDescent="0.25">
      <c r="M1570" s="314"/>
      <c r="N1570" s="7"/>
      <c r="O1570" s="7"/>
      <c r="P1570" s="7"/>
      <c r="Q1570" s="7"/>
      <c r="R1570" s="7"/>
      <c r="S1570" s="7"/>
    </row>
    <row r="1571" spans="13:19" ht="12" customHeight="1" x14ac:dyDescent="0.25">
      <c r="M1571" s="314"/>
      <c r="N1571" s="7"/>
      <c r="O1571" s="7"/>
      <c r="P1571" s="7"/>
      <c r="Q1571" s="7"/>
      <c r="R1571" s="7"/>
      <c r="S1571" s="7"/>
    </row>
    <row r="1572" spans="13:19" ht="12" customHeight="1" x14ac:dyDescent="0.25">
      <c r="M1572" s="314"/>
      <c r="N1572" s="7"/>
      <c r="O1572" s="7"/>
      <c r="P1572" s="7"/>
      <c r="Q1572" s="7"/>
      <c r="R1572" s="7"/>
      <c r="S1572" s="7"/>
    </row>
    <row r="1573" spans="13:19" ht="12" customHeight="1" x14ac:dyDescent="0.25">
      <c r="M1573" s="314"/>
      <c r="N1573" s="7"/>
      <c r="O1573" s="7"/>
      <c r="P1573" s="7"/>
      <c r="Q1573" s="7"/>
      <c r="R1573" s="7"/>
      <c r="S1573" s="7"/>
    </row>
    <row r="1574" spans="13:19" ht="12" customHeight="1" x14ac:dyDescent="0.25">
      <c r="M1574" s="314"/>
      <c r="N1574" s="7"/>
      <c r="O1574" s="7"/>
      <c r="P1574" s="7"/>
      <c r="Q1574" s="7"/>
      <c r="R1574" s="7"/>
      <c r="S1574" s="7"/>
    </row>
    <row r="1575" spans="13:19" ht="12" customHeight="1" x14ac:dyDescent="0.25">
      <c r="M1575" s="314"/>
      <c r="N1575" s="7"/>
      <c r="O1575" s="7"/>
      <c r="P1575" s="7"/>
      <c r="Q1575" s="7"/>
      <c r="R1575" s="7"/>
      <c r="S1575" s="7"/>
    </row>
    <row r="1576" spans="13:19" ht="12" customHeight="1" x14ac:dyDescent="0.25">
      <c r="M1576" s="314"/>
      <c r="N1576" s="7"/>
      <c r="O1576" s="7"/>
      <c r="P1576" s="7"/>
      <c r="Q1576" s="7"/>
      <c r="R1576" s="7"/>
      <c r="S1576" s="7"/>
    </row>
    <row r="1577" spans="13:19" ht="12" customHeight="1" x14ac:dyDescent="0.25">
      <c r="M1577" s="314"/>
      <c r="N1577" s="7"/>
      <c r="O1577" s="7"/>
      <c r="P1577" s="7"/>
      <c r="Q1577" s="7"/>
      <c r="R1577" s="7"/>
      <c r="S1577" s="7"/>
    </row>
    <row r="1578" spans="13:19" ht="12" customHeight="1" x14ac:dyDescent="0.25">
      <c r="M1578" s="314"/>
      <c r="N1578" s="7"/>
      <c r="O1578" s="7"/>
      <c r="P1578" s="7"/>
      <c r="Q1578" s="7"/>
      <c r="R1578" s="7"/>
      <c r="S1578" s="7"/>
    </row>
    <row r="1579" spans="13:19" ht="12" customHeight="1" x14ac:dyDescent="0.25">
      <c r="M1579" s="314"/>
      <c r="N1579" s="7"/>
      <c r="O1579" s="7"/>
      <c r="P1579" s="7"/>
      <c r="Q1579" s="7"/>
      <c r="R1579" s="7"/>
      <c r="S1579" s="7"/>
    </row>
    <row r="1580" spans="13:19" ht="12" customHeight="1" x14ac:dyDescent="0.25">
      <c r="M1580" s="314"/>
      <c r="N1580" s="7"/>
      <c r="O1580" s="7"/>
      <c r="P1580" s="7"/>
      <c r="Q1580" s="7"/>
      <c r="R1580" s="7"/>
      <c r="S1580" s="7"/>
    </row>
    <row r="1581" spans="13:19" ht="12" customHeight="1" x14ac:dyDescent="0.25">
      <c r="M1581" s="314"/>
      <c r="N1581" s="7"/>
      <c r="O1581" s="7"/>
      <c r="P1581" s="7"/>
      <c r="Q1581" s="7"/>
      <c r="R1581" s="7"/>
      <c r="S1581" s="7"/>
    </row>
    <row r="1582" spans="13:19" ht="12" customHeight="1" x14ac:dyDescent="0.25">
      <c r="M1582" s="314"/>
      <c r="N1582" s="7"/>
      <c r="O1582" s="7"/>
      <c r="P1582" s="7"/>
      <c r="Q1582" s="7"/>
      <c r="R1582" s="7"/>
      <c r="S1582" s="7"/>
    </row>
    <row r="1583" spans="13:19" ht="12" customHeight="1" x14ac:dyDescent="0.25">
      <c r="M1583" s="314"/>
      <c r="N1583" s="7"/>
      <c r="O1583" s="7"/>
      <c r="P1583" s="7"/>
      <c r="Q1583" s="7"/>
      <c r="R1583" s="7"/>
      <c r="S1583" s="7"/>
    </row>
    <row r="1584" spans="13:19" ht="12" customHeight="1" x14ac:dyDescent="0.25">
      <c r="M1584" s="314"/>
      <c r="N1584" s="7"/>
      <c r="O1584" s="7"/>
      <c r="P1584" s="7"/>
      <c r="Q1584" s="7"/>
      <c r="R1584" s="7"/>
      <c r="S1584" s="7"/>
    </row>
    <row r="1585" spans="13:19" ht="12" customHeight="1" x14ac:dyDescent="0.25">
      <c r="M1585" s="314"/>
      <c r="N1585" s="7"/>
      <c r="O1585" s="7"/>
      <c r="P1585" s="7"/>
      <c r="Q1585" s="7"/>
      <c r="R1585" s="7"/>
      <c r="S1585" s="7"/>
    </row>
    <row r="1586" spans="13:19" ht="12" customHeight="1" x14ac:dyDescent="0.25">
      <c r="M1586" s="314"/>
      <c r="N1586" s="7"/>
      <c r="O1586" s="7"/>
      <c r="P1586" s="7"/>
      <c r="Q1586" s="7"/>
      <c r="R1586" s="7"/>
      <c r="S1586" s="7"/>
    </row>
    <row r="1587" spans="13:19" ht="12" customHeight="1" x14ac:dyDescent="0.25">
      <c r="M1587" s="314"/>
      <c r="N1587" s="7"/>
      <c r="O1587" s="7"/>
      <c r="P1587" s="7"/>
      <c r="Q1587" s="7"/>
      <c r="R1587" s="7"/>
      <c r="S1587" s="7"/>
    </row>
    <row r="1588" spans="13:19" ht="12" customHeight="1" x14ac:dyDescent="0.25">
      <c r="M1588" s="314"/>
      <c r="N1588" s="7"/>
      <c r="O1588" s="7"/>
      <c r="P1588" s="7"/>
      <c r="Q1588" s="7"/>
      <c r="R1588" s="7"/>
      <c r="S1588" s="7"/>
    </row>
    <row r="1589" spans="13:19" ht="12" customHeight="1" x14ac:dyDescent="0.25">
      <c r="M1589" s="314"/>
      <c r="N1589" s="7"/>
      <c r="O1589" s="7"/>
      <c r="P1589" s="7"/>
      <c r="Q1589" s="7"/>
      <c r="R1589" s="7"/>
      <c r="S1589" s="7"/>
    </row>
    <row r="1590" spans="13:19" ht="12" customHeight="1" x14ac:dyDescent="0.25">
      <c r="M1590" s="314"/>
      <c r="N1590" s="7"/>
      <c r="O1590" s="7"/>
      <c r="P1590" s="7"/>
      <c r="Q1590" s="7"/>
      <c r="R1590" s="7"/>
      <c r="S1590" s="7"/>
    </row>
    <row r="1591" spans="13:19" ht="12" customHeight="1" x14ac:dyDescent="0.25">
      <c r="M1591" s="314"/>
      <c r="N1591" s="7"/>
      <c r="O1591" s="7"/>
      <c r="P1591" s="7"/>
      <c r="Q1591" s="7"/>
      <c r="R1591" s="7"/>
      <c r="S1591" s="7"/>
    </row>
    <row r="1592" spans="13:19" ht="12" customHeight="1" x14ac:dyDescent="0.25">
      <c r="M1592" s="314"/>
      <c r="N1592" s="7"/>
      <c r="O1592" s="7"/>
      <c r="P1592" s="7"/>
      <c r="Q1592" s="7"/>
      <c r="R1592" s="7"/>
      <c r="S1592" s="7"/>
    </row>
    <row r="1593" spans="13:19" ht="12" customHeight="1" x14ac:dyDescent="0.25">
      <c r="M1593" s="314"/>
      <c r="N1593" s="7"/>
      <c r="O1593" s="7"/>
      <c r="P1593" s="7"/>
      <c r="Q1593" s="7"/>
      <c r="R1593" s="7"/>
      <c r="S1593" s="7"/>
    </row>
  </sheetData>
  <mergeCells count="91">
    <mergeCell ref="B33:H33"/>
    <mergeCell ref="I33:O33"/>
    <mergeCell ref="B34:H34"/>
    <mergeCell ref="I34:O34"/>
    <mergeCell ref="B35:H35"/>
    <mergeCell ref="I35:O35"/>
    <mergeCell ref="A4:D4"/>
    <mergeCell ref="E4:AM4"/>
    <mergeCell ref="A1:D3"/>
    <mergeCell ref="E1:AM1"/>
    <mergeCell ref="E2:AM2"/>
    <mergeCell ref="E3:S3"/>
    <mergeCell ref="T3:AM3"/>
    <mergeCell ref="A5:D5"/>
    <mergeCell ref="E5:AM5"/>
    <mergeCell ref="A6:D6"/>
    <mergeCell ref="E6:AM6"/>
    <mergeCell ref="A7:AM7"/>
    <mergeCell ref="AC8:AL8"/>
    <mergeCell ref="AM8:AM9"/>
    <mergeCell ref="A10:A27"/>
    <mergeCell ref="B10:B15"/>
    <mergeCell ref="C10:C15"/>
    <mergeCell ref="U10:U15"/>
    <mergeCell ref="V10:V15"/>
    <mergeCell ref="W10:W15"/>
    <mergeCell ref="X10:X15"/>
    <mergeCell ref="Y10:Y15"/>
    <mergeCell ref="A8:F8"/>
    <mergeCell ref="G8:M8"/>
    <mergeCell ref="N8:T8"/>
    <mergeCell ref="U8:Y8"/>
    <mergeCell ref="Z8:AA8"/>
    <mergeCell ref="AK10:AK15"/>
    <mergeCell ref="AL10:AL15"/>
    <mergeCell ref="AM10:AM15"/>
    <mergeCell ref="B16:B21"/>
    <mergeCell ref="C16:C21"/>
    <mergeCell ref="U16:U21"/>
    <mergeCell ref="V16:V21"/>
    <mergeCell ref="W16:W21"/>
    <mergeCell ref="X16:X21"/>
    <mergeCell ref="Y16:Y21"/>
    <mergeCell ref="Z16:Z21"/>
    <mergeCell ref="AF10:AF15"/>
    <mergeCell ref="AG10:AG15"/>
    <mergeCell ref="AH10:AH15"/>
    <mergeCell ref="AI10:AI15"/>
    <mergeCell ref="Z10:Z15"/>
    <mergeCell ref="AA10:AA15"/>
    <mergeCell ref="AJ10:AJ15"/>
    <mergeCell ref="AA16:AA21"/>
    <mergeCell ref="AB16:AB21"/>
    <mergeCell ref="AC16:AC21"/>
    <mergeCell ref="AD16:AD21"/>
    <mergeCell ref="AE16:AE21"/>
    <mergeCell ref="AE10:AE15"/>
    <mergeCell ref="AF16:AF21"/>
    <mergeCell ref="AB10:AB15"/>
    <mergeCell ref="AC10:AC15"/>
    <mergeCell ref="AD10:AD15"/>
    <mergeCell ref="AM16:AM21"/>
    <mergeCell ref="B22:B27"/>
    <mergeCell ref="C22:C27"/>
    <mergeCell ref="U22:U27"/>
    <mergeCell ref="V22:V27"/>
    <mergeCell ref="W22:W27"/>
    <mergeCell ref="X22:X27"/>
    <mergeCell ref="Y22:Y27"/>
    <mergeCell ref="Z22:Z27"/>
    <mergeCell ref="AA22:AA27"/>
    <mergeCell ref="AG16:AG21"/>
    <mergeCell ref="AH16:AH21"/>
    <mergeCell ref="AI16:AI21"/>
    <mergeCell ref="AJ16:AJ21"/>
    <mergeCell ref="AK16:AK21"/>
    <mergeCell ref="AL16:AL21"/>
    <mergeCell ref="AM22:AM27"/>
    <mergeCell ref="AB22:AB27"/>
    <mergeCell ref="AC22:AC27"/>
    <mergeCell ref="AD22:AD27"/>
    <mergeCell ref="AE22:AE27"/>
    <mergeCell ref="AF22:AF27"/>
    <mergeCell ref="AG22:AG27"/>
    <mergeCell ref="AH22:AH27"/>
    <mergeCell ref="AI22:AI27"/>
    <mergeCell ref="AJ22:AJ27"/>
    <mergeCell ref="AK22:AK27"/>
    <mergeCell ref="AL22:AL27"/>
    <mergeCell ref="A28:C30"/>
    <mergeCell ref="U28:AM30"/>
  </mergeCells>
  <pageMargins left="0.7" right="0.7" top="0.75" bottom="0.75" header="0.3" footer="0.3"/>
  <pageSetup orientation="portrait" horizontalDpi="4294967292" verticalDpi="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388"/>
  <sheetViews>
    <sheetView showGridLines="0" zoomScale="89" zoomScaleNormal="89" zoomScalePageLayoutView="55" workbookViewId="0">
      <pane xSplit="1" topLeftCell="B1" activePane="topRight" state="frozen"/>
      <selection pane="topRight" activeCell="A39" sqref="A39"/>
    </sheetView>
  </sheetViews>
  <sheetFormatPr baseColWidth="10" defaultColWidth="11.42578125" defaultRowHeight="12" x14ac:dyDescent="0.2"/>
  <cols>
    <col min="1" max="1" width="12.28515625" style="118" customWidth="1"/>
    <col min="2" max="2" width="24" style="118" customWidth="1"/>
    <col min="3" max="3" width="22.7109375" style="118" customWidth="1"/>
    <col min="4" max="4" width="20.140625" style="118" customWidth="1"/>
    <col min="5" max="5" width="20.85546875" style="118" bestFit="1" customWidth="1"/>
    <col min="6" max="6" width="20.28515625" style="118" customWidth="1"/>
    <col min="7" max="7" width="25.42578125" style="91" customWidth="1"/>
    <col min="8" max="8" width="33.85546875" style="118" customWidth="1"/>
    <col min="9" max="9" width="29.85546875" style="118" customWidth="1"/>
    <col min="10" max="10" width="12.42578125" style="118" customWidth="1"/>
    <col min="11" max="11" width="8.85546875" style="118" customWidth="1"/>
    <col min="12" max="12" width="10" style="118" customWidth="1"/>
    <col min="13" max="13" width="8.42578125" style="118" customWidth="1"/>
    <col min="14" max="14" width="34.28515625" style="118" customWidth="1"/>
    <col min="15" max="15" width="35.140625" style="118" bestFit="1" customWidth="1"/>
    <col min="16" max="16384" width="11.42578125" style="118"/>
  </cols>
  <sheetData>
    <row r="1" spans="1:14" x14ac:dyDescent="0.2">
      <c r="A1" s="427"/>
      <c r="B1" s="428"/>
      <c r="C1" s="977" t="s">
        <v>37</v>
      </c>
      <c r="D1" s="978"/>
      <c r="E1" s="978"/>
      <c r="F1" s="978"/>
      <c r="G1" s="978"/>
      <c r="H1" s="978"/>
      <c r="I1" s="978"/>
      <c r="J1" s="978"/>
      <c r="K1" s="978"/>
      <c r="L1" s="978"/>
      <c r="M1" s="978"/>
      <c r="N1" s="979"/>
    </row>
    <row r="2" spans="1:14" ht="23.25" customHeight="1" thickBot="1" x14ac:dyDescent="0.25">
      <c r="A2" s="429"/>
      <c r="B2" s="430"/>
      <c r="C2" s="980" t="s">
        <v>255</v>
      </c>
      <c r="D2" s="981"/>
      <c r="E2" s="981"/>
      <c r="F2" s="981"/>
      <c r="G2" s="981"/>
      <c r="H2" s="982"/>
      <c r="I2" s="982"/>
      <c r="J2" s="982"/>
      <c r="K2" s="982"/>
      <c r="L2" s="982"/>
      <c r="M2" s="982"/>
      <c r="N2" s="983"/>
    </row>
    <row r="3" spans="1:14" ht="12.75" thickBot="1" x14ac:dyDescent="0.25">
      <c r="A3" s="431"/>
      <c r="B3" s="432"/>
      <c r="C3" s="854" t="s">
        <v>38</v>
      </c>
      <c r="D3" s="855"/>
      <c r="E3" s="855"/>
      <c r="F3" s="855"/>
      <c r="G3" s="855"/>
      <c r="H3" s="856" t="s">
        <v>532</v>
      </c>
      <c r="I3" s="857"/>
      <c r="J3" s="857"/>
      <c r="K3" s="857"/>
      <c r="L3" s="857"/>
      <c r="M3" s="857"/>
      <c r="N3" s="858"/>
    </row>
    <row r="4" spans="1:14" ht="12.75" thickBot="1" x14ac:dyDescent="0.25">
      <c r="A4" s="984" t="s">
        <v>0</v>
      </c>
      <c r="B4" s="985"/>
      <c r="C4" s="859" t="s">
        <v>149</v>
      </c>
      <c r="D4" s="859"/>
      <c r="E4" s="859"/>
      <c r="F4" s="859"/>
      <c r="G4" s="859"/>
      <c r="H4" s="859"/>
      <c r="I4" s="859"/>
      <c r="J4" s="859"/>
      <c r="K4" s="859"/>
      <c r="L4" s="859"/>
      <c r="M4" s="859"/>
      <c r="N4" s="860"/>
    </row>
    <row r="5" spans="1:14" ht="12.75" thickBot="1" x14ac:dyDescent="0.25">
      <c r="A5" s="986" t="s">
        <v>2</v>
      </c>
      <c r="B5" s="987"/>
      <c r="C5" s="861" t="s">
        <v>150</v>
      </c>
      <c r="D5" s="861"/>
      <c r="E5" s="861"/>
      <c r="F5" s="861"/>
      <c r="G5" s="861"/>
      <c r="H5" s="861"/>
      <c r="I5" s="861"/>
      <c r="J5" s="861"/>
      <c r="K5" s="861"/>
      <c r="L5" s="861"/>
      <c r="M5" s="861"/>
      <c r="N5" s="862"/>
    </row>
    <row r="6" spans="1:14" ht="15.75" thickBot="1" x14ac:dyDescent="0.3">
      <c r="A6"/>
      <c r="B6"/>
      <c r="C6"/>
      <c r="D6"/>
      <c r="E6"/>
      <c r="F6"/>
      <c r="G6"/>
      <c r="H6"/>
      <c r="I6"/>
      <c r="J6"/>
      <c r="K6"/>
      <c r="L6"/>
      <c r="M6"/>
      <c r="N6"/>
    </row>
    <row r="7" spans="1:14" ht="28.5" hidden="1" customHeight="1" x14ac:dyDescent="0.2">
      <c r="A7" s="851" t="s">
        <v>256</v>
      </c>
      <c r="B7" s="852"/>
      <c r="C7" s="852"/>
      <c r="D7" s="852"/>
      <c r="E7" s="852"/>
      <c r="F7" s="852"/>
      <c r="G7" s="852"/>
      <c r="H7" s="853"/>
    </row>
    <row r="8" spans="1:14" ht="33.75" hidden="1" customHeight="1" x14ac:dyDescent="0.2">
      <c r="A8" s="119" t="s">
        <v>47</v>
      </c>
      <c r="B8" s="120" t="s">
        <v>257</v>
      </c>
      <c r="C8" s="120" t="s">
        <v>258</v>
      </c>
      <c r="D8" s="120" t="s">
        <v>259</v>
      </c>
      <c r="E8" s="120" t="s">
        <v>260</v>
      </c>
      <c r="F8" s="120" t="s">
        <v>261</v>
      </c>
      <c r="G8" s="121" t="s">
        <v>262</v>
      </c>
      <c r="H8" s="122" t="s">
        <v>263</v>
      </c>
    </row>
    <row r="9" spans="1:14" ht="16.5" hidden="1" customHeight="1" x14ac:dyDescent="0.2">
      <c r="A9" s="123" t="s">
        <v>264</v>
      </c>
      <c r="B9" s="124"/>
      <c r="C9" s="124"/>
      <c r="D9" s="124"/>
      <c r="E9" s="124"/>
      <c r="F9" s="124"/>
      <c r="G9" s="125"/>
      <c r="H9" s="126" t="e">
        <f>G9/E9</f>
        <v>#DIV/0!</v>
      </c>
    </row>
    <row r="10" spans="1:14" ht="16.5" hidden="1" customHeight="1" x14ac:dyDescent="0.2">
      <c r="A10" s="123" t="s">
        <v>265</v>
      </c>
      <c r="B10" s="127" t="s">
        <v>266</v>
      </c>
      <c r="C10" s="127">
        <v>1328000000</v>
      </c>
      <c r="D10" s="127">
        <v>1328000000</v>
      </c>
      <c r="E10" s="127">
        <v>1328000000</v>
      </c>
      <c r="F10" s="124"/>
      <c r="G10" s="128">
        <v>364124000</v>
      </c>
      <c r="H10" s="126">
        <f t="shared" ref="H10:H18" si="0">G10/E10</f>
        <v>0.27418975903614456</v>
      </c>
    </row>
    <row r="11" spans="1:14" ht="16.5" hidden="1" customHeight="1" x14ac:dyDescent="0.2">
      <c r="A11" s="123" t="s">
        <v>265</v>
      </c>
      <c r="B11" s="129" t="s">
        <v>267</v>
      </c>
      <c r="C11" s="127">
        <v>172000000</v>
      </c>
      <c r="D11" s="127">
        <v>172000000</v>
      </c>
      <c r="E11" s="127">
        <v>172000000</v>
      </c>
      <c r="F11" s="124"/>
      <c r="G11" s="128">
        <v>0</v>
      </c>
      <c r="H11" s="126">
        <f t="shared" si="0"/>
        <v>0</v>
      </c>
    </row>
    <row r="12" spans="1:14" ht="16.5" hidden="1" customHeight="1" x14ac:dyDescent="0.2">
      <c r="A12" s="123" t="s">
        <v>268</v>
      </c>
      <c r="B12" s="127" t="s">
        <v>266</v>
      </c>
      <c r="C12" s="127">
        <v>1328000000</v>
      </c>
      <c r="D12" s="127">
        <v>1328000000</v>
      </c>
      <c r="E12" s="127">
        <v>1328000000</v>
      </c>
      <c r="F12" s="124"/>
      <c r="G12" s="128">
        <v>405299000</v>
      </c>
      <c r="H12" s="126">
        <f t="shared" si="0"/>
        <v>0.30519503012048194</v>
      </c>
    </row>
    <row r="13" spans="1:14" ht="16.5" hidden="1" customHeight="1" x14ac:dyDescent="0.2">
      <c r="A13" s="123" t="s">
        <v>268</v>
      </c>
      <c r="B13" s="129" t="s">
        <v>267</v>
      </c>
      <c r="C13" s="127">
        <v>172000000</v>
      </c>
      <c r="D13" s="127">
        <v>172000000</v>
      </c>
      <c r="E13" s="127">
        <v>172000000</v>
      </c>
      <c r="F13" s="124"/>
      <c r="G13" s="128">
        <v>57435074</v>
      </c>
      <c r="H13" s="126">
        <f t="shared" si="0"/>
        <v>0.3339248488372093</v>
      </c>
    </row>
    <row r="14" spans="1:14" ht="16.5" hidden="1" customHeight="1" x14ac:dyDescent="0.2">
      <c r="A14" s="123" t="s">
        <v>269</v>
      </c>
      <c r="B14" s="127" t="s">
        <v>266</v>
      </c>
      <c r="C14" s="127">
        <v>1328000000</v>
      </c>
      <c r="D14" s="127">
        <v>1328000000</v>
      </c>
      <c r="E14" s="127">
        <v>1328000000</v>
      </c>
      <c r="F14" s="124"/>
      <c r="G14" s="128">
        <v>481208000</v>
      </c>
      <c r="H14" s="126">
        <f t="shared" si="0"/>
        <v>0.362355421686747</v>
      </c>
    </row>
    <row r="15" spans="1:14" ht="16.5" hidden="1" customHeight="1" x14ac:dyDescent="0.2">
      <c r="A15" s="123" t="s">
        <v>269</v>
      </c>
      <c r="B15" s="129" t="s">
        <v>267</v>
      </c>
      <c r="C15" s="127">
        <v>172000000</v>
      </c>
      <c r="D15" s="127">
        <v>172000000</v>
      </c>
      <c r="E15" s="127">
        <v>172000000</v>
      </c>
      <c r="F15" s="124"/>
      <c r="G15" s="128">
        <v>57435074</v>
      </c>
      <c r="H15" s="126">
        <f t="shared" si="0"/>
        <v>0.3339248488372093</v>
      </c>
    </row>
    <row r="16" spans="1:14" ht="16.5" hidden="1" customHeight="1" x14ac:dyDescent="0.2">
      <c r="A16" s="123" t="s">
        <v>270</v>
      </c>
      <c r="B16" s="127" t="s">
        <v>266</v>
      </c>
      <c r="C16" s="127">
        <v>1328000000</v>
      </c>
      <c r="D16" s="127">
        <v>1328000000</v>
      </c>
      <c r="E16" s="127">
        <v>1328000000</v>
      </c>
      <c r="F16" s="124"/>
      <c r="G16" s="130">
        <v>544715357</v>
      </c>
      <c r="H16" s="126">
        <f t="shared" si="0"/>
        <v>0.41017722665662648</v>
      </c>
    </row>
    <row r="17" spans="1:8" ht="16.5" hidden="1" customHeight="1" x14ac:dyDescent="0.2">
      <c r="A17" s="123" t="s">
        <v>270</v>
      </c>
      <c r="B17" s="129" t="s">
        <v>267</v>
      </c>
      <c r="C17" s="127">
        <v>172000000</v>
      </c>
      <c r="D17" s="127">
        <v>172000000</v>
      </c>
      <c r="E17" s="127">
        <v>172000000</v>
      </c>
      <c r="F17" s="131"/>
      <c r="G17" s="130">
        <v>59124330</v>
      </c>
      <c r="H17" s="126">
        <f t="shared" si="0"/>
        <v>0.34374610465116279</v>
      </c>
    </row>
    <row r="18" spans="1:8" ht="16.5" hidden="1" customHeight="1" thickBot="1" x14ac:dyDescent="0.25">
      <c r="A18" s="132" t="s">
        <v>271</v>
      </c>
      <c r="B18" s="133"/>
      <c r="C18" s="134"/>
      <c r="D18" s="133"/>
      <c r="E18" s="133"/>
      <c r="F18" s="133"/>
      <c r="G18" s="135"/>
      <c r="H18" s="126" t="e">
        <f t="shared" si="0"/>
        <v>#DIV/0!</v>
      </c>
    </row>
    <row r="19" spans="1:8" ht="16.5" hidden="1" customHeight="1" x14ac:dyDescent="0.2"/>
    <row r="20" spans="1:8" ht="26.25" hidden="1" customHeight="1" x14ac:dyDescent="0.2">
      <c r="A20" s="851" t="s">
        <v>272</v>
      </c>
      <c r="B20" s="852"/>
      <c r="C20" s="852"/>
      <c r="D20" s="852"/>
      <c r="E20" s="852"/>
      <c r="F20" s="852"/>
      <c r="G20" s="852"/>
      <c r="H20" s="853"/>
    </row>
    <row r="21" spans="1:8" ht="25.5" hidden="1" customHeight="1" x14ac:dyDescent="0.2">
      <c r="A21" s="136" t="s">
        <v>48</v>
      </c>
      <c r="B21" s="137" t="s">
        <v>257</v>
      </c>
      <c r="C21" s="137" t="s">
        <v>258</v>
      </c>
      <c r="D21" s="137" t="s">
        <v>259</v>
      </c>
      <c r="E21" s="137" t="s">
        <v>260</v>
      </c>
      <c r="F21" s="137" t="s">
        <v>261</v>
      </c>
      <c r="G21" s="137" t="s">
        <v>262</v>
      </c>
      <c r="H21" s="138" t="s">
        <v>263</v>
      </c>
    </row>
    <row r="22" spans="1:8" ht="16.5" hidden="1" customHeight="1" x14ac:dyDescent="0.2">
      <c r="A22" s="124" t="s">
        <v>273</v>
      </c>
      <c r="B22" s="124" t="s">
        <v>274</v>
      </c>
      <c r="C22" s="187">
        <v>19147105000</v>
      </c>
      <c r="D22" s="187">
        <v>19147105000</v>
      </c>
      <c r="E22" s="187">
        <v>0</v>
      </c>
      <c r="F22" s="187">
        <v>0</v>
      </c>
      <c r="G22" s="187">
        <v>0</v>
      </c>
      <c r="H22" s="197">
        <f>IFERROR(G22/E22,0)</f>
        <v>0</v>
      </c>
    </row>
    <row r="23" spans="1:8" ht="16.5" hidden="1" customHeight="1" x14ac:dyDescent="0.2">
      <c r="A23" s="124" t="s">
        <v>275</v>
      </c>
      <c r="B23" s="124" t="s">
        <v>274</v>
      </c>
      <c r="C23" s="187">
        <v>19147105000</v>
      </c>
      <c r="D23" s="187">
        <v>19147105000</v>
      </c>
      <c r="E23" s="187">
        <v>664501000</v>
      </c>
      <c r="F23" s="187">
        <v>0</v>
      </c>
      <c r="G23" s="187">
        <v>0</v>
      </c>
      <c r="H23" s="197">
        <f t="shared" ref="H23:H30" si="1">IFERROR(G23/E23,0)</f>
        <v>0</v>
      </c>
    </row>
    <row r="24" spans="1:8" ht="16.5" hidden="1" customHeight="1" x14ac:dyDescent="0.2">
      <c r="A24" s="124" t="s">
        <v>276</v>
      </c>
      <c r="B24" s="124" t="s">
        <v>274</v>
      </c>
      <c r="C24" s="187">
        <v>19147105000</v>
      </c>
      <c r="D24" s="187">
        <v>19147105000</v>
      </c>
      <c r="E24" s="187">
        <v>901972000</v>
      </c>
      <c r="F24" s="187">
        <v>28717700</v>
      </c>
      <c r="G24" s="187">
        <v>28717700</v>
      </c>
      <c r="H24" s="197">
        <f t="shared" si="1"/>
        <v>3.1838793221962543E-2</v>
      </c>
    </row>
    <row r="25" spans="1:8" ht="16.5" hidden="1" customHeight="1" x14ac:dyDescent="0.2">
      <c r="A25" s="124" t="s">
        <v>277</v>
      </c>
      <c r="B25" s="124" t="s">
        <v>274</v>
      </c>
      <c r="C25" s="187">
        <v>19147105000</v>
      </c>
      <c r="D25" s="187">
        <v>18497988755</v>
      </c>
      <c r="E25" s="187">
        <v>1044279000</v>
      </c>
      <c r="F25" s="187">
        <v>55318200</v>
      </c>
      <c r="G25" s="187">
        <v>55318200</v>
      </c>
      <c r="H25" s="197">
        <f t="shared" si="1"/>
        <v>5.2972625131789491E-2</v>
      </c>
    </row>
    <row r="26" spans="1:8" ht="16.5" hidden="1" customHeight="1" x14ac:dyDescent="0.2">
      <c r="A26" s="124" t="s">
        <v>278</v>
      </c>
      <c r="B26" s="124" t="s">
        <v>274</v>
      </c>
      <c r="C26" s="187">
        <v>19147105000</v>
      </c>
      <c r="D26" s="187">
        <v>18497988755</v>
      </c>
      <c r="E26" s="187">
        <v>1044279000</v>
      </c>
      <c r="F26" s="187">
        <v>127421067</v>
      </c>
      <c r="G26" s="187">
        <v>127421067</v>
      </c>
      <c r="H26" s="197">
        <f t="shared" si="1"/>
        <v>0.12201822214178396</v>
      </c>
    </row>
    <row r="27" spans="1:8" ht="16.5" hidden="1" customHeight="1" x14ac:dyDescent="0.2">
      <c r="A27" s="124" t="s">
        <v>279</v>
      </c>
      <c r="B27" s="124" t="s">
        <v>274</v>
      </c>
      <c r="C27" s="187">
        <v>19147105000</v>
      </c>
      <c r="D27" s="187">
        <v>18497988755</v>
      </c>
      <c r="E27" s="187">
        <v>1405946730</v>
      </c>
      <c r="F27" s="187">
        <v>205874730</v>
      </c>
      <c r="G27" s="187">
        <v>205874730</v>
      </c>
      <c r="H27" s="197">
        <f t="shared" si="1"/>
        <v>0.14643138719772122</v>
      </c>
    </row>
    <row r="28" spans="1:8" ht="16.5" hidden="1" customHeight="1" x14ac:dyDescent="0.2">
      <c r="A28" s="124" t="s">
        <v>264</v>
      </c>
      <c r="B28" s="124" t="s">
        <v>274</v>
      </c>
      <c r="C28" s="187">
        <v>19147105000</v>
      </c>
      <c r="D28" s="187">
        <v>18497988755</v>
      </c>
      <c r="E28" s="187">
        <v>1443151730</v>
      </c>
      <c r="F28" s="187">
        <v>113163000</v>
      </c>
      <c r="G28" s="187">
        <v>113163000</v>
      </c>
      <c r="H28" s="197">
        <f t="shared" si="1"/>
        <v>7.8413792290572243E-2</v>
      </c>
    </row>
    <row r="29" spans="1:8" ht="16.5" hidden="1" customHeight="1" x14ac:dyDescent="0.2">
      <c r="A29" s="124" t="s">
        <v>265</v>
      </c>
      <c r="B29" s="124" t="s">
        <v>274</v>
      </c>
      <c r="C29" s="187">
        <v>19147105000</v>
      </c>
      <c r="D29" s="187">
        <v>17692333673.333328</v>
      </c>
      <c r="E29" s="187">
        <v>1563827158</v>
      </c>
      <c r="F29" s="187">
        <v>671656541</v>
      </c>
      <c r="G29" s="187">
        <v>671656541</v>
      </c>
      <c r="H29" s="197">
        <f t="shared" si="1"/>
        <v>0.42949538097227496</v>
      </c>
    </row>
    <row r="30" spans="1:8" ht="16.5" hidden="1" customHeight="1" x14ac:dyDescent="0.2">
      <c r="A30" s="124" t="s">
        <v>268</v>
      </c>
      <c r="B30" s="124" t="s">
        <v>274</v>
      </c>
      <c r="C30" s="187">
        <v>19147105000</v>
      </c>
      <c r="D30" s="187">
        <v>17146358428</v>
      </c>
      <c r="E30" s="187">
        <v>1570327158</v>
      </c>
      <c r="F30" s="187">
        <v>869743070.75041914</v>
      </c>
      <c r="G30" s="187">
        <v>869743070.75041914</v>
      </c>
      <c r="H30" s="197">
        <f t="shared" si="1"/>
        <v>0.55386106412254965</v>
      </c>
    </row>
    <row r="31" spans="1:8" ht="14.25" hidden="1" x14ac:dyDescent="0.2">
      <c r="A31" s="124" t="s">
        <v>269</v>
      </c>
      <c r="B31" s="124" t="s">
        <v>274</v>
      </c>
      <c r="C31" s="187">
        <v>19147105000</v>
      </c>
      <c r="D31" s="187">
        <v>17146358428.170004</v>
      </c>
      <c r="E31" s="187">
        <v>6419572405</v>
      </c>
      <c r="F31" s="187">
        <v>5845793518</v>
      </c>
      <c r="G31" s="187">
        <v>5845793518</v>
      </c>
      <c r="H31" s="197">
        <v>0.91062038858645755</v>
      </c>
    </row>
    <row r="32" spans="1:8" ht="14.25" hidden="1" x14ac:dyDescent="0.2">
      <c r="A32" s="124" t="s">
        <v>270</v>
      </c>
      <c r="B32" s="124" t="s">
        <v>274</v>
      </c>
      <c r="C32" s="187">
        <v>19147105000</v>
      </c>
      <c r="D32" s="187">
        <v>17146358428.170004</v>
      </c>
      <c r="E32" s="187">
        <v>6450509405</v>
      </c>
      <c r="F32" s="187">
        <v>5964189985</v>
      </c>
      <c r="G32" s="187">
        <v>5964189985</v>
      </c>
      <c r="H32" s="197">
        <v>0.9246075946152349</v>
      </c>
    </row>
    <row r="33" spans="1:8" ht="15" hidden="1" x14ac:dyDescent="0.25">
      <c r="A33" s="124" t="s">
        <v>271</v>
      </c>
      <c r="B33" s="188" t="s">
        <v>274</v>
      </c>
      <c r="C33" s="179">
        <v>19147105000</v>
      </c>
      <c r="D33" s="179">
        <v>18857609428</v>
      </c>
      <c r="E33" s="179">
        <v>10413405816</v>
      </c>
      <c r="F33" s="179">
        <v>10015645242</v>
      </c>
      <c r="G33" s="179">
        <v>10015645242</v>
      </c>
      <c r="H33" s="203">
        <v>0.96180302765221648</v>
      </c>
    </row>
    <row r="34" spans="1:8" ht="16.5" hidden="1" customHeight="1" thickBot="1" x14ac:dyDescent="0.25"/>
    <row r="35" spans="1:8" ht="20.25" customHeight="1" x14ac:dyDescent="0.2">
      <c r="A35" s="863" t="s">
        <v>280</v>
      </c>
      <c r="B35" s="864"/>
      <c r="C35" s="864"/>
      <c r="D35" s="864"/>
      <c r="E35" s="864"/>
      <c r="F35" s="864"/>
      <c r="G35" s="864"/>
      <c r="H35" s="865"/>
    </row>
    <row r="36" spans="1:8" ht="25.5" customHeight="1" x14ac:dyDescent="0.2">
      <c r="A36" s="226" t="s">
        <v>50</v>
      </c>
      <c r="B36" s="227" t="s">
        <v>257</v>
      </c>
      <c r="C36" s="227" t="s">
        <v>258</v>
      </c>
      <c r="D36" s="227" t="s">
        <v>259</v>
      </c>
      <c r="E36" s="227" t="s">
        <v>260</v>
      </c>
      <c r="F36" s="247" t="s">
        <v>261</v>
      </c>
      <c r="G36" s="247" t="s">
        <v>262</v>
      </c>
      <c r="H36" s="248" t="s">
        <v>263</v>
      </c>
    </row>
    <row r="37" spans="1:8" ht="15" customHeight="1" x14ac:dyDescent="0.2">
      <c r="A37" s="361" t="s">
        <v>273</v>
      </c>
      <c r="B37" s="188" t="s">
        <v>274</v>
      </c>
      <c r="C37" s="362">
        <v>28392396000</v>
      </c>
      <c r="D37" s="362">
        <v>28392396000</v>
      </c>
      <c r="E37" s="362">
        <v>2456670000</v>
      </c>
      <c r="F37" s="362">
        <v>2456670000</v>
      </c>
      <c r="G37" s="363">
        <v>0</v>
      </c>
      <c r="H37" s="364">
        <f t="shared" ref="H37:H41" si="2">IFERROR(G37/E37,0)</f>
        <v>0</v>
      </c>
    </row>
    <row r="38" spans="1:8" ht="15" customHeight="1" x14ac:dyDescent="0.2">
      <c r="A38" s="361" t="s">
        <v>275</v>
      </c>
      <c r="B38" s="188" t="s">
        <v>274</v>
      </c>
      <c r="C38" s="362">
        <v>28392396000</v>
      </c>
      <c r="D38" s="362">
        <v>28392396000</v>
      </c>
      <c r="E38" s="362">
        <v>2456670000</v>
      </c>
      <c r="F38" s="362">
        <f>+G38</f>
        <v>5221666</v>
      </c>
      <c r="G38" s="363">
        <v>5221666</v>
      </c>
      <c r="H38" s="364">
        <f t="shared" si="2"/>
        <v>2.125505664171419E-3</v>
      </c>
    </row>
    <row r="39" spans="1:8" ht="15" customHeight="1" x14ac:dyDescent="0.2">
      <c r="A39" s="361" t="s">
        <v>276</v>
      </c>
      <c r="B39" s="188" t="s">
        <v>274</v>
      </c>
      <c r="C39" s="362">
        <v>28392396000</v>
      </c>
      <c r="D39" s="362">
        <v>27392396000</v>
      </c>
      <c r="E39" s="362">
        <v>2456670000</v>
      </c>
      <c r="F39" s="362">
        <f t="shared" ref="F39:F42" si="3">+G39</f>
        <v>172448399</v>
      </c>
      <c r="G39" s="363">
        <v>172448399</v>
      </c>
      <c r="H39" s="364">
        <f t="shared" si="2"/>
        <v>7.0195996613301739E-2</v>
      </c>
    </row>
    <row r="40" spans="1:8" ht="15" customHeight="1" x14ac:dyDescent="0.2">
      <c r="A40" s="361" t="s">
        <v>277</v>
      </c>
      <c r="B40" s="188" t="s">
        <v>274</v>
      </c>
      <c r="C40" s="362">
        <v>28392396000</v>
      </c>
      <c r="D40" s="362">
        <v>27392396000</v>
      </c>
      <c r="E40" s="362">
        <v>2456670000</v>
      </c>
      <c r="F40" s="362">
        <f t="shared" si="3"/>
        <v>406982466</v>
      </c>
      <c r="G40" s="363">
        <v>406982466</v>
      </c>
      <c r="H40" s="364">
        <f t="shared" si="2"/>
        <v>0.16566427969568562</v>
      </c>
    </row>
    <row r="41" spans="1:8" ht="15" customHeight="1" x14ac:dyDescent="0.2">
      <c r="A41" s="361" t="s">
        <v>278</v>
      </c>
      <c r="B41" s="188" t="s">
        <v>274</v>
      </c>
      <c r="C41" s="362">
        <v>28392396000</v>
      </c>
      <c r="D41" s="362">
        <v>27392396000</v>
      </c>
      <c r="E41" s="362">
        <v>2456670000</v>
      </c>
      <c r="F41" s="362">
        <v>606722466</v>
      </c>
      <c r="G41" s="363">
        <v>606722466</v>
      </c>
      <c r="H41" s="364">
        <f t="shared" si="2"/>
        <v>0.24696946109978141</v>
      </c>
    </row>
    <row r="42" spans="1:8" ht="15" customHeight="1" x14ac:dyDescent="0.2">
      <c r="A42" s="361" t="s">
        <v>279</v>
      </c>
      <c r="B42" s="188" t="s">
        <v>274</v>
      </c>
      <c r="C42" s="362">
        <f>+INVERSIÓN!BF31</f>
        <v>28392396000</v>
      </c>
      <c r="D42" s="362">
        <f>+INVERSIÓN!CE31</f>
        <v>25884091983</v>
      </c>
      <c r="E42" s="362">
        <f>+INVERSIÓN!CI31</f>
        <v>2525622707</v>
      </c>
      <c r="F42" s="362">
        <f t="shared" si="3"/>
        <v>865649173</v>
      </c>
      <c r="G42" s="363">
        <f>+INVERSIÓN!CG12+INVERSIÓN!CG19+INVERSIÓN!CG26</f>
        <v>865649173</v>
      </c>
      <c r="H42" s="364">
        <f>IFERROR(G42/E42,0)</f>
        <v>0.3427468285745025</v>
      </c>
    </row>
    <row r="43" spans="1:8" ht="15" customHeight="1" x14ac:dyDescent="0.2">
      <c r="E43" s="118">
        <v>2525622707</v>
      </c>
      <c r="F43" s="118">
        <v>865649173</v>
      </c>
      <c r="G43" s="91">
        <v>865649173</v>
      </c>
    </row>
    <row r="44" spans="1:8" ht="20.25" hidden="1" customHeight="1" x14ac:dyDescent="0.2">
      <c r="A44" s="851" t="s">
        <v>281</v>
      </c>
      <c r="B44" s="852"/>
      <c r="C44" s="852"/>
      <c r="D44" s="852"/>
      <c r="E44" s="852"/>
      <c r="F44" s="852"/>
      <c r="G44" s="852"/>
      <c r="H44" s="853"/>
    </row>
    <row r="45" spans="1:8" ht="25.5" hidden="1" customHeight="1" x14ac:dyDescent="0.2">
      <c r="A45" s="119" t="s">
        <v>51</v>
      </c>
      <c r="B45" s="120" t="s">
        <v>257</v>
      </c>
      <c r="C45" s="120" t="s">
        <v>258</v>
      </c>
      <c r="D45" s="120" t="s">
        <v>259</v>
      </c>
      <c r="E45" s="120" t="s">
        <v>260</v>
      </c>
      <c r="F45" s="120" t="s">
        <v>261</v>
      </c>
      <c r="G45" s="121" t="s">
        <v>262</v>
      </c>
      <c r="H45" s="122" t="s">
        <v>263</v>
      </c>
    </row>
    <row r="46" spans="1:8" ht="15" hidden="1" customHeight="1" x14ac:dyDescent="0.2">
      <c r="A46" s="123" t="s">
        <v>273</v>
      </c>
      <c r="B46" s="124"/>
      <c r="C46" s="124"/>
      <c r="D46" s="124"/>
      <c r="E46" s="124"/>
      <c r="F46" s="124"/>
      <c r="G46" s="125"/>
      <c r="H46" s="126" t="e">
        <f>G46/E46</f>
        <v>#DIV/0!</v>
      </c>
    </row>
    <row r="47" spans="1:8" ht="15" hidden="1" customHeight="1" x14ac:dyDescent="0.2">
      <c r="A47" s="123" t="s">
        <v>275</v>
      </c>
      <c r="B47" s="124"/>
      <c r="C47" s="124"/>
      <c r="D47" s="124"/>
      <c r="E47" s="124"/>
      <c r="F47" s="124"/>
      <c r="G47" s="125"/>
      <c r="H47" s="126" t="e">
        <f t="shared" ref="H47:H57" si="4">G47/E47</f>
        <v>#DIV/0!</v>
      </c>
    </row>
    <row r="48" spans="1:8" ht="15" hidden="1" customHeight="1" x14ac:dyDescent="0.2">
      <c r="A48" s="123" t="s">
        <v>276</v>
      </c>
      <c r="B48" s="124"/>
      <c r="C48" s="124"/>
      <c r="D48" s="124"/>
      <c r="E48" s="124"/>
      <c r="F48" s="124"/>
      <c r="G48" s="125"/>
      <c r="H48" s="126" t="e">
        <f t="shared" si="4"/>
        <v>#DIV/0!</v>
      </c>
    </row>
    <row r="49" spans="1:8" ht="15" hidden="1" customHeight="1" x14ac:dyDescent="0.2">
      <c r="A49" s="123" t="s">
        <v>277</v>
      </c>
      <c r="B49" s="124"/>
      <c r="C49" s="124"/>
      <c r="D49" s="124"/>
      <c r="E49" s="124"/>
      <c r="F49" s="124"/>
      <c r="G49" s="125"/>
      <c r="H49" s="126" t="e">
        <f t="shared" si="4"/>
        <v>#DIV/0!</v>
      </c>
    </row>
    <row r="50" spans="1:8" ht="15" hidden="1" customHeight="1" x14ac:dyDescent="0.2">
      <c r="A50" s="123" t="s">
        <v>278</v>
      </c>
      <c r="B50" s="124"/>
      <c r="C50" s="124"/>
      <c r="D50" s="124"/>
      <c r="E50" s="124"/>
      <c r="F50" s="124"/>
      <c r="G50" s="125"/>
      <c r="H50" s="126" t="e">
        <f t="shared" si="4"/>
        <v>#DIV/0!</v>
      </c>
    </row>
    <row r="51" spans="1:8" ht="15" hidden="1" customHeight="1" x14ac:dyDescent="0.2">
      <c r="A51" s="123" t="s">
        <v>279</v>
      </c>
      <c r="B51" s="124"/>
      <c r="C51" s="124"/>
      <c r="D51" s="124"/>
      <c r="E51" s="124"/>
      <c r="F51" s="124"/>
      <c r="G51" s="125"/>
      <c r="H51" s="126" t="e">
        <f t="shared" si="4"/>
        <v>#DIV/0!</v>
      </c>
    </row>
    <row r="52" spans="1:8" ht="15" hidden="1" customHeight="1" x14ac:dyDescent="0.2">
      <c r="A52" s="123" t="s">
        <v>264</v>
      </c>
      <c r="B52" s="124"/>
      <c r="C52" s="124"/>
      <c r="D52" s="124"/>
      <c r="E52" s="124"/>
      <c r="F52" s="124"/>
      <c r="G52" s="125"/>
      <c r="H52" s="126" t="e">
        <f t="shared" si="4"/>
        <v>#DIV/0!</v>
      </c>
    </row>
    <row r="53" spans="1:8" ht="15" hidden="1" customHeight="1" x14ac:dyDescent="0.2">
      <c r="A53" s="123" t="s">
        <v>265</v>
      </c>
      <c r="B53" s="124"/>
      <c r="C53" s="124"/>
      <c r="D53" s="124"/>
      <c r="E53" s="124"/>
      <c r="F53" s="124"/>
      <c r="G53" s="125"/>
      <c r="H53" s="126" t="e">
        <f t="shared" si="4"/>
        <v>#DIV/0!</v>
      </c>
    </row>
    <row r="54" spans="1:8" ht="15" hidden="1" customHeight="1" x14ac:dyDescent="0.2">
      <c r="A54" s="123" t="s">
        <v>268</v>
      </c>
      <c r="B54" s="124"/>
      <c r="C54" s="124"/>
      <c r="D54" s="124"/>
      <c r="E54" s="124"/>
      <c r="F54" s="124"/>
      <c r="G54" s="125"/>
      <c r="H54" s="126" t="e">
        <f t="shared" si="4"/>
        <v>#DIV/0!</v>
      </c>
    </row>
    <row r="55" spans="1:8" ht="15" hidden="1" customHeight="1" x14ac:dyDescent="0.2">
      <c r="A55" s="123" t="s">
        <v>269</v>
      </c>
      <c r="B55" s="124"/>
      <c r="C55" s="124"/>
      <c r="D55" s="124"/>
      <c r="E55" s="124"/>
      <c r="F55" s="124"/>
      <c r="G55" s="125"/>
      <c r="H55" s="126" t="e">
        <f t="shared" si="4"/>
        <v>#DIV/0!</v>
      </c>
    </row>
    <row r="56" spans="1:8" ht="15" hidden="1" customHeight="1" x14ac:dyDescent="0.2">
      <c r="A56" s="123" t="s">
        <v>270</v>
      </c>
      <c r="B56" s="124"/>
      <c r="C56" s="124"/>
      <c r="D56" s="124"/>
      <c r="E56" s="124"/>
      <c r="F56" s="124"/>
      <c r="G56" s="125"/>
      <c r="H56" s="126" t="e">
        <f t="shared" si="4"/>
        <v>#DIV/0!</v>
      </c>
    </row>
    <row r="57" spans="1:8" ht="15.75" hidden="1" customHeight="1" thickBot="1" x14ac:dyDescent="0.25">
      <c r="A57" s="132" t="s">
        <v>271</v>
      </c>
      <c r="B57" s="133"/>
      <c r="C57" s="133"/>
      <c r="D57" s="133"/>
      <c r="E57" s="133"/>
      <c r="F57" s="133"/>
      <c r="G57" s="135"/>
      <c r="H57" s="126" t="e">
        <f t="shared" si="4"/>
        <v>#DIV/0!</v>
      </c>
    </row>
    <row r="58" spans="1:8" ht="15" hidden="1" customHeight="1" thickBot="1" x14ac:dyDescent="0.25"/>
    <row r="59" spans="1:8" ht="20.25" hidden="1" customHeight="1" x14ac:dyDescent="0.2">
      <c r="A59" s="851" t="s">
        <v>282</v>
      </c>
      <c r="B59" s="852"/>
      <c r="C59" s="852"/>
      <c r="D59" s="852"/>
      <c r="E59" s="852"/>
      <c r="F59" s="852"/>
      <c r="G59" s="852"/>
      <c r="H59" s="853"/>
    </row>
    <row r="60" spans="1:8" ht="25.5" hidden="1" customHeight="1" x14ac:dyDescent="0.2">
      <c r="A60" s="119" t="s">
        <v>52</v>
      </c>
      <c r="B60" s="120" t="s">
        <v>257</v>
      </c>
      <c r="C60" s="120" t="s">
        <v>258</v>
      </c>
      <c r="D60" s="120" t="s">
        <v>259</v>
      </c>
      <c r="E60" s="120" t="s">
        <v>260</v>
      </c>
      <c r="F60" s="120" t="s">
        <v>261</v>
      </c>
      <c r="G60" s="121" t="s">
        <v>262</v>
      </c>
      <c r="H60" s="122" t="s">
        <v>263</v>
      </c>
    </row>
    <row r="61" spans="1:8" ht="15" hidden="1" customHeight="1" x14ac:dyDescent="0.2">
      <c r="A61" s="123" t="s">
        <v>273</v>
      </c>
      <c r="B61" s="124"/>
      <c r="C61" s="124"/>
      <c r="D61" s="124"/>
      <c r="E61" s="124"/>
      <c r="F61" s="124"/>
      <c r="G61" s="125"/>
      <c r="H61" s="126" t="e">
        <f>G61/E61</f>
        <v>#DIV/0!</v>
      </c>
    </row>
    <row r="62" spans="1:8" ht="15" hidden="1" customHeight="1" x14ac:dyDescent="0.2">
      <c r="A62" s="123" t="s">
        <v>275</v>
      </c>
      <c r="B62" s="124"/>
      <c r="C62" s="124"/>
      <c r="D62" s="124"/>
      <c r="E62" s="124"/>
      <c r="F62" s="124"/>
      <c r="G62" s="125"/>
      <c r="H62" s="126" t="e">
        <f t="shared" ref="H62:H71" si="5">G62/E62</f>
        <v>#DIV/0!</v>
      </c>
    </row>
    <row r="63" spans="1:8" ht="15" hidden="1" customHeight="1" x14ac:dyDescent="0.2">
      <c r="A63" s="123" t="s">
        <v>276</v>
      </c>
      <c r="B63" s="124"/>
      <c r="C63" s="124"/>
      <c r="D63" s="124"/>
      <c r="E63" s="124"/>
      <c r="F63" s="124"/>
      <c r="G63" s="125"/>
      <c r="H63" s="126" t="e">
        <f t="shared" si="5"/>
        <v>#DIV/0!</v>
      </c>
    </row>
    <row r="64" spans="1:8" ht="15" hidden="1" customHeight="1" x14ac:dyDescent="0.2">
      <c r="A64" s="123" t="s">
        <v>277</v>
      </c>
      <c r="B64" s="124"/>
      <c r="C64" s="124"/>
      <c r="D64" s="124"/>
      <c r="E64" s="124"/>
      <c r="F64" s="124"/>
      <c r="G64" s="125"/>
      <c r="H64" s="126" t="e">
        <f t="shared" si="5"/>
        <v>#DIV/0!</v>
      </c>
    </row>
    <row r="65" spans="1:14" ht="15" hidden="1" customHeight="1" x14ac:dyDescent="0.2">
      <c r="A65" s="123" t="s">
        <v>278</v>
      </c>
      <c r="B65" s="124"/>
      <c r="C65" s="124"/>
      <c r="D65" s="124"/>
      <c r="E65" s="124"/>
      <c r="F65" s="124"/>
      <c r="G65" s="125"/>
      <c r="H65" s="126" t="e">
        <f t="shared" si="5"/>
        <v>#DIV/0!</v>
      </c>
    </row>
    <row r="66" spans="1:14" ht="15" hidden="1" customHeight="1" x14ac:dyDescent="0.2">
      <c r="A66" s="123" t="s">
        <v>279</v>
      </c>
      <c r="B66" s="124"/>
      <c r="C66" s="124"/>
      <c r="D66" s="124"/>
      <c r="E66" s="124"/>
      <c r="F66" s="124"/>
      <c r="G66" s="125"/>
      <c r="H66" s="126" t="e">
        <f t="shared" si="5"/>
        <v>#DIV/0!</v>
      </c>
    </row>
    <row r="67" spans="1:14" ht="15" hidden="1" customHeight="1" x14ac:dyDescent="0.2">
      <c r="A67" s="123" t="s">
        <v>264</v>
      </c>
      <c r="B67" s="124"/>
      <c r="C67" s="124"/>
      <c r="D67" s="124"/>
      <c r="E67" s="124"/>
      <c r="F67" s="124"/>
      <c r="G67" s="125"/>
      <c r="H67" s="126" t="e">
        <f t="shared" si="5"/>
        <v>#DIV/0!</v>
      </c>
    </row>
    <row r="68" spans="1:14" ht="15" hidden="1" customHeight="1" x14ac:dyDescent="0.2">
      <c r="A68" s="123" t="s">
        <v>265</v>
      </c>
      <c r="B68" s="124"/>
      <c r="C68" s="124"/>
      <c r="D68" s="124"/>
      <c r="E68" s="124"/>
      <c r="F68" s="124"/>
      <c r="G68" s="125"/>
      <c r="H68" s="126" t="e">
        <f t="shared" si="5"/>
        <v>#DIV/0!</v>
      </c>
    </row>
    <row r="69" spans="1:14" ht="15" hidden="1" customHeight="1" x14ac:dyDescent="0.2">
      <c r="A69" s="123" t="s">
        <v>268</v>
      </c>
      <c r="B69" s="124"/>
      <c r="C69" s="124"/>
      <c r="D69" s="124"/>
      <c r="E69" s="124"/>
      <c r="F69" s="124"/>
      <c r="G69" s="125"/>
      <c r="H69" s="126" t="e">
        <f t="shared" si="5"/>
        <v>#DIV/0!</v>
      </c>
    </row>
    <row r="70" spans="1:14" ht="15" hidden="1" customHeight="1" x14ac:dyDescent="0.2">
      <c r="A70" s="123" t="s">
        <v>269</v>
      </c>
      <c r="B70" s="124"/>
      <c r="C70" s="124"/>
      <c r="D70" s="124"/>
      <c r="E70" s="124"/>
      <c r="F70" s="124"/>
      <c r="G70" s="125"/>
      <c r="H70" s="126" t="e">
        <f t="shared" si="5"/>
        <v>#DIV/0!</v>
      </c>
    </row>
    <row r="71" spans="1:14" ht="15" hidden="1" customHeight="1" x14ac:dyDescent="0.2">
      <c r="A71" s="123" t="s">
        <v>270</v>
      </c>
      <c r="B71" s="124"/>
      <c r="C71" s="124"/>
      <c r="D71" s="124"/>
      <c r="E71" s="124"/>
      <c r="F71" s="124"/>
      <c r="G71" s="125"/>
      <c r="H71" s="126" t="e">
        <f t="shared" si="5"/>
        <v>#DIV/0!</v>
      </c>
    </row>
    <row r="72" spans="1:14" ht="16.5" hidden="1" customHeight="1" thickBot="1" x14ac:dyDescent="0.25"/>
    <row r="73" spans="1:14" ht="23.25" hidden="1" customHeight="1" x14ac:dyDescent="0.2">
      <c r="A73" s="872" t="s">
        <v>283</v>
      </c>
      <c r="B73" s="873"/>
      <c r="C73" s="873"/>
      <c r="D73" s="873"/>
      <c r="E73" s="873"/>
      <c r="F73" s="873"/>
      <c r="G73" s="873"/>
      <c r="H73" s="873"/>
      <c r="I73" s="873"/>
      <c r="J73" s="873"/>
      <c r="K73" s="873"/>
      <c r="L73" s="873"/>
      <c r="M73" s="873"/>
      <c r="N73" s="874"/>
    </row>
    <row r="74" spans="1:14" ht="32.25" hidden="1" customHeight="1" x14ac:dyDescent="0.2">
      <c r="A74" s="119" t="s">
        <v>47</v>
      </c>
      <c r="B74" s="120" t="s">
        <v>284</v>
      </c>
      <c r="C74" s="120" t="s">
        <v>285</v>
      </c>
      <c r="D74" s="120" t="s">
        <v>286</v>
      </c>
      <c r="E74" s="120" t="s">
        <v>287</v>
      </c>
      <c r="F74" s="120" t="s">
        <v>288</v>
      </c>
      <c r="G74" s="121" t="s">
        <v>289</v>
      </c>
      <c r="H74" s="120" t="s">
        <v>290</v>
      </c>
      <c r="I74" s="120" t="s">
        <v>291</v>
      </c>
      <c r="J74" s="121" t="s">
        <v>292</v>
      </c>
      <c r="K74" s="120" t="s">
        <v>293</v>
      </c>
      <c r="L74" s="120" t="s">
        <v>294</v>
      </c>
      <c r="M74" s="120" t="s">
        <v>295</v>
      </c>
      <c r="N74" s="122" t="s">
        <v>296</v>
      </c>
    </row>
    <row r="75" spans="1:14" ht="32.25" hidden="1" customHeight="1" x14ac:dyDescent="0.2">
      <c r="A75" s="124" t="s">
        <v>264</v>
      </c>
      <c r="B75" s="124"/>
      <c r="C75" s="124"/>
      <c r="D75" s="124"/>
      <c r="E75" s="124"/>
      <c r="F75" s="124"/>
      <c r="G75" s="125"/>
      <c r="H75" s="124"/>
      <c r="I75" s="124"/>
      <c r="J75" s="124" t="e">
        <f>I75/H75</f>
        <v>#DIV/0!</v>
      </c>
      <c r="K75" s="124"/>
      <c r="L75" s="124"/>
      <c r="M75" s="124" t="e">
        <f>L75/K75</f>
        <v>#DIV/0!</v>
      </c>
      <c r="N75" s="124"/>
    </row>
    <row r="76" spans="1:14" ht="32.25" hidden="1" customHeight="1" x14ac:dyDescent="0.2">
      <c r="A76" s="124" t="s">
        <v>265</v>
      </c>
      <c r="B76" s="139" t="s">
        <v>297</v>
      </c>
      <c r="C76" s="139" t="s">
        <v>298</v>
      </c>
      <c r="D76" s="139" t="s">
        <v>299</v>
      </c>
      <c r="E76" s="124" t="s">
        <v>300</v>
      </c>
      <c r="F76" s="140">
        <v>0.3</v>
      </c>
      <c r="G76" s="125" t="s">
        <v>298</v>
      </c>
      <c r="H76" s="124">
        <v>0.1</v>
      </c>
      <c r="I76" s="124">
        <v>0</v>
      </c>
      <c r="J76" s="124">
        <f t="shared" ref="J76:J88" si="6">I76/H76</f>
        <v>0</v>
      </c>
      <c r="K76" s="124"/>
      <c r="L76" s="124"/>
      <c r="M76" s="124"/>
      <c r="N76" s="124"/>
    </row>
    <row r="77" spans="1:14" ht="32.25" hidden="1" customHeight="1" x14ac:dyDescent="0.2">
      <c r="A77" s="124" t="s">
        <v>265</v>
      </c>
      <c r="B77" s="139" t="s">
        <v>301</v>
      </c>
      <c r="C77" s="139" t="s">
        <v>302</v>
      </c>
      <c r="D77" s="139" t="s">
        <v>303</v>
      </c>
      <c r="E77" s="124" t="s">
        <v>300</v>
      </c>
      <c r="F77" s="140">
        <v>0.35</v>
      </c>
      <c r="G77" s="125" t="s">
        <v>302</v>
      </c>
      <c r="H77" s="124">
        <v>0.1</v>
      </c>
      <c r="I77" s="124">
        <v>0</v>
      </c>
      <c r="J77" s="124">
        <f t="shared" si="6"/>
        <v>0</v>
      </c>
      <c r="K77" s="124"/>
      <c r="L77" s="124"/>
      <c r="M77" s="124"/>
      <c r="N77" s="124"/>
    </row>
    <row r="78" spans="1:14" ht="32.25" hidden="1" customHeight="1" x14ac:dyDescent="0.2">
      <c r="A78" s="124" t="s">
        <v>265</v>
      </c>
      <c r="B78" s="139" t="s">
        <v>301</v>
      </c>
      <c r="C78" s="139" t="s">
        <v>304</v>
      </c>
      <c r="D78" s="139" t="s">
        <v>303</v>
      </c>
      <c r="E78" s="124" t="s">
        <v>300</v>
      </c>
      <c r="F78" s="140">
        <v>0.35</v>
      </c>
      <c r="G78" s="125" t="s">
        <v>304</v>
      </c>
      <c r="H78" s="124">
        <v>5</v>
      </c>
      <c r="I78" s="124">
        <v>0</v>
      </c>
      <c r="J78" s="124">
        <f t="shared" si="6"/>
        <v>0</v>
      </c>
      <c r="K78" s="124"/>
      <c r="L78" s="124"/>
      <c r="M78" s="124" t="e">
        <f t="shared" ref="M78:M88" si="7">L78/K78</f>
        <v>#DIV/0!</v>
      </c>
      <c r="N78" s="124"/>
    </row>
    <row r="79" spans="1:14" ht="32.25" hidden="1" customHeight="1" x14ac:dyDescent="0.2">
      <c r="A79" s="124" t="s">
        <v>268</v>
      </c>
      <c r="B79" s="139" t="s">
        <v>297</v>
      </c>
      <c r="C79" s="139" t="s">
        <v>298</v>
      </c>
      <c r="D79" s="139" t="s">
        <v>299</v>
      </c>
      <c r="E79" s="124" t="s">
        <v>300</v>
      </c>
      <c r="F79" s="140">
        <v>0.3</v>
      </c>
      <c r="G79" s="125" t="s">
        <v>298</v>
      </c>
      <c r="H79" s="124">
        <v>0.1</v>
      </c>
      <c r="I79" s="124">
        <v>0</v>
      </c>
      <c r="J79" s="124">
        <f t="shared" si="6"/>
        <v>0</v>
      </c>
      <c r="K79" s="124"/>
      <c r="L79" s="124"/>
      <c r="M79" s="124" t="e">
        <f t="shared" si="7"/>
        <v>#DIV/0!</v>
      </c>
      <c r="N79" s="124"/>
    </row>
    <row r="80" spans="1:14" ht="32.25" hidden="1" customHeight="1" x14ac:dyDescent="0.2">
      <c r="A80" s="124" t="s">
        <v>268</v>
      </c>
      <c r="B80" s="139" t="s">
        <v>301</v>
      </c>
      <c r="C80" s="139" t="s">
        <v>302</v>
      </c>
      <c r="D80" s="139" t="s">
        <v>303</v>
      </c>
      <c r="E80" s="124" t="s">
        <v>300</v>
      </c>
      <c r="F80" s="140">
        <v>0.35</v>
      </c>
      <c r="G80" s="125" t="s">
        <v>302</v>
      </c>
      <c r="H80" s="124">
        <v>0.1</v>
      </c>
      <c r="I80" s="124">
        <v>0</v>
      </c>
      <c r="J80" s="124">
        <f t="shared" si="6"/>
        <v>0</v>
      </c>
      <c r="K80" s="124"/>
      <c r="L80" s="124"/>
      <c r="M80" s="124"/>
      <c r="N80" s="124"/>
    </row>
    <row r="81" spans="1:14" ht="32.25" hidden="1" customHeight="1" x14ac:dyDescent="0.2">
      <c r="A81" s="124" t="s">
        <v>268</v>
      </c>
      <c r="B81" s="139" t="s">
        <v>301</v>
      </c>
      <c r="C81" s="139" t="s">
        <v>304</v>
      </c>
      <c r="D81" s="139" t="s">
        <v>303</v>
      </c>
      <c r="E81" s="124" t="s">
        <v>300</v>
      </c>
      <c r="F81" s="140">
        <v>0.35</v>
      </c>
      <c r="G81" s="125" t="s">
        <v>304</v>
      </c>
      <c r="H81" s="124">
        <v>5</v>
      </c>
      <c r="I81" s="124">
        <v>0</v>
      </c>
      <c r="J81" s="124">
        <f t="shared" si="6"/>
        <v>0</v>
      </c>
      <c r="K81" s="124"/>
      <c r="L81" s="124"/>
      <c r="M81" s="124"/>
      <c r="N81" s="124"/>
    </row>
    <row r="82" spans="1:14" ht="32.25" hidden="1" customHeight="1" x14ac:dyDescent="0.2">
      <c r="A82" s="124" t="s">
        <v>269</v>
      </c>
      <c r="B82" s="139" t="s">
        <v>297</v>
      </c>
      <c r="C82" s="139" t="s">
        <v>298</v>
      </c>
      <c r="D82" s="139" t="s">
        <v>299</v>
      </c>
      <c r="E82" s="124" t="s">
        <v>300</v>
      </c>
      <c r="F82" s="140">
        <v>0.3</v>
      </c>
      <c r="G82" s="125" t="s">
        <v>298</v>
      </c>
      <c r="H82" s="124">
        <v>0.1</v>
      </c>
      <c r="I82" s="124">
        <v>0</v>
      </c>
      <c r="J82" s="124">
        <f t="shared" si="6"/>
        <v>0</v>
      </c>
      <c r="K82" s="124"/>
      <c r="L82" s="124"/>
      <c r="M82" s="124" t="e">
        <f t="shared" si="7"/>
        <v>#DIV/0!</v>
      </c>
      <c r="N82" s="124"/>
    </row>
    <row r="83" spans="1:14" ht="32.25" hidden="1" customHeight="1" x14ac:dyDescent="0.2">
      <c r="A83" s="124" t="s">
        <v>269</v>
      </c>
      <c r="B83" s="139" t="s">
        <v>301</v>
      </c>
      <c r="C83" s="139" t="s">
        <v>302</v>
      </c>
      <c r="D83" s="139" t="s">
        <v>303</v>
      </c>
      <c r="E83" s="124" t="s">
        <v>300</v>
      </c>
      <c r="F83" s="140">
        <v>0.35</v>
      </c>
      <c r="G83" s="125" t="s">
        <v>302</v>
      </c>
      <c r="H83" s="124">
        <v>0.1</v>
      </c>
      <c r="I83" s="124">
        <v>0</v>
      </c>
      <c r="J83" s="124">
        <f t="shared" si="6"/>
        <v>0</v>
      </c>
      <c r="K83" s="124"/>
      <c r="L83" s="124"/>
      <c r="M83" s="124"/>
      <c r="N83" s="124"/>
    </row>
    <row r="84" spans="1:14" ht="32.25" hidden="1" customHeight="1" x14ac:dyDescent="0.2">
      <c r="A84" s="124" t="s">
        <v>269</v>
      </c>
      <c r="B84" s="139" t="s">
        <v>301</v>
      </c>
      <c r="C84" s="139" t="s">
        <v>304</v>
      </c>
      <c r="D84" s="139" t="s">
        <v>303</v>
      </c>
      <c r="E84" s="124" t="s">
        <v>300</v>
      </c>
      <c r="F84" s="140">
        <v>0.35</v>
      </c>
      <c r="G84" s="125" t="s">
        <v>304</v>
      </c>
      <c r="H84" s="124">
        <v>5</v>
      </c>
      <c r="I84" s="124">
        <v>0</v>
      </c>
      <c r="J84" s="124">
        <f t="shared" si="6"/>
        <v>0</v>
      </c>
      <c r="K84" s="124"/>
      <c r="L84" s="124"/>
      <c r="M84" s="124"/>
      <c r="N84" s="124"/>
    </row>
    <row r="85" spans="1:14" ht="32.25" hidden="1" customHeight="1" x14ac:dyDescent="0.2">
      <c r="A85" s="124" t="s">
        <v>270</v>
      </c>
      <c r="B85" s="139" t="s">
        <v>297</v>
      </c>
      <c r="C85" s="139" t="s">
        <v>298</v>
      </c>
      <c r="D85" s="139" t="s">
        <v>299</v>
      </c>
      <c r="E85" s="124" t="s">
        <v>300</v>
      </c>
      <c r="F85" s="140">
        <v>0.3</v>
      </c>
      <c r="G85" s="125" t="s">
        <v>298</v>
      </c>
      <c r="H85" s="124">
        <v>0.1</v>
      </c>
      <c r="I85" s="124">
        <v>0</v>
      </c>
      <c r="J85" s="124">
        <f t="shared" si="6"/>
        <v>0</v>
      </c>
      <c r="K85" s="124"/>
      <c r="L85" s="124"/>
      <c r="M85" s="124"/>
      <c r="N85" s="124"/>
    </row>
    <row r="86" spans="1:14" ht="32.25" hidden="1" customHeight="1" x14ac:dyDescent="0.2">
      <c r="A86" s="124" t="s">
        <v>270</v>
      </c>
      <c r="B86" s="139" t="s">
        <v>301</v>
      </c>
      <c r="C86" s="139" t="s">
        <v>302</v>
      </c>
      <c r="D86" s="139" t="s">
        <v>303</v>
      </c>
      <c r="E86" s="124" t="s">
        <v>300</v>
      </c>
      <c r="F86" s="140">
        <v>0.35</v>
      </c>
      <c r="G86" s="125" t="s">
        <v>302</v>
      </c>
      <c r="H86" s="124">
        <v>0.1</v>
      </c>
      <c r="I86" s="124">
        <v>0</v>
      </c>
      <c r="J86" s="124">
        <f t="shared" si="6"/>
        <v>0</v>
      </c>
      <c r="K86" s="124"/>
      <c r="L86" s="124"/>
      <c r="M86" s="124"/>
      <c r="N86" s="124"/>
    </row>
    <row r="87" spans="1:14" ht="32.25" hidden="1" customHeight="1" x14ac:dyDescent="0.2">
      <c r="A87" s="124" t="s">
        <v>270</v>
      </c>
      <c r="B87" s="139" t="s">
        <v>301</v>
      </c>
      <c r="C87" s="139" t="s">
        <v>304</v>
      </c>
      <c r="D87" s="139" t="s">
        <v>303</v>
      </c>
      <c r="E87" s="124" t="s">
        <v>300</v>
      </c>
      <c r="F87" s="140">
        <v>0.35</v>
      </c>
      <c r="G87" s="125" t="s">
        <v>304</v>
      </c>
      <c r="H87" s="124">
        <v>5</v>
      </c>
      <c r="I87" s="124">
        <v>0</v>
      </c>
      <c r="J87" s="124">
        <f t="shared" si="6"/>
        <v>0</v>
      </c>
      <c r="K87" s="124"/>
      <c r="L87" s="124"/>
      <c r="M87" s="124" t="e">
        <f t="shared" si="7"/>
        <v>#DIV/0!</v>
      </c>
      <c r="N87" s="124"/>
    </row>
    <row r="88" spans="1:14" ht="32.25" hidden="1" customHeight="1" x14ac:dyDescent="0.2">
      <c r="A88" s="124" t="s">
        <v>271</v>
      </c>
      <c r="B88" s="124"/>
      <c r="C88" s="124"/>
      <c r="D88" s="124"/>
      <c r="E88" s="124"/>
      <c r="F88" s="124"/>
      <c r="G88" s="125"/>
      <c r="H88" s="124"/>
      <c r="I88" s="124"/>
      <c r="J88" s="124" t="e">
        <f t="shared" si="6"/>
        <v>#DIV/0!</v>
      </c>
      <c r="K88" s="124"/>
      <c r="L88" s="124"/>
      <c r="M88" s="124" t="e">
        <f t="shared" si="7"/>
        <v>#DIV/0!</v>
      </c>
      <c r="N88" s="124"/>
    </row>
    <row r="89" spans="1:14" ht="12.75" hidden="1" thickBot="1" x14ac:dyDescent="0.25"/>
    <row r="90" spans="1:14" hidden="1" x14ac:dyDescent="0.2">
      <c r="A90" s="141" t="s">
        <v>305</v>
      </c>
      <c r="B90" s="142"/>
      <c r="C90" s="142"/>
      <c r="D90" s="142"/>
      <c r="E90" s="142"/>
      <c r="F90" s="142"/>
      <c r="G90" s="142"/>
      <c r="H90" s="142"/>
      <c r="I90" s="142"/>
      <c r="J90" s="142"/>
      <c r="K90" s="143"/>
    </row>
    <row r="91" spans="1:14" ht="44.25" hidden="1" customHeight="1" x14ac:dyDescent="0.2">
      <c r="A91" s="119" t="s">
        <v>48</v>
      </c>
      <c r="B91" s="137" t="s">
        <v>284</v>
      </c>
      <c r="C91" s="137" t="s">
        <v>285</v>
      </c>
      <c r="D91" s="137" t="s">
        <v>286</v>
      </c>
      <c r="E91" s="137" t="s">
        <v>287</v>
      </c>
      <c r="F91" s="137" t="s">
        <v>306</v>
      </c>
      <c r="G91" s="137" t="s">
        <v>289</v>
      </c>
      <c r="H91" s="137" t="s">
        <v>307</v>
      </c>
      <c r="I91" s="137" t="s">
        <v>308</v>
      </c>
      <c r="J91" s="137" t="s">
        <v>309</v>
      </c>
      <c r="K91" s="138" t="s">
        <v>296</v>
      </c>
    </row>
    <row r="92" spans="1:14" ht="14.25" hidden="1" x14ac:dyDescent="0.2">
      <c r="A92" s="124" t="s">
        <v>273</v>
      </c>
      <c r="B92" s="124" t="s">
        <v>297</v>
      </c>
      <c r="C92" s="124" t="s">
        <v>298</v>
      </c>
      <c r="D92" s="124" t="s">
        <v>299</v>
      </c>
      <c r="E92" s="124" t="s">
        <v>300</v>
      </c>
      <c r="F92" s="171">
        <v>0.3</v>
      </c>
      <c r="G92" s="181" t="s">
        <v>298</v>
      </c>
      <c r="H92" s="182">
        <v>5</v>
      </c>
      <c r="I92" s="182">
        <v>0</v>
      </c>
      <c r="J92" s="176">
        <f>I92/H92</f>
        <v>0</v>
      </c>
      <c r="K92" s="124" t="s">
        <v>310</v>
      </c>
      <c r="L92" s="183">
        <f t="shared" ref="L92:L112" si="8">LEN(K92)</f>
        <v>300</v>
      </c>
    </row>
    <row r="93" spans="1:14" ht="14.25" hidden="1" x14ac:dyDescent="0.2">
      <c r="A93" s="124" t="s">
        <v>273</v>
      </c>
      <c r="B93" s="124" t="s">
        <v>301</v>
      </c>
      <c r="C93" s="124" t="s">
        <v>302</v>
      </c>
      <c r="D93" s="124" t="s">
        <v>303</v>
      </c>
      <c r="E93" s="124" t="s">
        <v>300</v>
      </c>
      <c r="F93" s="171">
        <v>0.35</v>
      </c>
      <c r="G93" s="181" t="s">
        <v>302</v>
      </c>
      <c r="H93" s="182">
        <v>5</v>
      </c>
      <c r="I93" s="182">
        <v>0</v>
      </c>
      <c r="J93" s="176">
        <f t="shared" ref="J93:J124" si="9">I93/H93</f>
        <v>0</v>
      </c>
      <c r="K93" s="124" t="s">
        <v>311</v>
      </c>
      <c r="L93" s="183">
        <f t="shared" si="8"/>
        <v>261</v>
      </c>
    </row>
    <row r="94" spans="1:14" ht="14.25" hidden="1" x14ac:dyDescent="0.2">
      <c r="A94" s="124" t="s">
        <v>273</v>
      </c>
      <c r="B94" s="124" t="s">
        <v>301</v>
      </c>
      <c r="C94" s="124" t="s">
        <v>304</v>
      </c>
      <c r="D94" s="124" t="s">
        <v>303</v>
      </c>
      <c r="E94" s="124" t="s">
        <v>300</v>
      </c>
      <c r="F94" s="171">
        <v>0.35</v>
      </c>
      <c r="G94" s="181" t="s">
        <v>304</v>
      </c>
      <c r="H94" s="182">
        <v>15</v>
      </c>
      <c r="I94" s="182">
        <v>0</v>
      </c>
      <c r="J94" s="176">
        <f t="shared" si="9"/>
        <v>0</v>
      </c>
      <c r="K94" s="124" t="s">
        <v>312</v>
      </c>
      <c r="L94" s="183">
        <f t="shared" si="8"/>
        <v>295</v>
      </c>
    </row>
    <row r="95" spans="1:14" ht="14.25" hidden="1" x14ac:dyDescent="0.2">
      <c r="A95" s="124" t="s">
        <v>275</v>
      </c>
      <c r="B95" s="124" t="s">
        <v>297</v>
      </c>
      <c r="C95" s="124" t="s">
        <v>298</v>
      </c>
      <c r="D95" s="124" t="s">
        <v>299</v>
      </c>
      <c r="E95" s="124" t="s">
        <v>300</v>
      </c>
      <c r="F95" s="171">
        <v>0.3</v>
      </c>
      <c r="G95" s="181" t="s">
        <v>298</v>
      </c>
      <c r="H95" s="182">
        <v>5</v>
      </c>
      <c r="I95" s="182">
        <v>0</v>
      </c>
      <c r="J95" s="176">
        <f t="shared" si="9"/>
        <v>0</v>
      </c>
      <c r="K95" s="124" t="s">
        <v>313</v>
      </c>
      <c r="L95" s="183">
        <f t="shared" si="8"/>
        <v>289</v>
      </c>
    </row>
    <row r="96" spans="1:14" ht="14.25" hidden="1" x14ac:dyDescent="0.2">
      <c r="A96" s="124" t="s">
        <v>275</v>
      </c>
      <c r="B96" s="124" t="s">
        <v>301</v>
      </c>
      <c r="C96" s="124" t="s">
        <v>302</v>
      </c>
      <c r="D96" s="124" t="s">
        <v>303</v>
      </c>
      <c r="E96" s="124" t="s">
        <v>300</v>
      </c>
      <c r="F96" s="171">
        <v>0.35</v>
      </c>
      <c r="G96" s="181" t="s">
        <v>302</v>
      </c>
      <c r="H96" s="182">
        <v>5</v>
      </c>
      <c r="I96" s="182">
        <v>0</v>
      </c>
      <c r="J96" s="176">
        <f t="shared" si="9"/>
        <v>0</v>
      </c>
      <c r="K96" s="124" t="s">
        <v>314</v>
      </c>
      <c r="L96" s="183">
        <f t="shared" si="8"/>
        <v>293</v>
      </c>
    </row>
    <row r="97" spans="1:12" ht="14.25" hidden="1" x14ac:dyDescent="0.2">
      <c r="A97" s="124" t="s">
        <v>275</v>
      </c>
      <c r="B97" s="124" t="s">
        <v>301</v>
      </c>
      <c r="C97" s="124" t="s">
        <v>304</v>
      </c>
      <c r="D97" s="124" t="s">
        <v>303</v>
      </c>
      <c r="E97" s="124" t="s">
        <v>300</v>
      </c>
      <c r="F97" s="171">
        <v>0.35</v>
      </c>
      <c r="G97" s="181" t="s">
        <v>304</v>
      </c>
      <c r="H97" s="182">
        <v>15</v>
      </c>
      <c r="I97" s="182">
        <v>0</v>
      </c>
      <c r="J97" s="176">
        <f t="shared" si="9"/>
        <v>0</v>
      </c>
      <c r="K97" s="124" t="s">
        <v>315</v>
      </c>
      <c r="L97" s="183">
        <f t="shared" si="8"/>
        <v>300</v>
      </c>
    </row>
    <row r="98" spans="1:12" ht="14.25" hidden="1" x14ac:dyDescent="0.2">
      <c r="A98" s="124" t="s">
        <v>276</v>
      </c>
      <c r="B98" s="124" t="s">
        <v>297</v>
      </c>
      <c r="C98" s="124" t="s">
        <v>298</v>
      </c>
      <c r="D98" s="124" t="s">
        <v>299</v>
      </c>
      <c r="E98" s="124" t="s">
        <v>300</v>
      </c>
      <c r="F98" s="171">
        <v>0.3</v>
      </c>
      <c r="G98" s="181" t="s">
        <v>298</v>
      </c>
      <c r="H98" s="182">
        <v>5</v>
      </c>
      <c r="I98" s="182">
        <v>0</v>
      </c>
      <c r="J98" s="176">
        <f t="shared" si="9"/>
        <v>0</v>
      </c>
      <c r="K98" s="124" t="s">
        <v>316</v>
      </c>
      <c r="L98" s="183">
        <f t="shared" si="8"/>
        <v>296</v>
      </c>
    </row>
    <row r="99" spans="1:12" ht="14.25" hidden="1" x14ac:dyDescent="0.2">
      <c r="A99" s="124" t="s">
        <v>276</v>
      </c>
      <c r="B99" s="124" t="s">
        <v>301</v>
      </c>
      <c r="C99" s="124" t="s">
        <v>302</v>
      </c>
      <c r="D99" s="124" t="s">
        <v>303</v>
      </c>
      <c r="E99" s="124" t="s">
        <v>300</v>
      </c>
      <c r="F99" s="171">
        <v>0.35</v>
      </c>
      <c r="G99" s="181" t="s">
        <v>302</v>
      </c>
      <c r="H99" s="182">
        <v>5</v>
      </c>
      <c r="I99" s="182">
        <v>0</v>
      </c>
      <c r="J99" s="176">
        <f t="shared" si="9"/>
        <v>0</v>
      </c>
      <c r="K99" s="124" t="s">
        <v>317</v>
      </c>
      <c r="L99" s="183">
        <f t="shared" si="8"/>
        <v>245</v>
      </c>
    </row>
    <row r="100" spans="1:12" ht="14.25" hidden="1" x14ac:dyDescent="0.2">
      <c r="A100" s="124" t="s">
        <v>276</v>
      </c>
      <c r="B100" s="124" t="s">
        <v>301</v>
      </c>
      <c r="C100" s="124" t="s">
        <v>304</v>
      </c>
      <c r="D100" s="124" t="s">
        <v>303</v>
      </c>
      <c r="E100" s="124" t="s">
        <v>300</v>
      </c>
      <c r="F100" s="171">
        <v>0.35</v>
      </c>
      <c r="G100" s="181" t="s">
        <v>304</v>
      </c>
      <c r="H100" s="182">
        <v>15</v>
      </c>
      <c r="I100" s="182">
        <v>0</v>
      </c>
      <c r="J100" s="176">
        <f t="shared" si="9"/>
        <v>0</v>
      </c>
      <c r="K100" s="124" t="s">
        <v>318</v>
      </c>
      <c r="L100" s="183">
        <f t="shared" si="8"/>
        <v>279</v>
      </c>
    </row>
    <row r="101" spans="1:12" ht="14.25" hidden="1" x14ac:dyDescent="0.2">
      <c r="A101" s="124" t="s">
        <v>277</v>
      </c>
      <c r="B101" s="124" t="s">
        <v>297</v>
      </c>
      <c r="C101" s="124" t="s">
        <v>298</v>
      </c>
      <c r="D101" s="124" t="s">
        <v>299</v>
      </c>
      <c r="E101" s="124" t="s">
        <v>300</v>
      </c>
      <c r="F101" s="171">
        <v>0.3</v>
      </c>
      <c r="G101" s="181" t="s">
        <v>298</v>
      </c>
      <c r="H101" s="182">
        <v>10</v>
      </c>
      <c r="I101" s="182"/>
      <c r="J101" s="176">
        <f t="shared" si="9"/>
        <v>0</v>
      </c>
      <c r="K101" s="124" t="s">
        <v>319</v>
      </c>
      <c r="L101" s="183">
        <f t="shared" si="8"/>
        <v>297</v>
      </c>
    </row>
    <row r="102" spans="1:12" ht="14.25" hidden="1" x14ac:dyDescent="0.2">
      <c r="A102" s="124" t="s">
        <v>277</v>
      </c>
      <c r="B102" s="124" t="s">
        <v>301</v>
      </c>
      <c r="C102" s="124" t="s">
        <v>302</v>
      </c>
      <c r="D102" s="124" t="s">
        <v>303</v>
      </c>
      <c r="E102" s="124" t="s">
        <v>300</v>
      </c>
      <c r="F102" s="171">
        <v>0.35</v>
      </c>
      <c r="G102" s="181" t="s">
        <v>302</v>
      </c>
      <c r="H102" s="182">
        <v>30</v>
      </c>
      <c r="I102" s="182">
        <v>0</v>
      </c>
      <c r="J102" s="176">
        <f t="shared" si="9"/>
        <v>0</v>
      </c>
      <c r="K102" s="124" t="s">
        <v>320</v>
      </c>
      <c r="L102" s="183">
        <f t="shared" si="8"/>
        <v>247</v>
      </c>
    </row>
    <row r="103" spans="1:12" ht="14.25" hidden="1" x14ac:dyDescent="0.2">
      <c r="A103" s="124" t="s">
        <v>277</v>
      </c>
      <c r="B103" s="124" t="s">
        <v>301</v>
      </c>
      <c r="C103" s="124" t="s">
        <v>304</v>
      </c>
      <c r="D103" s="124" t="s">
        <v>303</v>
      </c>
      <c r="E103" s="124" t="s">
        <v>300</v>
      </c>
      <c r="F103" s="171">
        <v>0.35</v>
      </c>
      <c r="G103" s="181" t="s">
        <v>304</v>
      </c>
      <c r="H103" s="182">
        <v>30</v>
      </c>
      <c r="I103" s="182">
        <v>0</v>
      </c>
      <c r="J103" s="176">
        <f t="shared" si="9"/>
        <v>0</v>
      </c>
      <c r="K103" s="124" t="s">
        <v>321</v>
      </c>
      <c r="L103" s="183">
        <f t="shared" si="8"/>
        <v>297</v>
      </c>
    </row>
    <row r="104" spans="1:12" ht="14.25" hidden="1" x14ac:dyDescent="0.2">
      <c r="A104" s="124" t="s">
        <v>278</v>
      </c>
      <c r="B104" s="124" t="s">
        <v>297</v>
      </c>
      <c r="C104" s="124" t="s">
        <v>298</v>
      </c>
      <c r="D104" s="124" t="s">
        <v>299</v>
      </c>
      <c r="E104" s="124" t="s">
        <v>300</v>
      </c>
      <c r="F104" s="171">
        <v>0.3</v>
      </c>
      <c r="G104" s="181" t="s">
        <v>298</v>
      </c>
      <c r="H104" s="182">
        <v>10</v>
      </c>
      <c r="I104" s="182"/>
      <c r="J104" s="176">
        <f t="shared" si="9"/>
        <v>0</v>
      </c>
      <c r="K104" s="124"/>
      <c r="L104" s="183">
        <f t="shared" si="8"/>
        <v>0</v>
      </c>
    </row>
    <row r="105" spans="1:12" ht="14.25" hidden="1" x14ac:dyDescent="0.2">
      <c r="A105" s="124" t="s">
        <v>278</v>
      </c>
      <c r="B105" s="124" t="s">
        <v>301</v>
      </c>
      <c r="C105" s="124" t="s">
        <v>302</v>
      </c>
      <c r="D105" s="124" t="s">
        <v>303</v>
      </c>
      <c r="E105" s="124" t="s">
        <v>300</v>
      </c>
      <c r="F105" s="171">
        <v>0.35</v>
      </c>
      <c r="G105" s="181" t="s">
        <v>302</v>
      </c>
      <c r="H105" s="182">
        <v>30</v>
      </c>
      <c r="I105" s="182">
        <v>0</v>
      </c>
      <c r="J105" s="176">
        <f t="shared" si="9"/>
        <v>0</v>
      </c>
      <c r="K105" s="124"/>
      <c r="L105" s="183">
        <f t="shared" si="8"/>
        <v>0</v>
      </c>
    </row>
    <row r="106" spans="1:12" ht="14.25" hidden="1" x14ac:dyDescent="0.2">
      <c r="A106" s="124" t="s">
        <v>278</v>
      </c>
      <c r="B106" s="124" t="s">
        <v>301</v>
      </c>
      <c r="C106" s="124" t="s">
        <v>304</v>
      </c>
      <c r="D106" s="124" t="s">
        <v>303</v>
      </c>
      <c r="E106" s="124" t="s">
        <v>300</v>
      </c>
      <c r="F106" s="171">
        <v>0.35</v>
      </c>
      <c r="G106" s="181" t="s">
        <v>304</v>
      </c>
      <c r="H106" s="182">
        <v>30</v>
      </c>
      <c r="I106" s="182">
        <v>0</v>
      </c>
      <c r="J106" s="176">
        <f t="shared" si="9"/>
        <v>0</v>
      </c>
      <c r="K106" s="124"/>
      <c r="L106" s="183">
        <f t="shared" si="8"/>
        <v>0</v>
      </c>
    </row>
    <row r="107" spans="1:12" ht="14.25" hidden="1" x14ac:dyDescent="0.2">
      <c r="A107" s="124" t="s">
        <v>279</v>
      </c>
      <c r="B107" s="124" t="s">
        <v>297</v>
      </c>
      <c r="C107" s="124" t="s">
        <v>298</v>
      </c>
      <c r="D107" s="124" t="s">
        <v>299</v>
      </c>
      <c r="E107" s="124" t="s">
        <v>300</v>
      </c>
      <c r="F107" s="171">
        <v>0.3</v>
      </c>
      <c r="G107" s="181" t="s">
        <v>298</v>
      </c>
      <c r="H107" s="182">
        <v>10</v>
      </c>
      <c r="I107" s="182"/>
      <c r="J107" s="176">
        <f t="shared" si="9"/>
        <v>0</v>
      </c>
      <c r="K107" s="124"/>
      <c r="L107" s="183">
        <f t="shared" si="8"/>
        <v>0</v>
      </c>
    </row>
    <row r="108" spans="1:12" ht="14.25" hidden="1" x14ac:dyDescent="0.2">
      <c r="A108" s="124" t="s">
        <v>279</v>
      </c>
      <c r="B108" s="124" t="s">
        <v>301</v>
      </c>
      <c r="C108" s="124" t="s">
        <v>302</v>
      </c>
      <c r="D108" s="124" t="s">
        <v>303</v>
      </c>
      <c r="E108" s="124" t="s">
        <v>300</v>
      </c>
      <c r="F108" s="171">
        <v>0.35</v>
      </c>
      <c r="G108" s="181" t="s">
        <v>302</v>
      </c>
      <c r="H108" s="182">
        <v>30</v>
      </c>
      <c r="I108" s="182">
        <v>0</v>
      </c>
      <c r="J108" s="176">
        <f t="shared" si="9"/>
        <v>0</v>
      </c>
      <c r="K108" s="124"/>
      <c r="L108" s="183">
        <f t="shared" si="8"/>
        <v>0</v>
      </c>
    </row>
    <row r="109" spans="1:12" ht="14.25" hidden="1" x14ac:dyDescent="0.2">
      <c r="A109" s="124" t="s">
        <v>279</v>
      </c>
      <c r="B109" s="124" t="s">
        <v>301</v>
      </c>
      <c r="C109" s="124" t="s">
        <v>304</v>
      </c>
      <c r="D109" s="124" t="s">
        <v>303</v>
      </c>
      <c r="E109" s="124" t="s">
        <v>300</v>
      </c>
      <c r="F109" s="171">
        <v>0.35</v>
      </c>
      <c r="G109" s="181" t="s">
        <v>304</v>
      </c>
      <c r="H109" s="182">
        <v>30</v>
      </c>
      <c r="I109" s="182">
        <v>0</v>
      </c>
      <c r="J109" s="176">
        <f t="shared" si="9"/>
        <v>0</v>
      </c>
      <c r="K109" s="124"/>
      <c r="L109" s="183">
        <f t="shared" si="8"/>
        <v>0</v>
      </c>
    </row>
    <row r="110" spans="1:12" ht="14.25" hidden="1" x14ac:dyDescent="0.2">
      <c r="A110" s="124" t="s">
        <v>264</v>
      </c>
      <c r="B110" s="124" t="s">
        <v>297</v>
      </c>
      <c r="C110" s="124" t="s">
        <v>298</v>
      </c>
      <c r="D110" s="124" t="s">
        <v>299</v>
      </c>
      <c r="E110" s="124" t="s">
        <v>300</v>
      </c>
      <c r="F110" s="171">
        <v>0.3</v>
      </c>
      <c r="G110" s="181" t="s">
        <v>298</v>
      </c>
      <c r="H110" s="182">
        <v>10</v>
      </c>
      <c r="I110" s="182"/>
      <c r="J110" s="176">
        <f t="shared" si="9"/>
        <v>0</v>
      </c>
      <c r="K110" s="124"/>
      <c r="L110" s="183">
        <f t="shared" si="8"/>
        <v>0</v>
      </c>
    </row>
    <row r="111" spans="1:12" ht="14.25" hidden="1" x14ac:dyDescent="0.2">
      <c r="A111" s="124" t="s">
        <v>264</v>
      </c>
      <c r="B111" s="124" t="s">
        <v>301</v>
      </c>
      <c r="C111" s="124" t="s">
        <v>302</v>
      </c>
      <c r="D111" s="124" t="s">
        <v>303</v>
      </c>
      <c r="E111" s="124" t="s">
        <v>300</v>
      </c>
      <c r="F111" s="171">
        <v>0.35</v>
      </c>
      <c r="G111" s="181" t="s">
        <v>302</v>
      </c>
      <c r="H111" s="182">
        <v>30</v>
      </c>
      <c r="I111" s="182"/>
      <c r="J111" s="176">
        <f t="shared" si="9"/>
        <v>0</v>
      </c>
      <c r="K111" s="124"/>
      <c r="L111" s="183">
        <f t="shared" si="8"/>
        <v>0</v>
      </c>
    </row>
    <row r="112" spans="1:12" ht="14.25" hidden="1" x14ac:dyDescent="0.2">
      <c r="A112" s="124" t="s">
        <v>264</v>
      </c>
      <c r="B112" s="124" t="s">
        <v>301</v>
      </c>
      <c r="C112" s="124" t="s">
        <v>304</v>
      </c>
      <c r="D112" s="124" t="s">
        <v>303</v>
      </c>
      <c r="E112" s="124" t="s">
        <v>300</v>
      </c>
      <c r="F112" s="171">
        <v>0.35</v>
      </c>
      <c r="G112" s="181" t="s">
        <v>304</v>
      </c>
      <c r="H112" s="182">
        <v>30</v>
      </c>
      <c r="I112" s="182"/>
      <c r="J112" s="176">
        <f t="shared" si="9"/>
        <v>0</v>
      </c>
      <c r="K112" s="124"/>
      <c r="L112" s="183">
        <f t="shared" si="8"/>
        <v>0</v>
      </c>
    </row>
    <row r="113" spans="1:12" ht="14.25" hidden="1" x14ac:dyDescent="0.2">
      <c r="A113" s="124" t="s">
        <v>265</v>
      </c>
      <c r="B113" s="124" t="s">
        <v>297</v>
      </c>
      <c r="C113" s="124" t="s">
        <v>298</v>
      </c>
      <c r="D113" s="124" t="s">
        <v>299</v>
      </c>
      <c r="E113" s="124" t="s">
        <v>300</v>
      </c>
      <c r="F113" s="171">
        <v>0.3</v>
      </c>
      <c r="G113" s="181" t="s">
        <v>298</v>
      </c>
      <c r="H113" s="182">
        <v>5</v>
      </c>
      <c r="I113" s="182">
        <v>2</v>
      </c>
      <c r="J113" s="176">
        <f t="shared" si="9"/>
        <v>0.4</v>
      </c>
      <c r="K113" s="124" t="s">
        <v>322</v>
      </c>
      <c r="L113" s="183">
        <f t="shared" ref="L113:L121" si="10">LEN(K113)</f>
        <v>196</v>
      </c>
    </row>
    <row r="114" spans="1:12" ht="14.25" hidden="1" x14ac:dyDescent="0.2">
      <c r="A114" s="124" t="s">
        <v>265</v>
      </c>
      <c r="B114" s="124" t="s">
        <v>301</v>
      </c>
      <c r="C114" s="124" t="s">
        <v>302</v>
      </c>
      <c r="D114" s="124" t="s">
        <v>303</v>
      </c>
      <c r="E114" s="124" t="s">
        <v>300</v>
      </c>
      <c r="F114" s="171">
        <v>0.35</v>
      </c>
      <c r="G114" s="181" t="s">
        <v>302</v>
      </c>
      <c r="H114" s="182">
        <v>5</v>
      </c>
      <c r="I114" s="182">
        <v>5</v>
      </c>
      <c r="J114" s="176">
        <f t="shared" si="9"/>
        <v>1</v>
      </c>
      <c r="K114" s="124" t="s">
        <v>323</v>
      </c>
      <c r="L114" s="183">
        <f t="shared" si="10"/>
        <v>197</v>
      </c>
    </row>
    <row r="115" spans="1:12" ht="14.25" hidden="1" x14ac:dyDescent="0.2">
      <c r="A115" s="124" t="s">
        <v>265</v>
      </c>
      <c r="B115" s="124" t="s">
        <v>301</v>
      </c>
      <c r="C115" s="124" t="s">
        <v>304</v>
      </c>
      <c r="D115" s="124" t="s">
        <v>303</v>
      </c>
      <c r="E115" s="124" t="s">
        <v>300</v>
      </c>
      <c r="F115" s="171">
        <v>0.35</v>
      </c>
      <c r="G115" s="181" t="s">
        <v>304</v>
      </c>
      <c r="H115" s="182">
        <v>5</v>
      </c>
      <c r="I115" s="182">
        <v>5</v>
      </c>
      <c r="J115" s="176">
        <f t="shared" si="9"/>
        <v>1</v>
      </c>
      <c r="K115" s="124" t="s">
        <v>324</v>
      </c>
      <c r="L115" s="183">
        <f t="shared" si="10"/>
        <v>158</v>
      </c>
    </row>
    <row r="116" spans="1:12" ht="14.25" hidden="1" x14ac:dyDescent="0.2">
      <c r="A116" s="124" t="s">
        <v>268</v>
      </c>
      <c r="B116" s="124" t="s">
        <v>297</v>
      </c>
      <c r="C116" s="124" t="s">
        <v>298</v>
      </c>
      <c r="D116" s="124" t="s">
        <v>299</v>
      </c>
      <c r="E116" s="124" t="s">
        <v>300</v>
      </c>
      <c r="F116" s="171">
        <v>0.3</v>
      </c>
      <c r="G116" s="181" t="s">
        <v>298</v>
      </c>
      <c r="H116" s="182">
        <v>5</v>
      </c>
      <c r="I116" s="182">
        <v>19.43</v>
      </c>
      <c r="J116" s="176">
        <f t="shared" si="9"/>
        <v>3.8860000000000001</v>
      </c>
      <c r="K116" s="124" t="s">
        <v>397</v>
      </c>
      <c r="L116" s="183">
        <f t="shared" si="10"/>
        <v>62</v>
      </c>
    </row>
    <row r="117" spans="1:12" ht="14.25" hidden="1" x14ac:dyDescent="0.2">
      <c r="A117" s="124" t="s">
        <v>268</v>
      </c>
      <c r="B117" s="124" t="s">
        <v>301</v>
      </c>
      <c r="C117" s="124" t="s">
        <v>302</v>
      </c>
      <c r="D117" s="124" t="s">
        <v>303</v>
      </c>
      <c r="E117" s="124" t="s">
        <v>300</v>
      </c>
      <c r="F117" s="171">
        <v>0.35</v>
      </c>
      <c r="G117" s="181" t="s">
        <v>302</v>
      </c>
      <c r="H117" s="182">
        <v>5</v>
      </c>
      <c r="I117" s="182">
        <v>1.6600000000000001</v>
      </c>
      <c r="J117" s="176">
        <f t="shared" si="9"/>
        <v>0.33200000000000002</v>
      </c>
      <c r="K117" s="124" t="s">
        <v>399</v>
      </c>
      <c r="L117" s="183">
        <f t="shared" si="10"/>
        <v>153</v>
      </c>
    </row>
    <row r="118" spans="1:12" ht="14.25" hidden="1" x14ac:dyDescent="0.2">
      <c r="A118" s="124" t="s">
        <v>268</v>
      </c>
      <c r="B118" s="124" t="s">
        <v>301</v>
      </c>
      <c r="C118" s="124" t="s">
        <v>304</v>
      </c>
      <c r="D118" s="124" t="s">
        <v>303</v>
      </c>
      <c r="E118" s="124" t="s">
        <v>300</v>
      </c>
      <c r="F118" s="171">
        <v>0.35</v>
      </c>
      <c r="G118" s="181" t="s">
        <v>304</v>
      </c>
      <c r="H118" s="182">
        <v>5</v>
      </c>
      <c r="I118" s="182">
        <v>32.94</v>
      </c>
      <c r="J118" s="176">
        <f t="shared" si="9"/>
        <v>6.5879999999999992</v>
      </c>
      <c r="K118" s="124" t="s">
        <v>398</v>
      </c>
      <c r="L118" s="183">
        <f t="shared" si="10"/>
        <v>139</v>
      </c>
    </row>
    <row r="119" spans="1:12" ht="14.25" hidden="1" x14ac:dyDescent="0.2">
      <c r="A119" s="124" t="s">
        <v>269</v>
      </c>
      <c r="B119" s="124" t="s">
        <v>297</v>
      </c>
      <c r="C119" s="124" t="s">
        <v>298</v>
      </c>
      <c r="D119" s="124" t="s">
        <v>299</v>
      </c>
      <c r="E119" s="124" t="s">
        <v>300</v>
      </c>
      <c r="F119" s="171">
        <v>0.3</v>
      </c>
      <c r="G119" s="181" t="s">
        <v>298</v>
      </c>
      <c r="H119" s="182">
        <v>19.529999999999998</v>
      </c>
      <c r="I119" s="182">
        <v>19.549999999999997</v>
      </c>
      <c r="J119" s="176">
        <f t="shared" si="9"/>
        <v>1.0010240655401945</v>
      </c>
      <c r="K119" s="124" t="s">
        <v>402</v>
      </c>
      <c r="L119" s="183">
        <f t="shared" si="10"/>
        <v>198</v>
      </c>
    </row>
    <row r="120" spans="1:12" ht="14.25" hidden="1" x14ac:dyDescent="0.2">
      <c r="A120" s="124" t="s">
        <v>269</v>
      </c>
      <c r="B120" s="124" t="s">
        <v>301</v>
      </c>
      <c r="C120" s="124" t="s">
        <v>302</v>
      </c>
      <c r="D120" s="124" t="s">
        <v>303</v>
      </c>
      <c r="E120" s="124" t="s">
        <v>300</v>
      </c>
      <c r="F120" s="171">
        <v>0.35</v>
      </c>
      <c r="G120" s="181" t="s">
        <v>302</v>
      </c>
      <c r="H120" s="182">
        <v>5.0999999999999996</v>
      </c>
      <c r="I120" s="182">
        <v>1.6600000000000001</v>
      </c>
      <c r="J120" s="176">
        <f t="shared" si="9"/>
        <v>0.32549019607843144</v>
      </c>
      <c r="K120" s="124" t="s">
        <v>403</v>
      </c>
      <c r="L120" s="183">
        <f t="shared" si="10"/>
        <v>140</v>
      </c>
    </row>
    <row r="121" spans="1:12" ht="14.25" hidden="1" x14ac:dyDescent="0.2">
      <c r="A121" s="124" t="s">
        <v>269</v>
      </c>
      <c r="B121" s="124" t="s">
        <v>301</v>
      </c>
      <c r="C121" s="124" t="s">
        <v>304</v>
      </c>
      <c r="D121" s="124" t="s">
        <v>303</v>
      </c>
      <c r="E121" s="124" t="s">
        <v>300</v>
      </c>
      <c r="F121" s="171">
        <v>0.35</v>
      </c>
      <c r="G121" s="181" t="s">
        <v>304</v>
      </c>
      <c r="H121" s="182">
        <v>32.94</v>
      </c>
      <c r="I121" s="182">
        <v>32.94</v>
      </c>
      <c r="J121" s="176">
        <f t="shared" si="9"/>
        <v>1</v>
      </c>
      <c r="K121" s="124" t="s">
        <v>401</v>
      </c>
      <c r="L121" s="183">
        <f t="shared" si="10"/>
        <v>149</v>
      </c>
    </row>
    <row r="122" spans="1:12" ht="14.25" hidden="1" x14ac:dyDescent="0.2">
      <c r="A122" s="124" t="s">
        <v>270</v>
      </c>
      <c r="B122" s="124" t="s">
        <v>297</v>
      </c>
      <c r="C122" s="124" t="s">
        <v>298</v>
      </c>
      <c r="D122" s="124" t="s">
        <v>299</v>
      </c>
      <c r="E122" s="124" t="s">
        <v>300</v>
      </c>
      <c r="F122" s="171">
        <v>0.3</v>
      </c>
      <c r="G122" s="181" t="s">
        <v>298</v>
      </c>
      <c r="H122" s="182">
        <v>19.529999999999998</v>
      </c>
      <c r="I122" s="191">
        <v>19.549999999999997</v>
      </c>
      <c r="J122" s="176">
        <f t="shared" si="9"/>
        <v>1.0010240655401945</v>
      </c>
      <c r="K122" s="124" t="s">
        <v>413</v>
      </c>
      <c r="L122" s="183"/>
    </row>
    <row r="123" spans="1:12" ht="14.25" hidden="1" x14ac:dyDescent="0.2">
      <c r="A123" s="124" t="s">
        <v>270</v>
      </c>
      <c r="B123" s="124" t="s">
        <v>301</v>
      </c>
      <c r="C123" s="124" t="s">
        <v>302</v>
      </c>
      <c r="D123" s="124" t="s">
        <v>303</v>
      </c>
      <c r="E123" s="124" t="s">
        <v>300</v>
      </c>
      <c r="F123" s="171">
        <v>0.35</v>
      </c>
      <c r="G123" s="181" t="s">
        <v>302</v>
      </c>
      <c r="H123" s="182">
        <v>5.0999999999999996</v>
      </c>
      <c r="I123" s="191">
        <v>1.6600000000000001</v>
      </c>
      <c r="J123" s="176">
        <f t="shared" si="9"/>
        <v>0.32549019607843144</v>
      </c>
      <c r="K123" s="124" t="s">
        <v>414</v>
      </c>
      <c r="L123" s="183"/>
    </row>
    <row r="124" spans="1:12" ht="14.25" hidden="1" x14ac:dyDescent="0.2">
      <c r="A124" s="124" t="s">
        <v>270</v>
      </c>
      <c r="B124" s="124" t="s">
        <v>301</v>
      </c>
      <c r="C124" s="124" t="s">
        <v>304</v>
      </c>
      <c r="D124" s="124" t="s">
        <v>303</v>
      </c>
      <c r="E124" s="124" t="s">
        <v>300</v>
      </c>
      <c r="F124" s="171">
        <v>0.35</v>
      </c>
      <c r="G124" s="181" t="s">
        <v>304</v>
      </c>
      <c r="H124" s="182">
        <v>32.94</v>
      </c>
      <c r="I124" s="182">
        <v>32.94</v>
      </c>
      <c r="J124" s="176">
        <f t="shared" si="9"/>
        <v>1</v>
      </c>
      <c r="K124" s="124" t="s">
        <v>412</v>
      </c>
      <c r="L124" s="183"/>
    </row>
    <row r="125" spans="1:12" ht="29.25" hidden="1" customHeight="1" x14ac:dyDescent="0.2">
      <c r="A125" s="124" t="s">
        <v>271</v>
      </c>
      <c r="B125" s="124" t="s">
        <v>297</v>
      </c>
      <c r="C125" s="124" t="s">
        <v>298</v>
      </c>
      <c r="D125" s="124" t="s">
        <v>299</v>
      </c>
      <c r="E125" s="124" t="s">
        <v>300</v>
      </c>
      <c r="F125" s="171">
        <v>0.3</v>
      </c>
      <c r="G125" s="181" t="s">
        <v>298</v>
      </c>
      <c r="H125" s="191">
        <v>19.549999999999997</v>
      </c>
      <c r="I125" s="191">
        <v>19.549999999999997</v>
      </c>
      <c r="J125" s="172">
        <f>+I125/H125</f>
        <v>1</v>
      </c>
      <c r="K125" s="199" t="s">
        <v>417</v>
      </c>
      <c r="L125" s="183">
        <f t="shared" ref="L125:L127" si="11">LEN(K125)</f>
        <v>199</v>
      </c>
    </row>
    <row r="126" spans="1:12" ht="29.25" hidden="1" customHeight="1" x14ac:dyDescent="0.2">
      <c r="A126" s="124" t="s">
        <v>271</v>
      </c>
      <c r="B126" s="124" t="s">
        <v>301</v>
      </c>
      <c r="C126" s="124" t="s">
        <v>302</v>
      </c>
      <c r="D126" s="124" t="s">
        <v>303</v>
      </c>
      <c r="E126" s="124" t="s">
        <v>300</v>
      </c>
      <c r="F126" s="171">
        <v>0.35</v>
      </c>
      <c r="G126" s="181" t="s">
        <v>302</v>
      </c>
      <c r="H126" s="191">
        <v>25.700000000000003</v>
      </c>
      <c r="I126" s="191">
        <v>25.700000000000003</v>
      </c>
      <c r="J126" s="172">
        <f t="shared" ref="J126:J127" si="12">+I126/H126</f>
        <v>1</v>
      </c>
      <c r="K126" s="207" t="s">
        <v>415</v>
      </c>
      <c r="L126" s="183">
        <f t="shared" si="11"/>
        <v>90</v>
      </c>
    </row>
    <row r="127" spans="1:12" ht="312" hidden="1" x14ac:dyDescent="0.2">
      <c r="A127" s="124" t="s">
        <v>271</v>
      </c>
      <c r="B127" s="124" t="s">
        <v>301</v>
      </c>
      <c r="C127" s="124" t="s">
        <v>304</v>
      </c>
      <c r="D127" s="124" t="s">
        <v>303</v>
      </c>
      <c r="E127" s="124" t="s">
        <v>300</v>
      </c>
      <c r="F127" s="171">
        <v>0.35</v>
      </c>
      <c r="G127" s="181" t="s">
        <v>304</v>
      </c>
      <c r="H127" s="191">
        <v>32.94</v>
      </c>
      <c r="I127" s="191">
        <v>32.94</v>
      </c>
      <c r="J127" s="172">
        <f t="shared" si="12"/>
        <v>1</v>
      </c>
      <c r="K127" s="207" t="s">
        <v>416</v>
      </c>
      <c r="L127" s="183">
        <f t="shared" si="11"/>
        <v>185</v>
      </c>
    </row>
    <row r="128" spans="1:12" ht="12.75" thickBot="1" x14ac:dyDescent="0.25"/>
    <row r="129" spans="1:15" x14ac:dyDescent="0.2">
      <c r="A129" s="863" t="s">
        <v>325</v>
      </c>
      <c r="B129" s="864"/>
      <c r="C129" s="864"/>
      <c r="D129" s="864"/>
      <c r="E129" s="864"/>
      <c r="F129" s="864"/>
      <c r="G129" s="864"/>
      <c r="H129" s="864"/>
      <c r="I129" s="864"/>
      <c r="J129" s="864"/>
      <c r="K129" s="864"/>
      <c r="L129" s="864"/>
      <c r="M129" s="864"/>
      <c r="N129" s="865"/>
    </row>
    <row r="130" spans="1:15" ht="48" x14ac:dyDescent="0.2">
      <c r="A130" s="238" t="s">
        <v>50</v>
      </c>
      <c r="B130" s="137" t="s">
        <v>284</v>
      </c>
      <c r="C130" s="137" t="s">
        <v>285</v>
      </c>
      <c r="D130" s="137" t="s">
        <v>286</v>
      </c>
      <c r="E130" s="137" t="s">
        <v>287</v>
      </c>
      <c r="F130" s="137" t="s">
        <v>326</v>
      </c>
      <c r="G130" s="236" t="s">
        <v>289</v>
      </c>
      <c r="H130" s="137" t="s">
        <v>327</v>
      </c>
      <c r="I130" s="137" t="s">
        <v>328</v>
      </c>
      <c r="J130" s="236" t="s">
        <v>329</v>
      </c>
      <c r="K130" s="137" t="s">
        <v>293</v>
      </c>
      <c r="L130" s="137" t="s">
        <v>294</v>
      </c>
      <c r="M130" s="137" t="s">
        <v>295</v>
      </c>
      <c r="N130" s="122" t="s">
        <v>296</v>
      </c>
    </row>
    <row r="131" spans="1:15" ht="14.25" hidden="1" x14ac:dyDescent="0.2">
      <c r="A131" s="124" t="s">
        <v>273</v>
      </c>
      <c r="B131" s="124" t="s">
        <v>297</v>
      </c>
      <c r="C131" s="124" t="s">
        <v>298</v>
      </c>
      <c r="D131" s="124" t="s">
        <v>299</v>
      </c>
      <c r="E131" s="124" t="s">
        <v>300</v>
      </c>
      <c r="F131" s="171">
        <v>0.3</v>
      </c>
      <c r="G131" s="244">
        <v>80</v>
      </c>
      <c r="H131" s="245">
        <v>0</v>
      </c>
      <c r="I131" s="246">
        <v>0</v>
      </c>
      <c r="J131" s="237">
        <v>0</v>
      </c>
      <c r="K131" s="235" t="s">
        <v>423</v>
      </c>
      <c r="L131" s="235" t="s">
        <v>423</v>
      </c>
      <c r="M131" s="237">
        <v>0</v>
      </c>
      <c r="N131" s="124" t="s">
        <v>462</v>
      </c>
      <c r="O131" s="183">
        <f t="shared" ref="O131:O148" si="13">LEN(N131)</f>
        <v>39</v>
      </c>
    </row>
    <row r="132" spans="1:15" ht="14.25" hidden="1" x14ac:dyDescent="0.2">
      <c r="A132" s="124" t="s">
        <v>273</v>
      </c>
      <c r="B132" s="124" t="s">
        <v>301</v>
      </c>
      <c r="C132" s="124" t="s">
        <v>302</v>
      </c>
      <c r="D132" s="124" t="s">
        <v>303</v>
      </c>
      <c r="E132" s="124" t="s">
        <v>300</v>
      </c>
      <c r="F132" s="171">
        <v>0.35</v>
      </c>
      <c r="G132" s="244">
        <v>153</v>
      </c>
      <c r="H132" s="245">
        <v>0</v>
      </c>
      <c r="I132" s="246">
        <v>0</v>
      </c>
      <c r="J132" s="237">
        <v>0</v>
      </c>
      <c r="K132" s="235" t="s">
        <v>423</v>
      </c>
      <c r="L132" s="235" t="s">
        <v>423</v>
      </c>
      <c r="M132" s="237">
        <v>0</v>
      </c>
      <c r="N132" s="124" t="s">
        <v>462</v>
      </c>
      <c r="O132" s="183">
        <f t="shared" si="13"/>
        <v>39</v>
      </c>
    </row>
    <row r="133" spans="1:15" ht="14.25" hidden="1" x14ac:dyDescent="0.2">
      <c r="A133" s="124" t="s">
        <v>273</v>
      </c>
      <c r="B133" s="124" t="s">
        <v>301</v>
      </c>
      <c r="C133" s="124" t="s">
        <v>304</v>
      </c>
      <c r="D133" s="124" t="s">
        <v>303</v>
      </c>
      <c r="E133" s="124" t="s">
        <v>300</v>
      </c>
      <c r="F133" s="171">
        <v>0.35</v>
      </c>
      <c r="G133" s="244">
        <v>100</v>
      </c>
      <c r="H133" s="245">
        <v>0</v>
      </c>
      <c r="I133" s="246">
        <v>0</v>
      </c>
      <c r="J133" s="237">
        <v>0</v>
      </c>
      <c r="K133" s="235" t="s">
        <v>423</v>
      </c>
      <c r="L133" s="235" t="s">
        <v>423</v>
      </c>
      <c r="M133" s="237">
        <v>0</v>
      </c>
      <c r="N133" s="124" t="s">
        <v>462</v>
      </c>
      <c r="O133" s="183">
        <f t="shared" si="13"/>
        <v>39</v>
      </c>
    </row>
    <row r="134" spans="1:15" ht="14.25" hidden="1" x14ac:dyDescent="0.2">
      <c r="A134" s="124" t="s">
        <v>275</v>
      </c>
      <c r="B134" s="124" t="s">
        <v>297</v>
      </c>
      <c r="C134" s="124" t="s">
        <v>298</v>
      </c>
      <c r="D134" s="124" t="s">
        <v>299</v>
      </c>
      <c r="E134" s="124" t="s">
        <v>300</v>
      </c>
      <c r="F134" s="171">
        <v>0.3</v>
      </c>
      <c r="G134" s="244">
        <v>80</v>
      </c>
      <c r="H134" s="245">
        <v>0.01</v>
      </c>
      <c r="I134" s="246">
        <v>0.02</v>
      </c>
      <c r="J134" s="237">
        <v>2</v>
      </c>
      <c r="K134" s="235" t="s">
        <v>423</v>
      </c>
      <c r="L134" s="235" t="s">
        <v>423</v>
      </c>
      <c r="M134" s="237">
        <v>0</v>
      </c>
      <c r="N134" s="124" t="s">
        <v>435</v>
      </c>
      <c r="O134" s="183">
        <f t="shared" si="13"/>
        <v>191</v>
      </c>
    </row>
    <row r="135" spans="1:15" ht="14.25" hidden="1" x14ac:dyDescent="0.2">
      <c r="A135" s="124" t="s">
        <v>275</v>
      </c>
      <c r="B135" s="124" t="s">
        <v>301</v>
      </c>
      <c r="C135" s="124" t="s">
        <v>302</v>
      </c>
      <c r="D135" s="124" t="s">
        <v>303</v>
      </c>
      <c r="E135" s="124" t="s">
        <v>300</v>
      </c>
      <c r="F135" s="171">
        <v>0.35</v>
      </c>
      <c r="G135" s="244">
        <v>153</v>
      </c>
      <c r="H135" s="245">
        <v>0.5</v>
      </c>
      <c r="I135" s="246">
        <v>0</v>
      </c>
      <c r="J135" s="237">
        <v>0</v>
      </c>
      <c r="K135" s="235" t="s">
        <v>423</v>
      </c>
      <c r="L135" s="235" t="s">
        <v>423</v>
      </c>
      <c r="M135" s="237">
        <v>0</v>
      </c>
      <c r="N135" s="124" t="s">
        <v>436</v>
      </c>
      <c r="O135" s="183">
        <f t="shared" si="13"/>
        <v>188</v>
      </c>
    </row>
    <row r="136" spans="1:15" ht="14.25" hidden="1" x14ac:dyDescent="0.2">
      <c r="A136" s="124" t="s">
        <v>275</v>
      </c>
      <c r="B136" s="124" t="s">
        <v>301</v>
      </c>
      <c r="C136" s="124" t="s">
        <v>304</v>
      </c>
      <c r="D136" s="124" t="s">
        <v>303</v>
      </c>
      <c r="E136" s="124" t="s">
        <v>300</v>
      </c>
      <c r="F136" s="171">
        <v>0.35</v>
      </c>
      <c r="G136" s="244">
        <v>100</v>
      </c>
      <c r="H136" s="245">
        <v>0</v>
      </c>
      <c r="I136" s="246">
        <v>0</v>
      </c>
      <c r="J136" s="237">
        <v>0</v>
      </c>
      <c r="K136" s="235" t="s">
        <v>423</v>
      </c>
      <c r="L136" s="235" t="s">
        <v>423</v>
      </c>
      <c r="M136" s="237">
        <v>0</v>
      </c>
      <c r="N136" s="124" t="s">
        <v>437</v>
      </c>
      <c r="O136" s="183">
        <f t="shared" si="13"/>
        <v>160</v>
      </c>
    </row>
    <row r="137" spans="1:15" ht="14.25" hidden="1" x14ac:dyDescent="0.2">
      <c r="A137" s="124" t="s">
        <v>276</v>
      </c>
      <c r="B137" s="124" t="s">
        <v>297</v>
      </c>
      <c r="C137" s="124" t="s">
        <v>298</v>
      </c>
      <c r="D137" s="124" t="s">
        <v>299</v>
      </c>
      <c r="E137" s="124" t="s">
        <v>300</v>
      </c>
      <c r="F137" s="171">
        <v>0.3</v>
      </c>
      <c r="G137" s="244">
        <v>80</v>
      </c>
      <c r="H137" s="245">
        <v>0.01</v>
      </c>
      <c r="I137" s="246">
        <v>0.08</v>
      </c>
      <c r="J137" s="237">
        <f>IFERROR(I137/H137,0)</f>
        <v>8</v>
      </c>
      <c r="K137" s="235" t="s">
        <v>423</v>
      </c>
      <c r="L137" s="235" t="s">
        <v>423</v>
      </c>
      <c r="M137" s="237">
        <f>IFERROR(L137/K137,0)</f>
        <v>0</v>
      </c>
      <c r="N137" s="124" t="s">
        <v>438</v>
      </c>
      <c r="O137" s="183">
        <f t="shared" si="13"/>
        <v>146</v>
      </c>
    </row>
    <row r="138" spans="1:15" ht="14.25" hidden="1" x14ac:dyDescent="0.2">
      <c r="A138" s="124" t="s">
        <v>276</v>
      </c>
      <c r="B138" s="124" t="s">
        <v>301</v>
      </c>
      <c r="C138" s="124" t="s">
        <v>302</v>
      </c>
      <c r="D138" s="124" t="s">
        <v>303</v>
      </c>
      <c r="E138" s="124" t="s">
        <v>300</v>
      </c>
      <c r="F138" s="171">
        <v>0.35</v>
      </c>
      <c r="G138" s="244">
        <v>153</v>
      </c>
      <c r="H138" s="245">
        <v>0.5</v>
      </c>
      <c r="I138" s="246">
        <v>0</v>
      </c>
      <c r="J138" s="237">
        <f t="shared" ref="J138:J139" si="14">IFERROR(I138/H138,0)</f>
        <v>0</v>
      </c>
      <c r="K138" s="235" t="s">
        <v>423</v>
      </c>
      <c r="L138" s="235" t="s">
        <v>423</v>
      </c>
      <c r="M138" s="237">
        <f t="shared" ref="M138:M139" si="15">IFERROR(L138/K138,0)</f>
        <v>0</v>
      </c>
      <c r="N138" s="124" t="s">
        <v>439</v>
      </c>
      <c r="O138" s="183">
        <f t="shared" si="13"/>
        <v>168</v>
      </c>
    </row>
    <row r="139" spans="1:15" ht="14.25" hidden="1" x14ac:dyDescent="0.2">
      <c r="A139" s="124" t="s">
        <v>276</v>
      </c>
      <c r="B139" s="124" t="s">
        <v>301</v>
      </c>
      <c r="C139" s="124" t="s">
        <v>304</v>
      </c>
      <c r="D139" s="124" t="s">
        <v>303</v>
      </c>
      <c r="E139" s="124" t="s">
        <v>300</v>
      </c>
      <c r="F139" s="171">
        <v>0.35</v>
      </c>
      <c r="G139" s="244">
        <v>100</v>
      </c>
      <c r="H139" s="245">
        <v>0</v>
      </c>
      <c r="I139" s="246">
        <v>0</v>
      </c>
      <c r="J139" s="237">
        <f t="shared" si="14"/>
        <v>0</v>
      </c>
      <c r="K139" s="235" t="s">
        <v>423</v>
      </c>
      <c r="L139" s="235" t="s">
        <v>423</v>
      </c>
      <c r="M139" s="237">
        <f t="shared" si="15"/>
        <v>0</v>
      </c>
      <c r="N139" s="124" t="s">
        <v>440</v>
      </c>
      <c r="O139" s="183">
        <f t="shared" si="13"/>
        <v>197</v>
      </c>
    </row>
    <row r="140" spans="1:15" ht="14.25" hidden="1" x14ac:dyDescent="0.2">
      <c r="A140" s="124" t="s">
        <v>277</v>
      </c>
      <c r="B140" s="124" t="s">
        <v>297</v>
      </c>
      <c r="C140" s="124" t="s">
        <v>298</v>
      </c>
      <c r="D140" s="124" t="s">
        <v>299</v>
      </c>
      <c r="E140" s="124" t="s">
        <v>300</v>
      </c>
      <c r="F140" s="171">
        <v>0.3</v>
      </c>
      <c r="G140" s="244">
        <v>80</v>
      </c>
      <c r="H140" s="245">
        <v>0.01</v>
      </c>
      <c r="I140" s="246">
        <v>0.09</v>
      </c>
      <c r="J140" s="237">
        <f t="shared" ref="J140:J142" si="16">IFERROR(I140/H140,0)</f>
        <v>9</v>
      </c>
      <c r="K140" s="235" t="s">
        <v>423</v>
      </c>
      <c r="L140" s="235" t="s">
        <v>423</v>
      </c>
      <c r="M140" s="237">
        <f t="shared" ref="M140:M142" si="17">IFERROR(L140/K140,0)</f>
        <v>0</v>
      </c>
      <c r="N140" s="124" t="s">
        <v>447</v>
      </c>
      <c r="O140" s="183">
        <f t="shared" si="13"/>
        <v>126</v>
      </c>
    </row>
    <row r="141" spans="1:15" ht="14.25" hidden="1" x14ac:dyDescent="0.2">
      <c r="A141" s="124" t="s">
        <v>277</v>
      </c>
      <c r="B141" s="124" t="s">
        <v>301</v>
      </c>
      <c r="C141" s="124" t="s">
        <v>302</v>
      </c>
      <c r="D141" s="124" t="s">
        <v>303</v>
      </c>
      <c r="E141" s="124" t="s">
        <v>300</v>
      </c>
      <c r="F141" s="171">
        <v>0.35</v>
      </c>
      <c r="G141" s="244">
        <v>153</v>
      </c>
      <c r="H141" s="245">
        <v>5.57</v>
      </c>
      <c r="I141" s="246">
        <v>0</v>
      </c>
      <c r="J141" s="237">
        <f t="shared" si="16"/>
        <v>0</v>
      </c>
      <c r="K141" s="235" t="s">
        <v>423</v>
      </c>
      <c r="L141" s="235" t="s">
        <v>423</v>
      </c>
      <c r="M141" s="237">
        <f t="shared" si="17"/>
        <v>0</v>
      </c>
      <c r="N141" s="124" t="s">
        <v>448</v>
      </c>
      <c r="O141" s="183">
        <f t="shared" si="13"/>
        <v>154</v>
      </c>
    </row>
    <row r="142" spans="1:15" ht="14.25" hidden="1" x14ac:dyDescent="0.2">
      <c r="A142" s="124" t="s">
        <v>277</v>
      </c>
      <c r="B142" s="124" t="s">
        <v>301</v>
      </c>
      <c r="C142" s="124" t="s">
        <v>304</v>
      </c>
      <c r="D142" s="124" t="s">
        <v>303</v>
      </c>
      <c r="E142" s="124" t="s">
        <v>300</v>
      </c>
      <c r="F142" s="171">
        <v>0.35</v>
      </c>
      <c r="G142" s="244">
        <v>100</v>
      </c>
      <c r="H142" s="245">
        <v>0</v>
      </c>
      <c r="I142" s="246">
        <v>0</v>
      </c>
      <c r="J142" s="237">
        <f t="shared" si="16"/>
        <v>0</v>
      </c>
      <c r="K142" s="235" t="s">
        <v>423</v>
      </c>
      <c r="L142" s="235" t="s">
        <v>423</v>
      </c>
      <c r="M142" s="237">
        <f t="shared" si="17"/>
        <v>0</v>
      </c>
      <c r="N142" s="124" t="s">
        <v>449</v>
      </c>
      <c r="O142" s="183">
        <f t="shared" si="13"/>
        <v>162</v>
      </c>
    </row>
    <row r="143" spans="1:15" ht="14.25" x14ac:dyDescent="0.2">
      <c r="A143" s="124" t="s">
        <v>278</v>
      </c>
      <c r="B143" s="124" t="s">
        <v>297</v>
      </c>
      <c r="C143" s="124" t="s">
        <v>298</v>
      </c>
      <c r="D143" s="124" t="s">
        <v>299</v>
      </c>
      <c r="E143" s="124" t="s">
        <v>300</v>
      </c>
      <c r="F143" s="171">
        <v>0.3</v>
      </c>
      <c r="G143" s="244">
        <v>80</v>
      </c>
      <c r="H143" s="245">
        <v>14.01</v>
      </c>
      <c r="I143" s="246">
        <v>0.09</v>
      </c>
      <c r="J143" s="237">
        <v>6.4239828693790149E-3</v>
      </c>
      <c r="K143" s="235" t="s">
        <v>423</v>
      </c>
      <c r="L143" s="235" t="s">
        <v>423</v>
      </c>
      <c r="M143" s="237">
        <v>0</v>
      </c>
      <c r="N143" s="124" t="s">
        <v>465</v>
      </c>
      <c r="O143" s="425">
        <v>143</v>
      </c>
    </row>
    <row r="144" spans="1:15" ht="14.25" x14ac:dyDescent="0.2">
      <c r="A144" s="124" t="s">
        <v>278</v>
      </c>
      <c r="B144" s="124" t="s">
        <v>301</v>
      </c>
      <c r="C144" s="124" t="s">
        <v>302</v>
      </c>
      <c r="D144" s="124" t="s">
        <v>303</v>
      </c>
      <c r="E144" s="124" t="s">
        <v>300</v>
      </c>
      <c r="F144" s="171">
        <v>0.35</v>
      </c>
      <c r="G144" s="244">
        <v>153</v>
      </c>
      <c r="H144" s="245">
        <v>10.64</v>
      </c>
      <c r="I144" s="246">
        <v>0</v>
      </c>
      <c r="J144" s="237">
        <v>0</v>
      </c>
      <c r="K144" s="235" t="s">
        <v>423</v>
      </c>
      <c r="L144" s="235" t="s">
        <v>423</v>
      </c>
      <c r="M144" s="237">
        <v>0</v>
      </c>
      <c r="N144" s="124" t="s">
        <v>464</v>
      </c>
      <c r="O144" s="425">
        <v>156</v>
      </c>
    </row>
    <row r="145" spans="1:15" ht="14.25" x14ac:dyDescent="0.2">
      <c r="A145" s="124" t="s">
        <v>278</v>
      </c>
      <c r="B145" s="124" t="s">
        <v>301</v>
      </c>
      <c r="C145" s="124" t="s">
        <v>304</v>
      </c>
      <c r="D145" s="124" t="s">
        <v>303</v>
      </c>
      <c r="E145" s="124" t="s">
        <v>300</v>
      </c>
      <c r="F145" s="171">
        <v>0.35</v>
      </c>
      <c r="G145" s="244">
        <v>100</v>
      </c>
      <c r="H145" s="245">
        <v>0</v>
      </c>
      <c r="I145" s="246">
        <v>0</v>
      </c>
      <c r="J145" s="237">
        <v>0</v>
      </c>
      <c r="K145" s="235" t="s">
        <v>423</v>
      </c>
      <c r="L145" s="235" t="s">
        <v>423</v>
      </c>
      <c r="M145" s="237">
        <v>0</v>
      </c>
      <c r="N145" s="124" t="s">
        <v>463</v>
      </c>
      <c r="O145" s="425">
        <v>164</v>
      </c>
    </row>
    <row r="146" spans="1:15" ht="15" customHeight="1" x14ac:dyDescent="0.2">
      <c r="A146" s="124" t="str">
        <f>+A42</f>
        <v>JUNIO</v>
      </c>
      <c r="B146" s="124" t="s">
        <v>297</v>
      </c>
      <c r="C146" s="124" t="s">
        <v>298</v>
      </c>
      <c r="D146" s="124" t="s">
        <v>299</v>
      </c>
      <c r="E146" s="124" t="s">
        <v>300</v>
      </c>
      <c r="F146" s="171">
        <v>0.3</v>
      </c>
      <c r="G146" s="421">
        <v>80</v>
      </c>
      <c r="H146" s="422">
        <v>22</v>
      </c>
      <c r="I146" s="422">
        <f>+INVERSIÓN!$CI$10</f>
        <v>0.27</v>
      </c>
      <c r="J146" s="423">
        <f>IFERROR(I146/H146,0)</f>
        <v>1.2272727272727274E-2</v>
      </c>
      <c r="K146" s="235" t="s">
        <v>423</v>
      </c>
      <c r="L146" s="235" t="s">
        <v>423</v>
      </c>
      <c r="M146" s="424">
        <f>IFERROR(L146/K146,0)</f>
        <v>0</v>
      </c>
      <c r="N146" s="124" t="s">
        <v>495</v>
      </c>
      <c r="O146" s="425">
        <f t="shared" si="13"/>
        <v>131</v>
      </c>
    </row>
    <row r="147" spans="1:15" ht="15" customHeight="1" x14ac:dyDescent="0.2">
      <c r="A147" s="124" t="str">
        <f>+A146</f>
        <v>JUNIO</v>
      </c>
      <c r="B147" s="124" t="s">
        <v>301</v>
      </c>
      <c r="C147" s="124" t="s">
        <v>302</v>
      </c>
      <c r="D147" s="124" t="s">
        <v>303</v>
      </c>
      <c r="E147" s="124" t="s">
        <v>300</v>
      </c>
      <c r="F147" s="171">
        <v>0.35</v>
      </c>
      <c r="G147" s="421">
        <v>153</v>
      </c>
      <c r="H147" s="422">
        <v>51</v>
      </c>
      <c r="I147" s="422">
        <f>+INVERSIÓN!$CI$17</f>
        <v>0</v>
      </c>
      <c r="J147" s="424">
        <f t="shared" ref="J147:J148" si="18">IFERROR(I147/H147,0)</f>
        <v>0</v>
      </c>
      <c r="K147" s="235" t="s">
        <v>423</v>
      </c>
      <c r="L147" s="235" t="s">
        <v>423</v>
      </c>
      <c r="M147" s="424">
        <f t="shared" ref="M147:M148" si="19">IFERROR(L147/K147,0)</f>
        <v>0</v>
      </c>
      <c r="N147" s="124" t="s">
        <v>464</v>
      </c>
      <c r="O147" s="425">
        <f t="shared" si="13"/>
        <v>156</v>
      </c>
    </row>
    <row r="148" spans="1:15" ht="15" customHeight="1" x14ac:dyDescent="0.2">
      <c r="A148" s="124" t="str">
        <f>+A147</f>
        <v>JUNIO</v>
      </c>
      <c r="B148" s="124" t="s">
        <v>301</v>
      </c>
      <c r="C148" s="124" t="s">
        <v>304</v>
      </c>
      <c r="D148" s="124" t="s">
        <v>303</v>
      </c>
      <c r="E148" s="124" t="s">
        <v>300</v>
      </c>
      <c r="F148" s="171">
        <v>0.35</v>
      </c>
      <c r="G148" s="421">
        <v>100</v>
      </c>
      <c r="H148" s="422">
        <v>21</v>
      </c>
      <c r="I148" s="422">
        <f>+INVERSIÓN!$CI$24</f>
        <v>0</v>
      </c>
      <c r="J148" s="424">
        <f t="shared" si="18"/>
        <v>0</v>
      </c>
      <c r="K148" s="235" t="s">
        <v>423</v>
      </c>
      <c r="L148" s="235" t="s">
        <v>423</v>
      </c>
      <c r="M148" s="424">
        <f t="shared" si="19"/>
        <v>0</v>
      </c>
      <c r="N148" s="124" t="s">
        <v>496</v>
      </c>
      <c r="O148" s="425">
        <f t="shared" si="13"/>
        <v>199</v>
      </c>
    </row>
    <row r="149" spans="1:15" x14ac:dyDescent="0.2">
      <c r="O149" s="426"/>
    </row>
    <row r="150" spans="1:15" hidden="1" x14ac:dyDescent="0.2">
      <c r="A150" s="872" t="s">
        <v>330</v>
      </c>
      <c r="B150" s="873"/>
      <c r="C150" s="873"/>
      <c r="D150" s="873"/>
      <c r="E150" s="873"/>
      <c r="F150" s="873"/>
      <c r="G150" s="873"/>
      <c r="H150" s="873"/>
      <c r="I150" s="873"/>
      <c r="J150" s="873"/>
      <c r="K150" s="873"/>
      <c r="L150" s="873"/>
      <c r="M150" s="873"/>
      <c r="N150" s="874"/>
    </row>
    <row r="151" spans="1:15" ht="25.5" hidden="1" customHeight="1" x14ac:dyDescent="0.2">
      <c r="A151" s="119" t="s">
        <v>51</v>
      </c>
      <c r="B151" s="120" t="s">
        <v>284</v>
      </c>
      <c r="C151" s="120" t="s">
        <v>285</v>
      </c>
      <c r="D151" s="120" t="s">
        <v>286</v>
      </c>
      <c r="E151" s="120" t="s">
        <v>287</v>
      </c>
      <c r="F151" s="120" t="s">
        <v>331</v>
      </c>
      <c r="G151" s="121" t="s">
        <v>289</v>
      </c>
      <c r="H151" s="120" t="s">
        <v>332</v>
      </c>
      <c r="I151" s="120" t="s">
        <v>333</v>
      </c>
      <c r="J151" s="121" t="s">
        <v>334</v>
      </c>
      <c r="K151" s="120" t="s">
        <v>293</v>
      </c>
      <c r="L151" s="120" t="s">
        <v>294</v>
      </c>
      <c r="M151" s="120" t="s">
        <v>295</v>
      </c>
      <c r="N151" s="122" t="s">
        <v>296</v>
      </c>
    </row>
    <row r="152" spans="1:15" ht="15" hidden="1" customHeight="1" x14ac:dyDescent="0.2">
      <c r="A152" s="123" t="s">
        <v>273</v>
      </c>
      <c r="B152" s="124"/>
      <c r="C152" s="124"/>
      <c r="D152" s="124"/>
      <c r="E152" s="124"/>
      <c r="F152" s="124"/>
      <c r="G152" s="125"/>
      <c r="H152" s="124"/>
      <c r="I152" s="124"/>
      <c r="J152" s="124" t="e">
        <f>I152/H152</f>
        <v>#DIV/0!</v>
      </c>
      <c r="K152" s="124"/>
      <c r="L152" s="124"/>
      <c r="M152" s="124" t="e">
        <f>L152/K152</f>
        <v>#DIV/0!</v>
      </c>
      <c r="N152" s="126"/>
    </row>
    <row r="153" spans="1:15" ht="15" hidden="1" customHeight="1" x14ac:dyDescent="0.2">
      <c r="A153" s="123" t="s">
        <v>275</v>
      </c>
      <c r="B153" s="124"/>
      <c r="C153" s="124"/>
      <c r="D153" s="124"/>
      <c r="E153" s="124"/>
      <c r="F153" s="124"/>
      <c r="G153" s="125"/>
      <c r="H153" s="124"/>
      <c r="I153" s="124"/>
      <c r="J153" s="124" t="e">
        <f t="shared" ref="J153:J157" si="20">I153/H153</f>
        <v>#DIV/0!</v>
      </c>
      <c r="K153" s="124"/>
      <c r="L153" s="124"/>
      <c r="M153" s="124" t="e">
        <f t="shared" ref="M153:M157" si="21">L153/K153</f>
        <v>#DIV/0!</v>
      </c>
      <c r="N153" s="126"/>
    </row>
    <row r="154" spans="1:15" ht="15" hidden="1" customHeight="1" x14ac:dyDescent="0.2">
      <c r="A154" s="123" t="s">
        <v>276</v>
      </c>
      <c r="B154" s="124"/>
      <c r="C154" s="124"/>
      <c r="D154" s="124"/>
      <c r="E154" s="124"/>
      <c r="F154" s="124"/>
      <c r="G154" s="125"/>
      <c r="H154" s="124"/>
      <c r="I154" s="124"/>
      <c r="J154" s="124" t="e">
        <f t="shared" si="20"/>
        <v>#DIV/0!</v>
      </c>
      <c r="K154" s="124"/>
      <c r="L154" s="124"/>
      <c r="M154" s="124" t="e">
        <f t="shared" si="21"/>
        <v>#DIV/0!</v>
      </c>
      <c r="N154" s="126"/>
    </row>
    <row r="155" spans="1:15" ht="15" hidden="1" customHeight="1" x14ac:dyDescent="0.2">
      <c r="A155" s="123" t="s">
        <v>277</v>
      </c>
      <c r="B155" s="124"/>
      <c r="C155" s="124"/>
      <c r="D155" s="124"/>
      <c r="E155" s="124"/>
      <c r="F155" s="124"/>
      <c r="G155" s="125"/>
      <c r="H155" s="124"/>
      <c r="I155" s="124"/>
      <c r="J155" s="124" t="e">
        <f t="shared" si="20"/>
        <v>#DIV/0!</v>
      </c>
      <c r="K155" s="124"/>
      <c r="L155" s="124"/>
      <c r="M155" s="124" t="e">
        <f t="shared" si="21"/>
        <v>#DIV/0!</v>
      </c>
      <c r="N155" s="126"/>
    </row>
    <row r="156" spans="1:15" ht="15" hidden="1" customHeight="1" x14ac:dyDescent="0.2">
      <c r="A156" s="123" t="s">
        <v>278</v>
      </c>
      <c r="B156" s="124"/>
      <c r="C156" s="124"/>
      <c r="D156" s="124"/>
      <c r="E156" s="124"/>
      <c r="F156" s="124"/>
      <c r="G156" s="125"/>
      <c r="H156" s="124"/>
      <c r="I156" s="124"/>
      <c r="J156" s="124" t="e">
        <f t="shared" si="20"/>
        <v>#DIV/0!</v>
      </c>
      <c r="K156" s="124"/>
      <c r="L156" s="124"/>
      <c r="M156" s="124" t="e">
        <f t="shared" si="21"/>
        <v>#DIV/0!</v>
      </c>
      <c r="N156" s="126"/>
    </row>
    <row r="157" spans="1:15" ht="15" hidden="1" customHeight="1" x14ac:dyDescent="0.2">
      <c r="A157" s="123" t="s">
        <v>279</v>
      </c>
      <c r="B157" s="124"/>
      <c r="C157" s="124"/>
      <c r="D157" s="124"/>
      <c r="E157" s="124"/>
      <c r="F157" s="124"/>
      <c r="G157" s="125"/>
      <c r="H157" s="124"/>
      <c r="I157" s="124"/>
      <c r="J157" s="124" t="e">
        <f t="shared" si="20"/>
        <v>#DIV/0!</v>
      </c>
      <c r="K157" s="124"/>
      <c r="L157" s="124"/>
      <c r="M157" s="124" t="e">
        <f t="shared" si="21"/>
        <v>#DIV/0!</v>
      </c>
      <c r="N157" s="126"/>
    </row>
    <row r="158" spans="1:15" hidden="1" x14ac:dyDescent="0.2">
      <c r="A158" s="123" t="s">
        <v>264</v>
      </c>
      <c r="B158" s="124"/>
      <c r="C158" s="124"/>
      <c r="D158" s="124"/>
      <c r="E158" s="124"/>
      <c r="F158" s="124"/>
      <c r="G158" s="125"/>
      <c r="H158" s="124"/>
      <c r="I158" s="124"/>
      <c r="J158" s="124" t="e">
        <f>I158/H158</f>
        <v>#DIV/0!</v>
      </c>
      <c r="K158" s="124"/>
      <c r="L158" s="124"/>
      <c r="M158" s="124" t="e">
        <f>L158/K158</f>
        <v>#DIV/0!</v>
      </c>
      <c r="N158" s="126"/>
    </row>
    <row r="159" spans="1:15" hidden="1" x14ac:dyDescent="0.2">
      <c r="A159" s="123" t="s">
        <v>265</v>
      </c>
      <c r="B159" s="124"/>
      <c r="C159" s="124"/>
      <c r="D159" s="124"/>
      <c r="E159" s="124"/>
      <c r="F159" s="124"/>
      <c r="G159" s="125"/>
      <c r="H159" s="124"/>
      <c r="I159" s="124"/>
      <c r="J159" s="124" t="e">
        <f t="shared" ref="J159:J163" si="22">I159/H159</f>
        <v>#DIV/0!</v>
      </c>
      <c r="K159" s="124"/>
      <c r="L159" s="124"/>
      <c r="M159" s="124" t="e">
        <f t="shared" ref="M159:M163" si="23">L159/K159</f>
        <v>#DIV/0!</v>
      </c>
      <c r="N159" s="126"/>
    </row>
    <row r="160" spans="1:15" hidden="1" x14ac:dyDescent="0.2">
      <c r="A160" s="123" t="s">
        <v>268</v>
      </c>
      <c r="B160" s="124"/>
      <c r="C160" s="124"/>
      <c r="D160" s="124"/>
      <c r="E160" s="124"/>
      <c r="F160" s="124"/>
      <c r="G160" s="125"/>
      <c r="H160" s="124"/>
      <c r="I160" s="124"/>
      <c r="J160" s="124" t="e">
        <f t="shared" si="22"/>
        <v>#DIV/0!</v>
      </c>
      <c r="K160" s="124"/>
      <c r="L160" s="124"/>
      <c r="M160" s="124" t="e">
        <f t="shared" si="23"/>
        <v>#DIV/0!</v>
      </c>
      <c r="N160" s="126"/>
    </row>
    <row r="161" spans="1:14" hidden="1" x14ac:dyDescent="0.2">
      <c r="A161" s="123" t="s">
        <v>269</v>
      </c>
      <c r="B161" s="124"/>
      <c r="C161" s="124"/>
      <c r="D161" s="124"/>
      <c r="E161" s="124"/>
      <c r="F161" s="124"/>
      <c r="G161" s="125"/>
      <c r="H161" s="124"/>
      <c r="I161" s="124"/>
      <c r="J161" s="124" t="e">
        <f t="shared" si="22"/>
        <v>#DIV/0!</v>
      </c>
      <c r="K161" s="124"/>
      <c r="L161" s="124"/>
      <c r="M161" s="124" t="e">
        <f t="shared" si="23"/>
        <v>#DIV/0!</v>
      </c>
      <c r="N161" s="126"/>
    </row>
    <row r="162" spans="1:14" hidden="1" x14ac:dyDescent="0.2">
      <c r="A162" s="123" t="s">
        <v>270</v>
      </c>
      <c r="B162" s="124"/>
      <c r="C162" s="124"/>
      <c r="D162" s="124"/>
      <c r="E162" s="124"/>
      <c r="F162" s="124"/>
      <c r="G162" s="125"/>
      <c r="H162" s="124"/>
      <c r="I162" s="124"/>
      <c r="J162" s="124" t="e">
        <f t="shared" si="22"/>
        <v>#DIV/0!</v>
      </c>
      <c r="K162" s="124"/>
      <c r="L162" s="124"/>
      <c r="M162" s="124" t="e">
        <f t="shared" si="23"/>
        <v>#DIV/0!</v>
      </c>
      <c r="N162" s="126"/>
    </row>
    <row r="163" spans="1:14" ht="12.75" hidden="1" thickBot="1" x14ac:dyDescent="0.25">
      <c r="A163" s="132" t="s">
        <v>271</v>
      </c>
      <c r="B163" s="133"/>
      <c r="C163" s="133"/>
      <c r="D163" s="133"/>
      <c r="E163" s="133"/>
      <c r="F163" s="133"/>
      <c r="G163" s="135"/>
      <c r="H163" s="133"/>
      <c r="I163" s="133"/>
      <c r="J163" s="133" t="e">
        <f t="shared" si="22"/>
        <v>#DIV/0!</v>
      </c>
      <c r="K163" s="133"/>
      <c r="L163" s="133"/>
      <c r="M163" s="133" t="e">
        <f t="shared" si="23"/>
        <v>#DIV/0!</v>
      </c>
      <c r="N163" s="149"/>
    </row>
    <row r="164" spans="1:14" ht="12.75" hidden="1" thickBot="1" x14ac:dyDescent="0.25"/>
    <row r="165" spans="1:14" hidden="1" x14ac:dyDescent="0.2">
      <c r="A165" s="872" t="s">
        <v>335</v>
      </c>
      <c r="B165" s="873"/>
      <c r="C165" s="873"/>
      <c r="D165" s="873"/>
      <c r="E165" s="873"/>
      <c r="F165" s="873"/>
      <c r="G165" s="873"/>
      <c r="H165" s="873"/>
      <c r="I165" s="873"/>
      <c r="J165" s="873"/>
      <c r="K165" s="873"/>
      <c r="L165" s="873"/>
      <c r="M165" s="873"/>
      <c r="N165" s="874"/>
    </row>
    <row r="166" spans="1:14" ht="25.5" hidden="1" customHeight="1" x14ac:dyDescent="0.2">
      <c r="A166" s="119" t="s">
        <v>52</v>
      </c>
      <c r="B166" s="120" t="s">
        <v>284</v>
      </c>
      <c r="C166" s="120" t="s">
        <v>285</v>
      </c>
      <c r="D166" s="120" t="s">
        <v>286</v>
      </c>
      <c r="E166" s="120" t="s">
        <v>287</v>
      </c>
      <c r="F166" s="120" t="s">
        <v>336</v>
      </c>
      <c r="G166" s="121" t="s">
        <v>289</v>
      </c>
      <c r="H166" s="120" t="s">
        <v>337</v>
      </c>
      <c r="I166" s="120" t="s">
        <v>338</v>
      </c>
      <c r="J166" s="121" t="s">
        <v>339</v>
      </c>
      <c r="K166" s="120" t="s">
        <v>293</v>
      </c>
      <c r="L166" s="120" t="s">
        <v>294</v>
      </c>
      <c r="M166" s="120" t="s">
        <v>295</v>
      </c>
      <c r="N166" s="122" t="s">
        <v>296</v>
      </c>
    </row>
    <row r="167" spans="1:14" ht="15" hidden="1" customHeight="1" x14ac:dyDescent="0.2">
      <c r="A167" s="123" t="s">
        <v>273</v>
      </c>
      <c r="B167" s="124"/>
      <c r="C167" s="124"/>
      <c r="D167" s="124"/>
      <c r="E167" s="124"/>
      <c r="F167" s="124"/>
      <c r="G167" s="125"/>
      <c r="H167" s="124"/>
      <c r="I167" s="124"/>
      <c r="J167" s="124" t="e">
        <f>I167/H167</f>
        <v>#DIV/0!</v>
      </c>
      <c r="K167" s="124"/>
      <c r="L167" s="124"/>
      <c r="M167" s="124" t="e">
        <f>L167/K167</f>
        <v>#DIV/0!</v>
      </c>
      <c r="N167" s="126"/>
    </row>
    <row r="168" spans="1:14" ht="15" hidden="1" customHeight="1" x14ac:dyDescent="0.2">
      <c r="A168" s="123" t="s">
        <v>275</v>
      </c>
      <c r="B168" s="124"/>
      <c r="C168" s="124"/>
      <c r="D168" s="124"/>
      <c r="E168" s="124"/>
      <c r="F168" s="124"/>
      <c r="G168" s="125"/>
      <c r="H168" s="124"/>
      <c r="I168" s="124"/>
      <c r="J168" s="124" t="e">
        <f t="shared" ref="J168:J172" si="24">I168/H168</f>
        <v>#DIV/0!</v>
      </c>
      <c r="K168" s="124"/>
      <c r="L168" s="124"/>
      <c r="M168" s="124" t="e">
        <f t="shared" ref="M168:M172" si="25">L168/K168</f>
        <v>#DIV/0!</v>
      </c>
      <c r="N168" s="126"/>
    </row>
    <row r="169" spans="1:14" ht="15" hidden="1" customHeight="1" x14ac:dyDescent="0.2">
      <c r="A169" s="123" t="s">
        <v>276</v>
      </c>
      <c r="B169" s="124"/>
      <c r="C169" s="124"/>
      <c r="D169" s="124"/>
      <c r="E169" s="124"/>
      <c r="F169" s="124"/>
      <c r="G169" s="125"/>
      <c r="H169" s="124"/>
      <c r="I169" s="124"/>
      <c r="J169" s="124" t="e">
        <f t="shared" si="24"/>
        <v>#DIV/0!</v>
      </c>
      <c r="K169" s="124"/>
      <c r="L169" s="124"/>
      <c r="M169" s="124" t="e">
        <f t="shared" si="25"/>
        <v>#DIV/0!</v>
      </c>
      <c r="N169" s="126"/>
    </row>
    <row r="170" spans="1:14" ht="15" hidden="1" customHeight="1" x14ac:dyDescent="0.2">
      <c r="A170" s="123" t="s">
        <v>277</v>
      </c>
      <c r="B170" s="124"/>
      <c r="C170" s="124"/>
      <c r="D170" s="124"/>
      <c r="E170" s="124"/>
      <c r="F170" s="124"/>
      <c r="G170" s="125"/>
      <c r="H170" s="124"/>
      <c r="I170" s="124"/>
      <c r="J170" s="124" t="e">
        <f t="shared" si="24"/>
        <v>#DIV/0!</v>
      </c>
      <c r="K170" s="124"/>
      <c r="L170" s="124"/>
      <c r="M170" s="124" t="e">
        <f t="shared" si="25"/>
        <v>#DIV/0!</v>
      </c>
      <c r="N170" s="126"/>
    </row>
    <row r="171" spans="1:14" ht="15" hidden="1" customHeight="1" x14ac:dyDescent="0.2">
      <c r="A171" s="123" t="s">
        <v>278</v>
      </c>
      <c r="B171" s="124"/>
      <c r="C171" s="124"/>
      <c r="D171" s="124"/>
      <c r="E171" s="124"/>
      <c r="F171" s="124"/>
      <c r="G171" s="125"/>
      <c r="H171" s="124"/>
      <c r="I171" s="124"/>
      <c r="J171" s="124" t="e">
        <f t="shared" si="24"/>
        <v>#DIV/0!</v>
      </c>
      <c r="K171" s="124"/>
      <c r="L171" s="124"/>
      <c r="M171" s="124" t="e">
        <f t="shared" si="25"/>
        <v>#DIV/0!</v>
      </c>
      <c r="N171" s="126"/>
    </row>
    <row r="172" spans="1:14" ht="15" hidden="1" customHeight="1" x14ac:dyDescent="0.2">
      <c r="A172" s="123" t="s">
        <v>279</v>
      </c>
      <c r="B172" s="124"/>
      <c r="C172" s="124"/>
      <c r="D172" s="124"/>
      <c r="E172" s="124"/>
      <c r="F172" s="124"/>
      <c r="G172" s="125"/>
      <c r="H172" s="124"/>
      <c r="I172" s="124"/>
      <c r="J172" s="124" t="e">
        <f t="shared" si="24"/>
        <v>#DIV/0!</v>
      </c>
      <c r="K172" s="124"/>
      <c r="L172" s="124"/>
      <c r="M172" s="124" t="e">
        <f t="shared" si="25"/>
        <v>#DIV/0!</v>
      </c>
      <c r="N172" s="126"/>
    </row>
    <row r="173" spans="1:14" hidden="1" x14ac:dyDescent="0.2">
      <c r="A173" s="123" t="s">
        <v>264</v>
      </c>
      <c r="B173" s="124"/>
      <c r="C173" s="124"/>
      <c r="D173" s="124"/>
      <c r="E173" s="124"/>
      <c r="F173" s="124"/>
      <c r="G173" s="125"/>
      <c r="H173" s="124"/>
      <c r="I173" s="124"/>
      <c r="J173" s="124" t="e">
        <f>I173/H173</f>
        <v>#DIV/0!</v>
      </c>
      <c r="K173" s="124"/>
      <c r="L173" s="124"/>
      <c r="M173" s="124" t="e">
        <f>L173/K173</f>
        <v>#DIV/0!</v>
      </c>
      <c r="N173" s="126"/>
    </row>
    <row r="174" spans="1:14" hidden="1" x14ac:dyDescent="0.2">
      <c r="A174" s="123" t="s">
        <v>265</v>
      </c>
      <c r="B174" s="124"/>
      <c r="C174" s="124"/>
      <c r="D174" s="124"/>
      <c r="E174" s="124"/>
      <c r="F174" s="124"/>
      <c r="G174" s="125"/>
      <c r="H174" s="124"/>
      <c r="I174" s="124"/>
      <c r="J174" s="124" t="e">
        <f t="shared" ref="J174:J178" si="26">I174/H174</f>
        <v>#DIV/0!</v>
      </c>
      <c r="K174" s="124"/>
      <c r="L174" s="124"/>
      <c r="M174" s="124" t="e">
        <f t="shared" ref="M174:M178" si="27">L174/K174</f>
        <v>#DIV/0!</v>
      </c>
      <c r="N174" s="126"/>
    </row>
    <row r="175" spans="1:14" hidden="1" x14ac:dyDescent="0.2">
      <c r="A175" s="123" t="s">
        <v>268</v>
      </c>
      <c r="B175" s="124"/>
      <c r="C175" s="124"/>
      <c r="D175" s="124"/>
      <c r="E175" s="124"/>
      <c r="F175" s="124"/>
      <c r="G175" s="125"/>
      <c r="H175" s="124"/>
      <c r="I175" s="124"/>
      <c r="J175" s="124" t="e">
        <f t="shared" si="26"/>
        <v>#DIV/0!</v>
      </c>
      <c r="K175" s="124"/>
      <c r="L175" s="124"/>
      <c r="M175" s="124" t="e">
        <f t="shared" si="27"/>
        <v>#DIV/0!</v>
      </c>
      <c r="N175" s="126"/>
    </row>
    <row r="176" spans="1:14" hidden="1" x14ac:dyDescent="0.2">
      <c r="A176" s="123" t="s">
        <v>269</v>
      </c>
      <c r="B176" s="124"/>
      <c r="C176" s="124"/>
      <c r="D176" s="124"/>
      <c r="E176" s="124"/>
      <c r="F176" s="124"/>
      <c r="G176" s="125"/>
      <c r="H176" s="124"/>
      <c r="I176" s="124"/>
      <c r="J176" s="124" t="e">
        <f t="shared" si="26"/>
        <v>#DIV/0!</v>
      </c>
      <c r="K176" s="124"/>
      <c r="L176" s="124"/>
      <c r="M176" s="124" t="e">
        <f t="shared" si="27"/>
        <v>#DIV/0!</v>
      </c>
      <c r="N176" s="126"/>
    </row>
    <row r="177" spans="1:14" hidden="1" x14ac:dyDescent="0.2">
      <c r="A177" s="123" t="s">
        <v>270</v>
      </c>
      <c r="B177" s="124"/>
      <c r="C177" s="124"/>
      <c r="D177" s="124"/>
      <c r="E177" s="124"/>
      <c r="F177" s="124"/>
      <c r="G177" s="125"/>
      <c r="H177" s="124"/>
      <c r="I177" s="124"/>
      <c r="J177" s="124" t="e">
        <f t="shared" si="26"/>
        <v>#DIV/0!</v>
      </c>
      <c r="K177" s="124"/>
      <c r="L177" s="124"/>
      <c r="M177" s="124" t="e">
        <f t="shared" si="27"/>
        <v>#DIV/0!</v>
      </c>
      <c r="N177" s="126"/>
    </row>
    <row r="178" spans="1:14" ht="12.75" hidden="1" thickBot="1" x14ac:dyDescent="0.25">
      <c r="A178" s="132" t="s">
        <v>271</v>
      </c>
      <c r="B178" s="133"/>
      <c r="C178" s="133"/>
      <c r="D178" s="133"/>
      <c r="E178" s="133"/>
      <c r="F178" s="133"/>
      <c r="G178" s="135"/>
      <c r="H178" s="133"/>
      <c r="I178" s="133"/>
      <c r="J178" s="133" t="e">
        <f t="shared" si="26"/>
        <v>#DIV/0!</v>
      </c>
      <c r="K178" s="133"/>
      <c r="L178" s="133"/>
      <c r="M178" s="133" t="e">
        <f t="shared" si="27"/>
        <v>#DIV/0!</v>
      </c>
      <c r="N178" s="149"/>
    </row>
    <row r="179" spans="1:14" hidden="1" x14ac:dyDescent="0.2"/>
    <row r="180" spans="1:14" ht="12.75" hidden="1" thickBot="1" x14ac:dyDescent="0.25"/>
    <row r="181" spans="1:14" ht="26.25" hidden="1" customHeight="1" x14ac:dyDescent="0.2">
      <c r="A181" s="869" t="s">
        <v>340</v>
      </c>
      <c r="B181" s="870"/>
      <c r="C181" s="870"/>
      <c r="D181" s="870"/>
      <c r="E181" s="870"/>
      <c r="F181" s="870"/>
      <c r="G181" s="871"/>
    </row>
    <row r="182" spans="1:14" ht="36.75" hidden="1" thickBot="1" x14ac:dyDescent="0.25">
      <c r="A182" s="119" t="s">
        <v>47</v>
      </c>
      <c r="B182" s="150" t="s">
        <v>284</v>
      </c>
      <c r="C182" s="150" t="s">
        <v>285</v>
      </c>
      <c r="D182" s="150" t="s">
        <v>341</v>
      </c>
      <c r="E182" s="150" t="s">
        <v>342</v>
      </c>
      <c r="F182" s="150" t="s">
        <v>343</v>
      </c>
      <c r="G182" s="151" t="s">
        <v>344</v>
      </c>
    </row>
    <row r="183" spans="1:14" ht="20.25" hidden="1" customHeight="1" x14ac:dyDescent="0.2">
      <c r="A183" s="152" t="s">
        <v>264</v>
      </c>
      <c r="B183" s="153"/>
      <c r="C183" s="153"/>
      <c r="D183" s="153"/>
      <c r="E183" s="153"/>
      <c r="F183" s="153"/>
      <c r="G183" s="154"/>
    </row>
    <row r="184" spans="1:14" ht="20.25" hidden="1" customHeight="1" x14ac:dyDescent="0.2">
      <c r="A184" s="123" t="s">
        <v>265</v>
      </c>
      <c r="B184" s="139" t="s">
        <v>297</v>
      </c>
      <c r="C184" s="139" t="s">
        <v>345</v>
      </c>
      <c r="D184" s="139" t="s">
        <v>346</v>
      </c>
      <c r="E184" s="127">
        <v>83288000</v>
      </c>
      <c r="F184" s="124"/>
      <c r="G184" s="155" t="s">
        <v>347</v>
      </c>
    </row>
    <row r="185" spans="1:14" ht="20.25" hidden="1" customHeight="1" x14ac:dyDescent="0.2">
      <c r="A185" s="123" t="s">
        <v>265</v>
      </c>
      <c r="B185" s="139" t="s">
        <v>301</v>
      </c>
      <c r="C185" s="139" t="s">
        <v>348</v>
      </c>
      <c r="D185" s="139" t="s">
        <v>302</v>
      </c>
      <c r="E185" s="127">
        <v>156704000</v>
      </c>
      <c r="F185" s="124"/>
      <c r="G185" s="155" t="s">
        <v>349</v>
      </c>
    </row>
    <row r="186" spans="1:14" ht="20.25" hidden="1" customHeight="1" x14ac:dyDescent="0.2">
      <c r="A186" s="123" t="s">
        <v>265</v>
      </c>
      <c r="B186" s="139" t="s">
        <v>301</v>
      </c>
      <c r="C186" s="139" t="s">
        <v>348</v>
      </c>
      <c r="D186" s="139" t="s">
        <v>350</v>
      </c>
      <c r="E186" s="127">
        <v>124132000</v>
      </c>
      <c r="F186" s="124"/>
      <c r="G186" s="155" t="s">
        <v>351</v>
      </c>
    </row>
    <row r="187" spans="1:14" ht="20.25" hidden="1" customHeight="1" x14ac:dyDescent="0.2">
      <c r="A187" s="123" t="s">
        <v>268</v>
      </c>
      <c r="B187" s="139" t="s">
        <v>297</v>
      </c>
      <c r="C187" s="139" t="s">
        <v>345</v>
      </c>
      <c r="D187" s="139" t="s">
        <v>346</v>
      </c>
      <c r="E187" s="127">
        <v>83288000</v>
      </c>
      <c r="F187" s="124"/>
      <c r="G187" s="155" t="s">
        <v>352</v>
      </c>
    </row>
    <row r="188" spans="1:14" ht="20.25" hidden="1" customHeight="1" x14ac:dyDescent="0.2">
      <c r="A188" s="123" t="s">
        <v>268</v>
      </c>
      <c r="B188" s="139" t="s">
        <v>301</v>
      </c>
      <c r="C188" s="139" t="s">
        <v>348</v>
      </c>
      <c r="D188" s="139" t="s">
        <v>302</v>
      </c>
      <c r="E188" s="127">
        <v>258692608</v>
      </c>
      <c r="F188" s="124"/>
      <c r="G188" s="155" t="s">
        <v>353</v>
      </c>
    </row>
    <row r="189" spans="1:14" ht="20.25" hidden="1" customHeight="1" x14ac:dyDescent="0.2">
      <c r="A189" s="123" t="s">
        <v>268</v>
      </c>
      <c r="B189" s="139" t="s">
        <v>301</v>
      </c>
      <c r="C189" s="139" t="s">
        <v>348</v>
      </c>
      <c r="D189" s="139" t="s">
        <v>350</v>
      </c>
      <c r="E189" s="127">
        <v>124132000</v>
      </c>
      <c r="F189" s="124"/>
      <c r="G189" s="155" t="s">
        <v>354</v>
      </c>
    </row>
    <row r="190" spans="1:14" ht="20.25" hidden="1" customHeight="1" x14ac:dyDescent="0.2">
      <c r="A190" s="123" t="s">
        <v>269</v>
      </c>
      <c r="B190" s="139" t="s">
        <v>297</v>
      </c>
      <c r="C190" s="139" t="s">
        <v>345</v>
      </c>
      <c r="D190" s="139" t="s">
        <v>346</v>
      </c>
      <c r="E190" s="127">
        <v>83288000</v>
      </c>
      <c r="F190" s="124"/>
      <c r="G190" s="155" t="s">
        <v>355</v>
      </c>
    </row>
    <row r="191" spans="1:14" ht="20.25" hidden="1" customHeight="1" x14ac:dyDescent="0.2">
      <c r="A191" s="123" t="s">
        <v>269</v>
      </c>
      <c r="B191" s="139" t="s">
        <v>301</v>
      </c>
      <c r="C191" s="139" t="s">
        <v>348</v>
      </c>
      <c r="D191" s="139" t="s">
        <v>302</v>
      </c>
      <c r="E191" s="127">
        <v>277115074</v>
      </c>
      <c r="F191" s="124"/>
      <c r="G191" s="155" t="s">
        <v>356</v>
      </c>
    </row>
    <row r="192" spans="1:14" ht="20.25" hidden="1" customHeight="1" x14ac:dyDescent="0.2">
      <c r="A192" s="123" t="s">
        <v>269</v>
      </c>
      <c r="B192" s="139" t="s">
        <v>301</v>
      </c>
      <c r="C192" s="139" t="s">
        <v>348</v>
      </c>
      <c r="D192" s="139" t="s">
        <v>350</v>
      </c>
      <c r="E192" s="127">
        <v>178240000</v>
      </c>
      <c r="F192" s="124"/>
      <c r="G192" s="155" t="s">
        <v>357</v>
      </c>
    </row>
    <row r="193" spans="1:7" ht="20.25" hidden="1" customHeight="1" x14ac:dyDescent="0.2">
      <c r="A193" s="123" t="s">
        <v>270</v>
      </c>
      <c r="B193" s="139" t="s">
        <v>297</v>
      </c>
      <c r="C193" s="139" t="s">
        <v>345</v>
      </c>
      <c r="D193" s="139" t="s">
        <v>346</v>
      </c>
      <c r="E193" s="127">
        <v>95439119</v>
      </c>
      <c r="F193" s="124"/>
      <c r="G193" s="155" t="s">
        <v>358</v>
      </c>
    </row>
    <row r="194" spans="1:7" ht="20.25" hidden="1" customHeight="1" x14ac:dyDescent="0.2">
      <c r="A194" s="123" t="s">
        <v>270</v>
      </c>
      <c r="B194" s="139" t="s">
        <v>301</v>
      </c>
      <c r="C194" s="139" t="s">
        <v>348</v>
      </c>
      <c r="D194" s="139" t="s">
        <v>302</v>
      </c>
      <c r="E194" s="127">
        <v>290955449</v>
      </c>
      <c r="F194" s="124"/>
      <c r="G194" s="155" t="s">
        <v>359</v>
      </c>
    </row>
    <row r="195" spans="1:7" ht="20.25" hidden="1" customHeight="1" x14ac:dyDescent="0.2">
      <c r="A195" s="123" t="s">
        <v>270</v>
      </c>
      <c r="B195" s="139" t="s">
        <v>301</v>
      </c>
      <c r="C195" s="139" t="s">
        <v>348</v>
      </c>
      <c r="D195" s="139" t="s">
        <v>350</v>
      </c>
      <c r="E195" s="127">
        <v>217445119</v>
      </c>
      <c r="F195" s="124"/>
      <c r="G195" s="155" t="s">
        <v>360</v>
      </c>
    </row>
    <row r="196" spans="1:7" ht="12.75" hidden="1" thickBot="1" x14ac:dyDescent="0.25">
      <c r="A196" s="132" t="s">
        <v>271</v>
      </c>
      <c r="B196" s="133"/>
      <c r="C196" s="133"/>
      <c r="D196" s="133"/>
      <c r="E196" s="133"/>
      <c r="F196" s="133"/>
      <c r="G196" s="156"/>
    </row>
    <row r="197" spans="1:7" ht="12.75" hidden="1" thickBot="1" x14ac:dyDescent="0.25"/>
    <row r="198" spans="1:7" hidden="1" x14ac:dyDescent="0.2">
      <c r="A198" s="869" t="s">
        <v>361</v>
      </c>
      <c r="B198" s="870"/>
      <c r="C198" s="870"/>
      <c r="D198" s="870"/>
      <c r="E198" s="870"/>
      <c r="F198" s="870"/>
      <c r="G198" s="871"/>
    </row>
    <row r="199" spans="1:7" ht="36.75" hidden="1" thickBot="1" x14ac:dyDescent="0.25">
      <c r="A199" s="119" t="s">
        <v>48</v>
      </c>
      <c r="B199" s="150" t="s">
        <v>284</v>
      </c>
      <c r="C199" s="150" t="s">
        <v>285</v>
      </c>
      <c r="D199" s="150" t="s">
        <v>341</v>
      </c>
      <c r="E199" s="150" t="s">
        <v>362</v>
      </c>
      <c r="F199" s="150" t="s">
        <v>363</v>
      </c>
      <c r="G199" s="151" t="s">
        <v>344</v>
      </c>
    </row>
    <row r="200" spans="1:7" ht="16.5" hidden="1" customHeight="1" x14ac:dyDescent="0.2">
      <c r="A200" s="123" t="s">
        <v>273</v>
      </c>
      <c r="B200" s="139" t="s">
        <v>297</v>
      </c>
      <c r="C200" s="139" t="s">
        <v>345</v>
      </c>
      <c r="D200" s="139" t="s">
        <v>346</v>
      </c>
      <c r="E200" s="157">
        <v>1217531000</v>
      </c>
      <c r="F200" s="157">
        <v>0</v>
      </c>
      <c r="G200" s="155" t="s">
        <v>310</v>
      </c>
    </row>
    <row r="201" spans="1:7" ht="16.5" hidden="1" customHeight="1" x14ac:dyDescent="0.2">
      <c r="A201" s="123" t="s">
        <v>273</v>
      </c>
      <c r="B201" s="139" t="s">
        <v>301</v>
      </c>
      <c r="C201" s="139" t="s">
        <v>348</v>
      </c>
      <c r="D201" s="139" t="s">
        <v>302</v>
      </c>
      <c r="E201" s="157">
        <v>6703815000</v>
      </c>
      <c r="F201" s="157">
        <v>0</v>
      </c>
      <c r="G201" s="155" t="s">
        <v>311</v>
      </c>
    </row>
    <row r="202" spans="1:7" ht="16.5" hidden="1" customHeight="1" x14ac:dyDescent="0.2">
      <c r="A202" s="123" t="s">
        <v>273</v>
      </c>
      <c r="B202" s="139" t="s">
        <v>301</v>
      </c>
      <c r="C202" s="139" t="s">
        <v>348</v>
      </c>
      <c r="D202" s="139" t="s">
        <v>350</v>
      </c>
      <c r="E202" s="157">
        <v>11225759000</v>
      </c>
      <c r="F202" s="157">
        <v>0</v>
      </c>
      <c r="G202" s="155" t="s">
        <v>312</v>
      </c>
    </row>
    <row r="203" spans="1:7" ht="16.5" hidden="1" customHeight="1" x14ac:dyDescent="0.2">
      <c r="A203" s="123" t="s">
        <v>275</v>
      </c>
      <c r="B203" s="139" t="s">
        <v>297</v>
      </c>
      <c r="C203" s="139" t="s">
        <v>345</v>
      </c>
      <c r="D203" s="139" t="s">
        <v>346</v>
      </c>
      <c r="E203" s="157">
        <v>1327531000</v>
      </c>
      <c r="F203" s="157">
        <v>0</v>
      </c>
      <c r="G203" s="155" t="s">
        <v>313</v>
      </c>
    </row>
    <row r="204" spans="1:7" ht="16.5" hidden="1" customHeight="1" x14ac:dyDescent="0.2">
      <c r="A204" s="123" t="s">
        <v>275</v>
      </c>
      <c r="B204" s="139" t="s">
        <v>301</v>
      </c>
      <c r="C204" s="139" t="s">
        <v>348</v>
      </c>
      <c r="D204" s="139" t="s">
        <v>302</v>
      </c>
      <c r="E204" s="157">
        <v>6746695428</v>
      </c>
      <c r="F204" s="157">
        <v>0</v>
      </c>
      <c r="G204" s="155" t="s">
        <v>314</v>
      </c>
    </row>
    <row r="205" spans="1:7" ht="16.5" hidden="1" customHeight="1" x14ac:dyDescent="0.2">
      <c r="A205" s="123" t="s">
        <v>275</v>
      </c>
      <c r="B205" s="139" t="s">
        <v>301</v>
      </c>
      <c r="C205" s="139" t="s">
        <v>348</v>
      </c>
      <c r="D205" s="139" t="s">
        <v>350</v>
      </c>
      <c r="E205" s="157">
        <v>11072878572</v>
      </c>
      <c r="F205" s="157">
        <v>0</v>
      </c>
      <c r="G205" s="155" t="s">
        <v>315</v>
      </c>
    </row>
    <row r="206" spans="1:7" ht="16.5" hidden="1" customHeight="1" x14ac:dyDescent="0.2">
      <c r="A206" s="123" t="s">
        <v>276</v>
      </c>
      <c r="B206" s="139" t="s">
        <v>297</v>
      </c>
      <c r="C206" s="139" t="s">
        <v>345</v>
      </c>
      <c r="D206" s="125" t="s">
        <v>346</v>
      </c>
      <c r="E206" s="157">
        <v>1327531000</v>
      </c>
      <c r="F206" s="157">
        <v>3737358</v>
      </c>
      <c r="G206" s="155" t="s">
        <v>316</v>
      </c>
    </row>
    <row r="207" spans="1:7" ht="16.5" hidden="1" customHeight="1" x14ac:dyDescent="0.2">
      <c r="A207" s="123" t="s">
        <v>276</v>
      </c>
      <c r="B207" s="139" t="s">
        <v>301</v>
      </c>
      <c r="C207" s="139" t="s">
        <v>348</v>
      </c>
      <c r="D207" s="125" t="s">
        <v>302</v>
      </c>
      <c r="E207" s="157">
        <v>6746695428</v>
      </c>
      <c r="F207" s="157">
        <v>17494391</v>
      </c>
      <c r="G207" s="155" t="s">
        <v>317</v>
      </c>
    </row>
    <row r="208" spans="1:7" ht="16.5" hidden="1" customHeight="1" x14ac:dyDescent="0.2">
      <c r="A208" s="123" t="s">
        <v>276</v>
      </c>
      <c r="B208" s="139" t="s">
        <v>301</v>
      </c>
      <c r="C208" s="139" t="s">
        <v>348</v>
      </c>
      <c r="D208" s="125" t="s">
        <v>350</v>
      </c>
      <c r="E208" s="157">
        <v>11072878572</v>
      </c>
      <c r="F208" s="157">
        <v>7485951</v>
      </c>
      <c r="G208" s="155" t="s">
        <v>318</v>
      </c>
    </row>
    <row r="209" spans="1:8" ht="16.5" hidden="1" customHeight="1" x14ac:dyDescent="0.2">
      <c r="A209" s="123" t="s">
        <v>277</v>
      </c>
      <c r="B209" s="124" t="s">
        <v>297</v>
      </c>
      <c r="C209" s="124" t="s">
        <v>345</v>
      </c>
      <c r="D209" s="124" t="s">
        <v>346</v>
      </c>
      <c r="E209" s="157">
        <v>1305476000</v>
      </c>
      <c r="F209" s="157">
        <v>1489800.0033971732</v>
      </c>
      <c r="G209" s="155" t="s">
        <v>319</v>
      </c>
    </row>
    <row r="210" spans="1:8" ht="16.5" hidden="1" customHeight="1" x14ac:dyDescent="0.2">
      <c r="A210" s="123" t="s">
        <v>277</v>
      </c>
      <c r="B210" s="124" t="s">
        <v>301</v>
      </c>
      <c r="C210" s="124" t="s">
        <v>348</v>
      </c>
      <c r="D210" s="124" t="s">
        <v>302</v>
      </c>
      <c r="E210" s="157">
        <v>10447442000</v>
      </c>
      <c r="F210" s="157">
        <v>30225000</v>
      </c>
      <c r="G210" s="155" t="s">
        <v>320</v>
      </c>
    </row>
    <row r="211" spans="1:8" ht="16.5" hidden="1" customHeight="1" x14ac:dyDescent="0.2">
      <c r="A211" s="123" t="s">
        <v>277</v>
      </c>
      <c r="B211" s="124" t="s">
        <v>301</v>
      </c>
      <c r="C211" s="124" t="s">
        <v>348</v>
      </c>
      <c r="D211" s="124" t="s">
        <v>350</v>
      </c>
      <c r="E211" s="157">
        <v>1305476000</v>
      </c>
      <c r="F211" s="157">
        <v>23603400</v>
      </c>
      <c r="G211" s="155" t="s">
        <v>321</v>
      </c>
    </row>
    <row r="212" spans="1:8" ht="16.5" hidden="1" customHeight="1" x14ac:dyDescent="0.2">
      <c r="A212" s="123" t="s">
        <v>278</v>
      </c>
      <c r="B212" s="124" t="s">
        <v>297</v>
      </c>
      <c r="C212" s="124" t="s">
        <v>345</v>
      </c>
      <c r="D212" s="124" t="s">
        <v>346</v>
      </c>
      <c r="E212" s="157">
        <v>1305476000</v>
      </c>
      <c r="F212" s="157">
        <v>31450801</v>
      </c>
      <c r="G212" s="155"/>
    </row>
    <row r="213" spans="1:8" ht="16.5" hidden="1" customHeight="1" x14ac:dyDescent="0.2">
      <c r="A213" s="123" t="s">
        <v>278</v>
      </c>
      <c r="B213" s="124" t="s">
        <v>301</v>
      </c>
      <c r="C213" s="124" t="s">
        <v>348</v>
      </c>
      <c r="D213" s="124" t="s">
        <v>302</v>
      </c>
      <c r="E213" s="157">
        <v>10447442000</v>
      </c>
      <c r="F213" s="157">
        <v>55794535</v>
      </c>
      <c r="G213" s="155"/>
    </row>
    <row r="214" spans="1:8" ht="16.5" hidden="1" customHeight="1" x14ac:dyDescent="0.2">
      <c r="A214" s="123" t="s">
        <v>278</v>
      </c>
      <c r="B214" s="124" t="s">
        <v>301</v>
      </c>
      <c r="C214" s="124" t="s">
        <v>348</v>
      </c>
      <c r="D214" s="124" t="s">
        <v>350</v>
      </c>
      <c r="E214" s="157">
        <v>1305476000</v>
      </c>
      <c r="F214" s="157">
        <v>40175729.993205652</v>
      </c>
      <c r="G214" s="155"/>
    </row>
    <row r="215" spans="1:8" ht="16.5" hidden="1" customHeight="1" x14ac:dyDescent="0.2">
      <c r="A215" s="123" t="s">
        <v>279</v>
      </c>
      <c r="B215" s="124" t="s">
        <v>297</v>
      </c>
      <c r="C215" s="124" t="s">
        <v>345</v>
      </c>
      <c r="D215" s="124" t="s">
        <v>346</v>
      </c>
      <c r="E215" s="157">
        <v>1305476000</v>
      </c>
      <c r="F215" s="157">
        <v>14650074</v>
      </c>
      <c r="G215" s="155"/>
    </row>
    <row r="216" spans="1:8" ht="16.5" hidden="1" customHeight="1" x14ac:dyDescent="0.2">
      <c r="A216" s="123" t="s">
        <v>279</v>
      </c>
      <c r="B216" s="124" t="s">
        <v>301</v>
      </c>
      <c r="C216" s="124" t="s">
        <v>348</v>
      </c>
      <c r="D216" s="124" t="s">
        <v>302</v>
      </c>
      <c r="E216" s="157">
        <v>10447442000</v>
      </c>
      <c r="F216" s="157">
        <v>149908804</v>
      </c>
      <c r="G216" s="155"/>
    </row>
    <row r="217" spans="1:8" ht="16.5" hidden="1" customHeight="1" x14ac:dyDescent="0.2">
      <c r="A217" s="123" t="s">
        <v>279</v>
      </c>
      <c r="B217" s="124" t="s">
        <v>301</v>
      </c>
      <c r="C217" s="124" t="s">
        <v>348</v>
      </c>
      <c r="D217" s="124" t="s">
        <v>350</v>
      </c>
      <c r="E217" s="157">
        <v>1305476000</v>
      </c>
      <c r="F217" s="157">
        <v>41315853</v>
      </c>
      <c r="G217" s="155"/>
    </row>
    <row r="218" spans="1:8" ht="16.5" hidden="1" customHeight="1" x14ac:dyDescent="0.2">
      <c r="A218" s="123" t="s">
        <v>264</v>
      </c>
      <c r="B218" s="124"/>
      <c r="C218" s="124"/>
      <c r="D218" s="124"/>
      <c r="E218" s="157"/>
      <c r="F218" s="157"/>
      <c r="G218" s="155"/>
    </row>
    <row r="219" spans="1:8" ht="16.5" hidden="1" customHeight="1" x14ac:dyDescent="0.2">
      <c r="A219" s="123" t="s">
        <v>264</v>
      </c>
      <c r="B219" s="124"/>
      <c r="C219" s="124"/>
      <c r="D219" s="124"/>
      <c r="E219" s="157"/>
      <c r="F219" s="157"/>
      <c r="G219" s="155"/>
    </row>
    <row r="220" spans="1:8" ht="16.5" hidden="1" customHeight="1" x14ac:dyDescent="0.2">
      <c r="A220" s="123" t="s">
        <v>264</v>
      </c>
      <c r="B220" s="124"/>
      <c r="C220" s="124"/>
      <c r="D220" s="124"/>
      <c r="E220" s="124"/>
      <c r="F220" s="124"/>
      <c r="G220" s="155"/>
    </row>
    <row r="221" spans="1:8" ht="15.75" hidden="1" customHeight="1" x14ac:dyDescent="0.2">
      <c r="A221" s="123" t="s">
        <v>265</v>
      </c>
      <c r="B221" s="189" t="s">
        <v>297</v>
      </c>
      <c r="C221" s="189" t="s">
        <v>345</v>
      </c>
      <c r="D221" s="189" t="s">
        <v>346</v>
      </c>
      <c r="E221" s="173">
        <v>499820918</v>
      </c>
      <c r="F221" s="173">
        <v>293727000</v>
      </c>
      <c r="G221" s="184" t="s">
        <v>322</v>
      </c>
      <c r="H221" s="148">
        <f t="shared" ref="H221:H235" si="28">LEN(G221)</f>
        <v>196</v>
      </c>
    </row>
    <row r="222" spans="1:8" ht="15.75" hidden="1" customHeight="1" x14ac:dyDescent="0.2">
      <c r="A222" s="123" t="s">
        <v>265</v>
      </c>
      <c r="B222" s="189" t="s">
        <v>301</v>
      </c>
      <c r="C222" s="189" t="s">
        <v>348</v>
      </c>
      <c r="D222" s="189" t="s">
        <v>302</v>
      </c>
      <c r="E222" s="173">
        <v>11580436002.333332</v>
      </c>
      <c r="F222" s="173">
        <v>843038158</v>
      </c>
      <c r="G222" s="184" t="s">
        <v>323</v>
      </c>
      <c r="H222" s="148">
        <f t="shared" si="28"/>
        <v>197</v>
      </c>
    </row>
    <row r="223" spans="1:8" ht="15.75" hidden="1" customHeight="1" x14ac:dyDescent="0.2">
      <c r="A223" s="123" t="s">
        <v>265</v>
      </c>
      <c r="B223" s="189" t="s">
        <v>301</v>
      </c>
      <c r="C223" s="189" t="s">
        <v>348</v>
      </c>
      <c r="D223" s="189" t="s">
        <v>350</v>
      </c>
      <c r="E223" s="173">
        <v>5612076752.9999981</v>
      </c>
      <c r="F223" s="173">
        <v>427062000</v>
      </c>
      <c r="G223" s="184" t="s">
        <v>324</v>
      </c>
      <c r="H223" s="148">
        <f t="shared" si="28"/>
        <v>158</v>
      </c>
    </row>
    <row r="224" spans="1:8" ht="12" hidden="1" customHeight="1" x14ac:dyDescent="0.2">
      <c r="A224" s="123" t="s">
        <v>268</v>
      </c>
      <c r="B224" s="124" t="s">
        <v>297</v>
      </c>
      <c r="C224" s="124" t="s">
        <v>345</v>
      </c>
      <c r="D224" s="124" t="s">
        <v>346</v>
      </c>
      <c r="E224" s="173">
        <v>311023000</v>
      </c>
      <c r="F224" s="173">
        <v>293727000</v>
      </c>
      <c r="G224" s="126" t="s">
        <v>397</v>
      </c>
      <c r="H224" s="186">
        <f t="shared" si="28"/>
        <v>62</v>
      </c>
    </row>
    <row r="225" spans="1:10" ht="72" hidden="1" x14ac:dyDescent="0.2">
      <c r="A225" s="123" t="s">
        <v>268</v>
      </c>
      <c r="B225" s="124" t="s">
        <v>301</v>
      </c>
      <c r="C225" s="124" t="s">
        <v>348</v>
      </c>
      <c r="D225" s="124" t="s">
        <v>302</v>
      </c>
      <c r="E225" s="173">
        <v>11490861675</v>
      </c>
      <c r="F225" s="173">
        <v>843038158</v>
      </c>
      <c r="G225" s="144" t="s">
        <v>399</v>
      </c>
      <c r="H225" s="186">
        <f t="shared" si="28"/>
        <v>153</v>
      </c>
    </row>
    <row r="226" spans="1:10" ht="72" hidden="1" x14ac:dyDescent="0.2">
      <c r="A226" s="123" t="s">
        <v>268</v>
      </c>
      <c r="B226" s="124" t="s">
        <v>301</v>
      </c>
      <c r="C226" s="124" t="s">
        <v>348</v>
      </c>
      <c r="D226" s="124" t="s">
        <v>350</v>
      </c>
      <c r="E226" s="173">
        <v>5344473753</v>
      </c>
      <c r="F226" s="173">
        <v>433562000</v>
      </c>
      <c r="G226" s="190" t="s">
        <v>398</v>
      </c>
      <c r="H226" s="186">
        <f t="shared" si="28"/>
        <v>139</v>
      </c>
    </row>
    <row r="227" spans="1:10" ht="30" hidden="1" customHeight="1" x14ac:dyDescent="0.2">
      <c r="A227" s="200" t="s">
        <v>269</v>
      </c>
      <c r="B227" s="124" t="s">
        <v>297</v>
      </c>
      <c r="C227" s="124" t="s">
        <v>345</v>
      </c>
      <c r="D227" s="124" t="s">
        <v>346</v>
      </c>
      <c r="E227" s="173">
        <v>311023000</v>
      </c>
      <c r="F227" s="173">
        <v>293727000</v>
      </c>
      <c r="G227" s="198" t="s">
        <v>402</v>
      </c>
      <c r="H227" s="186">
        <f t="shared" si="28"/>
        <v>198</v>
      </c>
    </row>
    <row r="228" spans="1:10" ht="30" hidden="1" customHeight="1" x14ac:dyDescent="0.2">
      <c r="A228" s="200" t="s">
        <v>269</v>
      </c>
      <c r="B228" s="124" t="s">
        <v>301</v>
      </c>
      <c r="C228" s="124" t="s">
        <v>348</v>
      </c>
      <c r="D228" s="124" t="s">
        <v>302</v>
      </c>
      <c r="E228" s="173">
        <v>11490861675</v>
      </c>
      <c r="F228" s="173">
        <v>5678403405</v>
      </c>
      <c r="G228" s="198" t="s">
        <v>403</v>
      </c>
      <c r="H228" s="186">
        <f t="shared" si="28"/>
        <v>140</v>
      </c>
    </row>
    <row r="229" spans="1:10" ht="72" hidden="1" x14ac:dyDescent="0.2">
      <c r="A229" s="200" t="s">
        <v>269</v>
      </c>
      <c r="B229" s="124" t="s">
        <v>301</v>
      </c>
      <c r="C229" s="124" t="s">
        <v>348</v>
      </c>
      <c r="D229" s="124" t="s">
        <v>350</v>
      </c>
      <c r="E229" s="173">
        <v>5344473753</v>
      </c>
      <c r="F229" s="173">
        <v>447442000</v>
      </c>
      <c r="G229" s="198" t="s">
        <v>401</v>
      </c>
      <c r="H229" s="186">
        <f t="shared" si="28"/>
        <v>149</v>
      </c>
    </row>
    <row r="230" spans="1:10" ht="96" hidden="1" x14ac:dyDescent="0.2">
      <c r="A230" s="204" t="s">
        <v>270</v>
      </c>
      <c r="B230" s="124" t="s">
        <v>297</v>
      </c>
      <c r="C230" s="124" t="s">
        <v>345</v>
      </c>
      <c r="D230" s="124" t="s">
        <v>346</v>
      </c>
      <c r="E230" s="173">
        <v>311023000</v>
      </c>
      <c r="F230" s="173">
        <v>293727000</v>
      </c>
      <c r="G230" s="198" t="s">
        <v>413</v>
      </c>
      <c r="H230" s="186">
        <f t="shared" si="28"/>
        <v>200</v>
      </c>
    </row>
    <row r="231" spans="1:10" ht="84" hidden="1" x14ac:dyDescent="0.2">
      <c r="A231" s="204" t="s">
        <v>270</v>
      </c>
      <c r="B231" s="124" t="s">
        <v>301</v>
      </c>
      <c r="C231" s="124" t="s">
        <v>348</v>
      </c>
      <c r="D231" s="124" t="s">
        <v>302</v>
      </c>
      <c r="E231" s="173">
        <v>11490861675</v>
      </c>
      <c r="F231" s="173">
        <v>5709340405</v>
      </c>
      <c r="G231" s="198" t="s">
        <v>414</v>
      </c>
      <c r="H231" s="186">
        <f t="shared" si="28"/>
        <v>169</v>
      </c>
    </row>
    <row r="232" spans="1:10" ht="72" hidden="1" x14ac:dyDescent="0.2">
      <c r="A232" s="204" t="s">
        <v>270</v>
      </c>
      <c r="B232" s="124" t="s">
        <v>301</v>
      </c>
      <c r="C232" s="124" t="s">
        <v>348</v>
      </c>
      <c r="D232" s="124" t="s">
        <v>350</v>
      </c>
      <c r="E232" s="173">
        <v>5344473753</v>
      </c>
      <c r="F232" s="173">
        <v>447442000</v>
      </c>
      <c r="G232" s="198" t="s">
        <v>412</v>
      </c>
      <c r="H232" s="186">
        <f t="shared" si="28"/>
        <v>146</v>
      </c>
    </row>
    <row r="233" spans="1:10" ht="30" hidden="1" customHeight="1" x14ac:dyDescent="0.2">
      <c r="A233" s="124" t="s">
        <v>271</v>
      </c>
      <c r="B233" s="124" t="s">
        <v>297</v>
      </c>
      <c r="C233" s="124" t="s">
        <v>345</v>
      </c>
      <c r="D233" s="124" t="s">
        <v>346</v>
      </c>
      <c r="E233" s="201">
        <v>311023000</v>
      </c>
      <c r="F233" s="201">
        <v>226883415</v>
      </c>
      <c r="G233" s="199" t="s">
        <v>418</v>
      </c>
      <c r="H233" s="186">
        <f t="shared" si="28"/>
        <v>167</v>
      </c>
    </row>
    <row r="234" spans="1:10" ht="30" hidden="1" customHeight="1" x14ac:dyDescent="0.2">
      <c r="A234" s="124" t="s">
        <v>271</v>
      </c>
      <c r="B234" s="124" t="s">
        <v>301</v>
      </c>
      <c r="C234" s="124" t="s">
        <v>348</v>
      </c>
      <c r="D234" s="124" t="s">
        <v>302</v>
      </c>
      <c r="E234" s="201">
        <v>18071384428</v>
      </c>
      <c r="F234" s="201">
        <v>9392146103</v>
      </c>
      <c r="G234" s="207" t="s">
        <v>415</v>
      </c>
      <c r="H234" s="186">
        <f t="shared" si="28"/>
        <v>90</v>
      </c>
    </row>
    <row r="235" spans="1:10" ht="30" hidden="1" customHeight="1" x14ac:dyDescent="0.2">
      <c r="A235" s="131" t="s">
        <v>271</v>
      </c>
      <c r="B235" s="131" t="s">
        <v>301</v>
      </c>
      <c r="C235" s="131" t="s">
        <v>348</v>
      </c>
      <c r="D235" s="131" t="s">
        <v>350</v>
      </c>
      <c r="E235" s="228">
        <v>475202000</v>
      </c>
      <c r="F235" s="228">
        <v>396615724</v>
      </c>
      <c r="G235" s="229" t="s">
        <v>419</v>
      </c>
      <c r="H235" s="186">
        <f t="shared" si="28"/>
        <v>188</v>
      </c>
    </row>
    <row r="236" spans="1:10" ht="30" customHeight="1" thickBot="1" x14ac:dyDescent="0.25">
      <c r="E236" s="230"/>
      <c r="F236" s="230"/>
      <c r="G236" s="231"/>
      <c r="H236" s="186"/>
      <c r="I236" s="387"/>
      <c r="J236" s="386"/>
    </row>
    <row r="237" spans="1:10" ht="12.75" thickBot="1" x14ac:dyDescent="0.25">
      <c r="A237" s="875" t="s">
        <v>364</v>
      </c>
      <c r="B237" s="876"/>
      <c r="C237" s="876"/>
      <c r="D237" s="876"/>
      <c r="E237" s="876"/>
      <c r="F237" s="876"/>
      <c r="G237" s="877"/>
      <c r="J237" s="385"/>
    </row>
    <row r="238" spans="1:10" ht="36.75" thickBot="1" x14ac:dyDescent="0.25">
      <c r="A238" s="232" t="s">
        <v>50</v>
      </c>
      <c r="B238" s="233" t="s">
        <v>284</v>
      </c>
      <c r="C238" s="233" t="s">
        <v>285</v>
      </c>
      <c r="D238" s="233" t="s">
        <v>341</v>
      </c>
      <c r="E238" s="240" t="s">
        <v>365</v>
      </c>
      <c r="F238" s="240" t="s">
        <v>366</v>
      </c>
      <c r="G238" s="234" t="s">
        <v>344</v>
      </c>
      <c r="J238" s="385"/>
    </row>
    <row r="239" spans="1:10" ht="15" hidden="1" customHeight="1" x14ac:dyDescent="0.2">
      <c r="A239" s="123" t="s">
        <v>273</v>
      </c>
      <c r="B239" s="124" t="s">
        <v>297</v>
      </c>
      <c r="C239" s="124" t="s">
        <v>345</v>
      </c>
      <c r="D239" s="124" t="s">
        <v>346</v>
      </c>
      <c r="E239" s="243">
        <v>413284511</v>
      </c>
      <c r="F239" s="243">
        <v>413284511</v>
      </c>
      <c r="G239" s="155" t="s">
        <v>428</v>
      </c>
      <c r="H239" s="186"/>
    </row>
    <row r="240" spans="1:10" ht="15" hidden="1" customHeight="1" x14ac:dyDescent="0.2">
      <c r="A240" s="123" t="s">
        <v>273</v>
      </c>
      <c r="B240" s="124" t="s">
        <v>301</v>
      </c>
      <c r="C240" s="124" t="s">
        <v>348</v>
      </c>
      <c r="D240" s="124" t="s">
        <v>302</v>
      </c>
      <c r="E240" s="243">
        <v>1336964511</v>
      </c>
      <c r="F240" s="243">
        <v>1336964511</v>
      </c>
      <c r="G240" s="155" t="s">
        <v>428</v>
      </c>
      <c r="H240" s="186"/>
    </row>
    <row r="241" spans="1:8" ht="15" hidden="1" customHeight="1" x14ac:dyDescent="0.2">
      <c r="A241" s="123" t="s">
        <v>273</v>
      </c>
      <c r="B241" s="124" t="s">
        <v>301</v>
      </c>
      <c r="C241" s="124" t="s">
        <v>348</v>
      </c>
      <c r="D241" s="124" t="s">
        <v>350</v>
      </c>
      <c r="E241" s="243">
        <v>1065631000</v>
      </c>
      <c r="F241" s="243">
        <v>706420978</v>
      </c>
      <c r="G241" s="155" t="s">
        <v>427</v>
      </c>
      <c r="H241" s="186"/>
    </row>
    <row r="242" spans="1:8" ht="15" hidden="1" customHeight="1" x14ac:dyDescent="0.2">
      <c r="A242" s="123" t="s">
        <v>275</v>
      </c>
      <c r="B242" s="124" t="s">
        <v>297</v>
      </c>
      <c r="C242" s="124" t="s">
        <v>345</v>
      </c>
      <c r="D242" s="124" t="s">
        <v>346</v>
      </c>
      <c r="E242" s="243">
        <v>541948271</v>
      </c>
      <c r="F242" s="243">
        <v>413284511</v>
      </c>
      <c r="G242" s="155" t="s">
        <v>435</v>
      </c>
      <c r="H242" s="186"/>
    </row>
    <row r="243" spans="1:8" ht="15" hidden="1" customHeight="1" x14ac:dyDescent="0.2">
      <c r="A243" s="123" t="s">
        <v>275</v>
      </c>
      <c r="B243" s="124" t="s">
        <v>301</v>
      </c>
      <c r="C243" s="124" t="s">
        <v>348</v>
      </c>
      <c r="D243" s="124" t="s">
        <v>302</v>
      </c>
      <c r="E243" s="243">
        <v>6068732348</v>
      </c>
      <c r="F243" s="243">
        <v>1336964511</v>
      </c>
      <c r="G243" s="155" t="s">
        <v>436</v>
      </c>
      <c r="H243" s="186"/>
    </row>
    <row r="244" spans="1:8" ht="15" hidden="1" customHeight="1" x14ac:dyDescent="0.2">
      <c r="A244" s="123" t="s">
        <v>275</v>
      </c>
      <c r="B244" s="124" t="s">
        <v>301</v>
      </c>
      <c r="C244" s="124" t="s">
        <v>348</v>
      </c>
      <c r="D244" s="124" t="s">
        <v>350</v>
      </c>
      <c r="E244" s="243">
        <v>1065631000</v>
      </c>
      <c r="F244" s="243">
        <v>706420978</v>
      </c>
      <c r="G244" s="155" t="s">
        <v>437</v>
      </c>
      <c r="H244" s="186"/>
    </row>
    <row r="245" spans="1:8" ht="15" hidden="1" customHeight="1" x14ac:dyDescent="0.2">
      <c r="A245" s="123" t="s">
        <v>276</v>
      </c>
      <c r="B245" s="124" t="s">
        <v>297</v>
      </c>
      <c r="C245" s="124" t="s">
        <v>345</v>
      </c>
      <c r="D245" s="124" t="s">
        <v>346</v>
      </c>
      <c r="E245" s="243">
        <v>541948271</v>
      </c>
      <c r="F245" s="243">
        <v>413284511</v>
      </c>
      <c r="G245" s="155" t="s">
        <v>438</v>
      </c>
      <c r="H245" s="186"/>
    </row>
    <row r="246" spans="1:8" ht="15" hidden="1" customHeight="1" x14ac:dyDescent="0.2">
      <c r="A246" s="123" t="s">
        <v>276</v>
      </c>
      <c r="B246" s="124" t="s">
        <v>301</v>
      </c>
      <c r="C246" s="124" t="s">
        <v>348</v>
      </c>
      <c r="D246" s="124" t="s">
        <v>302</v>
      </c>
      <c r="E246" s="243">
        <v>5068732348</v>
      </c>
      <c r="F246" s="243">
        <v>1336964511</v>
      </c>
      <c r="G246" s="155" t="s">
        <v>439</v>
      </c>
      <c r="H246" s="186"/>
    </row>
    <row r="247" spans="1:8" ht="15" hidden="1" customHeight="1" x14ac:dyDescent="0.2">
      <c r="A247" s="123" t="s">
        <v>276</v>
      </c>
      <c r="B247" s="124" t="s">
        <v>301</v>
      </c>
      <c r="C247" s="124" t="s">
        <v>348</v>
      </c>
      <c r="D247" s="124" t="s">
        <v>350</v>
      </c>
      <c r="E247" s="243">
        <v>1065631000</v>
      </c>
      <c r="F247" s="243">
        <v>706420978</v>
      </c>
      <c r="G247" s="155" t="s">
        <v>440</v>
      </c>
      <c r="H247" s="186"/>
    </row>
    <row r="248" spans="1:8" ht="15" hidden="1" customHeight="1" x14ac:dyDescent="0.2">
      <c r="A248" s="123" t="s">
        <v>277</v>
      </c>
      <c r="B248" s="124" t="s">
        <v>297</v>
      </c>
      <c r="C248" s="124" t="s">
        <v>345</v>
      </c>
      <c r="D248" s="124" t="s">
        <v>346</v>
      </c>
      <c r="E248" s="243">
        <v>606280151</v>
      </c>
      <c r="F248" s="243">
        <v>413284511</v>
      </c>
      <c r="G248" s="155" t="s">
        <v>447</v>
      </c>
      <c r="H248" s="186"/>
    </row>
    <row r="249" spans="1:8" ht="15" hidden="1" customHeight="1" x14ac:dyDescent="0.2">
      <c r="A249" s="123" t="s">
        <v>277</v>
      </c>
      <c r="B249" s="124" t="s">
        <v>301</v>
      </c>
      <c r="C249" s="124" t="s">
        <v>348</v>
      </c>
      <c r="D249" s="124" t="s">
        <v>302</v>
      </c>
      <c r="E249" s="243">
        <v>7834493733</v>
      </c>
      <c r="F249" s="243">
        <v>1336964511</v>
      </c>
      <c r="G249" s="155" t="s">
        <v>448</v>
      </c>
      <c r="H249" s="186"/>
    </row>
    <row r="250" spans="1:8" ht="15" hidden="1" customHeight="1" x14ac:dyDescent="0.2">
      <c r="A250" s="123" t="s">
        <v>277</v>
      </c>
      <c r="B250" s="124" t="s">
        <v>301</v>
      </c>
      <c r="C250" s="124" t="s">
        <v>348</v>
      </c>
      <c r="D250" s="124" t="s">
        <v>350</v>
      </c>
      <c r="E250" s="243">
        <v>1065631000</v>
      </c>
      <c r="F250" s="243">
        <v>706420978</v>
      </c>
      <c r="G250" s="155" t="s">
        <v>449</v>
      </c>
      <c r="H250" s="186"/>
    </row>
    <row r="251" spans="1:8" ht="18" customHeight="1" x14ac:dyDescent="0.2">
      <c r="A251" s="123" t="s">
        <v>278</v>
      </c>
      <c r="B251" s="124" t="s">
        <v>297</v>
      </c>
      <c r="C251" s="124" t="s">
        <v>345</v>
      </c>
      <c r="D251" s="124" t="s">
        <v>346</v>
      </c>
      <c r="E251" s="243">
        <v>670612031</v>
      </c>
      <c r="F251" s="243">
        <v>73775800</v>
      </c>
      <c r="G251" s="155" t="s">
        <v>465</v>
      </c>
      <c r="H251" s="186"/>
    </row>
    <row r="252" spans="1:8" ht="18" customHeight="1" x14ac:dyDescent="0.2">
      <c r="A252" s="123" t="s">
        <v>278</v>
      </c>
      <c r="B252" s="124" t="s">
        <v>301</v>
      </c>
      <c r="C252" s="124" t="s">
        <v>348</v>
      </c>
      <c r="D252" s="124" t="s">
        <v>302</v>
      </c>
      <c r="E252" s="243">
        <v>10600255118</v>
      </c>
      <c r="F252" s="243">
        <v>349876566</v>
      </c>
      <c r="G252" s="155" t="s">
        <v>464</v>
      </c>
      <c r="H252" s="186"/>
    </row>
    <row r="253" spans="1:8" ht="18" customHeight="1" x14ac:dyDescent="0.2">
      <c r="A253" s="123" t="s">
        <v>278</v>
      </c>
      <c r="B253" s="124" t="s">
        <v>301</v>
      </c>
      <c r="C253" s="124" t="s">
        <v>348</v>
      </c>
      <c r="D253" s="124" t="s">
        <v>350</v>
      </c>
      <c r="E253" s="243">
        <v>1065631000</v>
      </c>
      <c r="F253" s="243">
        <v>183070100</v>
      </c>
      <c r="G253" s="155" t="s">
        <v>463</v>
      </c>
      <c r="H253" s="186"/>
    </row>
    <row r="254" spans="1:8" ht="15" customHeight="1" x14ac:dyDescent="0.2">
      <c r="A254" s="123" t="str">
        <f>+A42</f>
        <v>JUNIO</v>
      </c>
      <c r="B254" s="124" t="s">
        <v>297</v>
      </c>
      <c r="C254" s="124" t="s">
        <v>345</v>
      </c>
      <c r="D254" s="124" t="s">
        <v>346</v>
      </c>
      <c r="E254" s="362">
        <f>+INVERSIÓN!CF11</f>
        <v>113791618</v>
      </c>
      <c r="F254" s="362">
        <f>+INVERSIÓN!CG12</f>
        <v>157066507</v>
      </c>
      <c r="G254" s="155" t="str">
        <f>+N146</f>
        <v>A junio 2022, se han recuperado 0,27 Ha, en el avance acumulado del cuatrienio se lleva un total de 19,82 Ha que equivalen al 24,8%</v>
      </c>
      <c r="H254" s="186"/>
    </row>
    <row r="255" spans="1:8" ht="15" customHeight="1" x14ac:dyDescent="0.2">
      <c r="A255" s="123" t="str">
        <f>+A254</f>
        <v>JUNIO</v>
      </c>
      <c r="B255" s="124" t="s">
        <v>301</v>
      </c>
      <c r="C255" s="124" t="s">
        <v>348</v>
      </c>
      <c r="D255" s="124" t="s">
        <v>302</v>
      </c>
      <c r="E255" s="362">
        <f>+INVERSIÓN!$CF$18</f>
        <v>12484815779</v>
      </c>
      <c r="F255" s="362">
        <f>+INVERSIÓN!CG19</f>
        <v>463077566</v>
      </c>
      <c r="G255" s="155" t="str">
        <f>+N147</f>
        <v>Seguimiento y desarrollo de actividades contempladas en los acuerdos de conservación    suscritos y por suscribir. Prioridad sector académico y empresarial.</v>
      </c>
      <c r="H255" s="186"/>
    </row>
    <row r="256" spans="1:8" ht="15" customHeight="1" x14ac:dyDescent="0.2">
      <c r="A256" s="123" t="str">
        <f>+A255</f>
        <v>JUNIO</v>
      </c>
      <c r="B256" s="124" t="s">
        <v>301</v>
      </c>
      <c r="C256" s="124" t="s">
        <v>348</v>
      </c>
      <c r="D256" s="124" t="s">
        <v>350</v>
      </c>
      <c r="E256" s="362">
        <f>+INVERSIÓN!$CE$25</f>
        <v>1059680000</v>
      </c>
      <c r="F256" s="362">
        <f>+INVERSIÓN!CG26</f>
        <v>245505100</v>
      </c>
      <c r="G256" s="155" t="str">
        <f t="shared" ref="G256" si="29">+N148</f>
        <v>Se gestionan los acuerdos requeridos para el cumplimiento de la meta, aunado al tema legal de ley de garantías, estos se consolidaran para el segundo semestre de la vigencia. A 2021 acumulado 77,88Ha</v>
      </c>
      <c r="H256" s="186"/>
    </row>
    <row r="257" spans="1:7" ht="12.75" thickBot="1" x14ac:dyDescent="0.25">
      <c r="A257" s="132"/>
      <c r="B257" s="133"/>
      <c r="C257" s="133"/>
      <c r="D257" s="133"/>
      <c r="E257" s="133"/>
      <c r="F257" s="133"/>
      <c r="G257" s="156"/>
    </row>
    <row r="258" spans="1:7" ht="12.75" hidden="1" thickBot="1" x14ac:dyDescent="0.25">
      <c r="A258" s="159"/>
      <c r="G258" s="160"/>
    </row>
    <row r="259" spans="1:7" ht="20.25" hidden="1" customHeight="1" x14ac:dyDescent="0.2">
      <c r="A259" s="869" t="s">
        <v>367</v>
      </c>
      <c r="B259" s="870"/>
      <c r="C259" s="870"/>
      <c r="D259" s="870"/>
      <c r="E259" s="870"/>
      <c r="F259" s="870"/>
      <c r="G259" s="871"/>
    </row>
    <row r="260" spans="1:7" ht="36.75" hidden="1" thickBot="1" x14ac:dyDescent="0.25">
      <c r="A260" s="119" t="s">
        <v>51</v>
      </c>
      <c r="B260" s="150" t="s">
        <v>284</v>
      </c>
      <c r="C260" s="150" t="s">
        <v>285</v>
      </c>
      <c r="D260" s="150" t="s">
        <v>341</v>
      </c>
      <c r="E260" s="150" t="s">
        <v>368</v>
      </c>
      <c r="F260" s="150" t="s">
        <v>369</v>
      </c>
      <c r="G260" s="151" t="s">
        <v>344</v>
      </c>
    </row>
    <row r="261" spans="1:7" ht="15" hidden="1" customHeight="1" x14ac:dyDescent="0.2">
      <c r="A261" s="123" t="s">
        <v>273</v>
      </c>
      <c r="B261" s="124"/>
      <c r="C261" s="124"/>
      <c r="D261" s="124"/>
      <c r="E261" s="124"/>
      <c r="F261" s="124"/>
      <c r="G261" s="155"/>
    </row>
    <row r="262" spans="1:7" ht="15" hidden="1" customHeight="1" x14ac:dyDescent="0.2">
      <c r="A262" s="123" t="s">
        <v>275</v>
      </c>
      <c r="B262" s="124"/>
      <c r="C262" s="124"/>
      <c r="D262" s="124"/>
      <c r="E262" s="124"/>
      <c r="F262" s="124"/>
      <c r="G262" s="155"/>
    </row>
    <row r="263" spans="1:7" ht="15" hidden="1" customHeight="1" x14ac:dyDescent="0.2">
      <c r="A263" s="123" t="s">
        <v>276</v>
      </c>
      <c r="B263" s="124"/>
      <c r="C263" s="124"/>
      <c r="D263" s="124"/>
      <c r="E263" s="124"/>
      <c r="F263" s="124"/>
      <c r="G263" s="155"/>
    </row>
    <row r="264" spans="1:7" ht="15" hidden="1" customHeight="1" x14ac:dyDescent="0.2">
      <c r="A264" s="123" t="s">
        <v>277</v>
      </c>
      <c r="B264" s="124"/>
      <c r="C264" s="124"/>
      <c r="D264" s="124"/>
      <c r="E264" s="124"/>
      <c r="F264" s="124"/>
      <c r="G264" s="155"/>
    </row>
    <row r="265" spans="1:7" ht="15" hidden="1" customHeight="1" x14ac:dyDescent="0.2">
      <c r="A265" s="123" t="s">
        <v>278</v>
      </c>
      <c r="B265" s="124"/>
      <c r="C265" s="124"/>
      <c r="D265" s="124"/>
      <c r="E265" s="124"/>
      <c r="F265" s="124"/>
      <c r="G265" s="155"/>
    </row>
    <row r="266" spans="1:7" ht="15" hidden="1" customHeight="1" x14ac:dyDescent="0.2">
      <c r="A266" s="123" t="s">
        <v>279</v>
      </c>
      <c r="B266" s="124"/>
      <c r="C266" s="124"/>
      <c r="D266" s="124"/>
      <c r="E266" s="124"/>
      <c r="F266" s="124"/>
      <c r="G266" s="155"/>
    </row>
    <row r="267" spans="1:7" hidden="1" x14ac:dyDescent="0.2">
      <c r="A267" s="152" t="s">
        <v>264</v>
      </c>
      <c r="B267" s="153"/>
      <c r="C267" s="153"/>
      <c r="D267" s="153"/>
      <c r="E267" s="153"/>
      <c r="F267" s="153"/>
      <c r="G267" s="154"/>
    </row>
    <row r="268" spans="1:7" hidden="1" x14ac:dyDescent="0.2">
      <c r="A268" s="123" t="s">
        <v>265</v>
      </c>
      <c r="B268" s="124"/>
      <c r="C268" s="124"/>
      <c r="D268" s="124"/>
      <c r="E268" s="124"/>
      <c r="F268" s="124"/>
      <c r="G268" s="155"/>
    </row>
    <row r="269" spans="1:7" hidden="1" x14ac:dyDescent="0.2">
      <c r="A269" s="123" t="s">
        <v>268</v>
      </c>
      <c r="B269" s="124"/>
      <c r="C269" s="124"/>
      <c r="D269" s="124"/>
      <c r="E269" s="124"/>
      <c r="F269" s="124"/>
      <c r="G269" s="155"/>
    </row>
    <row r="270" spans="1:7" hidden="1" x14ac:dyDescent="0.2">
      <c r="A270" s="123" t="s">
        <v>269</v>
      </c>
      <c r="B270" s="124"/>
      <c r="C270" s="124"/>
      <c r="D270" s="124"/>
      <c r="E270" s="124"/>
      <c r="F270" s="124"/>
      <c r="G270" s="155"/>
    </row>
    <row r="271" spans="1:7" hidden="1" x14ac:dyDescent="0.2">
      <c r="A271" s="123" t="s">
        <v>270</v>
      </c>
      <c r="B271" s="124"/>
      <c r="C271" s="124"/>
      <c r="D271" s="124"/>
      <c r="E271" s="124"/>
      <c r="F271" s="124"/>
      <c r="G271" s="155"/>
    </row>
    <row r="272" spans="1:7" ht="12.75" hidden="1" thickBot="1" x14ac:dyDescent="0.25">
      <c r="A272" s="132" t="s">
        <v>271</v>
      </c>
      <c r="B272" s="133"/>
      <c r="C272" s="133"/>
      <c r="D272" s="133"/>
      <c r="E272" s="133"/>
      <c r="F272" s="133"/>
      <c r="G272" s="156"/>
    </row>
    <row r="273" spans="1:7" ht="12.75" hidden="1" thickBot="1" x14ac:dyDescent="0.25">
      <c r="A273" s="159"/>
      <c r="G273" s="160"/>
    </row>
    <row r="274" spans="1:7" hidden="1" x14ac:dyDescent="0.2">
      <c r="A274" s="869" t="s">
        <v>370</v>
      </c>
      <c r="B274" s="870"/>
      <c r="C274" s="870"/>
      <c r="D274" s="870"/>
      <c r="E274" s="870"/>
      <c r="F274" s="870"/>
      <c r="G274" s="871"/>
    </row>
    <row r="275" spans="1:7" ht="36.75" hidden="1" thickBot="1" x14ac:dyDescent="0.25">
      <c r="A275" s="119" t="s">
        <v>52</v>
      </c>
      <c r="B275" s="150" t="s">
        <v>284</v>
      </c>
      <c r="C275" s="150" t="s">
        <v>285</v>
      </c>
      <c r="D275" s="150" t="s">
        <v>341</v>
      </c>
      <c r="E275" s="150" t="s">
        <v>371</v>
      </c>
      <c r="F275" s="150" t="s">
        <v>372</v>
      </c>
      <c r="G275" s="151" t="s">
        <v>344</v>
      </c>
    </row>
    <row r="276" spans="1:7" ht="15" hidden="1" customHeight="1" x14ac:dyDescent="0.2">
      <c r="A276" s="123" t="s">
        <v>273</v>
      </c>
      <c r="B276" s="124"/>
      <c r="C276" s="124"/>
      <c r="D276" s="124"/>
      <c r="E276" s="124"/>
      <c r="F276" s="124"/>
      <c r="G276" s="155"/>
    </row>
    <row r="277" spans="1:7" ht="15" hidden="1" customHeight="1" x14ac:dyDescent="0.2">
      <c r="A277" s="123" t="s">
        <v>275</v>
      </c>
      <c r="B277" s="124"/>
      <c r="C277" s="124"/>
      <c r="D277" s="124"/>
      <c r="E277" s="124"/>
      <c r="F277" s="124"/>
      <c r="G277" s="155"/>
    </row>
    <row r="278" spans="1:7" ht="15" hidden="1" customHeight="1" x14ac:dyDescent="0.2">
      <c r="A278" s="123" t="s">
        <v>276</v>
      </c>
      <c r="B278" s="124"/>
      <c r="C278" s="124"/>
      <c r="D278" s="124"/>
      <c r="E278" s="124"/>
      <c r="F278" s="124"/>
      <c r="G278" s="155"/>
    </row>
    <row r="279" spans="1:7" ht="15" hidden="1" customHeight="1" x14ac:dyDescent="0.2">
      <c r="A279" s="123" t="s">
        <v>277</v>
      </c>
      <c r="B279" s="124"/>
      <c r="C279" s="124"/>
      <c r="D279" s="124"/>
      <c r="E279" s="124"/>
      <c r="F279" s="124"/>
      <c r="G279" s="155"/>
    </row>
    <row r="280" spans="1:7" ht="15" hidden="1" customHeight="1" x14ac:dyDescent="0.2">
      <c r="A280" s="123" t="s">
        <v>278</v>
      </c>
      <c r="B280" s="124"/>
      <c r="C280" s="124"/>
      <c r="D280" s="124"/>
      <c r="E280" s="124"/>
      <c r="F280" s="124"/>
      <c r="G280" s="155"/>
    </row>
    <row r="281" spans="1:7" ht="15" hidden="1" customHeight="1" x14ac:dyDescent="0.2">
      <c r="A281" s="123" t="s">
        <v>279</v>
      </c>
      <c r="B281" s="124"/>
      <c r="C281" s="124"/>
      <c r="D281" s="124"/>
      <c r="E281" s="124"/>
      <c r="F281" s="124"/>
      <c r="G281" s="155"/>
    </row>
    <row r="282" spans="1:7" hidden="1" x14ac:dyDescent="0.2">
      <c r="A282" s="152" t="s">
        <v>264</v>
      </c>
      <c r="B282" s="153"/>
      <c r="C282" s="153"/>
      <c r="D282" s="153"/>
      <c r="E282" s="153"/>
      <c r="F282" s="153"/>
      <c r="G282" s="154"/>
    </row>
    <row r="283" spans="1:7" hidden="1" x14ac:dyDescent="0.2">
      <c r="A283" s="123" t="s">
        <v>265</v>
      </c>
      <c r="B283" s="124"/>
      <c r="C283" s="124"/>
      <c r="D283" s="124"/>
      <c r="E283" s="124"/>
      <c r="F283" s="124"/>
      <c r="G283" s="155"/>
    </row>
    <row r="284" spans="1:7" hidden="1" x14ac:dyDescent="0.2">
      <c r="A284" s="123" t="s">
        <v>268</v>
      </c>
      <c r="B284" s="124"/>
      <c r="C284" s="124"/>
      <c r="D284" s="124"/>
      <c r="E284" s="124"/>
      <c r="F284" s="124"/>
      <c r="G284" s="155"/>
    </row>
    <row r="285" spans="1:7" hidden="1" x14ac:dyDescent="0.2">
      <c r="A285" s="123" t="s">
        <v>269</v>
      </c>
      <c r="B285" s="124"/>
      <c r="C285" s="124"/>
      <c r="D285" s="124"/>
      <c r="E285" s="124"/>
      <c r="F285" s="124"/>
      <c r="G285" s="155"/>
    </row>
    <row r="286" spans="1:7" hidden="1" x14ac:dyDescent="0.2">
      <c r="A286" s="123" t="s">
        <v>270</v>
      </c>
      <c r="B286" s="124"/>
      <c r="C286" s="124"/>
      <c r="D286" s="124"/>
      <c r="E286" s="124"/>
      <c r="F286" s="124"/>
      <c r="G286" s="155"/>
    </row>
    <row r="287" spans="1:7" ht="12.75" hidden="1" thickBot="1" x14ac:dyDescent="0.25">
      <c r="A287" s="132" t="s">
        <v>271</v>
      </c>
      <c r="B287" s="133"/>
      <c r="C287" s="133"/>
      <c r="D287" s="133"/>
      <c r="E287" s="133"/>
      <c r="F287" s="133"/>
      <c r="G287" s="156"/>
    </row>
    <row r="288" spans="1:7" ht="12.75" hidden="1" thickBot="1" x14ac:dyDescent="0.25"/>
    <row r="289" spans="1:8" ht="24.75" hidden="1" customHeight="1" x14ac:dyDescent="0.2">
      <c r="A289" s="869" t="s">
        <v>373</v>
      </c>
      <c r="B289" s="870"/>
      <c r="C289" s="870"/>
      <c r="D289" s="870"/>
      <c r="E289" s="870"/>
      <c r="F289" s="870"/>
      <c r="G289" s="870"/>
      <c r="H289" s="871"/>
    </row>
    <row r="290" spans="1:8" ht="46.5" hidden="1" customHeight="1" x14ac:dyDescent="0.2">
      <c r="A290" s="119" t="s">
        <v>47</v>
      </c>
      <c r="B290" s="120" t="s">
        <v>374</v>
      </c>
      <c r="C290" s="161" t="s">
        <v>287</v>
      </c>
      <c r="D290" s="161" t="s">
        <v>288</v>
      </c>
      <c r="E290" s="161" t="s">
        <v>375</v>
      </c>
      <c r="F290" s="161" t="s">
        <v>376</v>
      </c>
      <c r="G290" s="162" t="s">
        <v>377</v>
      </c>
      <c r="H290" s="122" t="s">
        <v>344</v>
      </c>
    </row>
    <row r="291" spans="1:8" hidden="1" x14ac:dyDescent="0.2">
      <c r="A291" s="123" t="s">
        <v>264</v>
      </c>
      <c r="B291" s="124"/>
      <c r="C291" s="124"/>
      <c r="D291" s="124"/>
      <c r="E291" s="124"/>
      <c r="F291" s="124"/>
      <c r="G291" s="125" t="e">
        <f>F291/E291</f>
        <v>#DIV/0!</v>
      </c>
      <c r="H291" s="126"/>
    </row>
    <row r="292" spans="1:8" hidden="1" x14ac:dyDescent="0.2">
      <c r="A292" s="123" t="s">
        <v>265</v>
      </c>
      <c r="B292" s="124"/>
      <c r="C292" s="124"/>
      <c r="D292" s="124"/>
      <c r="E292" s="124"/>
      <c r="F292" s="124"/>
      <c r="G292" s="125" t="e">
        <f t="shared" ref="G292:G298" si="30">F292/E292</f>
        <v>#DIV/0!</v>
      </c>
      <c r="H292" s="126"/>
    </row>
    <row r="293" spans="1:8" ht="56.25" hidden="1" customHeight="1" x14ac:dyDescent="0.2">
      <c r="A293" s="123" t="s">
        <v>268</v>
      </c>
      <c r="B293" s="139" t="s">
        <v>378</v>
      </c>
      <c r="C293" s="124" t="s">
        <v>379</v>
      </c>
      <c r="D293" s="124"/>
      <c r="E293" s="124">
        <v>100</v>
      </c>
      <c r="F293" s="124">
        <v>50</v>
      </c>
      <c r="G293" s="125">
        <f t="shared" si="30"/>
        <v>0.5</v>
      </c>
      <c r="H293" s="144" t="s">
        <v>380</v>
      </c>
    </row>
    <row r="294" spans="1:8" ht="51" hidden="1" customHeight="1" x14ac:dyDescent="0.2">
      <c r="A294" s="123" t="s">
        <v>268</v>
      </c>
      <c r="B294" s="139" t="s">
        <v>381</v>
      </c>
      <c r="C294" s="124" t="s">
        <v>382</v>
      </c>
      <c r="D294" s="124"/>
      <c r="E294" s="124">
        <v>1</v>
      </c>
      <c r="F294" s="124">
        <v>0.5</v>
      </c>
      <c r="G294" s="125">
        <f t="shared" si="30"/>
        <v>0.5</v>
      </c>
      <c r="H294" s="144" t="s">
        <v>383</v>
      </c>
    </row>
    <row r="295" spans="1:8" hidden="1" x14ac:dyDescent="0.2">
      <c r="A295" s="123" t="s">
        <v>269</v>
      </c>
      <c r="B295" s="139"/>
      <c r="C295" s="124"/>
      <c r="D295" s="124"/>
      <c r="E295" s="124"/>
      <c r="F295" s="124"/>
      <c r="G295" s="125"/>
      <c r="H295" s="126"/>
    </row>
    <row r="296" spans="1:8" hidden="1" x14ac:dyDescent="0.2">
      <c r="A296" s="123"/>
      <c r="B296" s="139"/>
      <c r="C296" s="124"/>
      <c r="D296" s="124"/>
      <c r="E296" s="124"/>
      <c r="F296" s="124"/>
      <c r="G296" s="125"/>
      <c r="H296" s="126"/>
    </row>
    <row r="297" spans="1:8" hidden="1" x14ac:dyDescent="0.2">
      <c r="A297" s="123" t="s">
        <v>270</v>
      </c>
      <c r="B297" s="124"/>
      <c r="C297" s="124"/>
      <c r="D297" s="124"/>
      <c r="E297" s="124"/>
      <c r="F297" s="124"/>
      <c r="G297" s="125" t="e">
        <f t="shared" si="30"/>
        <v>#DIV/0!</v>
      </c>
      <c r="H297" s="126"/>
    </row>
    <row r="298" spans="1:8" ht="12.75" hidden="1" thickBot="1" x14ac:dyDescent="0.25">
      <c r="A298" s="132" t="s">
        <v>271</v>
      </c>
      <c r="B298" s="133"/>
      <c r="C298" s="133"/>
      <c r="D298" s="133"/>
      <c r="E298" s="133"/>
      <c r="F298" s="133"/>
      <c r="G298" s="135" t="e">
        <f t="shared" si="30"/>
        <v>#DIV/0!</v>
      </c>
      <c r="H298" s="149"/>
    </row>
    <row r="299" spans="1:8" ht="12.75" hidden="1" thickBot="1" x14ac:dyDescent="0.25">
      <c r="E299" s="217">
        <f>+E233+E234+E235-INVERSIÓN!BD33</f>
        <v>0</v>
      </c>
      <c r="F299" s="216">
        <f>+F233+F234+F235-INVERSIÓN!BE33</f>
        <v>0</v>
      </c>
    </row>
    <row r="300" spans="1:8" ht="25.5" hidden="1" customHeight="1" x14ac:dyDescent="0.2">
      <c r="A300" s="869" t="s">
        <v>384</v>
      </c>
      <c r="B300" s="870"/>
      <c r="C300" s="870"/>
      <c r="D300" s="870"/>
      <c r="E300" s="870"/>
      <c r="F300" s="870"/>
      <c r="G300" s="870"/>
      <c r="H300" s="871"/>
    </row>
    <row r="301" spans="1:8" ht="53.25" hidden="1" customHeight="1" x14ac:dyDescent="0.2">
      <c r="A301" s="119" t="s">
        <v>48</v>
      </c>
      <c r="B301" s="120" t="s">
        <v>374</v>
      </c>
      <c r="C301" s="161" t="s">
        <v>287</v>
      </c>
      <c r="D301" s="161" t="s">
        <v>306</v>
      </c>
      <c r="E301" s="161" t="s">
        <v>307</v>
      </c>
      <c r="F301" s="161" t="s">
        <v>308</v>
      </c>
      <c r="G301" s="162" t="s">
        <v>309</v>
      </c>
      <c r="H301" s="122" t="s">
        <v>344</v>
      </c>
    </row>
    <row r="302" spans="1:8" ht="16.5" hidden="1" customHeight="1" x14ac:dyDescent="0.2">
      <c r="A302" s="123" t="s">
        <v>273</v>
      </c>
      <c r="B302" s="139" t="s">
        <v>378</v>
      </c>
      <c r="C302" s="124" t="s">
        <v>379</v>
      </c>
      <c r="D302" s="124"/>
      <c r="E302" s="124">
        <v>100</v>
      </c>
      <c r="F302" s="124">
        <v>0</v>
      </c>
      <c r="G302" s="125">
        <f t="shared" ref="G302:G315" si="31">F302/E302</f>
        <v>0</v>
      </c>
      <c r="H302" s="144"/>
    </row>
    <row r="303" spans="1:8" ht="16.5" hidden="1" customHeight="1" x14ac:dyDescent="0.2">
      <c r="A303" s="123" t="s">
        <v>273</v>
      </c>
      <c r="B303" s="139" t="s">
        <v>381</v>
      </c>
      <c r="C303" s="124" t="s">
        <v>382</v>
      </c>
      <c r="D303" s="124"/>
      <c r="E303" s="124">
        <v>1</v>
      </c>
      <c r="F303" s="124">
        <v>0</v>
      </c>
      <c r="G303" s="125">
        <f t="shared" si="31"/>
        <v>0</v>
      </c>
      <c r="H303" s="144"/>
    </row>
    <row r="304" spans="1:8" ht="16.5" hidden="1" customHeight="1" x14ac:dyDescent="0.2">
      <c r="A304" s="123" t="s">
        <v>275</v>
      </c>
      <c r="B304" s="139" t="s">
        <v>378</v>
      </c>
      <c r="C304" s="124" t="s">
        <v>379</v>
      </c>
      <c r="D304" s="124"/>
      <c r="E304" s="124">
        <v>100</v>
      </c>
      <c r="F304" s="124">
        <v>0</v>
      </c>
      <c r="G304" s="125">
        <f t="shared" si="31"/>
        <v>0</v>
      </c>
      <c r="H304" s="126"/>
    </row>
    <row r="305" spans="1:9" ht="16.5" hidden="1" customHeight="1" x14ac:dyDescent="0.2">
      <c r="A305" s="123" t="s">
        <v>275</v>
      </c>
      <c r="B305" s="139" t="s">
        <v>381</v>
      </c>
      <c r="C305" s="124" t="s">
        <v>382</v>
      </c>
      <c r="D305" s="124"/>
      <c r="E305" s="124">
        <v>1</v>
      </c>
      <c r="F305" s="124">
        <v>0</v>
      </c>
      <c r="G305" s="125">
        <f t="shared" si="31"/>
        <v>0</v>
      </c>
      <c r="H305" s="126"/>
    </row>
    <row r="306" spans="1:9" ht="16.5" hidden="1" customHeight="1" x14ac:dyDescent="0.2">
      <c r="A306" s="158" t="s">
        <v>276</v>
      </c>
      <c r="B306" s="145" t="s">
        <v>378</v>
      </c>
      <c r="C306" s="146" t="s">
        <v>379</v>
      </c>
      <c r="D306" s="146"/>
      <c r="E306" s="146">
        <v>100</v>
      </c>
      <c r="F306" s="146">
        <v>0</v>
      </c>
      <c r="G306" s="147">
        <f t="shared" si="31"/>
        <v>0</v>
      </c>
      <c r="H306" s="163"/>
    </row>
    <row r="307" spans="1:9" ht="16.5" hidden="1" customHeight="1" x14ac:dyDescent="0.2">
      <c r="A307" s="158" t="s">
        <v>276</v>
      </c>
      <c r="B307" s="145" t="s">
        <v>381</v>
      </c>
      <c r="C307" s="146" t="s">
        <v>382</v>
      </c>
      <c r="D307" s="146"/>
      <c r="E307" s="146">
        <v>1</v>
      </c>
      <c r="F307" s="146">
        <v>0</v>
      </c>
      <c r="G307" s="147">
        <f t="shared" si="31"/>
        <v>0</v>
      </c>
      <c r="H307" s="163"/>
    </row>
    <row r="308" spans="1:9" ht="16.5" hidden="1" customHeight="1" x14ac:dyDescent="0.2">
      <c r="A308" s="123" t="s">
        <v>277</v>
      </c>
      <c r="B308" s="139" t="s">
        <v>378</v>
      </c>
      <c r="C308" s="124"/>
      <c r="D308" s="124"/>
      <c r="E308" s="124"/>
      <c r="F308" s="124"/>
      <c r="G308" s="125"/>
      <c r="H308" s="126"/>
    </row>
    <row r="309" spans="1:9" ht="16.5" hidden="1" customHeight="1" x14ac:dyDescent="0.2">
      <c r="A309" s="123" t="s">
        <v>277</v>
      </c>
      <c r="B309" s="139" t="s">
        <v>381</v>
      </c>
      <c r="C309" s="124"/>
      <c r="D309" s="124"/>
      <c r="E309" s="124"/>
      <c r="F309" s="124"/>
      <c r="G309" s="125" t="e">
        <f t="shared" si="31"/>
        <v>#DIV/0!</v>
      </c>
      <c r="H309" s="126"/>
    </row>
    <row r="310" spans="1:9" ht="16.5" hidden="1" customHeight="1" x14ac:dyDescent="0.2">
      <c r="A310" s="123" t="s">
        <v>278</v>
      </c>
      <c r="B310" s="139" t="s">
        <v>378</v>
      </c>
      <c r="C310" s="124"/>
      <c r="D310" s="124"/>
      <c r="E310" s="124"/>
      <c r="F310" s="124"/>
      <c r="G310" s="125"/>
      <c r="H310" s="126"/>
    </row>
    <row r="311" spans="1:9" ht="16.5" hidden="1" customHeight="1" x14ac:dyDescent="0.2">
      <c r="A311" s="123" t="s">
        <v>278</v>
      </c>
      <c r="B311" s="139" t="s">
        <v>381</v>
      </c>
      <c r="C311" s="124"/>
      <c r="D311" s="124"/>
      <c r="E311" s="124"/>
      <c r="F311" s="124"/>
      <c r="G311" s="125" t="e">
        <f t="shared" si="31"/>
        <v>#DIV/0!</v>
      </c>
      <c r="H311" s="126"/>
    </row>
    <row r="312" spans="1:9" ht="16.5" hidden="1" customHeight="1" x14ac:dyDescent="0.2">
      <c r="A312" s="123" t="s">
        <v>279</v>
      </c>
      <c r="B312" s="139" t="s">
        <v>378</v>
      </c>
      <c r="C312" s="124"/>
      <c r="D312" s="124"/>
      <c r="E312" s="124"/>
      <c r="F312" s="124"/>
      <c r="G312" s="125"/>
      <c r="H312" s="126"/>
    </row>
    <row r="313" spans="1:9" ht="60" hidden="1" x14ac:dyDescent="0.2">
      <c r="A313" s="123" t="s">
        <v>279</v>
      </c>
      <c r="B313" s="139" t="s">
        <v>381</v>
      </c>
      <c r="C313" s="124"/>
      <c r="D313" s="124"/>
      <c r="E313" s="124"/>
      <c r="F313" s="124"/>
      <c r="G313" s="125" t="e">
        <f t="shared" si="31"/>
        <v>#DIV/0!</v>
      </c>
      <c r="H313" s="126"/>
    </row>
    <row r="314" spans="1:9" hidden="1" x14ac:dyDescent="0.2">
      <c r="A314" s="152" t="s">
        <v>264</v>
      </c>
      <c r="B314" s="139"/>
      <c r="C314" s="124"/>
      <c r="D314" s="124"/>
      <c r="E314" s="124"/>
      <c r="F314" s="124"/>
      <c r="G314" s="125" t="e">
        <f t="shared" si="31"/>
        <v>#DIV/0!</v>
      </c>
      <c r="H314" s="126"/>
    </row>
    <row r="315" spans="1:9" hidden="1" x14ac:dyDescent="0.2">
      <c r="A315" s="152" t="s">
        <v>264</v>
      </c>
      <c r="B315" s="124"/>
      <c r="C315" s="124"/>
      <c r="D315" s="124"/>
      <c r="E315" s="124"/>
      <c r="F315" s="124"/>
      <c r="G315" s="125" t="e">
        <f t="shared" si="31"/>
        <v>#DIV/0!</v>
      </c>
      <c r="H315" s="126"/>
    </row>
    <row r="316" spans="1:9" ht="14.25" hidden="1" x14ac:dyDescent="0.2">
      <c r="A316" s="123" t="s">
        <v>265</v>
      </c>
      <c r="B316" s="124" t="s">
        <v>151</v>
      </c>
      <c r="C316" s="124" t="s">
        <v>154</v>
      </c>
      <c r="D316" s="171">
        <v>0.3</v>
      </c>
      <c r="E316" s="182">
        <v>5.0999999999999996</v>
      </c>
      <c r="F316" s="185">
        <v>5.0999999999999996</v>
      </c>
      <c r="G316" s="185">
        <v>1.1300000000000001</v>
      </c>
      <c r="H316" s="184" t="s">
        <v>322</v>
      </c>
      <c r="I316" s="148">
        <f t="shared" ref="I316:I330" si="32">LEN(H316)</f>
        <v>196</v>
      </c>
    </row>
    <row r="317" spans="1:9" ht="14.25" hidden="1" x14ac:dyDescent="0.2">
      <c r="A317" s="123" t="s">
        <v>265</v>
      </c>
      <c r="B317" s="124" t="s">
        <v>152</v>
      </c>
      <c r="C317" s="124" t="s">
        <v>155</v>
      </c>
      <c r="D317" s="171">
        <v>0.35</v>
      </c>
      <c r="E317" s="182">
        <v>5.0999999999999996</v>
      </c>
      <c r="F317" s="185">
        <v>5.0999999999999996</v>
      </c>
      <c r="G317" s="185">
        <v>1.6600000000000001</v>
      </c>
      <c r="H317" s="184" t="s">
        <v>323</v>
      </c>
      <c r="I317" s="148">
        <f t="shared" si="32"/>
        <v>197</v>
      </c>
    </row>
    <row r="318" spans="1:9" ht="14.25" hidden="1" x14ac:dyDescent="0.2">
      <c r="A318" s="123" t="s">
        <v>265</v>
      </c>
      <c r="B318" s="124" t="s">
        <v>153</v>
      </c>
      <c r="C318" s="124" t="s">
        <v>155</v>
      </c>
      <c r="D318" s="171">
        <v>0.35</v>
      </c>
      <c r="E318" s="182">
        <v>5</v>
      </c>
      <c r="F318" s="185">
        <v>5</v>
      </c>
      <c r="G318" s="185">
        <v>32.94</v>
      </c>
      <c r="H318" s="184" t="s">
        <v>324</v>
      </c>
      <c r="I318" s="148">
        <f t="shared" si="32"/>
        <v>158</v>
      </c>
    </row>
    <row r="319" spans="1:9" ht="14.25" hidden="1" x14ac:dyDescent="0.2">
      <c r="A319" s="123" t="s">
        <v>268</v>
      </c>
      <c r="B319" s="124" t="s">
        <v>151</v>
      </c>
      <c r="C319" s="124" t="s">
        <v>154</v>
      </c>
      <c r="D319" s="171">
        <v>0.3</v>
      </c>
      <c r="E319" s="191">
        <v>5.0999999999999996</v>
      </c>
      <c r="F319" s="191">
        <v>19.529999999999998</v>
      </c>
      <c r="G319" s="175">
        <v>3.8294117647058821</v>
      </c>
      <c r="H319" s="126" t="s">
        <v>397</v>
      </c>
      <c r="I319" s="148">
        <f t="shared" si="32"/>
        <v>62</v>
      </c>
    </row>
    <row r="320" spans="1:9" ht="60" hidden="1" x14ac:dyDescent="0.2">
      <c r="A320" s="123" t="s">
        <v>268</v>
      </c>
      <c r="B320" s="124" t="s">
        <v>152</v>
      </c>
      <c r="C320" s="124" t="s">
        <v>155</v>
      </c>
      <c r="D320" s="171">
        <v>0.35</v>
      </c>
      <c r="E320" s="191">
        <v>5.0999999999999996</v>
      </c>
      <c r="F320" s="191">
        <v>1.6600000000000001</v>
      </c>
      <c r="G320" s="175">
        <v>0.32549019607843144</v>
      </c>
      <c r="H320" s="144" t="s">
        <v>399</v>
      </c>
      <c r="I320" s="148">
        <f t="shared" si="32"/>
        <v>153</v>
      </c>
    </row>
    <row r="321" spans="1:9" ht="48" hidden="1" x14ac:dyDescent="0.2">
      <c r="A321" s="123" t="s">
        <v>268</v>
      </c>
      <c r="B321" s="124" t="s">
        <v>153</v>
      </c>
      <c r="C321" s="124" t="s">
        <v>155</v>
      </c>
      <c r="D321" s="171">
        <v>0.35</v>
      </c>
      <c r="E321" s="191">
        <v>5</v>
      </c>
      <c r="F321" s="191">
        <v>32.94</v>
      </c>
      <c r="G321" s="175">
        <v>6.5879999999999992</v>
      </c>
      <c r="H321" s="190" t="s">
        <v>398</v>
      </c>
      <c r="I321" s="148">
        <f t="shared" si="32"/>
        <v>139</v>
      </c>
    </row>
    <row r="322" spans="1:9" ht="24.75" hidden="1" customHeight="1" x14ac:dyDescent="0.2">
      <c r="A322" s="123" t="s">
        <v>269</v>
      </c>
      <c r="B322" s="124" t="s">
        <v>151</v>
      </c>
      <c r="C322" s="124" t="s">
        <v>154</v>
      </c>
      <c r="D322" s="171">
        <v>0.3</v>
      </c>
      <c r="E322" s="191">
        <v>19.529999999999998</v>
      </c>
      <c r="F322" s="191">
        <v>19.549999999999997</v>
      </c>
      <c r="G322" s="175">
        <v>1.0010240655401945</v>
      </c>
      <c r="H322" s="198" t="s">
        <v>402</v>
      </c>
      <c r="I322" s="186">
        <f t="shared" si="32"/>
        <v>198</v>
      </c>
    </row>
    <row r="323" spans="1:9" ht="24.75" hidden="1" customHeight="1" x14ac:dyDescent="0.2">
      <c r="A323" s="123" t="s">
        <v>269</v>
      </c>
      <c r="B323" s="124" t="s">
        <v>152</v>
      </c>
      <c r="C323" s="124" t="s">
        <v>155</v>
      </c>
      <c r="D323" s="171">
        <v>0.35</v>
      </c>
      <c r="E323" s="191">
        <v>5.0999999999999996</v>
      </c>
      <c r="F323" s="191">
        <v>1.6600000000000001</v>
      </c>
      <c r="G323" s="175">
        <v>0.32549019607843144</v>
      </c>
      <c r="H323" s="198" t="s">
        <v>404</v>
      </c>
      <c r="I323" s="186">
        <f t="shared" si="32"/>
        <v>127</v>
      </c>
    </row>
    <row r="324" spans="1:9" ht="17.25" hidden="1" customHeight="1" x14ac:dyDescent="0.2">
      <c r="A324" s="123" t="s">
        <v>269</v>
      </c>
      <c r="B324" s="124" t="s">
        <v>153</v>
      </c>
      <c r="C324" s="124" t="s">
        <v>155</v>
      </c>
      <c r="D324" s="171">
        <v>0.35</v>
      </c>
      <c r="E324" s="191">
        <v>32.94</v>
      </c>
      <c r="F324" s="191">
        <v>32.94</v>
      </c>
      <c r="G324" s="175">
        <v>1</v>
      </c>
      <c r="H324" s="198" t="s">
        <v>401</v>
      </c>
      <c r="I324" s="186">
        <f t="shared" si="32"/>
        <v>149</v>
      </c>
    </row>
    <row r="325" spans="1:9" ht="17.25" hidden="1" customHeight="1" x14ac:dyDescent="0.2">
      <c r="A325" s="202" t="s">
        <v>270</v>
      </c>
      <c r="B325" s="124" t="s">
        <v>151</v>
      </c>
      <c r="C325" s="124" t="s">
        <v>154</v>
      </c>
      <c r="D325" s="171">
        <v>0.3</v>
      </c>
      <c r="E325" s="191">
        <v>19.529999999999998</v>
      </c>
      <c r="F325" s="191">
        <v>19.549999999999997</v>
      </c>
      <c r="G325" s="175">
        <f t="shared" ref="G325:G327" si="33">F325/E325</f>
        <v>1.0010240655401945</v>
      </c>
      <c r="H325" s="198" t="s">
        <v>413</v>
      </c>
      <c r="I325" s="186">
        <f t="shared" si="32"/>
        <v>200</v>
      </c>
    </row>
    <row r="326" spans="1:9" ht="17.25" hidden="1" customHeight="1" x14ac:dyDescent="0.2">
      <c r="A326" s="202" t="s">
        <v>270</v>
      </c>
      <c r="B326" s="124" t="s">
        <v>152</v>
      </c>
      <c r="C326" s="124" t="s">
        <v>155</v>
      </c>
      <c r="D326" s="171">
        <v>0.35</v>
      </c>
      <c r="E326" s="191">
        <v>5.0999999999999996</v>
      </c>
      <c r="F326" s="191">
        <v>1.6600000000000001</v>
      </c>
      <c r="G326" s="175">
        <f t="shared" si="33"/>
        <v>0.32549019607843144</v>
      </c>
      <c r="H326" s="190" t="s">
        <v>414</v>
      </c>
      <c r="I326" s="186">
        <f t="shared" si="32"/>
        <v>169</v>
      </c>
    </row>
    <row r="327" spans="1:9" ht="72" hidden="1" x14ac:dyDescent="0.2">
      <c r="A327" s="202" t="s">
        <v>270</v>
      </c>
      <c r="B327" s="124" t="s">
        <v>153</v>
      </c>
      <c r="C327" s="124" t="s">
        <v>155</v>
      </c>
      <c r="D327" s="171">
        <v>0.35</v>
      </c>
      <c r="E327" s="191">
        <v>32.94</v>
      </c>
      <c r="F327" s="191">
        <v>32.94</v>
      </c>
      <c r="G327" s="175">
        <f t="shared" si="33"/>
        <v>1</v>
      </c>
      <c r="H327" s="190" t="s">
        <v>412</v>
      </c>
      <c r="I327" s="186">
        <f t="shared" si="32"/>
        <v>146</v>
      </c>
    </row>
    <row r="328" spans="1:9" ht="60" hidden="1" x14ac:dyDescent="0.2">
      <c r="A328" s="124" t="s">
        <v>271</v>
      </c>
      <c r="B328" s="124" t="s">
        <v>151</v>
      </c>
      <c r="C328" s="124" t="s">
        <v>154</v>
      </c>
      <c r="D328" s="171">
        <v>0.3</v>
      </c>
      <c r="E328" s="191">
        <v>19.549999999999997</v>
      </c>
      <c r="F328" s="191">
        <v>19.549999999999997</v>
      </c>
      <c r="G328" s="175">
        <v>1</v>
      </c>
      <c r="H328" s="199" t="s">
        <v>418</v>
      </c>
      <c r="I328" s="186">
        <f t="shared" si="32"/>
        <v>167</v>
      </c>
    </row>
    <row r="329" spans="1:9" ht="36" hidden="1" x14ac:dyDescent="0.2">
      <c r="A329" s="124" t="s">
        <v>271</v>
      </c>
      <c r="B329" s="124" t="s">
        <v>152</v>
      </c>
      <c r="C329" s="124" t="s">
        <v>155</v>
      </c>
      <c r="D329" s="171">
        <v>0.35</v>
      </c>
      <c r="E329" s="191">
        <v>25.700000000000003</v>
      </c>
      <c r="F329" s="191">
        <v>25.700000000000003</v>
      </c>
      <c r="G329" s="175">
        <v>1</v>
      </c>
      <c r="H329" s="207" t="s">
        <v>415</v>
      </c>
      <c r="I329" s="186">
        <f t="shared" si="32"/>
        <v>90</v>
      </c>
    </row>
    <row r="330" spans="1:9" ht="24.75" hidden="1" customHeight="1" x14ac:dyDescent="0.2">
      <c r="A330" s="124" t="s">
        <v>271</v>
      </c>
      <c r="B330" s="124" t="s">
        <v>153</v>
      </c>
      <c r="C330" s="124" t="s">
        <v>155</v>
      </c>
      <c r="D330" s="171">
        <v>0.35</v>
      </c>
      <c r="E330" s="191">
        <v>32.94</v>
      </c>
      <c r="F330" s="191">
        <v>32.94</v>
      </c>
      <c r="G330" s="175">
        <v>1</v>
      </c>
      <c r="H330" s="207" t="s">
        <v>419</v>
      </c>
      <c r="I330" s="186">
        <f t="shared" si="32"/>
        <v>188</v>
      </c>
    </row>
    <row r="331" spans="1:9" hidden="1" x14ac:dyDescent="0.2">
      <c r="A331" s="152" t="s">
        <v>270</v>
      </c>
      <c r="B331" s="124"/>
      <c r="C331" s="124"/>
      <c r="D331" s="124"/>
      <c r="E331" s="124"/>
      <c r="F331" s="124"/>
      <c r="G331" s="125"/>
      <c r="H331" s="126"/>
    </row>
    <row r="332" spans="1:9" ht="12.75" hidden="1" thickBot="1" x14ac:dyDescent="0.25">
      <c r="A332" s="132" t="s">
        <v>271</v>
      </c>
      <c r="B332" s="133"/>
      <c r="C332" s="133"/>
      <c r="D332" s="133"/>
      <c r="E332" s="133"/>
      <c r="F332" s="133"/>
      <c r="G332" s="135"/>
      <c r="H332" s="149"/>
    </row>
    <row r="333" spans="1:9" ht="12.75" thickBot="1" x14ac:dyDescent="0.25"/>
    <row r="334" spans="1:9" x14ac:dyDescent="0.2">
      <c r="A334" s="866" t="s">
        <v>385</v>
      </c>
      <c r="B334" s="867"/>
      <c r="C334" s="867"/>
      <c r="D334" s="867"/>
      <c r="E334" s="867"/>
      <c r="F334" s="867"/>
      <c r="G334" s="867"/>
      <c r="H334" s="868"/>
    </row>
    <row r="335" spans="1:9" ht="38.25" customHeight="1" x14ac:dyDescent="0.2">
      <c r="A335" s="119" t="s">
        <v>50</v>
      </c>
      <c r="B335" s="120" t="s">
        <v>374</v>
      </c>
      <c r="C335" s="161" t="s">
        <v>287</v>
      </c>
      <c r="D335" s="161" t="s">
        <v>326</v>
      </c>
      <c r="E335" s="239" t="s">
        <v>386</v>
      </c>
      <c r="F335" s="239" t="s">
        <v>387</v>
      </c>
      <c r="G335" s="162" t="s">
        <v>388</v>
      </c>
      <c r="H335" s="122" t="s">
        <v>344</v>
      </c>
    </row>
    <row r="336" spans="1:9" s="255" customFormat="1" ht="15" hidden="1" customHeight="1" x14ac:dyDescent="0.2">
      <c r="A336" s="249" t="s">
        <v>273</v>
      </c>
      <c r="B336" s="250" t="s">
        <v>151</v>
      </c>
      <c r="C336" s="250" t="s">
        <v>154</v>
      </c>
      <c r="D336" s="251">
        <v>0.3</v>
      </c>
      <c r="E336" s="252">
        <v>22</v>
      </c>
      <c r="F336" s="253">
        <v>0</v>
      </c>
      <c r="G336" s="254">
        <v>0</v>
      </c>
      <c r="H336" s="336" t="s">
        <v>428</v>
      </c>
      <c r="I336" s="186"/>
    </row>
    <row r="337" spans="1:9" s="255" customFormat="1" ht="15" hidden="1" customHeight="1" x14ac:dyDescent="0.2">
      <c r="A337" s="249" t="s">
        <v>273</v>
      </c>
      <c r="B337" s="250" t="s">
        <v>152</v>
      </c>
      <c r="C337" s="250" t="s">
        <v>155</v>
      </c>
      <c r="D337" s="251">
        <v>0.35</v>
      </c>
      <c r="E337" s="252">
        <v>51</v>
      </c>
      <c r="F337" s="253">
        <v>0</v>
      </c>
      <c r="G337" s="254">
        <v>0</v>
      </c>
      <c r="H337" s="336" t="s">
        <v>428</v>
      </c>
      <c r="I337" s="186"/>
    </row>
    <row r="338" spans="1:9" s="255" customFormat="1" ht="15" hidden="1" customHeight="1" x14ac:dyDescent="0.2">
      <c r="A338" s="249" t="s">
        <v>273</v>
      </c>
      <c r="B338" s="250" t="s">
        <v>153</v>
      </c>
      <c r="C338" s="250" t="s">
        <v>155</v>
      </c>
      <c r="D338" s="251">
        <v>0.35</v>
      </c>
      <c r="E338" s="252">
        <v>21</v>
      </c>
      <c r="F338" s="253">
        <v>0</v>
      </c>
      <c r="G338" s="254">
        <v>0</v>
      </c>
      <c r="H338" s="336" t="s">
        <v>427</v>
      </c>
      <c r="I338" s="186"/>
    </row>
    <row r="339" spans="1:9" s="255" customFormat="1" ht="15" hidden="1" customHeight="1" x14ac:dyDescent="0.2">
      <c r="A339" s="249" t="s">
        <v>275</v>
      </c>
      <c r="B339" s="250" t="s">
        <v>151</v>
      </c>
      <c r="C339" s="250" t="s">
        <v>154</v>
      </c>
      <c r="D339" s="251">
        <v>0.3</v>
      </c>
      <c r="E339" s="252">
        <v>22</v>
      </c>
      <c r="F339" s="253">
        <v>0.02</v>
      </c>
      <c r="G339" s="254">
        <v>9.0909090909090909E-4</v>
      </c>
      <c r="H339" s="336" t="s">
        <v>435</v>
      </c>
      <c r="I339" s="186"/>
    </row>
    <row r="340" spans="1:9" s="255" customFormat="1" ht="15" hidden="1" customHeight="1" x14ac:dyDescent="0.2">
      <c r="A340" s="249" t="s">
        <v>275</v>
      </c>
      <c r="B340" s="250" t="s">
        <v>152</v>
      </c>
      <c r="C340" s="250" t="s">
        <v>155</v>
      </c>
      <c r="D340" s="251">
        <v>0.35</v>
      </c>
      <c r="E340" s="252">
        <v>51</v>
      </c>
      <c r="F340" s="253">
        <v>0</v>
      </c>
      <c r="G340" s="254">
        <v>0</v>
      </c>
      <c r="H340" s="336" t="s">
        <v>436</v>
      </c>
      <c r="I340" s="186"/>
    </row>
    <row r="341" spans="1:9" s="255" customFormat="1" ht="15" hidden="1" customHeight="1" x14ac:dyDescent="0.2">
      <c r="A341" s="249" t="s">
        <v>275</v>
      </c>
      <c r="B341" s="250" t="s">
        <v>153</v>
      </c>
      <c r="C341" s="250" t="s">
        <v>155</v>
      </c>
      <c r="D341" s="251">
        <v>0.35</v>
      </c>
      <c r="E341" s="252">
        <v>21</v>
      </c>
      <c r="F341" s="253">
        <v>0</v>
      </c>
      <c r="G341" s="254">
        <v>0</v>
      </c>
      <c r="H341" s="336" t="s">
        <v>437</v>
      </c>
      <c r="I341" s="186"/>
    </row>
    <row r="342" spans="1:9" s="255" customFormat="1" ht="15" hidden="1" customHeight="1" x14ac:dyDescent="0.2">
      <c r="A342" s="249" t="s">
        <v>276</v>
      </c>
      <c r="B342" s="250" t="s">
        <v>151</v>
      </c>
      <c r="C342" s="250" t="s">
        <v>154</v>
      </c>
      <c r="D342" s="251">
        <v>0.3</v>
      </c>
      <c r="E342" s="252">
        <v>22</v>
      </c>
      <c r="F342" s="253">
        <v>0.08</v>
      </c>
      <c r="G342" s="254">
        <v>3.6363636363636364E-3</v>
      </c>
      <c r="H342" s="336" t="s">
        <v>435</v>
      </c>
      <c r="I342" s="186"/>
    </row>
    <row r="343" spans="1:9" s="255" customFormat="1" ht="15" hidden="1" customHeight="1" x14ac:dyDescent="0.2">
      <c r="A343" s="249" t="s">
        <v>276</v>
      </c>
      <c r="B343" s="250" t="s">
        <v>152</v>
      </c>
      <c r="C343" s="250" t="s">
        <v>155</v>
      </c>
      <c r="D343" s="251">
        <v>0.35</v>
      </c>
      <c r="E343" s="252">
        <v>51</v>
      </c>
      <c r="F343" s="253">
        <v>0</v>
      </c>
      <c r="G343" s="254">
        <v>0</v>
      </c>
      <c r="H343" s="336" t="s">
        <v>436</v>
      </c>
      <c r="I343" s="186"/>
    </row>
    <row r="344" spans="1:9" s="255" customFormat="1" ht="15" hidden="1" customHeight="1" x14ac:dyDescent="0.2">
      <c r="A344" s="249" t="s">
        <v>276</v>
      </c>
      <c r="B344" s="250" t="s">
        <v>153</v>
      </c>
      <c r="C344" s="250" t="s">
        <v>155</v>
      </c>
      <c r="D344" s="251">
        <v>0.35</v>
      </c>
      <c r="E344" s="252">
        <v>21</v>
      </c>
      <c r="F344" s="253">
        <v>0</v>
      </c>
      <c r="G344" s="254">
        <v>0</v>
      </c>
      <c r="H344" s="336" t="s">
        <v>437</v>
      </c>
      <c r="I344" s="186"/>
    </row>
    <row r="345" spans="1:9" s="255" customFormat="1" ht="15" hidden="1" customHeight="1" x14ac:dyDescent="0.2">
      <c r="A345" s="249" t="s">
        <v>277</v>
      </c>
      <c r="B345" s="250" t="s">
        <v>151</v>
      </c>
      <c r="C345" s="250" t="s">
        <v>154</v>
      </c>
      <c r="D345" s="251">
        <v>0.3</v>
      </c>
      <c r="E345" s="252">
        <v>22</v>
      </c>
      <c r="F345" s="253">
        <v>0.09</v>
      </c>
      <c r="G345" s="254">
        <v>4.0909090909090904E-3</v>
      </c>
      <c r="H345" s="336" t="s">
        <v>446</v>
      </c>
      <c r="I345" s="186"/>
    </row>
    <row r="346" spans="1:9" s="255" customFormat="1" ht="15" hidden="1" customHeight="1" x14ac:dyDescent="0.2">
      <c r="A346" s="249" t="s">
        <v>277</v>
      </c>
      <c r="B346" s="250" t="s">
        <v>152</v>
      </c>
      <c r="C346" s="250" t="s">
        <v>155</v>
      </c>
      <c r="D346" s="251">
        <v>0.35</v>
      </c>
      <c r="E346" s="252">
        <v>51</v>
      </c>
      <c r="F346" s="253">
        <v>0</v>
      </c>
      <c r="G346" s="254">
        <v>0</v>
      </c>
      <c r="H346" s="336" t="s">
        <v>448</v>
      </c>
      <c r="I346" s="186"/>
    </row>
    <row r="347" spans="1:9" s="255" customFormat="1" ht="15" hidden="1" customHeight="1" x14ac:dyDescent="0.2">
      <c r="A347" s="249" t="s">
        <v>277</v>
      </c>
      <c r="B347" s="250" t="s">
        <v>153</v>
      </c>
      <c r="C347" s="250" t="s">
        <v>155</v>
      </c>
      <c r="D347" s="251">
        <v>0.35</v>
      </c>
      <c r="E347" s="252">
        <v>21</v>
      </c>
      <c r="F347" s="253">
        <v>0</v>
      </c>
      <c r="G347" s="254">
        <v>0</v>
      </c>
      <c r="H347" s="336" t="s">
        <v>449</v>
      </c>
      <c r="I347" s="186"/>
    </row>
    <row r="348" spans="1:9" s="255" customFormat="1" ht="14.25" customHeight="1" x14ac:dyDescent="0.2">
      <c r="A348" s="249" t="s">
        <v>278</v>
      </c>
      <c r="B348" s="250" t="s">
        <v>151</v>
      </c>
      <c r="C348" s="250" t="s">
        <v>154</v>
      </c>
      <c r="D348" s="251">
        <v>0.3</v>
      </c>
      <c r="E348" s="252">
        <v>22</v>
      </c>
      <c r="F348" s="253">
        <v>0.09</v>
      </c>
      <c r="G348" s="254">
        <v>4.0909090909090904E-3</v>
      </c>
      <c r="H348" s="336" t="s">
        <v>465</v>
      </c>
      <c r="I348" s="186"/>
    </row>
    <row r="349" spans="1:9" s="255" customFormat="1" ht="14.25" customHeight="1" x14ac:dyDescent="0.2">
      <c r="A349" s="249" t="s">
        <v>278</v>
      </c>
      <c r="B349" s="250" t="s">
        <v>152</v>
      </c>
      <c r="C349" s="250" t="s">
        <v>155</v>
      </c>
      <c r="D349" s="251">
        <v>0.35</v>
      </c>
      <c r="E349" s="252">
        <v>51</v>
      </c>
      <c r="F349" s="253">
        <v>0</v>
      </c>
      <c r="G349" s="254">
        <v>0</v>
      </c>
      <c r="H349" s="336" t="s">
        <v>464</v>
      </c>
      <c r="I349" s="186"/>
    </row>
    <row r="350" spans="1:9" s="255" customFormat="1" ht="14.25" customHeight="1" x14ac:dyDescent="0.2">
      <c r="A350" s="249" t="s">
        <v>278</v>
      </c>
      <c r="B350" s="250" t="s">
        <v>153</v>
      </c>
      <c r="C350" s="250" t="s">
        <v>155</v>
      </c>
      <c r="D350" s="251">
        <v>0.35</v>
      </c>
      <c r="E350" s="252">
        <v>21</v>
      </c>
      <c r="F350" s="253">
        <v>0</v>
      </c>
      <c r="G350" s="418">
        <v>0</v>
      </c>
      <c r="H350" s="336" t="s">
        <v>463</v>
      </c>
      <c r="I350" s="186"/>
    </row>
    <row r="351" spans="1:9" ht="15" customHeight="1" x14ac:dyDescent="0.2">
      <c r="A351" s="123" t="str">
        <f>+A146</f>
        <v>JUNIO</v>
      </c>
      <c r="B351" s="124" t="s">
        <v>151</v>
      </c>
      <c r="C351" s="124" t="s">
        <v>154</v>
      </c>
      <c r="D351" s="171">
        <v>0.3</v>
      </c>
      <c r="E351" s="235">
        <v>22</v>
      </c>
      <c r="F351" s="419">
        <f>+INVERSIÓN!$CI$10</f>
        <v>0.27</v>
      </c>
      <c r="G351" s="420">
        <f>IFERROR(F351/E351,0)</f>
        <v>1.2272727272727274E-2</v>
      </c>
      <c r="H351" s="155" t="str">
        <f>+N146</f>
        <v>A junio 2022, se han recuperado 0,27 Ha, en el avance acumulado del cuatrienio se lleva un total de 19,82 Ha que equivalen al 24,8%</v>
      </c>
      <c r="I351" s="186"/>
    </row>
    <row r="352" spans="1:9" ht="15" customHeight="1" x14ac:dyDescent="0.2">
      <c r="A352" s="123" t="str">
        <f>+A147</f>
        <v>JUNIO</v>
      </c>
      <c r="B352" s="124" t="s">
        <v>152</v>
      </c>
      <c r="C352" s="124" t="s">
        <v>155</v>
      </c>
      <c r="D352" s="171">
        <v>0.35</v>
      </c>
      <c r="E352" s="235">
        <v>51</v>
      </c>
      <c r="F352" s="419">
        <f>+INVERSIÓN!$CI$17</f>
        <v>0</v>
      </c>
      <c r="G352" s="420">
        <f t="shared" ref="G352:G353" si="34">IFERROR(F352/E352,0)</f>
        <v>0</v>
      </c>
      <c r="H352" s="155" t="str">
        <f>+N147</f>
        <v>Seguimiento y desarrollo de actividades contempladas en los acuerdos de conservación    suscritos y por suscribir. Prioridad sector académico y empresarial.</v>
      </c>
      <c r="I352" s="186"/>
    </row>
    <row r="353" spans="1:9" ht="15" customHeight="1" x14ac:dyDescent="0.2">
      <c r="A353" s="123" t="str">
        <f t="shared" ref="A353" si="35">+A148</f>
        <v>JUNIO</v>
      </c>
      <c r="B353" s="124" t="s">
        <v>153</v>
      </c>
      <c r="C353" s="124" t="s">
        <v>155</v>
      </c>
      <c r="D353" s="171">
        <v>0.35</v>
      </c>
      <c r="E353" s="235">
        <v>21</v>
      </c>
      <c r="F353" s="419">
        <f>+INVERSIÓN!$CI$24</f>
        <v>0</v>
      </c>
      <c r="G353" s="420">
        <f t="shared" si="34"/>
        <v>0</v>
      </c>
      <c r="H353" s="155" t="str">
        <f>+N148</f>
        <v>Se gestionan los acuerdos requeridos para el cumplimiento de la meta, aunado al tema legal de ley de garantías, estos se consolidaran para el segundo semestre de la vigencia. A 2021 acumulado 77,88Ha</v>
      </c>
      <c r="I353" s="186"/>
    </row>
    <row r="354" spans="1:9" ht="12.75" thickBot="1" x14ac:dyDescent="0.25">
      <c r="A354" s="132"/>
      <c r="B354" s="133"/>
      <c r="C354" s="133"/>
      <c r="D354" s="133"/>
      <c r="E354" s="133"/>
      <c r="F354" s="133"/>
      <c r="G354" s="135"/>
      <c r="H354" s="149"/>
    </row>
    <row r="356" spans="1:9" hidden="1" x14ac:dyDescent="0.2">
      <c r="A356" s="869" t="s">
        <v>389</v>
      </c>
      <c r="B356" s="870"/>
      <c r="C356" s="870"/>
      <c r="D356" s="870"/>
      <c r="E356" s="870"/>
      <c r="F356" s="870"/>
      <c r="G356" s="870"/>
      <c r="H356" s="871"/>
    </row>
    <row r="357" spans="1:9" ht="38.25" hidden="1" customHeight="1" x14ac:dyDescent="0.2">
      <c r="A357" s="119" t="s">
        <v>51</v>
      </c>
      <c r="B357" s="120" t="s">
        <v>374</v>
      </c>
      <c r="C357" s="161" t="s">
        <v>287</v>
      </c>
      <c r="D357" s="161" t="s">
        <v>331</v>
      </c>
      <c r="E357" s="161" t="s">
        <v>390</v>
      </c>
      <c r="F357" s="161" t="s">
        <v>391</v>
      </c>
      <c r="G357" s="162" t="s">
        <v>392</v>
      </c>
      <c r="H357" s="122" t="s">
        <v>344</v>
      </c>
    </row>
    <row r="358" spans="1:9" ht="15" hidden="1" customHeight="1" x14ac:dyDescent="0.2">
      <c r="A358" s="123" t="s">
        <v>273</v>
      </c>
      <c r="B358" s="124"/>
      <c r="C358" s="124"/>
      <c r="D358" s="124"/>
      <c r="E358" s="124"/>
      <c r="F358" s="124"/>
      <c r="G358" s="125" t="e">
        <f>F358/E358</f>
        <v>#DIV/0!</v>
      </c>
      <c r="H358" s="126"/>
    </row>
    <row r="359" spans="1:9" ht="15" hidden="1" customHeight="1" x14ac:dyDescent="0.2">
      <c r="A359" s="123" t="s">
        <v>275</v>
      </c>
      <c r="B359" s="124"/>
      <c r="C359" s="124"/>
      <c r="D359" s="124"/>
      <c r="E359" s="124"/>
      <c r="F359" s="124"/>
      <c r="G359" s="125" t="e">
        <f t="shared" ref="G359:G369" si="36">F359/E359</f>
        <v>#DIV/0!</v>
      </c>
      <c r="H359" s="126"/>
    </row>
    <row r="360" spans="1:9" ht="15" hidden="1" customHeight="1" x14ac:dyDescent="0.2">
      <c r="A360" s="123" t="s">
        <v>276</v>
      </c>
      <c r="B360" s="124"/>
      <c r="C360" s="124"/>
      <c r="D360" s="124"/>
      <c r="E360" s="124"/>
      <c r="F360" s="124"/>
      <c r="G360" s="125" t="e">
        <f t="shared" si="36"/>
        <v>#DIV/0!</v>
      </c>
      <c r="H360" s="126"/>
    </row>
    <row r="361" spans="1:9" ht="15" hidden="1" customHeight="1" x14ac:dyDescent="0.2">
      <c r="A361" s="123" t="s">
        <v>277</v>
      </c>
      <c r="B361" s="124"/>
      <c r="C361" s="124"/>
      <c r="D361" s="124"/>
      <c r="E361" s="124"/>
      <c r="F361" s="124"/>
      <c r="G361" s="125" t="e">
        <f t="shared" si="36"/>
        <v>#DIV/0!</v>
      </c>
      <c r="H361" s="126"/>
    </row>
    <row r="362" spans="1:9" ht="15" hidden="1" customHeight="1" x14ac:dyDescent="0.2">
      <c r="A362" s="123" t="s">
        <v>278</v>
      </c>
      <c r="B362" s="124"/>
      <c r="C362" s="124"/>
      <c r="D362" s="124"/>
      <c r="E362" s="124"/>
      <c r="F362" s="124"/>
      <c r="G362" s="125" t="e">
        <f t="shared" si="36"/>
        <v>#DIV/0!</v>
      </c>
      <c r="H362" s="126"/>
    </row>
    <row r="363" spans="1:9" ht="15" hidden="1" customHeight="1" x14ac:dyDescent="0.2">
      <c r="A363" s="123" t="s">
        <v>279</v>
      </c>
      <c r="B363" s="124"/>
      <c r="C363" s="124"/>
      <c r="D363" s="124"/>
      <c r="E363" s="124"/>
      <c r="F363" s="124"/>
      <c r="G363" s="125" t="e">
        <f t="shared" si="36"/>
        <v>#DIV/0!</v>
      </c>
      <c r="H363" s="126"/>
    </row>
    <row r="364" spans="1:9" hidden="1" x14ac:dyDescent="0.2">
      <c r="A364" s="123" t="s">
        <v>264</v>
      </c>
      <c r="B364" s="124"/>
      <c r="C364" s="124"/>
      <c r="D364" s="124"/>
      <c r="E364" s="124"/>
      <c r="F364" s="124"/>
      <c r="G364" s="125" t="e">
        <f t="shared" si="36"/>
        <v>#DIV/0!</v>
      </c>
      <c r="H364" s="126"/>
    </row>
    <row r="365" spans="1:9" hidden="1" x14ac:dyDescent="0.2">
      <c r="A365" s="123" t="s">
        <v>265</v>
      </c>
      <c r="B365" s="124"/>
      <c r="C365" s="124"/>
      <c r="D365" s="124"/>
      <c r="E365" s="124"/>
      <c r="F365" s="124"/>
      <c r="G365" s="125" t="e">
        <f t="shared" si="36"/>
        <v>#DIV/0!</v>
      </c>
      <c r="H365" s="126"/>
    </row>
    <row r="366" spans="1:9" hidden="1" x14ac:dyDescent="0.2">
      <c r="A366" s="123" t="s">
        <v>268</v>
      </c>
      <c r="B366" s="124"/>
      <c r="C366" s="124"/>
      <c r="D366" s="124"/>
      <c r="E366" s="124"/>
      <c r="F366" s="124"/>
      <c r="G366" s="125" t="e">
        <f t="shared" si="36"/>
        <v>#DIV/0!</v>
      </c>
      <c r="H366" s="126"/>
    </row>
    <row r="367" spans="1:9" hidden="1" x14ac:dyDescent="0.2">
      <c r="A367" s="123" t="s">
        <v>269</v>
      </c>
      <c r="B367" s="124"/>
      <c r="C367" s="124"/>
      <c r="D367" s="124"/>
      <c r="E367" s="124"/>
      <c r="F367" s="124"/>
      <c r="G367" s="125" t="e">
        <f t="shared" si="36"/>
        <v>#DIV/0!</v>
      </c>
      <c r="H367" s="126"/>
    </row>
    <row r="368" spans="1:9" hidden="1" x14ac:dyDescent="0.2">
      <c r="A368" s="123" t="s">
        <v>270</v>
      </c>
      <c r="B368" s="124"/>
      <c r="C368" s="124"/>
      <c r="D368" s="124"/>
      <c r="E368" s="124"/>
      <c r="F368" s="124"/>
      <c r="G368" s="125" t="e">
        <f t="shared" si="36"/>
        <v>#DIV/0!</v>
      </c>
      <c r="H368" s="126"/>
    </row>
    <row r="369" spans="1:8" ht="12.75" hidden="1" thickBot="1" x14ac:dyDescent="0.25">
      <c r="A369" s="132" t="s">
        <v>271</v>
      </c>
      <c r="B369" s="133"/>
      <c r="C369" s="133"/>
      <c r="D369" s="133"/>
      <c r="E369" s="133"/>
      <c r="F369" s="133"/>
      <c r="G369" s="135" t="e">
        <f t="shared" si="36"/>
        <v>#DIV/0!</v>
      </c>
      <c r="H369" s="149"/>
    </row>
    <row r="370" spans="1:8" ht="12.75" hidden="1" thickBot="1" x14ac:dyDescent="0.25"/>
    <row r="371" spans="1:8" hidden="1" x14ac:dyDescent="0.2">
      <c r="A371" s="869" t="s">
        <v>393</v>
      </c>
      <c r="B371" s="870"/>
      <c r="C371" s="870"/>
      <c r="D371" s="870"/>
      <c r="E371" s="870"/>
      <c r="F371" s="870"/>
      <c r="G371" s="870"/>
      <c r="H371" s="871"/>
    </row>
    <row r="372" spans="1:8" ht="38.25" hidden="1" customHeight="1" x14ac:dyDescent="0.2">
      <c r="A372" s="119" t="s">
        <v>52</v>
      </c>
      <c r="B372" s="120" t="s">
        <v>374</v>
      </c>
      <c r="C372" s="161" t="s">
        <v>287</v>
      </c>
      <c r="D372" s="161" t="s">
        <v>336</v>
      </c>
      <c r="E372" s="161" t="s">
        <v>394</v>
      </c>
      <c r="F372" s="161" t="s">
        <v>395</v>
      </c>
      <c r="G372" s="162" t="s">
        <v>396</v>
      </c>
      <c r="H372" s="122" t="s">
        <v>344</v>
      </c>
    </row>
    <row r="373" spans="1:8" hidden="1" x14ac:dyDescent="0.2">
      <c r="A373" s="123" t="s">
        <v>273</v>
      </c>
      <c r="B373" s="124"/>
      <c r="C373" s="124"/>
      <c r="D373" s="124"/>
      <c r="E373" s="124"/>
      <c r="F373" s="124"/>
      <c r="G373" s="125" t="e">
        <f>F373/E373</f>
        <v>#DIV/0!</v>
      </c>
      <c r="H373" s="126"/>
    </row>
    <row r="374" spans="1:8" hidden="1" x14ac:dyDescent="0.2">
      <c r="A374" s="123" t="s">
        <v>275</v>
      </c>
      <c r="B374" s="124"/>
      <c r="C374" s="124"/>
      <c r="D374" s="124"/>
      <c r="E374" s="124"/>
      <c r="F374" s="124"/>
      <c r="G374" s="125" t="e">
        <f t="shared" ref="G374:G384" si="37">F374/E374</f>
        <v>#DIV/0!</v>
      </c>
      <c r="H374" s="126"/>
    </row>
    <row r="375" spans="1:8" hidden="1" x14ac:dyDescent="0.2">
      <c r="A375" s="123" t="s">
        <v>276</v>
      </c>
      <c r="B375" s="124"/>
      <c r="C375" s="124"/>
      <c r="D375" s="124"/>
      <c r="E375" s="124"/>
      <c r="F375" s="124"/>
      <c r="G375" s="125" t="e">
        <f t="shared" si="37"/>
        <v>#DIV/0!</v>
      </c>
      <c r="H375" s="126"/>
    </row>
    <row r="376" spans="1:8" hidden="1" x14ac:dyDescent="0.2">
      <c r="A376" s="123" t="s">
        <v>277</v>
      </c>
      <c r="B376" s="124"/>
      <c r="C376" s="124"/>
      <c r="D376" s="124"/>
      <c r="E376" s="124"/>
      <c r="F376" s="124"/>
      <c r="G376" s="125" t="e">
        <f t="shared" si="37"/>
        <v>#DIV/0!</v>
      </c>
      <c r="H376" s="126"/>
    </row>
    <row r="377" spans="1:8" hidden="1" x14ac:dyDescent="0.2">
      <c r="A377" s="123" t="s">
        <v>278</v>
      </c>
      <c r="B377" s="124"/>
      <c r="C377" s="124"/>
      <c r="D377" s="124"/>
      <c r="E377" s="124"/>
      <c r="F377" s="124"/>
      <c r="G377" s="125" t="e">
        <f t="shared" si="37"/>
        <v>#DIV/0!</v>
      </c>
      <c r="H377" s="126"/>
    </row>
    <row r="378" spans="1:8" hidden="1" x14ac:dyDescent="0.2">
      <c r="A378" s="123" t="s">
        <v>279</v>
      </c>
      <c r="B378" s="124"/>
      <c r="C378" s="124"/>
      <c r="D378" s="124"/>
      <c r="E378" s="124"/>
      <c r="F378" s="124"/>
      <c r="G378" s="125" t="e">
        <f t="shared" si="37"/>
        <v>#DIV/0!</v>
      </c>
      <c r="H378" s="126"/>
    </row>
    <row r="379" spans="1:8" hidden="1" x14ac:dyDescent="0.2">
      <c r="A379" s="123" t="s">
        <v>264</v>
      </c>
      <c r="B379" s="124"/>
      <c r="C379" s="124"/>
      <c r="D379" s="124"/>
      <c r="E379" s="124"/>
      <c r="F379" s="124"/>
      <c r="G379" s="125" t="e">
        <f t="shared" si="37"/>
        <v>#DIV/0!</v>
      </c>
      <c r="H379" s="126"/>
    </row>
    <row r="380" spans="1:8" hidden="1" x14ac:dyDescent="0.2">
      <c r="A380" s="123" t="s">
        <v>265</v>
      </c>
      <c r="B380" s="124"/>
      <c r="C380" s="124"/>
      <c r="D380" s="124"/>
      <c r="E380" s="124"/>
      <c r="F380" s="124"/>
      <c r="G380" s="125" t="e">
        <f t="shared" si="37"/>
        <v>#DIV/0!</v>
      </c>
      <c r="H380" s="126"/>
    </row>
    <row r="381" spans="1:8" hidden="1" x14ac:dyDescent="0.2">
      <c r="A381" s="123" t="s">
        <v>268</v>
      </c>
      <c r="B381" s="124"/>
      <c r="C381" s="124"/>
      <c r="D381" s="124"/>
      <c r="E381" s="124"/>
      <c r="F381" s="124"/>
      <c r="G381" s="125" t="e">
        <f t="shared" si="37"/>
        <v>#DIV/0!</v>
      </c>
      <c r="H381" s="126"/>
    </row>
    <row r="382" spans="1:8" hidden="1" x14ac:dyDescent="0.2">
      <c r="A382" s="123" t="s">
        <v>269</v>
      </c>
      <c r="B382" s="124"/>
      <c r="C382" s="124"/>
      <c r="D382" s="124"/>
      <c r="E382" s="124"/>
      <c r="F382" s="124"/>
      <c r="G382" s="125" t="e">
        <f t="shared" si="37"/>
        <v>#DIV/0!</v>
      </c>
      <c r="H382" s="126"/>
    </row>
    <row r="383" spans="1:8" hidden="1" x14ac:dyDescent="0.2">
      <c r="A383" s="123" t="s">
        <v>270</v>
      </c>
      <c r="B383" s="124"/>
      <c r="C383" s="124"/>
      <c r="D383" s="124"/>
      <c r="E383" s="124"/>
      <c r="F383" s="124"/>
      <c r="G383" s="125" t="e">
        <f t="shared" si="37"/>
        <v>#DIV/0!</v>
      </c>
      <c r="H383" s="126"/>
    </row>
    <row r="384" spans="1:8" ht="12.75" hidden="1" thickBot="1" x14ac:dyDescent="0.25">
      <c r="A384" s="132" t="s">
        <v>271</v>
      </c>
      <c r="B384" s="133"/>
      <c r="C384" s="133"/>
      <c r="D384" s="133"/>
      <c r="E384" s="133"/>
      <c r="F384" s="133"/>
      <c r="G384" s="135" t="e">
        <f t="shared" si="37"/>
        <v>#DIV/0!</v>
      </c>
      <c r="H384" s="149"/>
    </row>
    <row r="385" spans="1:44" ht="26.25" customHeight="1" x14ac:dyDescent="0.2">
      <c r="A385" s="164" t="s">
        <v>33</v>
      </c>
      <c r="B385" s="165"/>
      <c r="C385" s="165"/>
      <c r="D385" s="165"/>
      <c r="E385" s="166"/>
      <c r="F385" s="166"/>
      <c r="G385" s="167"/>
      <c r="H385" s="166"/>
      <c r="I385" s="166"/>
      <c r="J385" s="166"/>
      <c r="K385" s="166"/>
      <c r="L385" s="166"/>
      <c r="M385" s="166"/>
      <c r="N385" s="166"/>
      <c r="O385" s="166"/>
      <c r="P385" s="166"/>
      <c r="Q385" s="166"/>
      <c r="R385" s="168"/>
      <c r="S385" s="166"/>
      <c r="T385" s="166"/>
      <c r="U385" s="166"/>
      <c r="V385" s="166"/>
      <c r="W385" s="166"/>
      <c r="X385" s="165"/>
      <c r="Y385" s="165"/>
      <c r="Z385" s="165"/>
      <c r="AA385" s="165"/>
      <c r="AB385" s="165"/>
      <c r="AC385" s="165"/>
      <c r="AD385" s="169"/>
      <c r="AE385" s="169"/>
      <c r="AF385" s="169"/>
      <c r="AG385" s="169"/>
      <c r="AH385" s="169"/>
      <c r="AI385" s="169"/>
      <c r="AJ385" s="169"/>
      <c r="AK385" s="169"/>
      <c r="AL385" s="170"/>
      <c r="AM385" s="170"/>
      <c r="AN385" s="170"/>
      <c r="AO385" s="170"/>
      <c r="AP385" s="170"/>
      <c r="AQ385" s="170"/>
      <c r="AR385" s="170"/>
    </row>
    <row r="386" spans="1:44" ht="15" x14ac:dyDescent="0.2">
      <c r="A386" s="413" t="s">
        <v>34</v>
      </c>
      <c r="B386" s="707" t="s">
        <v>35</v>
      </c>
      <c r="C386" s="708"/>
      <c r="D386" s="708"/>
      <c r="E386" s="708"/>
      <c r="F386" s="708"/>
      <c r="G386" s="708"/>
      <c r="H386" s="709"/>
      <c r="I386" s="710" t="s">
        <v>36</v>
      </c>
      <c r="J386" s="711"/>
      <c r="K386" s="711"/>
      <c r="L386" s="711"/>
      <c r="M386" s="711"/>
      <c r="N386" s="711"/>
      <c r="O386" s="712"/>
    </row>
    <row r="387" spans="1:44" ht="15" x14ac:dyDescent="0.2">
      <c r="A387" s="414">
        <v>13</v>
      </c>
      <c r="B387" s="636" t="s">
        <v>78</v>
      </c>
      <c r="C387" s="636"/>
      <c r="D387" s="636"/>
      <c r="E387" s="636"/>
      <c r="F387" s="636"/>
      <c r="G387" s="636"/>
      <c r="H387" s="636"/>
      <c r="I387" s="636" t="s">
        <v>69</v>
      </c>
      <c r="J387" s="636"/>
      <c r="K387" s="636"/>
      <c r="L387" s="636"/>
      <c r="M387" s="636"/>
      <c r="N387" s="636"/>
      <c r="O387" s="636"/>
    </row>
    <row r="388" spans="1:44" ht="15" x14ac:dyDescent="0.2">
      <c r="A388" s="414">
        <v>14</v>
      </c>
      <c r="B388" s="636" t="s">
        <v>148</v>
      </c>
      <c r="C388" s="636"/>
      <c r="D388" s="636"/>
      <c r="E388" s="636"/>
      <c r="F388" s="636"/>
      <c r="G388" s="636"/>
      <c r="H388" s="636"/>
      <c r="I388" s="637" t="s">
        <v>531</v>
      </c>
      <c r="J388" s="637"/>
      <c r="K388" s="637"/>
      <c r="L388" s="637"/>
      <c r="M388" s="637"/>
      <c r="N388" s="637"/>
      <c r="O388" s="637"/>
    </row>
  </sheetData>
  <mergeCells count="33">
    <mergeCell ref="A334:H334"/>
    <mergeCell ref="A356:H356"/>
    <mergeCell ref="A371:H371"/>
    <mergeCell ref="A300:H300"/>
    <mergeCell ref="A59:H59"/>
    <mergeCell ref="A73:N73"/>
    <mergeCell ref="A129:N129"/>
    <mergeCell ref="A150:N150"/>
    <mergeCell ref="A165:N165"/>
    <mergeCell ref="A181:G181"/>
    <mergeCell ref="A198:G198"/>
    <mergeCell ref="A237:G237"/>
    <mergeCell ref="A259:G259"/>
    <mergeCell ref="A274:G274"/>
    <mergeCell ref="A289:H289"/>
    <mergeCell ref="A44:H44"/>
    <mergeCell ref="C1:N1"/>
    <mergeCell ref="C2:N2"/>
    <mergeCell ref="C3:G3"/>
    <mergeCell ref="H3:N3"/>
    <mergeCell ref="A4:B4"/>
    <mergeCell ref="C4:N4"/>
    <mergeCell ref="A5:B5"/>
    <mergeCell ref="C5:N5"/>
    <mergeCell ref="A7:H7"/>
    <mergeCell ref="A20:H20"/>
    <mergeCell ref="A35:H35"/>
    <mergeCell ref="B386:H386"/>
    <mergeCell ref="I386:O386"/>
    <mergeCell ref="B387:H387"/>
    <mergeCell ref="I387:O387"/>
    <mergeCell ref="B388:H388"/>
    <mergeCell ref="I388:O388"/>
  </mergeCells>
  <conditionalFormatting sqref="I316">
    <cfRule type="cellIs" dxfId="19" priority="28" operator="greaterThan">
      <formula>200</formula>
    </cfRule>
  </conditionalFormatting>
  <conditionalFormatting sqref="I317:I318">
    <cfRule type="cellIs" dxfId="18" priority="27" operator="greaterThan">
      <formula>200</formula>
    </cfRule>
  </conditionalFormatting>
  <conditionalFormatting sqref="H221:H223">
    <cfRule type="cellIs" dxfId="17" priority="26" operator="greaterThan">
      <formula>200</formula>
    </cfRule>
  </conditionalFormatting>
  <conditionalFormatting sqref="H224:H226 H233:H236">
    <cfRule type="cellIs" dxfId="16" priority="22" operator="greaterThan">
      <formula>200</formula>
    </cfRule>
  </conditionalFormatting>
  <conditionalFormatting sqref="I319">
    <cfRule type="cellIs" dxfId="15" priority="21" operator="greaterThan">
      <formula>200</formula>
    </cfRule>
  </conditionalFormatting>
  <conditionalFormatting sqref="I320:I321">
    <cfRule type="cellIs" dxfId="14" priority="20" operator="greaterThan">
      <formula>200</formula>
    </cfRule>
  </conditionalFormatting>
  <conditionalFormatting sqref="L125:L127">
    <cfRule type="cellIs" dxfId="13" priority="19" operator="greaterThan">
      <formula>200</formula>
    </cfRule>
  </conditionalFormatting>
  <conditionalFormatting sqref="I328">
    <cfRule type="cellIs" dxfId="12" priority="17" operator="greaterThan">
      <formula>200</formula>
    </cfRule>
  </conditionalFormatting>
  <conditionalFormatting sqref="I329:I330">
    <cfRule type="cellIs" dxfId="11" priority="16" operator="greaterThan">
      <formula>200</formula>
    </cfRule>
  </conditionalFormatting>
  <conditionalFormatting sqref="L92:L112">
    <cfRule type="cellIs" dxfId="10" priority="11" operator="greaterThan">
      <formula>200</formula>
    </cfRule>
  </conditionalFormatting>
  <conditionalFormatting sqref="L121:L124">
    <cfRule type="cellIs" dxfId="9" priority="14" operator="greaterThan">
      <formula>200</formula>
    </cfRule>
  </conditionalFormatting>
  <conditionalFormatting sqref="L113:L120">
    <cfRule type="cellIs" dxfId="8" priority="13" operator="greaterThan">
      <formula>200</formula>
    </cfRule>
  </conditionalFormatting>
  <conditionalFormatting sqref="H227:H229">
    <cfRule type="cellIs" dxfId="7" priority="10" operator="greaterThan">
      <formula>200</formula>
    </cfRule>
  </conditionalFormatting>
  <conditionalFormatting sqref="I322:I324">
    <cfRule type="cellIs" dxfId="6" priority="8" operator="greaterThan">
      <formula>200</formula>
    </cfRule>
  </conditionalFormatting>
  <conditionalFormatting sqref="H230:H232">
    <cfRule type="cellIs" dxfId="5" priority="7" operator="greaterThan">
      <formula>200</formula>
    </cfRule>
  </conditionalFormatting>
  <conditionalFormatting sqref="I325">
    <cfRule type="cellIs" dxfId="4" priority="6" operator="greaterThan">
      <formula>200</formula>
    </cfRule>
  </conditionalFormatting>
  <conditionalFormatting sqref="I326:I327">
    <cfRule type="cellIs" dxfId="3" priority="5" operator="greaterThan">
      <formula>200</formula>
    </cfRule>
  </conditionalFormatting>
  <conditionalFormatting sqref="H239:H256">
    <cfRule type="cellIs" dxfId="2" priority="3" operator="greaterThan">
      <formula>200</formula>
    </cfRule>
  </conditionalFormatting>
  <conditionalFormatting sqref="I336:I353">
    <cfRule type="cellIs" dxfId="1" priority="2" operator="greaterThan">
      <formula>200</formula>
    </cfRule>
  </conditionalFormatting>
  <conditionalFormatting sqref="O131:O148">
    <cfRule type="cellIs" dxfId="0" priority="1" operator="greaterThan">
      <formula>200</formula>
    </cfRule>
  </conditionalFormatting>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J47"/>
  <sheetViews>
    <sheetView showGridLines="0" topLeftCell="A3" zoomScale="70" zoomScaleNormal="70" workbookViewId="0">
      <selection activeCell="I18" sqref="I18"/>
    </sheetView>
  </sheetViews>
  <sheetFormatPr baseColWidth="10" defaultColWidth="11.42578125" defaultRowHeight="17.25" customHeight="1" x14ac:dyDescent="0.2"/>
  <cols>
    <col min="1" max="1" width="44.28515625" style="43" customWidth="1"/>
    <col min="2" max="2" width="14.42578125" style="43" customWidth="1"/>
    <col min="3" max="7" width="16.140625" style="43" customWidth="1"/>
    <col min="8" max="8" width="14.42578125" style="43" customWidth="1"/>
    <col min="9" max="9" width="14.7109375" style="43" customWidth="1"/>
    <col min="10" max="10" width="10.85546875" style="43" customWidth="1"/>
    <col min="11" max="11" width="11.42578125" style="43"/>
    <col min="12" max="12" width="47.7109375" style="43" customWidth="1"/>
    <col min="13" max="13" width="14.7109375" style="43" bestFit="1" customWidth="1"/>
    <col min="14" max="21" width="10.7109375" style="43" customWidth="1"/>
    <col min="22" max="16384" width="11.42578125" style="43"/>
  </cols>
  <sheetData>
    <row r="1" spans="1:10" ht="17.25" customHeight="1" x14ac:dyDescent="0.2">
      <c r="A1" s="43" t="s">
        <v>441</v>
      </c>
    </row>
    <row r="2" spans="1:10" ht="57.75" customHeight="1" x14ac:dyDescent="0.2">
      <c r="A2" s="892" t="s">
        <v>442</v>
      </c>
      <c r="B2" s="892"/>
      <c r="C2" s="341" t="s">
        <v>107</v>
      </c>
      <c r="D2" s="341" t="s">
        <v>111</v>
      </c>
      <c r="E2" s="341" t="s">
        <v>443</v>
      </c>
      <c r="F2" s="341" t="s">
        <v>113</v>
      </c>
      <c r="G2" s="341" t="s">
        <v>114</v>
      </c>
      <c r="H2" s="341" t="s">
        <v>444</v>
      </c>
      <c r="I2" s="341" t="s">
        <v>445</v>
      </c>
      <c r="J2" s="353"/>
    </row>
    <row r="3" spans="1:10" ht="37.5" customHeight="1" x14ac:dyDescent="0.2">
      <c r="A3" s="883" t="s">
        <v>151</v>
      </c>
      <c r="B3" s="355" t="s">
        <v>39</v>
      </c>
      <c r="C3" s="317">
        <f>+INVERSIÓN!CE10</f>
        <v>22</v>
      </c>
      <c r="D3" s="317">
        <f>+INVERSIÓN!CF10</f>
        <v>14.01</v>
      </c>
      <c r="E3" s="317">
        <f>+INVERSIÓN!CG10</f>
        <v>0.27</v>
      </c>
      <c r="F3" s="317">
        <f>+INVERSIÓN!CH10</f>
        <v>22</v>
      </c>
      <c r="G3" s="339">
        <f>+INVERSIÓN!CI10</f>
        <v>0.27</v>
      </c>
      <c r="H3" s="318">
        <f t="shared" ref="H3:H6" si="0">IFERROR(+E3/D3,0)</f>
        <v>1.9271948608137048E-2</v>
      </c>
      <c r="I3" s="340">
        <f>+G3/F3</f>
        <v>1.2272727272727274E-2</v>
      </c>
      <c r="J3" s="354"/>
    </row>
    <row r="4" spans="1:10" ht="21.75" customHeight="1" x14ac:dyDescent="0.2">
      <c r="A4" s="884"/>
      <c r="B4" s="319" t="s">
        <v>3</v>
      </c>
      <c r="C4" s="320">
        <f>+INVERSIÓN!CE11/1000000</f>
        <v>486.65170699999999</v>
      </c>
      <c r="D4" s="320">
        <f>+INVERSIÓN!CF11/1000000</f>
        <v>113.791618</v>
      </c>
      <c r="E4" s="320">
        <f>+INVERSIÓN!CG11/1000000</f>
        <v>457.23721799999998</v>
      </c>
      <c r="F4" s="320">
        <f>+INVERSIÓN!CH11/1000000</f>
        <v>486.65170699999999</v>
      </c>
      <c r="G4" s="320">
        <f>+INVERSIÓN!CI11/1000000</f>
        <v>457.23721799999998</v>
      </c>
      <c r="H4" s="321">
        <f t="shared" si="0"/>
        <v>4.0181977024001894</v>
      </c>
      <c r="I4" s="322">
        <f t="shared" ref="I4:I6" si="1">+G4/F4</f>
        <v>0.93955741123086212</v>
      </c>
      <c r="J4" s="354"/>
    </row>
    <row r="5" spans="1:10" ht="21.75" customHeight="1" x14ac:dyDescent="0.2">
      <c r="A5" s="884"/>
      <c r="B5" s="319" t="s">
        <v>106</v>
      </c>
      <c r="C5" s="320">
        <f>+INVERSIÓN!CE12/1000000</f>
        <v>486.65170699999999</v>
      </c>
      <c r="D5" s="320">
        <f>+INVERSIÓN!CF12/1000000</f>
        <v>-72.657908000000006</v>
      </c>
      <c r="E5" s="320">
        <f>+INVERSIÓN!CG12/1000000</f>
        <v>157.066507</v>
      </c>
      <c r="F5" s="320">
        <f>+INVERSIÓN!CH12/1000000</f>
        <v>486.65170699999999</v>
      </c>
      <c r="G5" s="320">
        <f>+INVERSIÓN!CI12/1000000</f>
        <v>157.066507</v>
      </c>
      <c r="H5" s="321">
        <f t="shared" si="0"/>
        <v>-2.1617262500869141</v>
      </c>
      <c r="I5" s="322">
        <f>+G5/F5</f>
        <v>0.32274931894978437</v>
      </c>
      <c r="J5" s="354"/>
    </row>
    <row r="6" spans="1:10" ht="21.75" customHeight="1" x14ac:dyDescent="0.2">
      <c r="A6" s="885"/>
      <c r="B6" s="323" t="s">
        <v>4</v>
      </c>
      <c r="C6" s="324">
        <f>+INVERSIÓN!CE14/1000000</f>
        <v>75.788218000000001</v>
      </c>
      <c r="D6" s="324">
        <f>+INVERSIÓN!CF14/1000000</f>
        <v>75.788218000000001</v>
      </c>
      <c r="E6" s="324">
        <f>+INVERSIÓN!CG14/1000000</f>
        <v>75.788218000000001</v>
      </c>
      <c r="F6" s="324">
        <f>+INVERSIÓN!CH14/1000000</f>
        <v>75.788218000000001</v>
      </c>
      <c r="G6" s="324">
        <f>+INVERSIÓN!CI14/1000000</f>
        <v>75.788218000000001</v>
      </c>
      <c r="H6" s="325">
        <f t="shared" si="0"/>
        <v>1</v>
      </c>
      <c r="I6" s="326">
        <f t="shared" si="1"/>
        <v>1</v>
      </c>
      <c r="J6" s="354"/>
    </row>
    <row r="7" spans="1:10" ht="17.25" customHeight="1" x14ac:dyDescent="0.25">
      <c r="A7" s="327"/>
      <c r="B7" s="319"/>
      <c r="C7" s="328"/>
      <c r="D7" s="328"/>
      <c r="E7" s="328"/>
      <c r="F7" s="328"/>
      <c r="G7" s="328"/>
      <c r="H7" s="329"/>
      <c r="I7" s="329"/>
      <c r="J7" s="354"/>
    </row>
    <row r="8" spans="1:10" ht="22.5" customHeight="1" x14ac:dyDescent="0.2">
      <c r="A8" s="883" t="s">
        <v>159</v>
      </c>
      <c r="B8" s="355" t="s">
        <v>39</v>
      </c>
      <c r="C8" s="317">
        <f>+INVERSIÓN!CE17</f>
        <v>51</v>
      </c>
      <c r="D8" s="317">
        <f>+INVERSIÓN!CF17</f>
        <v>20.64</v>
      </c>
      <c r="E8" s="317">
        <f>+INVERSIÓN!CG17</f>
        <v>0</v>
      </c>
      <c r="F8" s="317">
        <f>+INVERSIÓN!CH17</f>
        <v>51</v>
      </c>
      <c r="G8" s="339">
        <f>+INVERSIÓN!CI17</f>
        <v>0</v>
      </c>
      <c r="H8" s="318">
        <f>IFERROR(+E8/D8,0)</f>
        <v>0</v>
      </c>
      <c r="I8" s="340">
        <f>+G8/F8</f>
        <v>0</v>
      </c>
      <c r="J8" s="354"/>
    </row>
    <row r="9" spans="1:10" ht="22.5" customHeight="1" x14ac:dyDescent="0.2">
      <c r="A9" s="884"/>
      <c r="B9" s="319" t="s">
        <v>3</v>
      </c>
      <c r="C9" s="320">
        <f>+INVERSIÓN!CE18/1000000</f>
        <v>24337.760276000001</v>
      </c>
      <c r="D9" s="320">
        <f>+INVERSIÓN!CF18/1000000</f>
        <v>12484.815779</v>
      </c>
      <c r="E9" s="320">
        <f>+INVERSIÓN!CG18/1000000</f>
        <v>1361.9645109999999</v>
      </c>
      <c r="F9" s="320">
        <f>+INVERSIÓN!CH18/1000000</f>
        <v>24337.760276000001</v>
      </c>
      <c r="G9" s="320">
        <f>+INVERSIÓN!CI18/1000000</f>
        <v>1361.9645109999999</v>
      </c>
      <c r="H9" s="321">
        <f t="shared" ref="H9:H11" si="2">IFERROR(+E9/D9,0)</f>
        <v>0.10908967622020367</v>
      </c>
      <c r="I9" s="322">
        <f t="shared" ref="I9:I11" si="3">+G9/F9</f>
        <v>5.5960963357136149E-2</v>
      </c>
      <c r="J9" s="354"/>
    </row>
    <row r="10" spans="1:10" ht="22.5" customHeight="1" x14ac:dyDescent="0.2">
      <c r="A10" s="884"/>
      <c r="B10" s="319" t="s">
        <v>106</v>
      </c>
      <c r="C10" s="320">
        <f>+INVERSIÓN!CE19/1000000</f>
        <v>24337.760276000001</v>
      </c>
      <c r="D10" s="320">
        <f>+INVERSIÓN!CF19/1000000</f>
        <v>11744.854718000001</v>
      </c>
      <c r="E10" s="320">
        <f>+INVERSIÓN!CG19/1000000</f>
        <v>463.07756599999999</v>
      </c>
      <c r="F10" s="320">
        <f>+INVERSIÓN!CH19/1000000</f>
        <v>24337.760276000001</v>
      </c>
      <c r="G10" s="320">
        <f>+INVERSIÓN!CI19/1000000</f>
        <v>463.07756599999999</v>
      </c>
      <c r="H10" s="321">
        <f t="shared" si="2"/>
        <v>3.9428122111233421E-2</v>
      </c>
      <c r="I10" s="322">
        <f>+G10/F10</f>
        <v>1.902712331572478E-2</v>
      </c>
      <c r="J10" s="354"/>
    </row>
    <row r="11" spans="1:10" ht="22.5" customHeight="1" x14ac:dyDescent="0.2">
      <c r="A11" s="885"/>
      <c r="B11" s="323" t="s">
        <v>4</v>
      </c>
      <c r="C11" s="324">
        <f>+INVERSIÓN!CE21/1000000</f>
        <v>246.02248</v>
      </c>
      <c r="D11" s="324">
        <f>+INVERSIÓN!CF21/1000000</f>
        <v>246.02248</v>
      </c>
      <c r="E11" s="324">
        <f>+INVERSIÓN!CG21/1000000</f>
        <v>156.921785</v>
      </c>
      <c r="F11" s="324">
        <f>+INVERSIÓN!CH21/1000000</f>
        <v>246.02248</v>
      </c>
      <c r="G11" s="324">
        <f>+INVERSIÓN!CI21/1000000</f>
        <v>156.921785</v>
      </c>
      <c r="H11" s="325">
        <f t="shared" si="2"/>
        <v>0.63783514823523446</v>
      </c>
      <c r="I11" s="326">
        <f t="shared" si="3"/>
        <v>0.63783514823523446</v>
      </c>
      <c r="J11" s="354"/>
    </row>
    <row r="12" spans="1:10" ht="17.25" customHeight="1" x14ac:dyDescent="0.25">
      <c r="A12" s="330"/>
      <c r="B12" s="319"/>
      <c r="C12" s="328"/>
      <c r="D12" s="328"/>
      <c r="E12" s="328"/>
      <c r="F12" s="328"/>
      <c r="G12" s="328"/>
      <c r="H12" s="329"/>
      <c r="I12" s="329"/>
      <c r="J12" s="354"/>
    </row>
    <row r="13" spans="1:10" ht="20.25" customHeight="1" x14ac:dyDescent="0.2">
      <c r="A13" s="883" t="s">
        <v>160</v>
      </c>
      <c r="B13" s="355" t="s">
        <v>39</v>
      </c>
      <c r="C13" s="317">
        <f>+INVERSIÓN!CE24</f>
        <v>21</v>
      </c>
      <c r="D13" s="317">
        <f>+INVERSIÓN!CF24</f>
        <v>10.5</v>
      </c>
      <c r="E13" s="317">
        <f>+INVERSIÓN!CG24</f>
        <v>0</v>
      </c>
      <c r="F13" s="317">
        <f>+INVERSIÓN!CH24</f>
        <v>21</v>
      </c>
      <c r="G13" s="339">
        <f>+INVERSIÓN!CI24</f>
        <v>0</v>
      </c>
      <c r="H13" s="318">
        <f t="shared" ref="H13:H16" si="4">IFERROR(+E13/D13,0)</f>
        <v>0</v>
      </c>
      <c r="I13" s="340">
        <f>+G13/F13</f>
        <v>0</v>
      </c>
      <c r="J13" s="354"/>
    </row>
    <row r="14" spans="1:10" ht="20.25" customHeight="1" x14ac:dyDescent="0.2">
      <c r="A14" s="884"/>
      <c r="B14" s="319" t="s">
        <v>3</v>
      </c>
      <c r="C14" s="320">
        <f>+INVERSIÓN!CE25/1000000</f>
        <v>1059.68</v>
      </c>
      <c r="D14" s="320">
        <f>+INVERSIÓN!CF25/1000000</f>
        <v>898.32665799999995</v>
      </c>
      <c r="E14" s="320">
        <f>+INVERSIÓN!CG25/1000000</f>
        <v>706.42097799999999</v>
      </c>
      <c r="F14" s="320">
        <f>+INVERSIÓN!CH25/1000000</f>
        <v>1059.68</v>
      </c>
      <c r="G14" s="320">
        <f>+INVERSIÓN!CI25/1000000</f>
        <v>706.42097799999999</v>
      </c>
      <c r="H14" s="321">
        <f t="shared" si="4"/>
        <v>0.78637427900976309</v>
      </c>
      <c r="I14" s="322">
        <f t="shared" ref="I14:I16" si="5">+G14/F14</f>
        <v>0.66663613354975082</v>
      </c>
      <c r="J14" s="354"/>
    </row>
    <row r="15" spans="1:10" ht="20.25" customHeight="1" x14ac:dyDescent="0.2">
      <c r="A15" s="884"/>
      <c r="B15" s="319" t="s">
        <v>106</v>
      </c>
      <c r="C15" s="320">
        <f>+INVERSIÓN!CE26/1000000</f>
        <v>1059.68</v>
      </c>
      <c r="D15" s="320">
        <f>+INVERSIÓN!CF26/1000000</f>
        <v>510.217915</v>
      </c>
      <c r="E15" s="320">
        <f>+INVERSIÓN!CG26/1000000</f>
        <v>245.5051</v>
      </c>
      <c r="F15" s="320">
        <f>+INVERSIÓN!CH26/1000000</f>
        <v>1059.68</v>
      </c>
      <c r="G15" s="320">
        <f>+INVERSIÓN!CI26/1000000</f>
        <v>245.5051</v>
      </c>
      <c r="H15" s="321">
        <f t="shared" si="4"/>
        <v>0.48117694965689317</v>
      </c>
      <c r="I15" s="322">
        <f t="shared" si="5"/>
        <v>0.23167852559263172</v>
      </c>
      <c r="J15" s="354"/>
    </row>
    <row r="16" spans="1:10" ht="20.25" customHeight="1" x14ac:dyDescent="0.2">
      <c r="A16" s="885"/>
      <c r="B16" s="323" t="s">
        <v>4</v>
      </c>
      <c r="C16" s="324">
        <f>+INVERSIÓN!CE28/1000000</f>
        <v>74.545175999999998</v>
      </c>
      <c r="D16" s="324">
        <f>+INVERSIÓN!CF28/1000000</f>
        <v>74.545175999999998</v>
      </c>
      <c r="E16" s="324">
        <f>+INVERSIÓN!CG28/1000000</f>
        <v>74.545175999999998</v>
      </c>
      <c r="F16" s="324">
        <f>+INVERSIÓN!CH28/1000000</f>
        <v>74.545175999999998</v>
      </c>
      <c r="G16" s="324">
        <f>+INVERSIÓN!CI28/1000000</f>
        <v>74.545175999999998</v>
      </c>
      <c r="H16" s="325">
        <f t="shared" si="4"/>
        <v>1</v>
      </c>
      <c r="I16" s="326">
        <f t="shared" si="5"/>
        <v>1</v>
      </c>
      <c r="J16" s="354"/>
    </row>
    <row r="17" spans="1:10" ht="17.25" customHeight="1" x14ac:dyDescent="0.25">
      <c r="A17" s="331"/>
      <c r="B17" s="323"/>
      <c r="C17" s="332"/>
      <c r="D17" s="332"/>
      <c r="E17" s="332"/>
      <c r="F17" s="332"/>
      <c r="G17" s="332"/>
      <c r="H17" s="333"/>
      <c r="I17" s="334"/>
      <c r="J17" s="354"/>
    </row>
    <row r="18" spans="1:10" ht="39.75" customHeight="1" x14ac:dyDescent="0.2">
      <c r="A18" s="893" t="s">
        <v>125</v>
      </c>
      <c r="B18" s="342" t="s">
        <v>3</v>
      </c>
      <c r="C18" s="343">
        <f>+C4+C9+C14</f>
        <v>25884.091983000002</v>
      </c>
      <c r="D18" s="344">
        <f t="shared" ref="D18:G20" si="6">+D4+D9+D14</f>
        <v>13496.934055</v>
      </c>
      <c r="E18" s="344">
        <f t="shared" si="6"/>
        <v>2525.622707</v>
      </c>
      <c r="F18" s="344">
        <f t="shared" si="6"/>
        <v>25884.091983000002</v>
      </c>
      <c r="G18" s="343">
        <f t="shared" si="6"/>
        <v>2525.622707</v>
      </c>
      <c r="H18" s="345">
        <f t="shared" ref="H18:H20" si="7">IFERROR(+E18/D18,0)</f>
        <v>0.18712566103591294</v>
      </c>
      <c r="I18" s="346">
        <f>+G18/F18</f>
        <v>9.7574321272647438E-2</v>
      </c>
      <c r="J18" s="354"/>
    </row>
    <row r="19" spans="1:10" ht="39.75" customHeight="1" x14ac:dyDescent="0.2">
      <c r="A19" s="894"/>
      <c r="B19" s="342" t="s">
        <v>106</v>
      </c>
      <c r="C19" s="343">
        <f>+C5+C10+C15</f>
        <v>25884.091983000002</v>
      </c>
      <c r="D19" s="344">
        <f t="shared" si="6"/>
        <v>12182.414725000001</v>
      </c>
      <c r="E19" s="344">
        <f t="shared" si="6"/>
        <v>865.64917299999991</v>
      </c>
      <c r="F19" s="344">
        <f t="shared" si="6"/>
        <v>25884.091983000002</v>
      </c>
      <c r="G19" s="343">
        <f t="shared" si="6"/>
        <v>865.64917299999991</v>
      </c>
      <c r="H19" s="347">
        <f t="shared" si="7"/>
        <v>7.1057273335438834E-2</v>
      </c>
      <c r="I19" s="346">
        <f t="shared" ref="I19:I20" si="8">+G19/F19</f>
        <v>3.3443289166509522E-2</v>
      </c>
      <c r="J19" s="354"/>
    </row>
    <row r="20" spans="1:10" ht="39.75" customHeight="1" x14ac:dyDescent="0.2">
      <c r="A20" s="895"/>
      <c r="B20" s="348" t="s">
        <v>4</v>
      </c>
      <c r="C20" s="349">
        <f>+C6+C11+C16</f>
        <v>396.35587399999997</v>
      </c>
      <c r="D20" s="350">
        <f t="shared" si="6"/>
        <v>396.35587399999997</v>
      </c>
      <c r="E20" s="350">
        <f t="shared" si="6"/>
        <v>307.255179</v>
      </c>
      <c r="F20" s="350">
        <f t="shared" si="6"/>
        <v>396.35587399999997</v>
      </c>
      <c r="G20" s="349">
        <f t="shared" si="6"/>
        <v>307.255179</v>
      </c>
      <c r="H20" s="351">
        <f t="shared" si="7"/>
        <v>0.77520026611236759</v>
      </c>
      <c r="I20" s="352">
        <f t="shared" si="8"/>
        <v>0.77520026611236759</v>
      </c>
      <c r="J20" s="354"/>
    </row>
    <row r="22" spans="1:10" ht="17.25" customHeight="1" x14ac:dyDescent="0.2">
      <c r="B22" s="43" t="s">
        <v>452</v>
      </c>
      <c r="C22" s="337">
        <f>+C18-INVERSIÓN!CE31/1000000</f>
        <v>0</v>
      </c>
      <c r="D22" s="337">
        <f>+D18-INVERSIÓN!CF31/1000000</f>
        <v>0</v>
      </c>
      <c r="E22" s="337">
        <f>+E18-INVERSIÓN!CG31/1000000</f>
        <v>0</v>
      </c>
      <c r="F22" s="337">
        <f>+F18-INVERSIÓN!CH31/1000000</f>
        <v>0</v>
      </c>
      <c r="G22" s="337">
        <f>+G18-INVERSIÓN!CI31/1000000</f>
        <v>0</v>
      </c>
      <c r="H22" s="337">
        <f>+H18-INVERSIÓN!ET31</f>
        <v>0.18712566103591294</v>
      </c>
      <c r="I22" s="338">
        <f>+I18-INVERSIÓN!ES31</f>
        <v>9.7574321272647438E-2</v>
      </c>
    </row>
    <row r="23" spans="1:10" ht="17.25" customHeight="1" x14ac:dyDescent="0.2">
      <c r="B23" s="43" t="s">
        <v>452</v>
      </c>
      <c r="C23" s="337">
        <f>+C19-INVERSIÓN!CE33/1000000</f>
        <v>0</v>
      </c>
      <c r="D23" s="337">
        <f>+D19-INVERSIÓN!CF33/1000000</f>
        <v>0</v>
      </c>
      <c r="E23" s="337">
        <f>+E19-INVERSIÓN!CG33/1000000</f>
        <v>0</v>
      </c>
      <c r="F23" s="337">
        <f>+F19-INVERSIÓN!CH33/1000000</f>
        <v>0</v>
      </c>
      <c r="G23" s="337">
        <f>+G19-INVERSIÓN!CI33/1000000</f>
        <v>0</v>
      </c>
      <c r="H23" s="337">
        <f>+H19-INVERSIÓN!ET33</f>
        <v>7.1057273335438834E-2</v>
      </c>
      <c r="I23" s="338">
        <f>+I19-INVERSIÓN!ES33</f>
        <v>3.3443289166509522E-2</v>
      </c>
    </row>
    <row r="24" spans="1:10" ht="17.25" customHeight="1" x14ac:dyDescent="0.2">
      <c r="B24" s="43" t="s">
        <v>452</v>
      </c>
      <c r="C24" s="338">
        <f>+C20-INVERSIÓN!CE32/1000000</f>
        <v>0</v>
      </c>
      <c r="D24" s="338">
        <f>+D20-INVERSIÓN!CF32/1000000</f>
        <v>0</v>
      </c>
      <c r="E24" s="338">
        <f>+E20-INVERSIÓN!CG32/1000000</f>
        <v>0</v>
      </c>
      <c r="F24" s="338">
        <f>+F20-INVERSIÓN!CH32/1000000</f>
        <v>0</v>
      </c>
      <c r="G24" s="338">
        <f>+G20-INVERSIÓN!CI32/1000000</f>
        <v>0</v>
      </c>
      <c r="H24" s="338">
        <f>+H20-INVERSIÓN!ET32</f>
        <v>0.77520026611236759</v>
      </c>
      <c r="I24" s="338">
        <f>+I20-INVERSIÓN!ES32</f>
        <v>0.77520026611236759</v>
      </c>
    </row>
    <row r="26" spans="1:10" ht="17.25" customHeight="1" x14ac:dyDescent="0.2">
      <c r="B26" s="888" t="s">
        <v>453</v>
      </c>
      <c r="C26" s="890" t="s">
        <v>454</v>
      </c>
      <c r="D26" s="359" t="s">
        <v>455</v>
      </c>
      <c r="E26" s="359" t="s">
        <v>20</v>
      </c>
      <c r="F26" s="890" t="s">
        <v>456</v>
      </c>
      <c r="G26" s="890" t="s">
        <v>460</v>
      </c>
      <c r="H26" s="890" t="s">
        <v>457</v>
      </c>
      <c r="I26" s="886" t="s">
        <v>461</v>
      </c>
    </row>
    <row r="27" spans="1:10" ht="17.25" customHeight="1" x14ac:dyDescent="0.2">
      <c r="B27" s="889"/>
      <c r="C27" s="891"/>
      <c r="D27" s="360" t="s">
        <v>458</v>
      </c>
      <c r="E27" s="360" t="s">
        <v>459</v>
      </c>
      <c r="F27" s="891"/>
      <c r="G27" s="891"/>
      <c r="H27" s="891"/>
      <c r="I27" s="887"/>
    </row>
    <row r="28" spans="1:10" ht="17.25" customHeight="1" x14ac:dyDescent="0.2">
      <c r="B28" s="356">
        <f>+INVERSIÓN!BF31/1000000</f>
        <v>28392.396000000001</v>
      </c>
      <c r="C28" s="356">
        <f>+C18</f>
        <v>25884.091983000002</v>
      </c>
      <c r="D28" s="356">
        <f>2525622707/1000000</f>
        <v>2525.622707</v>
      </c>
      <c r="E28" s="356">
        <f>+E18</f>
        <v>2525.622707</v>
      </c>
      <c r="F28" s="357">
        <f>+G19</f>
        <v>865.64917299999991</v>
      </c>
      <c r="G28" s="356">
        <f>+C28-D28</f>
        <v>23358.469276000003</v>
      </c>
      <c r="H28" s="358">
        <f>+E28/C28</f>
        <v>9.7574321272647438E-2</v>
      </c>
      <c r="I28" s="358">
        <f>+F28/C28</f>
        <v>3.3443289166509522E-2</v>
      </c>
    </row>
    <row r="33" spans="1:10" ht="44.25" customHeight="1" x14ac:dyDescent="0.2">
      <c r="A33" s="367" t="s">
        <v>468</v>
      </c>
      <c r="B33" s="368" t="s">
        <v>469</v>
      </c>
      <c r="C33" s="368">
        <v>2020</v>
      </c>
      <c r="D33" s="368">
        <v>2021</v>
      </c>
      <c r="E33" s="368" t="s">
        <v>470</v>
      </c>
      <c r="F33" s="368" t="s">
        <v>471</v>
      </c>
      <c r="G33" s="368">
        <v>2023</v>
      </c>
      <c r="H33" s="368">
        <v>2024</v>
      </c>
      <c r="I33" s="369" t="s">
        <v>472</v>
      </c>
      <c r="J33" s="369" t="s">
        <v>473</v>
      </c>
    </row>
    <row r="34" spans="1:10" ht="17.25" customHeight="1" x14ac:dyDescent="0.2">
      <c r="A34" s="883" t="s">
        <v>151</v>
      </c>
      <c r="B34" s="879">
        <f>+INVERSIÓN!G15</f>
        <v>80</v>
      </c>
      <c r="C34" s="879">
        <f>+INVERSIÓN!AA15</f>
        <v>0</v>
      </c>
      <c r="D34" s="879">
        <f>+INVERSIÓN!BE15</f>
        <v>19.549999999999997</v>
      </c>
      <c r="E34" s="879">
        <f>+INVERSIÓN!CH15</f>
        <v>22</v>
      </c>
      <c r="F34" s="881">
        <f>+INVERSIÓN!CI15</f>
        <v>0.27</v>
      </c>
      <c r="G34" s="879">
        <f>+INVERSIÓN!CJ10</f>
        <v>31.9</v>
      </c>
      <c r="H34" s="879">
        <f>+INVERSIÓN!DN10</f>
        <v>6.5500000000000007</v>
      </c>
      <c r="I34" s="878">
        <f>+F34/E34</f>
        <v>1.2272727272727274E-2</v>
      </c>
      <c r="J34" s="878">
        <f>+SUM(+C34+D34+F34)/B34</f>
        <v>0.24774999999999997</v>
      </c>
    </row>
    <row r="35" spans="1:10" ht="17.25" customHeight="1" x14ac:dyDescent="0.2">
      <c r="A35" s="884"/>
      <c r="B35" s="880"/>
      <c r="C35" s="880"/>
      <c r="D35" s="880"/>
      <c r="E35" s="880"/>
      <c r="F35" s="882"/>
      <c r="G35" s="880"/>
      <c r="H35" s="880"/>
      <c r="I35" s="878"/>
      <c r="J35" s="878"/>
    </row>
    <row r="36" spans="1:10" ht="17.25" customHeight="1" x14ac:dyDescent="0.2">
      <c r="A36" s="884"/>
      <c r="B36" s="880"/>
      <c r="C36" s="880"/>
      <c r="D36" s="880"/>
      <c r="E36" s="880"/>
      <c r="F36" s="882"/>
      <c r="G36" s="880"/>
      <c r="H36" s="880"/>
      <c r="I36" s="878"/>
      <c r="J36" s="878"/>
    </row>
    <row r="37" spans="1:10" ht="17.25" customHeight="1" x14ac:dyDescent="0.2">
      <c r="A37" s="885"/>
      <c r="B37" s="880"/>
      <c r="C37" s="880"/>
      <c r="D37" s="880"/>
      <c r="E37" s="880"/>
      <c r="F37" s="882"/>
      <c r="G37" s="880"/>
      <c r="H37" s="880"/>
      <c r="I37" s="878"/>
      <c r="J37" s="878"/>
    </row>
    <row r="38" spans="1:10" ht="17.25" customHeight="1" x14ac:dyDescent="0.25">
      <c r="A38" s="370"/>
      <c r="B38" s="372"/>
      <c r="C38" s="372"/>
      <c r="D38" s="372"/>
      <c r="E38" s="372"/>
      <c r="F38" s="372"/>
      <c r="G38" s="372"/>
      <c r="H38" s="372"/>
      <c r="I38" s="373"/>
      <c r="J38" s="373"/>
    </row>
    <row r="39" spans="1:10" ht="17.25" customHeight="1" x14ac:dyDescent="0.2">
      <c r="A39" s="883" t="s">
        <v>159</v>
      </c>
      <c r="B39" s="879">
        <f>+INVERSIÓN!G22</f>
        <v>153</v>
      </c>
      <c r="C39" s="879">
        <f>+INVERSIÓN!AA22</f>
        <v>0</v>
      </c>
      <c r="D39" s="879">
        <f>+INVERSIÓN!BE22</f>
        <v>25.700000000000003</v>
      </c>
      <c r="E39" s="879">
        <f>+INVERSIÓN!CH22</f>
        <v>51</v>
      </c>
      <c r="F39" s="881">
        <f>+INVERSIÓN!CI22</f>
        <v>0</v>
      </c>
      <c r="G39" s="879">
        <f>+INVERSIÓN!CJ17</f>
        <v>75.3</v>
      </c>
      <c r="H39" s="879">
        <f>+INVERSIÓN!DN17</f>
        <v>1</v>
      </c>
      <c r="I39" s="878">
        <f>+F39/E39</f>
        <v>0</v>
      </c>
      <c r="J39" s="878">
        <f>+SUM(+C39+D39+F39)/B39</f>
        <v>0.16797385620915034</v>
      </c>
    </row>
    <row r="40" spans="1:10" ht="17.25" customHeight="1" x14ac:dyDescent="0.2">
      <c r="A40" s="884"/>
      <c r="B40" s="880"/>
      <c r="C40" s="880"/>
      <c r="D40" s="880"/>
      <c r="E40" s="880"/>
      <c r="F40" s="882"/>
      <c r="G40" s="880"/>
      <c r="H40" s="880"/>
      <c r="I40" s="878"/>
      <c r="J40" s="878"/>
    </row>
    <row r="41" spans="1:10" ht="17.25" customHeight="1" x14ac:dyDescent="0.2">
      <c r="A41" s="884"/>
      <c r="B41" s="880"/>
      <c r="C41" s="880"/>
      <c r="D41" s="880"/>
      <c r="E41" s="880"/>
      <c r="F41" s="882"/>
      <c r="G41" s="880"/>
      <c r="H41" s="880"/>
      <c r="I41" s="878"/>
      <c r="J41" s="878"/>
    </row>
    <row r="42" spans="1:10" ht="17.25" customHeight="1" x14ac:dyDescent="0.2">
      <c r="A42" s="885"/>
      <c r="B42" s="880"/>
      <c r="C42" s="880"/>
      <c r="D42" s="880"/>
      <c r="E42" s="880"/>
      <c r="F42" s="882"/>
      <c r="G42" s="880"/>
      <c r="H42" s="880"/>
      <c r="I42" s="878"/>
      <c r="J42" s="878"/>
    </row>
    <row r="43" spans="1:10" ht="17.25" customHeight="1" x14ac:dyDescent="0.25">
      <c r="A43" s="371"/>
      <c r="B43" s="372"/>
      <c r="C43" s="372"/>
      <c r="D43" s="372"/>
      <c r="E43" s="372"/>
      <c r="F43" s="372"/>
      <c r="G43" s="372"/>
      <c r="H43" s="372"/>
      <c r="I43" s="373"/>
      <c r="J43" s="373"/>
    </row>
    <row r="44" spans="1:10" ht="17.25" customHeight="1" x14ac:dyDescent="0.2">
      <c r="A44" s="883" t="s">
        <v>160</v>
      </c>
      <c r="B44" s="879">
        <f>+INVERSIÓN!G29</f>
        <v>100</v>
      </c>
      <c r="C44" s="879">
        <f>+INVERSIÓN!AA29</f>
        <v>19.239999999999998</v>
      </c>
      <c r="D44" s="879">
        <f>+INVERSIÓN!BE29</f>
        <v>32.94</v>
      </c>
      <c r="E44" s="879">
        <f>+INVERSIÓN!CH29</f>
        <v>21</v>
      </c>
      <c r="F44" s="881">
        <f>+INVERSIÓN!CI29</f>
        <v>0</v>
      </c>
      <c r="G44" s="879">
        <f>+INVERSIÓN!CJ24</f>
        <v>25.82</v>
      </c>
      <c r="H44" s="879">
        <f>+INVERSIÓN!DN24</f>
        <v>1</v>
      </c>
      <c r="I44" s="878">
        <f>+F44/E44</f>
        <v>0</v>
      </c>
      <c r="J44" s="878">
        <f>+SUM(+C44+D44+F44)/B44</f>
        <v>0.52179999999999993</v>
      </c>
    </row>
    <row r="45" spans="1:10" ht="17.25" customHeight="1" x14ac:dyDescent="0.2">
      <c r="A45" s="884"/>
      <c r="B45" s="880"/>
      <c r="C45" s="880"/>
      <c r="D45" s="880"/>
      <c r="E45" s="880"/>
      <c r="F45" s="882"/>
      <c r="G45" s="880"/>
      <c r="H45" s="880"/>
      <c r="I45" s="878"/>
      <c r="J45" s="878"/>
    </row>
    <row r="46" spans="1:10" ht="17.25" customHeight="1" x14ac:dyDescent="0.2">
      <c r="A46" s="884"/>
      <c r="B46" s="880"/>
      <c r="C46" s="880"/>
      <c r="D46" s="880"/>
      <c r="E46" s="880"/>
      <c r="F46" s="882"/>
      <c r="G46" s="880"/>
      <c r="H46" s="880"/>
      <c r="I46" s="878"/>
      <c r="J46" s="878"/>
    </row>
    <row r="47" spans="1:10" ht="17.25" customHeight="1" x14ac:dyDescent="0.2">
      <c r="A47" s="885"/>
      <c r="B47" s="880"/>
      <c r="C47" s="880"/>
      <c r="D47" s="880"/>
      <c r="E47" s="880"/>
      <c r="F47" s="882"/>
      <c r="G47" s="880"/>
      <c r="H47" s="880"/>
      <c r="I47" s="878"/>
      <c r="J47" s="878"/>
    </row>
  </sheetData>
  <mergeCells count="41">
    <mergeCell ref="A2:B2"/>
    <mergeCell ref="A3:A6"/>
    <mergeCell ref="A8:A11"/>
    <mergeCell ref="A13:A16"/>
    <mergeCell ref="A18:A20"/>
    <mergeCell ref="I26:I27"/>
    <mergeCell ref="B26:B27"/>
    <mergeCell ref="C26:C27"/>
    <mergeCell ref="F26:F27"/>
    <mergeCell ref="G26:G27"/>
    <mergeCell ref="H26:H27"/>
    <mergeCell ref="A34:A37"/>
    <mergeCell ref="A39:A42"/>
    <mergeCell ref="A44:A47"/>
    <mergeCell ref="B34:B37"/>
    <mergeCell ref="C34:C37"/>
    <mergeCell ref="B44:B47"/>
    <mergeCell ref="C44:C47"/>
    <mergeCell ref="B39:B42"/>
    <mergeCell ref="C39:C42"/>
    <mergeCell ref="H44:H47"/>
    <mergeCell ref="E34:E37"/>
    <mergeCell ref="E39:E42"/>
    <mergeCell ref="E44:E47"/>
    <mergeCell ref="D34:D37"/>
    <mergeCell ref="F34:F37"/>
    <mergeCell ref="G34:G37"/>
    <mergeCell ref="H34:H37"/>
    <mergeCell ref="H39:H42"/>
    <mergeCell ref="D39:D42"/>
    <mergeCell ref="F39:F42"/>
    <mergeCell ref="G39:G42"/>
    <mergeCell ref="D44:D47"/>
    <mergeCell ref="F44:F47"/>
    <mergeCell ref="G44:G47"/>
    <mergeCell ref="I34:I37"/>
    <mergeCell ref="J34:J37"/>
    <mergeCell ref="I39:I42"/>
    <mergeCell ref="J39:J42"/>
    <mergeCell ref="I44:I47"/>
    <mergeCell ref="J44:J4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FF00"/>
  </sheetPr>
  <dimension ref="A1:J6"/>
  <sheetViews>
    <sheetView zoomScaleNormal="100" workbookViewId="0">
      <selection activeCell="I18" sqref="I18"/>
    </sheetView>
  </sheetViews>
  <sheetFormatPr baseColWidth="10" defaultColWidth="21.28515625" defaultRowHeight="15" x14ac:dyDescent="0.25"/>
  <cols>
    <col min="1" max="1" width="8.42578125" bestFit="1" customWidth="1"/>
    <col min="2" max="2" width="17" customWidth="1"/>
    <col min="3" max="3" width="17.85546875" bestFit="1" customWidth="1"/>
    <col min="4" max="4" width="18.42578125" customWidth="1"/>
    <col min="5" max="5" width="19.85546875" customWidth="1"/>
    <col min="6" max="6" width="13.42578125" customWidth="1"/>
    <col min="8" max="8" width="17.85546875" customWidth="1"/>
    <col min="9" max="9" width="12.85546875" customWidth="1"/>
    <col min="10" max="10" width="11.42578125" customWidth="1"/>
  </cols>
  <sheetData>
    <row r="1" spans="1:10" ht="45" x14ac:dyDescent="0.25">
      <c r="A1" s="388" t="s">
        <v>497</v>
      </c>
      <c r="B1" s="388" t="s">
        <v>498</v>
      </c>
      <c r="C1" s="388" t="s">
        <v>499</v>
      </c>
      <c r="D1" s="388" t="s">
        <v>500</v>
      </c>
      <c r="E1" s="388" t="s">
        <v>501</v>
      </c>
      <c r="F1" s="388" t="s">
        <v>502</v>
      </c>
      <c r="G1" s="388" t="s">
        <v>503</v>
      </c>
      <c r="H1" s="388" t="s">
        <v>504</v>
      </c>
      <c r="I1" s="388" t="s">
        <v>505</v>
      </c>
    </row>
    <row r="2" spans="1:10" x14ac:dyDescent="0.25">
      <c r="A2">
        <v>342022</v>
      </c>
      <c r="B2" t="s">
        <v>510</v>
      </c>
      <c r="C2" t="s">
        <v>507</v>
      </c>
      <c r="D2" t="s">
        <v>508</v>
      </c>
      <c r="E2" t="s">
        <v>509</v>
      </c>
      <c r="F2" t="s">
        <v>516</v>
      </c>
      <c r="G2" t="s">
        <v>520</v>
      </c>
      <c r="H2" s="389">
        <v>43952707</v>
      </c>
      <c r="I2" s="112">
        <f>+H2</f>
        <v>43952707</v>
      </c>
    </row>
    <row r="3" spans="1:10" x14ac:dyDescent="0.25">
      <c r="A3">
        <v>512022</v>
      </c>
      <c r="B3" t="s">
        <v>511</v>
      </c>
      <c r="C3" t="s">
        <v>512</v>
      </c>
      <c r="D3" t="s">
        <v>513</v>
      </c>
      <c r="E3" t="s">
        <v>514</v>
      </c>
      <c r="F3" t="s">
        <v>517</v>
      </c>
      <c r="G3" t="s">
        <v>521</v>
      </c>
      <c r="H3" s="389">
        <v>299259000</v>
      </c>
      <c r="I3">
        <v>0</v>
      </c>
    </row>
    <row r="4" spans="1:10" x14ac:dyDescent="0.25">
      <c r="A4">
        <v>522022</v>
      </c>
      <c r="B4" t="s">
        <v>511</v>
      </c>
      <c r="C4" t="s">
        <v>512</v>
      </c>
      <c r="D4" t="s">
        <v>513</v>
      </c>
      <c r="E4" t="s">
        <v>506</v>
      </c>
      <c r="F4" t="s">
        <v>518</v>
      </c>
      <c r="G4" t="s">
        <v>521</v>
      </c>
      <c r="H4" s="389">
        <v>207328000</v>
      </c>
      <c r="I4">
        <v>0</v>
      </c>
    </row>
    <row r="5" spans="1:10" x14ac:dyDescent="0.25">
      <c r="A5">
        <v>622022</v>
      </c>
      <c r="B5" t="s">
        <v>511</v>
      </c>
      <c r="C5" t="s">
        <v>512</v>
      </c>
      <c r="D5" t="s">
        <v>513</v>
      </c>
      <c r="E5" t="s">
        <v>515</v>
      </c>
      <c r="F5" t="s">
        <v>519</v>
      </c>
      <c r="G5" t="s">
        <v>521</v>
      </c>
      <c r="H5" s="389">
        <v>7260486</v>
      </c>
      <c r="I5">
        <v>0</v>
      </c>
    </row>
    <row r="6" spans="1:10" x14ac:dyDescent="0.25">
      <c r="H6" s="390">
        <f>SUM(H2:H5)</f>
        <v>557800193</v>
      </c>
      <c r="I6" s="390">
        <f>SUM(I2:I5)</f>
        <v>43952707</v>
      </c>
      <c r="J6" s="391">
        <f>+I6/H6</f>
        <v>7.8796507336454075E-2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9"/>
  <sheetViews>
    <sheetView zoomScale="80" zoomScaleNormal="80" workbookViewId="0">
      <selection activeCell="G9" sqref="G9"/>
    </sheetView>
  </sheetViews>
  <sheetFormatPr baseColWidth="10" defaultColWidth="11.42578125" defaultRowHeight="15" x14ac:dyDescent="0.25"/>
  <cols>
    <col min="1" max="1" width="55.7109375" customWidth="1"/>
    <col min="2" max="4" width="13.42578125" customWidth="1"/>
  </cols>
  <sheetData>
    <row r="1" spans="1:4" ht="18.75" x14ac:dyDescent="0.3">
      <c r="A1" s="213" t="s">
        <v>405</v>
      </c>
      <c r="B1" s="896" t="s">
        <v>406</v>
      </c>
      <c r="C1" s="896"/>
      <c r="D1" s="896"/>
    </row>
    <row r="2" spans="1:4" x14ac:dyDescent="0.25">
      <c r="A2" s="214"/>
      <c r="B2" s="215" t="s">
        <v>407</v>
      </c>
      <c r="C2" s="215" t="s">
        <v>408</v>
      </c>
      <c r="D2" s="215" t="s">
        <v>409</v>
      </c>
    </row>
    <row r="3" spans="1:4" ht="63" customHeight="1" x14ac:dyDescent="0.25">
      <c r="A3" s="192" t="s">
        <v>158</v>
      </c>
      <c r="B3" s="208">
        <f>+INVERSIÓN!ET10</f>
        <v>1.2272727272727274E-2</v>
      </c>
      <c r="C3" s="210">
        <f>+INVERSIÓN!ET11</f>
        <v>0.93955741123086212</v>
      </c>
      <c r="D3" s="211">
        <f>+INVERSIÓN!ET14</f>
        <v>1</v>
      </c>
    </row>
    <row r="4" spans="1:4" ht="15.75" x14ac:dyDescent="0.25">
      <c r="B4" s="196"/>
      <c r="C4" s="209"/>
      <c r="D4" s="209"/>
    </row>
    <row r="5" spans="1:4" ht="87.75" customHeight="1" x14ac:dyDescent="0.25">
      <c r="A5" s="193" t="s">
        <v>159</v>
      </c>
      <c r="B5" s="208">
        <f>+INVERSIÓN!ET17</f>
        <v>0</v>
      </c>
      <c r="C5" s="210">
        <f>+INVERSIÓN!ET18</f>
        <v>5.5960963357136156E-2</v>
      </c>
      <c r="D5" s="211">
        <f>+INVERSIÓN!ET21</f>
        <v>0.63783514823523446</v>
      </c>
    </row>
    <row r="6" spans="1:4" ht="15.75" x14ac:dyDescent="0.25">
      <c r="B6" s="209"/>
      <c r="C6" s="209"/>
      <c r="D6" s="209"/>
    </row>
    <row r="7" spans="1:4" ht="82.5" customHeight="1" x14ac:dyDescent="0.25">
      <c r="A7" s="192" t="s">
        <v>160</v>
      </c>
      <c r="B7" s="208">
        <f>+INVERSIÓN!ET24</f>
        <v>0</v>
      </c>
      <c r="C7" s="210">
        <f>+INVERSIÓN!ET25</f>
        <v>0.66663613354975082</v>
      </c>
      <c r="D7" s="211">
        <f>+INVERSIÓN!ET28</f>
        <v>1</v>
      </c>
    </row>
    <row r="8" spans="1:4" ht="15.75" x14ac:dyDescent="0.25">
      <c r="A8" s="194" t="s">
        <v>410</v>
      </c>
      <c r="B8" s="212">
        <f>AVERAGE(B3:B7)</f>
        <v>4.0909090909090912E-3</v>
      </c>
      <c r="C8" s="212">
        <f>AVERAGE(C3:C7)</f>
        <v>0.55405150271258308</v>
      </c>
      <c r="D8" s="212">
        <f>AVERAGE(D3:D7)</f>
        <v>0.87927838274507819</v>
      </c>
    </row>
    <row r="9" spans="1:4" ht="26.25" customHeight="1" x14ac:dyDescent="0.25">
      <c r="A9" s="195" t="s">
        <v>411</v>
      </c>
      <c r="B9" s="897">
        <f>AVERAGE(B3:D7)</f>
        <v>0.47914026484952349</v>
      </c>
      <c r="C9" s="898"/>
      <c r="D9" s="899"/>
    </row>
  </sheetData>
  <mergeCells count="2">
    <mergeCell ref="B1:D1"/>
    <mergeCell ref="B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GESTIÓN</vt:lpstr>
      <vt:lpstr>INVERSIÓN</vt:lpstr>
      <vt:lpstr>ACTIVIDADES</vt:lpstr>
      <vt:lpstr>TERRITORIALIZACION</vt:lpstr>
      <vt:lpstr>SPI</vt:lpstr>
      <vt:lpstr>Presentación</vt:lpstr>
      <vt:lpstr>ejec.pasivos PAA</vt:lpstr>
      <vt:lpstr>resumen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2020-01-27T23:43:22Z</cp:lastPrinted>
  <dcterms:created xsi:type="dcterms:W3CDTF">2010-03-25T16:40:43Z</dcterms:created>
  <dcterms:modified xsi:type="dcterms:W3CDTF">2022-08-31T01:46:48Z</dcterms:modified>
</cp:coreProperties>
</file>