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Override PartName="/xl/commentsmeta3"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C:\Users\YULIED.PENARANDA.SDA\Desktop\2023\10-OCTUBRE\PLAN DE ACCIÖN SEPT\PA VF\Versión de andres\"/>
    </mc:Choice>
  </mc:AlternateContent>
  <xr:revisionPtr revIDLastSave="0" documentId="13_ncr:1_{780FA084-596F-4123-8C8B-E8BFE047A7D0}" xr6:coauthVersionLast="47" xr6:coauthVersionMax="47" xr10:uidLastSave="{00000000-0000-0000-0000-000000000000}"/>
  <bookViews>
    <workbookView xWindow="-120" yWindow="-120" windowWidth="20730" windowHeight="11160" xr2:uid="{00000000-000D-0000-FFFF-FFFF00000000}"/>
  </bookViews>
  <sheets>
    <sheet name="GESTIÓN" sheetId="1" r:id="rId1"/>
    <sheet name="INVERSIÓN" sheetId="2" r:id="rId2"/>
    <sheet name="ACTIVIDADES" sheetId="3" r:id="rId3"/>
    <sheet name="TERRITORIALIZACIÓN" sheetId="6" r:id="rId4"/>
    <sheet name="SPI" sheetId="5" r:id="rId5"/>
  </sheets>
  <externalReferences>
    <externalReference r:id="rId6"/>
    <externalReference r:id="rId7"/>
  </externalReferences>
  <definedNames>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 localSheetId="4">#REF!</definedName>
    <definedName name="GRUPOETNICO">#REF!</definedName>
    <definedName name="LOCALIDAD" localSheetId="4">#REF!</definedName>
    <definedName name="LOCALIDAD">#REF!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0" roundtripDataChecksum="qkuv2bAFB/lXpx92+Qfa62uKnc1hB2TZbNgcWrjpwmM="/>
    </ext>
  </extLst>
</workbook>
</file>

<file path=xl/calcChain.xml><?xml version="1.0" encoding="utf-8"?>
<calcChain xmlns="http://schemas.openxmlformats.org/spreadsheetml/2006/main">
  <c r="EU31" i="2" l="1"/>
  <c r="ER31" i="2"/>
  <c r="AB37" i="6"/>
  <c r="O37" i="6"/>
  <c r="AB36" i="6"/>
  <c r="O36" i="6"/>
  <c r="AB35" i="6"/>
  <c r="O35" i="6"/>
  <c r="O39" i="6" s="1"/>
  <c r="AB34" i="6"/>
  <c r="AB38" i="6" s="1"/>
  <c r="O34" i="6"/>
  <c r="O38" i="6" s="1"/>
  <c r="AB31" i="6"/>
  <c r="O31" i="6"/>
  <c r="O33" i="6" s="1"/>
  <c r="AB30" i="6"/>
  <c r="O30" i="6"/>
  <c r="AB29" i="6"/>
  <c r="AB33" i="6" s="1"/>
  <c r="AB28" i="6"/>
  <c r="AB32" i="6" s="1"/>
  <c r="O28" i="6"/>
  <c r="O32" i="6" s="1"/>
  <c r="AB25" i="6"/>
  <c r="O25" i="6"/>
  <c r="AB24" i="6"/>
  <c r="O24" i="6"/>
  <c r="AB23" i="6"/>
  <c r="AB27" i="6" s="1"/>
  <c r="O23" i="6"/>
  <c r="O27" i="6" s="1"/>
  <c r="AB22" i="6"/>
  <c r="O22" i="6"/>
  <c r="AB19" i="6"/>
  <c r="AB21" i="6" s="1"/>
  <c r="O19" i="6"/>
  <c r="AB18" i="6"/>
  <c r="O18" i="6"/>
  <c r="AB17" i="6"/>
  <c r="O17" i="6"/>
  <c r="O21" i="6" s="1"/>
  <c r="AB16" i="6"/>
  <c r="O16" i="6"/>
  <c r="AB13" i="6"/>
  <c r="AB41" i="6" s="1"/>
  <c r="O13" i="6"/>
  <c r="O41" i="6" s="1"/>
  <c r="AB12" i="6"/>
  <c r="O12" i="6"/>
  <c r="AB11" i="6"/>
  <c r="AB40" i="6" s="1"/>
  <c r="O11" i="6"/>
  <c r="O40" i="6" s="1"/>
  <c r="AB10" i="6"/>
  <c r="AB14" i="6" s="1"/>
  <c r="O10" i="6"/>
  <c r="O14" i="6" s="1"/>
  <c r="AB15" i="6" l="1"/>
  <c r="O20" i="6"/>
  <c r="O15" i="6"/>
  <c r="AB20" i="6"/>
  <c r="O26" i="6"/>
  <c r="AB26" i="6"/>
  <c r="AB39" i="6"/>
  <c r="O42" i="6"/>
  <c r="AB42" i="6"/>
  <c r="ER12" i="2" l="1"/>
  <c r="ER13" i="2"/>
  <c r="ER14" i="2"/>
  <c r="ER17" i="2"/>
  <c r="ER18" i="2"/>
  <c r="ER19" i="2"/>
  <c r="ER20" i="2"/>
  <c r="ER21" i="2"/>
  <c r="ER24" i="2"/>
  <c r="ER25" i="2"/>
  <c r="ER26" i="2"/>
  <c r="ER27" i="2"/>
  <c r="ER28" i="2"/>
  <c r="ER32" i="2"/>
  <c r="ER33" i="2"/>
  <c r="ER34" i="2"/>
  <c r="ER35" i="2"/>
  <c r="ER38" i="2"/>
  <c r="ER39" i="2"/>
  <c r="ER40" i="2"/>
  <c r="ER41" i="2"/>
  <c r="ER42" i="2"/>
  <c r="ER11" i="2"/>
  <c r="ER10" i="2"/>
  <c r="ET13" i="1"/>
  <c r="DJ11" i="2"/>
  <c r="DI32" i="2"/>
  <c r="G703" i="5" l="1"/>
  <c r="G702" i="5"/>
  <c r="G701" i="5"/>
  <c r="G700" i="5"/>
  <c r="G699" i="5"/>
  <c r="I281" i="5"/>
  <c r="J281" i="5" s="1"/>
  <c r="J282" i="5"/>
  <c r="M281" i="5"/>
  <c r="J280" i="5"/>
  <c r="J279" i="5"/>
  <c r="J278" i="5"/>
  <c r="DB45" i="2" l="1"/>
  <c r="DI14" i="2"/>
  <c r="DJ14" i="2"/>
  <c r="G721" i="5" l="1"/>
  <c r="G720" i="5"/>
  <c r="G719" i="5"/>
  <c r="G718" i="5"/>
  <c r="G717" i="5"/>
  <c r="G716" i="5"/>
  <c r="G715" i="5"/>
  <c r="G714" i="5"/>
  <c r="G713" i="5"/>
  <c r="G712" i="5"/>
  <c r="G711" i="5"/>
  <c r="G710" i="5"/>
  <c r="G706" i="5"/>
  <c r="G705" i="5"/>
  <c r="G704" i="5"/>
  <c r="G698" i="5"/>
  <c r="G697" i="5"/>
  <c r="G696" i="5"/>
  <c r="G695" i="5"/>
  <c r="G694" i="5"/>
  <c r="G693" i="5"/>
  <c r="G692" i="5"/>
  <c r="G691" i="5"/>
  <c r="G690" i="5"/>
  <c r="G689" i="5"/>
  <c r="G688" i="5"/>
  <c r="G687" i="5"/>
  <c r="G686" i="5"/>
  <c r="G685" i="5"/>
  <c r="G684" i="5"/>
  <c r="G683" i="5"/>
  <c r="G682" i="5"/>
  <c r="G681" i="5"/>
  <c r="G680" i="5"/>
  <c r="G679" i="5"/>
  <c r="G678" i="5"/>
  <c r="G677" i="5"/>
  <c r="G676" i="5"/>
  <c r="G675" i="5"/>
  <c r="G674" i="5"/>
  <c r="G673" i="5"/>
  <c r="G672" i="5"/>
  <c r="G671" i="5"/>
  <c r="G670" i="5"/>
  <c r="G669" i="5"/>
  <c r="G668" i="5"/>
  <c r="G667" i="5"/>
  <c r="G666" i="5"/>
  <c r="G665" i="5"/>
  <c r="G664" i="5"/>
  <c r="G663" i="5"/>
  <c r="G662" i="5"/>
  <c r="G661" i="5"/>
  <c r="G660" i="5"/>
  <c r="G659" i="5"/>
  <c r="G655" i="5"/>
  <c r="G654" i="5"/>
  <c r="G653" i="5"/>
  <c r="G652" i="5"/>
  <c r="G651" i="5"/>
  <c r="G650" i="5"/>
  <c r="G649" i="5"/>
  <c r="G648" i="5"/>
  <c r="G647" i="5"/>
  <c r="G646" i="5"/>
  <c r="G645" i="5"/>
  <c r="G644" i="5"/>
  <c r="G643" i="5"/>
  <c r="G642" i="5"/>
  <c r="G641" i="5"/>
  <c r="G640" i="5"/>
  <c r="G639" i="5"/>
  <c r="G638" i="5"/>
  <c r="G637" i="5"/>
  <c r="G636" i="5"/>
  <c r="G635" i="5"/>
  <c r="G634" i="5"/>
  <c r="G633" i="5"/>
  <c r="G632" i="5"/>
  <c r="G631" i="5"/>
  <c r="G630" i="5"/>
  <c r="G629" i="5"/>
  <c r="G628" i="5"/>
  <c r="G627" i="5"/>
  <c r="G626" i="5"/>
  <c r="G625" i="5"/>
  <c r="G624" i="5"/>
  <c r="G623" i="5"/>
  <c r="G622" i="5"/>
  <c r="G621" i="5"/>
  <c r="G620" i="5"/>
  <c r="G619" i="5"/>
  <c r="G618" i="5"/>
  <c r="G617" i="5"/>
  <c r="G616" i="5"/>
  <c r="G615" i="5"/>
  <c r="G614" i="5"/>
  <c r="G613" i="5"/>
  <c r="G612" i="5"/>
  <c r="G611" i="5"/>
  <c r="G610" i="5"/>
  <c r="G609" i="5"/>
  <c r="G608" i="5"/>
  <c r="G607" i="5"/>
  <c r="G606" i="5"/>
  <c r="G605" i="5"/>
  <c r="G604" i="5"/>
  <c r="G603" i="5"/>
  <c r="G602" i="5"/>
  <c r="G601" i="5"/>
  <c r="G600" i="5"/>
  <c r="G599" i="5"/>
  <c r="G598" i="5"/>
  <c r="G597" i="5"/>
  <c r="G596" i="5"/>
  <c r="G592" i="5"/>
  <c r="G591" i="5"/>
  <c r="G590" i="5"/>
  <c r="G589" i="5"/>
  <c r="G588" i="5"/>
  <c r="G587" i="5"/>
  <c r="G586" i="5"/>
  <c r="G585" i="5"/>
  <c r="G584" i="5"/>
  <c r="G583" i="5"/>
  <c r="G582" i="5"/>
  <c r="G581" i="5"/>
  <c r="G580" i="5"/>
  <c r="G579" i="5"/>
  <c r="G578" i="5"/>
  <c r="G577" i="5"/>
  <c r="G576" i="5"/>
  <c r="G575" i="5"/>
  <c r="G574" i="5"/>
  <c r="G573" i="5"/>
  <c r="G572" i="5"/>
  <c r="G571" i="5"/>
  <c r="G570" i="5"/>
  <c r="G569" i="5"/>
  <c r="G568" i="5"/>
  <c r="G567" i="5"/>
  <c r="G566" i="5"/>
  <c r="G565" i="5"/>
  <c r="G564" i="5"/>
  <c r="G563" i="5"/>
  <c r="G562" i="5"/>
  <c r="G561" i="5"/>
  <c r="G560" i="5"/>
  <c r="G559" i="5"/>
  <c r="G558" i="5"/>
  <c r="G557" i="5"/>
  <c r="G556" i="5"/>
  <c r="G555" i="5"/>
  <c r="G554" i="5"/>
  <c r="G553" i="5"/>
  <c r="G552" i="5"/>
  <c r="G551" i="5"/>
  <c r="G550" i="5"/>
  <c r="G549" i="5"/>
  <c r="G548" i="5"/>
  <c r="G547" i="5"/>
  <c r="G546" i="5"/>
  <c r="G545" i="5"/>
  <c r="G544" i="5"/>
  <c r="G543" i="5"/>
  <c r="G542" i="5"/>
  <c r="F541" i="5"/>
  <c r="G541" i="5" s="1"/>
  <c r="G540" i="5"/>
  <c r="G539" i="5"/>
  <c r="G538" i="5"/>
  <c r="G537" i="5"/>
  <c r="G536" i="5"/>
  <c r="G535" i="5"/>
  <c r="G534" i="5"/>
  <c r="G533" i="5"/>
  <c r="G528" i="5"/>
  <c r="G527" i="5"/>
  <c r="G526" i="5"/>
  <c r="G525" i="5"/>
  <c r="G524" i="5"/>
  <c r="G523" i="5"/>
  <c r="G522" i="5"/>
  <c r="G521" i="5"/>
  <c r="G520" i="5"/>
  <c r="G519" i="5"/>
  <c r="G518" i="5"/>
  <c r="G517" i="5"/>
  <c r="G516" i="5"/>
  <c r="G515" i="5"/>
  <c r="G514" i="5"/>
  <c r="G513" i="5"/>
  <c r="G512" i="5"/>
  <c r="G511" i="5"/>
  <c r="G510" i="5"/>
  <c r="G509" i="5"/>
  <c r="G508" i="5"/>
  <c r="G507" i="5"/>
  <c r="G506" i="5"/>
  <c r="G505" i="5"/>
  <c r="G504" i="5"/>
  <c r="G503" i="5"/>
  <c r="G502" i="5"/>
  <c r="G501" i="5"/>
  <c r="G500" i="5"/>
  <c r="G499" i="5"/>
  <c r="E374" i="5"/>
  <c r="E373" i="5"/>
  <c r="E372" i="5"/>
  <c r="E371" i="5"/>
  <c r="E311" i="5"/>
  <c r="E310" i="5"/>
  <c r="E309" i="5"/>
  <c r="E308" i="5"/>
  <c r="E307" i="5"/>
  <c r="M300" i="5"/>
  <c r="J300" i="5"/>
  <c r="M299" i="5"/>
  <c r="J299" i="5"/>
  <c r="M298" i="5"/>
  <c r="J298" i="5"/>
  <c r="M297" i="5"/>
  <c r="J297" i="5"/>
  <c r="M296" i="5"/>
  <c r="J296" i="5"/>
  <c r="M295" i="5"/>
  <c r="J295" i="5"/>
  <c r="M294" i="5"/>
  <c r="J294" i="5"/>
  <c r="M293" i="5"/>
  <c r="J293" i="5"/>
  <c r="M292" i="5"/>
  <c r="J292" i="5"/>
  <c r="M291" i="5"/>
  <c r="J291" i="5"/>
  <c r="M290" i="5"/>
  <c r="J290" i="5"/>
  <c r="M289" i="5"/>
  <c r="J289" i="5"/>
  <c r="M285" i="5"/>
  <c r="J285" i="5"/>
  <c r="M284" i="5"/>
  <c r="J284" i="5"/>
  <c r="M283" i="5"/>
  <c r="J283" i="5"/>
  <c r="J277" i="5"/>
  <c r="M276" i="5"/>
  <c r="I276" i="5"/>
  <c r="J276" i="5" s="1"/>
  <c r="J275" i="5"/>
  <c r="J274" i="5"/>
  <c r="J273" i="5"/>
  <c r="J272" i="5"/>
  <c r="M271" i="5"/>
  <c r="I271" i="5"/>
  <c r="J271" i="5" s="1"/>
  <c r="J270" i="5"/>
  <c r="J269" i="5"/>
  <c r="J268" i="5"/>
  <c r="J267" i="5"/>
  <c r="M266" i="5"/>
  <c r="I266" i="5"/>
  <c r="J266" i="5" s="1"/>
  <c r="J265" i="5"/>
  <c r="J264" i="5"/>
  <c r="J263" i="5"/>
  <c r="J262" i="5"/>
  <c r="M261" i="5"/>
  <c r="I261" i="5"/>
  <c r="J261" i="5" s="1"/>
  <c r="J260" i="5"/>
  <c r="J259" i="5"/>
  <c r="J258" i="5"/>
  <c r="J257" i="5"/>
  <c r="M256" i="5"/>
  <c r="I256" i="5"/>
  <c r="J256" i="5" s="1"/>
  <c r="J255" i="5"/>
  <c r="J254" i="5"/>
  <c r="J253" i="5"/>
  <c r="J252" i="5"/>
  <c r="M251" i="5"/>
  <c r="I251" i="5"/>
  <c r="J251" i="5" s="1"/>
  <c r="J250" i="5"/>
  <c r="J249" i="5"/>
  <c r="J248" i="5"/>
  <c r="J247" i="5"/>
  <c r="M246" i="5"/>
  <c r="I246" i="5"/>
  <c r="J246" i="5" s="1"/>
  <c r="J245" i="5"/>
  <c r="J244" i="5"/>
  <c r="J243" i="5"/>
  <c r="J242" i="5"/>
  <c r="M241" i="5"/>
  <c r="I241" i="5"/>
  <c r="J241" i="5" s="1"/>
  <c r="J240" i="5"/>
  <c r="J239" i="5"/>
  <c r="J238" i="5"/>
  <c r="J234" i="5"/>
  <c r="M233" i="5"/>
  <c r="I233" i="5"/>
  <c r="J233" i="5" s="1"/>
  <c r="J232" i="5"/>
  <c r="J231" i="5"/>
  <c r="J230" i="5"/>
  <c r="J229" i="5"/>
  <c r="M228" i="5"/>
  <c r="I228" i="5"/>
  <c r="J228" i="5" s="1"/>
  <c r="J227" i="5"/>
  <c r="J226" i="5"/>
  <c r="J225" i="5"/>
  <c r="J224" i="5"/>
  <c r="M223" i="5"/>
  <c r="I223" i="5"/>
  <c r="J223" i="5" s="1"/>
  <c r="J222" i="5"/>
  <c r="J221" i="5"/>
  <c r="J220" i="5"/>
  <c r="J219" i="5"/>
  <c r="M218" i="5"/>
  <c r="I218" i="5"/>
  <c r="J218" i="5" s="1"/>
  <c r="J217" i="5"/>
  <c r="J216" i="5"/>
  <c r="J215" i="5"/>
  <c r="J214" i="5"/>
  <c r="M213" i="5"/>
  <c r="I213" i="5"/>
  <c r="J213" i="5" s="1"/>
  <c r="J212" i="5"/>
  <c r="J211" i="5"/>
  <c r="J210" i="5"/>
  <c r="J209" i="5"/>
  <c r="M208" i="5"/>
  <c r="I208" i="5"/>
  <c r="J208" i="5" s="1"/>
  <c r="J207" i="5"/>
  <c r="J206" i="5"/>
  <c r="J205" i="5"/>
  <c r="J204" i="5"/>
  <c r="M203" i="5"/>
  <c r="I203" i="5"/>
  <c r="J203" i="5" s="1"/>
  <c r="J202" i="5"/>
  <c r="J201" i="5"/>
  <c r="J200" i="5"/>
  <c r="J199" i="5"/>
  <c r="M198" i="5"/>
  <c r="I198" i="5"/>
  <c r="J198" i="5" s="1"/>
  <c r="J197" i="5"/>
  <c r="J196" i="5"/>
  <c r="J195" i="5"/>
  <c r="J194" i="5"/>
  <c r="M193" i="5"/>
  <c r="I193" i="5"/>
  <c r="J193" i="5" s="1"/>
  <c r="J192" i="5"/>
  <c r="J191" i="5"/>
  <c r="J190" i="5"/>
  <c r="J189" i="5"/>
  <c r="M188" i="5"/>
  <c r="I188" i="5"/>
  <c r="J188" i="5" s="1"/>
  <c r="J187" i="5"/>
  <c r="J186" i="5"/>
  <c r="J185" i="5"/>
  <c r="J184" i="5"/>
  <c r="M183" i="5"/>
  <c r="I183" i="5"/>
  <c r="J183" i="5" s="1"/>
  <c r="J182" i="5"/>
  <c r="J181" i="5"/>
  <c r="J180" i="5"/>
  <c r="J179" i="5"/>
  <c r="M178" i="5"/>
  <c r="I178" i="5"/>
  <c r="J178" i="5" s="1"/>
  <c r="J177" i="5"/>
  <c r="J176" i="5"/>
  <c r="J175" i="5"/>
  <c r="M171" i="5"/>
  <c r="J171" i="5"/>
  <c r="M170" i="5"/>
  <c r="J170" i="5"/>
  <c r="M169" i="5"/>
  <c r="J169" i="5"/>
  <c r="J168" i="5"/>
  <c r="J167" i="5"/>
  <c r="M166" i="5"/>
  <c r="J166" i="5"/>
  <c r="M165" i="5"/>
  <c r="J165" i="5"/>
  <c r="M164" i="5"/>
  <c r="J164" i="5"/>
  <c r="J163" i="5"/>
  <c r="J162" i="5"/>
  <c r="M161" i="5"/>
  <c r="J161" i="5"/>
  <c r="M160" i="5"/>
  <c r="J160" i="5"/>
  <c r="M159" i="5"/>
  <c r="I159" i="5"/>
  <c r="J159" i="5" s="1"/>
  <c r="J158" i="5"/>
  <c r="J157" i="5"/>
  <c r="M156" i="5"/>
  <c r="J156" i="5"/>
  <c r="M155" i="5"/>
  <c r="J155" i="5"/>
  <c r="M154" i="5"/>
  <c r="I154" i="5"/>
  <c r="J154" i="5" s="1"/>
  <c r="J153" i="5"/>
  <c r="J152" i="5"/>
  <c r="M151" i="5"/>
  <c r="J151" i="5"/>
  <c r="M150" i="5"/>
  <c r="J150" i="5"/>
  <c r="M149" i="5"/>
  <c r="J149" i="5"/>
  <c r="J148" i="5"/>
  <c r="J147" i="5"/>
  <c r="M146" i="5"/>
  <c r="J146" i="5"/>
  <c r="M145" i="5"/>
  <c r="J145" i="5"/>
  <c r="M144" i="5"/>
  <c r="J144" i="5"/>
  <c r="J143" i="5"/>
  <c r="J142" i="5"/>
  <c r="M141" i="5"/>
  <c r="J141" i="5"/>
  <c r="M140" i="5"/>
  <c r="J140" i="5"/>
  <c r="M139" i="5"/>
  <c r="J139" i="5"/>
  <c r="J138" i="5"/>
  <c r="J137" i="5"/>
  <c r="M136" i="5"/>
  <c r="J136" i="5"/>
  <c r="M135" i="5"/>
  <c r="J135" i="5"/>
  <c r="M134" i="5"/>
  <c r="J134" i="5"/>
  <c r="J133" i="5"/>
  <c r="J132" i="5"/>
  <c r="M131" i="5"/>
  <c r="J131" i="5"/>
  <c r="M130" i="5"/>
  <c r="J130" i="5"/>
  <c r="M129" i="5"/>
  <c r="J129" i="5"/>
  <c r="J128" i="5"/>
  <c r="J127" i="5"/>
  <c r="M126" i="5"/>
  <c r="J126" i="5"/>
  <c r="M125" i="5"/>
  <c r="J125" i="5"/>
  <c r="M124" i="5"/>
  <c r="J124" i="5"/>
  <c r="J123" i="5"/>
  <c r="J122" i="5"/>
  <c r="M121" i="5"/>
  <c r="J121" i="5"/>
  <c r="M120" i="5"/>
  <c r="J120" i="5"/>
  <c r="M119" i="5"/>
  <c r="J119" i="5"/>
  <c r="J118" i="5"/>
  <c r="J117" i="5"/>
  <c r="M116" i="5"/>
  <c r="J116" i="5"/>
  <c r="M115" i="5"/>
  <c r="J115" i="5"/>
  <c r="M114" i="5"/>
  <c r="J114" i="5"/>
  <c r="J113" i="5"/>
  <c r="J112" i="5"/>
  <c r="J107" i="5"/>
  <c r="J106" i="5"/>
  <c r="J105" i="5"/>
  <c r="J104" i="5"/>
  <c r="J103" i="5"/>
  <c r="J102" i="5"/>
  <c r="J101" i="5"/>
  <c r="J100" i="5"/>
  <c r="J99" i="5"/>
  <c r="J98" i="5"/>
  <c r="J97" i="5"/>
  <c r="J96" i="5"/>
  <c r="J95" i="5"/>
  <c r="J94" i="5"/>
  <c r="J93" i="5"/>
  <c r="J92" i="5"/>
  <c r="J91" i="5"/>
  <c r="J90" i="5"/>
  <c r="J89" i="5"/>
  <c r="J88" i="5"/>
  <c r="J87" i="5"/>
  <c r="J86" i="5"/>
  <c r="J85" i="5"/>
  <c r="J84" i="5"/>
  <c r="J83" i="5"/>
  <c r="J82" i="5"/>
  <c r="J81" i="5"/>
  <c r="J80" i="5"/>
  <c r="J79" i="5"/>
  <c r="J78" i="5"/>
  <c r="H74" i="5"/>
  <c r="H73" i="5"/>
  <c r="H72" i="5"/>
  <c r="H71" i="5"/>
  <c r="H70" i="5"/>
  <c r="H69" i="5"/>
  <c r="H68" i="5"/>
  <c r="H67" i="5"/>
  <c r="H66" i="5"/>
  <c r="H65" i="5"/>
  <c r="H64" i="5"/>
  <c r="H63" i="5"/>
  <c r="H59" i="5"/>
  <c r="H58" i="5"/>
  <c r="H57" i="5"/>
  <c r="H54" i="5"/>
  <c r="H53" i="5"/>
  <c r="H52" i="5"/>
  <c r="H51" i="5"/>
  <c r="H50" i="5"/>
  <c r="H49" i="5"/>
  <c r="H48" i="5"/>
  <c r="H42" i="5"/>
  <c r="H41" i="5"/>
  <c r="H40" i="5"/>
  <c r="H39" i="5"/>
  <c r="H38" i="5"/>
  <c r="H37" i="5"/>
  <c r="H36" i="5"/>
  <c r="H35" i="5"/>
  <c r="H34" i="5"/>
  <c r="H33" i="5"/>
  <c r="H29" i="5"/>
  <c r="H28" i="5"/>
  <c r="H27" i="5"/>
  <c r="H26" i="5"/>
  <c r="H25" i="5"/>
  <c r="H24" i="5"/>
  <c r="H23" i="5"/>
  <c r="H22" i="5"/>
  <c r="H21" i="5"/>
  <c r="H20" i="5"/>
  <c r="H19" i="5"/>
  <c r="E14" i="5"/>
  <c r="H14" i="5" s="1"/>
  <c r="E13" i="5"/>
  <c r="H13" i="5" s="1"/>
  <c r="E12" i="5"/>
  <c r="H12" i="5" s="1"/>
  <c r="E11" i="5"/>
  <c r="H11" i="5" s="1"/>
  <c r="E10" i="5"/>
  <c r="H10" i="5" s="1"/>
  <c r="E9" i="5"/>
  <c r="H9" i="5" s="1"/>
  <c r="U25" i="3"/>
  <c r="T25" i="3"/>
  <c r="S24" i="3"/>
  <c r="S23" i="3"/>
  <c r="S22" i="3"/>
  <c r="S21" i="3"/>
  <c r="S20" i="3"/>
  <c r="S19" i="3"/>
  <c r="S18" i="3"/>
  <c r="S17" i="3"/>
  <c r="S16" i="3"/>
  <c r="S15" i="3"/>
  <c r="S14" i="3"/>
  <c r="S13" i="3"/>
  <c r="S12" i="3"/>
  <c r="S11" i="3"/>
  <c r="S10" i="3"/>
  <c r="S9" i="3"/>
  <c r="AZ49" i="2"/>
  <c r="AY49" i="2"/>
  <c r="AX49" i="2"/>
  <c r="AW49" i="2"/>
  <c r="AV49" i="2"/>
  <c r="AU49" i="2"/>
  <c r="AT49" i="2"/>
  <c r="AS49" i="2"/>
  <c r="AR49" i="2"/>
  <c r="AQ49" i="2"/>
  <c r="AP49" i="2"/>
  <c r="AO49" i="2"/>
  <c r="AM49" i="2"/>
  <c r="AL49" i="2"/>
  <c r="AK49" i="2"/>
  <c r="AJ49" i="2"/>
  <c r="AI49" i="2"/>
  <c r="AH49" i="2"/>
  <c r="AG49" i="2"/>
  <c r="AF49" i="2"/>
  <c r="AE49" i="2"/>
  <c r="AD49" i="2"/>
  <c r="AC49" i="2"/>
  <c r="EP47" i="2"/>
  <c r="EO47" i="2"/>
  <c r="EN47" i="2"/>
  <c r="EM47" i="2"/>
  <c r="AC47" i="2"/>
  <c r="EP46" i="2"/>
  <c r="EO46" i="2"/>
  <c r="EN46" i="2"/>
  <c r="EM46" i="2"/>
  <c r="DN46" i="2"/>
  <c r="DH46" i="2"/>
  <c r="DG46" i="2"/>
  <c r="DF46" i="2"/>
  <c r="DE46" i="2"/>
  <c r="DD46" i="2"/>
  <c r="DC46" i="2"/>
  <c r="DB46" i="2"/>
  <c r="DA46" i="2"/>
  <c r="CZ46" i="2"/>
  <c r="CX46" i="2"/>
  <c r="CW46" i="2"/>
  <c r="CV46" i="2"/>
  <c r="CU46" i="2"/>
  <c r="CT46" i="2"/>
  <c r="CS46" i="2"/>
  <c r="CR46" i="2"/>
  <c r="CQ46" i="2"/>
  <c r="CP46" i="2"/>
  <c r="CO46" i="2"/>
  <c r="CN46" i="2"/>
  <c r="CM46" i="2"/>
  <c r="CL46" i="2"/>
  <c r="CK46" i="2"/>
  <c r="CJ46" i="2"/>
  <c r="CD46" i="2"/>
  <c r="CC46" i="2"/>
  <c r="CB46" i="2"/>
  <c r="CA46" i="2"/>
  <c r="BZ46" i="2"/>
  <c r="BY46" i="2"/>
  <c r="BX46" i="2"/>
  <c r="BW46" i="2"/>
  <c r="BV46" i="2"/>
  <c r="BU46" i="2"/>
  <c r="BT46" i="2"/>
  <c r="BS46" i="2"/>
  <c r="BR46" i="2"/>
  <c r="BQ46" i="2"/>
  <c r="BP46" i="2"/>
  <c r="BN46" i="2"/>
  <c r="BM46" i="2"/>
  <c r="BL46" i="2"/>
  <c r="BK46" i="2"/>
  <c r="BJ46" i="2"/>
  <c r="BI46" i="2"/>
  <c r="BH46" i="2"/>
  <c r="BG46" i="2"/>
  <c r="AZ46" i="2"/>
  <c r="AY46" i="2"/>
  <c r="AX46" i="2"/>
  <c r="AW46" i="2"/>
  <c r="AV46" i="2"/>
  <c r="AU46" i="2"/>
  <c r="AT46" i="2"/>
  <c r="AS46" i="2"/>
  <c r="AR46" i="2"/>
  <c r="AQ46" i="2"/>
  <c r="AP46" i="2"/>
  <c r="AO46" i="2"/>
  <c r="AN46" i="2"/>
  <c r="AM46" i="2"/>
  <c r="AL46" i="2"/>
  <c r="AK46" i="2"/>
  <c r="AJ46" i="2"/>
  <c r="AI46" i="2"/>
  <c r="AH46" i="2"/>
  <c r="AG46" i="2"/>
  <c r="AF46" i="2"/>
  <c r="AE46" i="2"/>
  <c r="AD46" i="2"/>
  <c r="AC46" i="2"/>
  <c r="AA46" i="2"/>
  <c r="Z46" i="2"/>
  <c r="Y46" i="2"/>
  <c r="X46" i="2"/>
  <c r="W46" i="2"/>
  <c r="V46" i="2"/>
  <c r="U46" i="2"/>
  <c r="T46" i="2"/>
  <c r="S46" i="2"/>
  <c r="R46" i="2"/>
  <c r="Q46" i="2"/>
  <c r="P46" i="2"/>
  <c r="O46" i="2"/>
  <c r="N46" i="2"/>
  <c r="M46" i="2"/>
  <c r="L46" i="2"/>
  <c r="K46" i="2"/>
  <c r="J46" i="2"/>
  <c r="I46" i="2"/>
  <c r="H46" i="2"/>
  <c r="EQ45" i="2"/>
  <c r="EP45" i="2"/>
  <c r="EO45" i="2"/>
  <c r="EN45" i="2"/>
  <c r="EM45" i="2"/>
  <c r="EL45" i="2"/>
  <c r="EK45" i="2"/>
  <c r="EJ45" i="2"/>
  <c r="EI45" i="2"/>
  <c r="EH45" i="2"/>
  <c r="EG45" i="2"/>
  <c r="EF45" i="2"/>
  <c r="EE45" i="2"/>
  <c r="ED45" i="2"/>
  <c r="EC45" i="2"/>
  <c r="EB45" i="2"/>
  <c r="EA45" i="2"/>
  <c r="DZ45" i="2"/>
  <c r="DY45" i="2"/>
  <c r="DX45" i="2"/>
  <c r="DW45" i="2"/>
  <c r="DV45" i="2"/>
  <c r="DU45" i="2"/>
  <c r="DT45" i="2"/>
  <c r="DS45" i="2"/>
  <c r="DR45" i="2"/>
  <c r="DQ45" i="2"/>
  <c r="DP45" i="2"/>
  <c r="DO45" i="2"/>
  <c r="DN45" i="2"/>
  <c r="DN47" i="2" s="1"/>
  <c r="DH45" i="2"/>
  <c r="DG45" i="2"/>
  <c r="DF45" i="2"/>
  <c r="DF47" i="2" s="1"/>
  <c r="DE45" i="2"/>
  <c r="DE47" i="2" s="1"/>
  <c r="DD45" i="2"/>
  <c r="DD47" i="2" s="1"/>
  <c r="DC45" i="2"/>
  <c r="DC47" i="2" s="1"/>
  <c r="DA45" i="2"/>
  <c r="CZ45" i="2"/>
  <c r="CZ47" i="2" s="1"/>
  <c r="CY45" i="2"/>
  <c r="CX45" i="2"/>
  <c r="CX47" i="2" s="1"/>
  <c r="CW45" i="2"/>
  <c r="CW47" i="2" s="1"/>
  <c r="CV45" i="2"/>
  <c r="CV47" i="2" s="1"/>
  <c r="CU45" i="2"/>
  <c r="CU47" i="2" s="1"/>
  <c r="CT45" i="2"/>
  <c r="CT47" i="2" s="1"/>
  <c r="CS45" i="2"/>
  <c r="CS47" i="2" s="1"/>
  <c r="CR45" i="2"/>
  <c r="CR47" i="2" s="1"/>
  <c r="CQ45" i="2"/>
  <c r="CP45" i="2"/>
  <c r="CP47" i="2" s="1"/>
  <c r="CO45" i="2"/>
  <c r="CO47" i="2" s="1"/>
  <c r="CN45" i="2"/>
  <c r="CN47" i="2" s="1"/>
  <c r="CM45" i="2"/>
  <c r="CM47" i="2" s="1"/>
  <c r="CL45" i="2"/>
  <c r="CL47" i="2" s="1"/>
  <c r="CK45" i="2"/>
  <c r="CJ45" i="2"/>
  <c r="CJ47" i="2" s="1"/>
  <c r="CD45" i="2"/>
  <c r="CC45" i="2"/>
  <c r="CC47" i="2" s="1"/>
  <c r="CB45" i="2"/>
  <c r="CB47" i="2" s="1"/>
  <c r="CA45" i="2"/>
  <c r="CA47" i="2" s="1"/>
  <c r="BZ45" i="2"/>
  <c r="BZ47" i="2" s="1"/>
  <c r="BY45" i="2"/>
  <c r="BY47" i="2" s="1"/>
  <c r="BX45" i="2"/>
  <c r="BW45" i="2"/>
  <c r="BW47" i="2" s="1"/>
  <c r="BV45" i="2"/>
  <c r="BU45" i="2"/>
  <c r="BU47" i="2" s="1"/>
  <c r="BT45" i="2"/>
  <c r="BT47" i="2" s="1"/>
  <c r="BS45" i="2"/>
  <c r="BS47" i="2" s="1"/>
  <c r="BR45" i="2"/>
  <c r="BR47" i="2" s="1"/>
  <c r="BQ45" i="2"/>
  <c r="BQ47" i="2" s="1"/>
  <c r="BP45" i="2"/>
  <c r="BO45" i="2"/>
  <c r="BN45" i="2"/>
  <c r="BN47" i="2" s="1"/>
  <c r="BM45" i="2"/>
  <c r="BL45" i="2"/>
  <c r="BL47" i="2" s="1"/>
  <c r="BK45" i="2"/>
  <c r="BK47" i="2" s="1"/>
  <c r="BJ45" i="2"/>
  <c r="BJ47" i="2" s="1"/>
  <c r="BI45" i="2"/>
  <c r="BI47" i="2" s="1"/>
  <c r="BH45" i="2"/>
  <c r="BG45" i="2"/>
  <c r="BG47" i="2" s="1"/>
  <c r="BF45" i="2"/>
  <c r="AZ45" i="2"/>
  <c r="AZ47" i="2" s="1"/>
  <c r="AY45" i="2"/>
  <c r="AX45" i="2"/>
  <c r="AX47" i="2" s="1"/>
  <c r="AW45" i="2"/>
  <c r="AW47" i="2" s="1"/>
  <c r="AV45" i="2"/>
  <c r="AV47" i="2" s="1"/>
  <c r="AU45" i="2"/>
  <c r="AU47" i="2" s="1"/>
  <c r="AT45" i="2"/>
  <c r="AT47" i="2" s="1"/>
  <c r="AS45" i="2"/>
  <c r="AS47" i="2" s="1"/>
  <c r="AR45" i="2"/>
  <c r="AR47" i="2" s="1"/>
  <c r="AQ45" i="2"/>
  <c r="AP45" i="2"/>
  <c r="AP47" i="2" s="1"/>
  <c r="AM45" i="2"/>
  <c r="AM47" i="2" s="1"/>
  <c r="AL45" i="2"/>
  <c r="AL47" i="2" s="1"/>
  <c r="AJ45" i="2"/>
  <c r="AJ47" i="2" s="1"/>
  <c r="AI45" i="2"/>
  <c r="AI47" i="2" s="1"/>
  <c r="AH45" i="2"/>
  <c r="AH47" i="2" s="1"/>
  <c r="AG45" i="2"/>
  <c r="AG47" i="2" s="1"/>
  <c r="AF45" i="2"/>
  <c r="AF47" i="2" s="1"/>
  <c r="AE45" i="2"/>
  <c r="AE47" i="2" s="1"/>
  <c r="AD45" i="2"/>
  <c r="AD47" i="2" s="1"/>
  <c r="AC45" i="2"/>
  <c r="AB45" i="2"/>
  <c r="AA45" i="2"/>
  <c r="AA47" i="2" s="1"/>
  <c r="Z45" i="2"/>
  <c r="Y45" i="2"/>
  <c r="Y47" i="2" s="1"/>
  <c r="X45" i="2"/>
  <c r="X47" i="2" s="1"/>
  <c r="W45" i="2"/>
  <c r="W47" i="2" s="1"/>
  <c r="V45" i="2"/>
  <c r="V47" i="2" s="1"/>
  <c r="U45" i="2"/>
  <c r="U47" i="2" s="1"/>
  <c r="T45" i="2"/>
  <c r="T47" i="2" s="1"/>
  <c r="S45" i="2"/>
  <c r="S47" i="2" s="1"/>
  <c r="R45" i="2"/>
  <c r="Q45" i="2"/>
  <c r="Q47" i="2" s="1"/>
  <c r="P45" i="2"/>
  <c r="P47" i="2" s="1"/>
  <c r="O45" i="2"/>
  <c r="O47" i="2" s="1"/>
  <c r="N45" i="2"/>
  <c r="N47" i="2" s="1"/>
  <c r="M45" i="2"/>
  <c r="M47" i="2" s="1"/>
  <c r="L45" i="2"/>
  <c r="L47" i="2" s="1"/>
  <c r="K45" i="2"/>
  <c r="K47" i="2" s="1"/>
  <c r="J45" i="2"/>
  <c r="I45" i="2"/>
  <c r="I47" i="2" s="1"/>
  <c r="H45" i="2"/>
  <c r="H47" i="2" s="1"/>
  <c r="EQ44" i="2"/>
  <c r="EL44" i="2"/>
  <c r="EK44" i="2"/>
  <c r="EJ44" i="2"/>
  <c r="EI44" i="2"/>
  <c r="EH44" i="2"/>
  <c r="EG44" i="2"/>
  <c r="EF44" i="2"/>
  <c r="EE44" i="2"/>
  <c r="ED44" i="2"/>
  <c r="EC44" i="2"/>
  <c r="EB44" i="2"/>
  <c r="EA44" i="2"/>
  <c r="DZ44" i="2"/>
  <c r="DY44" i="2"/>
  <c r="DX44" i="2"/>
  <c r="DW44" i="2"/>
  <c r="DV44" i="2"/>
  <c r="DU44" i="2"/>
  <c r="DT44" i="2"/>
  <c r="DS44" i="2"/>
  <c r="DR44" i="2"/>
  <c r="DQ44" i="2"/>
  <c r="DP44" i="2"/>
  <c r="DO44" i="2"/>
  <c r="DN44" i="2"/>
  <c r="DH44" i="2"/>
  <c r="DG44" i="2"/>
  <c r="DF44" i="2"/>
  <c r="DE44" i="2"/>
  <c r="DD44" i="2"/>
  <c r="DC44" i="2"/>
  <c r="DB44" i="2"/>
  <c r="DA44" i="2"/>
  <c r="CZ44" i="2"/>
  <c r="CY44" i="2"/>
  <c r="CX44" i="2"/>
  <c r="CW44" i="2"/>
  <c r="CV44" i="2"/>
  <c r="CU44" i="2"/>
  <c r="CT44" i="2"/>
  <c r="CS44" i="2"/>
  <c r="CR44" i="2"/>
  <c r="CQ44" i="2"/>
  <c r="CP44" i="2"/>
  <c r="CO44" i="2"/>
  <c r="CN44" i="2"/>
  <c r="CM44" i="2"/>
  <c r="CL44" i="2"/>
  <c r="CK44" i="2"/>
  <c r="CJ44" i="2"/>
  <c r="CF44" i="2"/>
  <c r="CD44" i="2"/>
  <c r="CC44" i="2"/>
  <c r="CB44" i="2"/>
  <c r="CA44" i="2"/>
  <c r="BZ44" i="2"/>
  <c r="BY44" i="2"/>
  <c r="BX44" i="2"/>
  <c r="BW44" i="2"/>
  <c r="BV44" i="2"/>
  <c r="BU44" i="2"/>
  <c r="BT44" i="2"/>
  <c r="BS44" i="2"/>
  <c r="BR44" i="2"/>
  <c r="BQ44" i="2"/>
  <c r="BP44" i="2"/>
  <c r="BO44" i="2"/>
  <c r="BN44" i="2"/>
  <c r="BM44" i="2"/>
  <c r="BL44" i="2"/>
  <c r="BK44" i="2"/>
  <c r="BJ44" i="2"/>
  <c r="BI44" i="2"/>
  <c r="BH44" i="2"/>
  <c r="BG44" i="2"/>
  <c r="BF44" i="2"/>
  <c r="AZ44" i="2"/>
  <c r="AY44" i="2"/>
  <c r="AX44" i="2"/>
  <c r="AW44" i="2"/>
  <c r="AV44" i="2"/>
  <c r="AU44" i="2"/>
  <c r="AT44" i="2"/>
  <c r="AS44" i="2"/>
  <c r="AR44" i="2"/>
  <c r="AQ44" i="2"/>
  <c r="AP44" i="2"/>
  <c r="AO44" i="2"/>
  <c r="AN44" i="2"/>
  <c r="AM44" i="2"/>
  <c r="AL44" i="2"/>
  <c r="AK44" i="2"/>
  <c r="AJ44" i="2"/>
  <c r="AI44" i="2"/>
  <c r="AH44" i="2"/>
  <c r="AG44" i="2"/>
  <c r="AF44" i="2"/>
  <c r="AE44" i="2"/>
  <c r="AD44" i="2"/>
  <c r="AC44" i="2"/>
  <c r="AB44" i="2"/>
  <c r="H44" i="2"/>
  <c r="EQ43" i="2"/>
  <c r="DN43" i="2"/>
  <c r="DH43" i="2"/>
  <c r="DG43" i="2"/>
  <c r="DF43" i="2"/>
  <c r="DE43" i="2"/>
  <c r="DD43" i="2"/>
  <c r="DC43" i="2"/>
  <c r="DB43" i="2"/>
  <c r="ER43" i="2" s="1"/>
  <c r="DA43" i="2"/>
  <c r="CZ43" i="2"/>
  <c r="CY43" i="2"/>
  <c r="CX43" i="2"/>
  <c r="CW43" i="2"/>
  <c r="CV43" i="2"/>
  <c r="CU43" i="2"/>
  <c r="CT43" i="2"/>
  <c r="CS43" i="2"/>
  <c r="CR43" i="2"/>
  <c r="CQ43" i="2"/>
  <c r="CP43" i="2"/>
  <c r="CO43" i="2"/>
  <c r="CN43" i="2"/>
  <c r="CM43" i="2"/>
  <c r="CL43" i="2"/>
  <c r="CK43" i="2"/>
  <c r="CJ43" i="2"/>
  <c r="CD43" i="2"/>
  <c r="CC43" i="2"/>
  <c r="CB43" i="2"/>
  <c r="CA43" i="2"/>
  <c r="BZ43" i="2"/>
  <c r="BY43" i="2"/>
  <c r="BX43" i="2"/>
  <c r="BW43" i="2"/>
  <c r="BV43" i="2"/>
  <c r="BU43" i="2"/>
  <c r="BT43" i="2"/>
  <c r="BS43" i="2"/>
  <c r="BR43" i="2"/>
  <c r="BQ43" i="2"/>
  <c r="BP43" i="2"/>
  <c r="BO43" i="2"/>
  <c r="BN43" i="2"/>
  <c r="BM43" i="2"/>
  <c r="BL43" i="2"/>
  <c r="BK43" i="2"/>
  <c r="BJ43" i="2"/>
  <c r="BI43" i="2"/>
  <c r="BH43" i="2"/>
  <c r="BG43" i="2"/>
  <c r="BF43" i="2" s="1"/>
  <c r="AZ43" i="2"/>
  <c r="AY43" i="2"/>
  <c r="AX43" i="2"/>
  <c r="AW43" i="2"/>
  <c r="AV43" i="2"/>
  <c r="AU43" i="2"/>
  <c r="AT43" i="2"/>
  <c r="AS43" i="2"/>
  <c r="AR43" i="2"/>
  <c r="AQ43" i="2"/>
  <c r="AP43" i="2"/>
  <c r="AO43" i="2"/>
  <c r="AN43" i="2"/>
  <c r="AM43" i="2"/>
  <c r="AL43" i="2"/>
  <c r="AK43" i="2"/>
  <c r="AJ43" i="2"/>
  <c r="AI43" i="2"/>
  <c r="AH43" i="2"/>
  <c r="AG43" i="2"/>
  <c r="AF43" i="2"/>
  <c r="AE43" i="2"/>
  <c r="AD43" i="2"/>
  <c r="AC43" i="2"/>
  <c r="H43" i="2"/>
  <c r="DM42" i="2"/>
  <c r="DL42" i="2"/>
  <c r="DK42" i="2"/>
  <c r="ES42" i="2" s="1"/>
  <c r="DJ42" i="2"/>
  <c r="DI42" i="2"/>
  <c r="CI42" i="2"/>
  <c r="CH42" i="2"/>
  <c r="CG42" i="2"/>
  <c r="CF42" i="2"/>
  <c r="CE42" i="2"/>
  <c r="BE42" i="2"/>
  <c r="BD42" i="2"/>
  <c r="BC42" i="2"/>
  <c r="BB42" i="2"/>
  <c r="BA42" i="2"/>
  <c r="DM41" i="2"/>
  <c r="DL41" i="2"/>
  <c r="DK41" i="2"/>
  <c r="DJ41" i="2"/>
  <c r="DI41" i="2"/>
  <c r="CI41" i="2"/>
  <c r="G41" i="2" s="1"/>
  <c r="CH41" i="2"/>
  <c r="CG41" i="2"/>
  <c r="CF41" i="2"/>
  <c r="CE41" i="2"/>
  <c r="BE41" i="2"/>
  <c r="BD41" i="2"/>
  <c r="BC41" i="2"/>
  <c r="BB41" i="2"/>
  <c r="BA41" i="2"/>
  <c r="AB41" i="2"/>
  <c r="DM40" i="2"/>
  <c r="ET40" i="2" s="1"/>
  <c r="DL40" i="2"/>
  <c r="DK40" i="2"/>
  <c r="ES40" i="2" s="1"/>
  <c r="DJ40" i="2"/>
  <c r="DI40" i="2"/>
  <c r="CI40" i="2"/>
  <c r="CH40" i="2"/>
  <c r="CG40" i="2"/>
  <c r="CF40" i="2"/>
  <c r="CE40" i="2"/>
  <c r="BE40" i="2"/>
  <c r="BD40" i="2"/>
  <c r="BC40" i="2"/>
  <c r="BB40" i="2"/>
  <c r="BA40" i="2"/>
  <c r="AB40" i="2"/>
  <c r="DM39" i="2"/>
  <c r="ET39" i="2" s="1"/>
  <c r="DL39" i="2"/>
  <c r="DL44" i="2" s="1"/>
  <c r="DK39" i="2"/>
  <c r="DJ39" i="2"/>
  <c r="DJ44" i="2" s="1"/>
  <c r="DI39" i="2"/>
  <c r="CI39" i="2"/>
  <c r="CI44" i="2" s="1"/>
  <c r="CH39" i="2"/>
  <c r="CH44" i="2" s="1"/>
  <c r="CG39" i="2"/>
  <c r="CG44" i="2" s="1"/>
  <c r="CF39" i="2"/>
  <c r="CE39" i="2"/>
  <c r="BE39" i="2"/>
  <c r="G39" i="2" s="1"/>
  <c r="BD39" i="2"/>
  <c r="BD44" i="2" s="1"/>
  <c r="BC39" i="2"/>
  <c r="BC44" i="2" s="1"/>
  <c r="BB39" i="2"/>
  <c r="BB44" i="2" s="1"/>
  <c r="BA39" i="2"/>
  <c r="ET38" i="2"/>
  <c r="DM38" i="2"/>
  <c r="DL38" i="2"/>
  <c r="DL43" i="2" s="1"/>
  <c r="DK38" i="2"/>
  <c r="DJ38" i="2"/>
  <c r="DJ43" i="2" s="1"/>
  <c r="DI38" i="2"/>
  <c r="CI38" i="2"/>
  <c r="G38" i="2" s="1"/>
  <c r="CH38" i="2"/>
  <c r="CG38" i="2"/>
  <c r="CG43" i="2" s="1"/>
  <c r="CF38" i="2"/>
  <c r="CE38" i="2"/>
  <c r="BF38" i="2"/>
  <c r="BE38" i="2"/>
  <c r="BD38" i="2"/>
  <c r="BD43" i="2" s="1"/>
  <c r="BC38" i="2"/>
  <c r="BC43" i="2" s="1"/>
  <c r="BB38" i="2"/>
  <c r="BA38" i="2"/>
  <c r="AB38" i="2"/>
  <c r="AB43" i="2" s="1"/>
  <c r="EQ37" i="2"/>
  <c r="EL37" i="2"/>
  <c r="EK37" i="2"/>
  <c r="EJ37" i="2"/>
  <c r="EI37" i="2"/>
  <c r="EH37" i="2"/>
  <c r="EG37" i="2"/>
  <c r="EF37" i="2"/>
  <c r="EE37" i="2"/>
  <c r="ED37" i="2"/>
  <c r="EC37" i="2"/>
  <c r="EB37" i="2"/>
  <c r="EA37" i="2"/>
  <c r="DZ37" i="2"/>
  <c r="DY37" i="2"/>
  <c r="DX37" i="2"/>
  <c r="DW37" i="2"/>
  <c r="DV37" i="2"/>
  <c r="DU37" i="2"/>
  <c r="DT37" i="2"/>
  <c r="DS37" i="2"/>
  <c r="DR37" i="2"/>
  <c r="DQ37" i="2"/>
  <c r="DP37" i="2"/>
  <c r="DO37" i="2"/>
  <c r="DN37" i="2"/>
  <c r="DH37" i="2"/>
  <c r="DG37" i="2"/>
  <c r="DF37" i="2"/>
  <c r="DE37" i="2"/>
  <c r="DD37" i="2"/>
  <c r="DC37" i="2"/>
  <c r="DB37" i="2"/>
  <c r="DA37" i="2"/>
  <c r="CZ37" i="2"/>
  <c r="CX37" i="2"/>
  <c r="CW37" i="2"/>
  <c r="CV37" i="2"/>
  <c r="CU37" i="2"/>
  <c r="CT37" i="2"/>
  <c r="CS37" i="2"/>
  <c r="CR37" i="2"/>
  <c r="CQ37" i="2"/>
  <c r="CP37" i="2"/>
  <c r="CO37" i="2"/>
  <c r="CN37" i="2"/>
  <c r="CM37" i="2"/>
  <c r="CL37" i="2"/>
  <c r="CK37" i="2"/>
  <c r="CJ37" i="2"/>
  <c r="CD37" i="2"/>
  <c r="CC37" i="2"/>
  <c r="CB37" i="2"/>
  <c r="CA37" i="2"/>
  <c r="BZ37" i="2"/>
  <c r="BY37" i="2"/>
  <c r="BX37" i="2"/>
  <c r="BW37" i="2"/>
  <c r="BV37" i="2"/>
  <c r="BU37" i="2"/>
  <c r="BT37" i="2"/>
  <c r="BS37" i="2"/>
  <c r="BR37" i="2"/>
  <c r="BQ37" i="2"/>
  <c r="BP37" i="2"/>
  <c r="BO37" i="2"/>
  <c r="BN37" i="2"/>
  <c r="BM37" i="2"/>
  <c r="BL37" i="2"/>
  <c r="BK37" i="2"/>
  <c r="BJ37" i="2"/>
  <c r="BI37" i="2"/>
  <c r="BH37" i="2"/>
  <c r="BG37" i="2"/>
  <c r="BF37" i="2"/>
  <c r="AZ37" i="2"/>
  <c r="AY37" i="2"/>
  <c r="AX37" i="2"/>
  <c r="AW37" i="2"/>
  <c r="AV37" i="2"/>
  <c r="AU37" i="2"/>
  <c r="AT37" i="2"/>
  <c r="AS37" i="2"/>
  <c r="AR37" i="2"/>
  <c r="AQ37" i="2"/>
  <c r="AP37" i="2"/>
  <c r="AM37" i="2"/>
  <c r="AL37" i="2"/>
  <c r="AJ37" i="2"/>
  <c r="AI37" i="2"/>
  <c r="AH37" i="2"/>
  <c r="AG37" i="2"/>
  <c r="AF37" i="2"/>
  <c r="AE37" i="2"/>
  <c r="AD37" i="2"/>
  <c r="AC37" i="2"/>
  <c r="H37" i="2"/>
  <c r="EQ36" i="2"/>
  <c r="DN36" i="2"/>
  <c r="DH36" i="2"/>
  <c r="DG36" i="2"/>
  <c r="DF36" i="2"/>
  <c r="DE36" i="2"/>
  <c r="DD36" i="2"/>
  <c r="DC36" i="2"/>
  <c r="DB36" i="2"/>
  <c r="ER36" i="2" s="1"/>
  <c r="DA36" i="2"/>
  <c r="CZ36" i="2"/>
  <c r="CY36" i="2"/>
  <c r="CX36" i="2"/>
  <c r="CW36" i="2"/>
  <c r="CV36" i="2"/>
  <c r="CU36" i="2"/>
  <c r="CT36" i="2"/>
  <c r="CS36" i="2"/>
  <c r="CR36" i="2"/>
  <c r="CQ36" i="2"/>
  <c r="CP36" i="2"/>
  <c r="CO36" i="2"/>
  <c r="CN36" i="2"/>
  <c r="CM36" i="2"/>
  <c r="CL36" i="2"/>
  <c r="CK36" i="2"/>
  <c r="CJ36" i="2"/>
  <c r="CD36" i="2"/>
  <c r="CC36" i="2"/>
  <c r="CB36" i="2"/>
  <c r="CA36" i="2"/>
  <c r="BZ36" i="2"/>
  <c r="BY36" i="2"/>
  <c r="BX36" i="2"/>
  <c r="BW36" i="2"/>
  <c r="BV36" i="2"/>
  <c r="BU36" i="2"/>
  <c r="BT36" i="2"/>
  <c r="BS36" i="2"/>
  <c r="BR36" i="2"/>
  <c r="BQ36" i="2"/>
  <c r="BP36" i="2"/>
  <c r="BM36" i="2"/>
  <c r="BL36" i="2"/>
  <c r="BK36" i="2"/>
  <c r="BJ36" i="2"/>
  <c r="BI36" i="2"/>
  <c r="BH36" i="2"/>
  <c r="AZ36" i="2"/>
  <c r="AX36" i="2"/>
  <c r="AR36" i="2"/>
  <c r="AN36" i="2"/>
  <c r="AL36" i="2"/>
  <c r="AJ36" i="2"/>
  <c r="AI36" i="2"/>
  <c r="AH36" i="2"/>
  <c r="AG36" i="2"/>
  <c r="AF36" i="2"/>
  <c r="AE36" i="2"/>
  <c r="AD36" i="2"/>
  <c r="AC36" i="2"/>
  <c r="H36" i="2"/>
  <c r="DM35" i="2"/>
  <c r="DK35" i="2"/>
  <c r="CY35" i="2"/>
  <c r="CI35" i="2"/>
  <c r="CH35" i="2"/>
  <c r="CH37" i="2" s="1"/>
  <c r="CG35" i="2"/>
  <c r="CF35" i="2"/>
  <c r="CE35" i="2"/>
  <c r="BE35" i="2"/>
  <c r="BD35" i="2"/>
  <c r="BC35" i="2"/>
  <c r="BB35" i="2"/>
  <c r="BA35" i="2"/>
  <c r="AB35" i="2"/>
  <c r="AB37" i="2" s="1"/>
  <c r="DM34" i="2"/>
  <c r="DL34" i="2"/>
  <c r="DK34" i="2"/>
  <c r="ES34" i="2" s="1"/>
  <c r="DJ34" i="2"/>
  <c r="DI34" i="2"/>
  <c r="CH34" i="2"/>
  <c r="CH36" i="2" s="1"/>
  <c r="CF34" i="2"/>
  <c r="BO34" i="2"/>
  <c r="BO36" i="2" s="1"/>
  <c r="BN34" i="2"/>
  <c r="BN36" i="2" s="1"/>
  <c r="BG34" i="2"/>
  <c r="CE34" i="2" s="1"/>
  <c r="BE34" i="2"/>
  <c r="BD34" i="2"/>
  <c r="BC34" i="2"/>
  <c r="BB34" i="2"/>
  <c r="BA34" i="2"/>
  <c r="AV34" i="2"/>
  <c r="AB34" i="2"/>
  <c r="DM33" i="2"/>
  <c r="DL33" i="2"/>
  <c r="DK33" i="2"/>
  <c r="DJ33" i="2"/>
  <c r="DI33" i="2"/>
  <c r="CI33" i="2"/>
  <c r="CH33" i="2"/>
  <c r="CG33" i="2"/>
  <c r="CF33" i="2"/>
  <c r="CE33" i="2"/>
  <c r="BE33" i="2"/>
  <c r="BD33" i="2"/>
  <c r="BC33" i="2"/>
  <c r="BB33" i="2"/>
  <c r="BA33" i="2"/>
  <c r="AB33" i="2"/>
  <c r="DM32" i="2"/>
  <c r="DL32" i="2"/>
  <c r="DK32" i="2"/>
  <c r="DJ32" i="2"/>
  <c r="CI32" i="2"/>
  <c r="CI37" i="2" s="1"/>
  <c r="CH32" i="2"/>
  <c r="CG32" i="2"/>
  <c r="CF32" i="2"/>
  <c r="CF37" i="2" s="1"/>
  <c r="CE32" i="2"/>
  <c r="BC32" i="2"/>
  <c r="AO32" i="2"/>
  <c r="AO37" i="2" s="1"/>
  <c r="AN32" i="2"/>
  <c r="BE32" i="2" s="1"/>
  <c r="BE37" i="2" s="1"/>
  <c r="AK32" i="2"/>
  <c r="DM31" i="2"/>
  <c r="DL31" i="2"/>
  <c r="DL36" i="2" s="1"/>
  <c r="DK31" i="2"/>
  <c r="DK36" i="2" s="1"/>
  <c r="DJ31" i="2"/>
  <c r="DI31" i="2"/>
  <c r="CH31" i="2"/>
  <c r="CG31" i="2"/>
  <c r="CF31" i="2"/>
  <c r="CE31" i="2"/>
  <c r="AY31" i="2"/>
  <c r="AY36" i="2" s="1"/>
  <c r="AW31" i="2"/>
  <c r="AW36" i="2" s="1"/>
  <c r="AV31" i="2"/>
  <c r="AV36" i="2" s="1"/>
  <c r="AU31" i="2"/>
  <c r="AU36" i="2" s="1"/>
  <c r="AT31" i="2"/>
  <c r="AT36" i="2" s="1"/>
  <c r="AS31" i="2"/>
  <c r="AS36" i="2" s="1"/>
  <c r="AQ31" i="2"/>
  <c r="AQ36" i="2" s="1"/>
  <c r="AP31" i="2"/>
  <c r="AP36" i="2" s="1"/>
  <c r="AO31" i="2"/>
  <c r="AO36" i="2" s="1"/>
  <c r="AM31" i="2"/>
  <c r="AK31" i="2"/>
  <c r="AK36" i="2" s="1"/>
  <c r="EQ30" i="2"/>
  <c r="EL30" i="2"/>
  <c r="EK30" i="2"/>
  <c r="EJ30" i="2"/>
  <c r="EI30" i="2"/>
  <c r="EH30" i="2"/>
  <c r="EG30" i="2"/>
  <c r="EF30" i="2"/>
  <c r="EE30" i="2"/>
  <c r="ED30" i="2"/>
  <c r="EC30" i="2"/>
  <c r="EB30" i="2"/>
  <c r="EA30" i="2"/>
  <c r="DZ30" i="2"/>
  <c r="DY30" i="2"/>
  <c r="DX30" i="2"/>
  <c r="DW30" i="2"/>
  <c r="DV30" i="2"/>
  <c r="DU30" i="2"/>
  <c r="DT30" i="2"/>
  <c r="DS30" i="2"/>
  <c r="DR30" i="2"/>
  <c r="DQ30" i="2"/>
  <c r="DP30" i="2"/>
  <c r="DO30" i="2"/>
  <c r="DN30" i="2"/>
  <c r="DH30" i="2"/>
  <c r="DG30" i="2"/>
  <c r="DF30" i="2"/>
  <c r="DE30" i="2"/>
  <c r="DD30" i="2"/>
  <c r="DC30" i="2"/>
  <c r="DB30" i="2"/>
  <c r="ER30" i="2" s="1"/>
  <c r="DA30" i="2"/>
  <c r="CZ30" i="2"/>
  <c r="CY30" i="2"/>
  <c r="CX30" i="2"/>
  <c r="CW30" i="2"/>
  <c r="CV30" i="2"/>
  <c r="CU30" i="2"/>
  <c r="CT30" i="2"/>
  <c r="CS30" i="2"/>
  <c r="CR30" i="2"/>
  <c r="CQ30" i="2"/>
  <c r="CP30" i="2"/>
  <c r="CO30" i="2"/>
  <c r="CN30" i="2"/>
  <c r="CM30" i="2"/>
  <c r="CL30" i="2"/>
  <c r="CK30" i="2"/>
  <c r="CJ30" i="2"/>
  <c r="CD30" i="2"/>
  <c r="CC30" i="2"/>
  <c r="CB30" i="2"/>
  <c r="CA30" i="2"/>
  <c r="BZ30" i="2"/>
  <c r="BY30" i="2"/>
  <c r="BX30" i="2"/>
  <c r="BW30" i="2"/>
  <c r="BV30" i="2"/>
  <c r="BU30" i="2"/>
  <c r="BT30" i="2"/>
  <c r="BS30" i="2"/>
  <c r="BR30" i="2"/>
  <c r="BQ30" i="2"/>
  <c r="BP30" i="2"/>
  <c r="BO30" i="2"/>
  <c r="BN30" i="2"/>
  <c r="BM30" i="2"/>
  <c r="BL30" i="2"/>
  <c r="BK30" i="2"/>
  <c r="BJ30" i="2"/>
  <c r="BI30" i="2"/>
  <c r="BH30" i="2"/>
  <c r="BG30" i="2"/>
  <c r="CE30" i="2" s="1"/>
  <c r="BF30" i="2"/>
  <c r="AZ30" i="2"/>
  <c r="AY30" i="2"/>
  <c r="AX30" i="2"/>
  <c r="AW30" i="2"/>
  <c r="AV30" i="2"/>
  <c r="AU30" i="2"/>
  <c r="AT30" i="2"/>
  <c r="AS30" i="2"/>
  <c r="AR30" i="2"/>
  <c r="AQ30" i="2"/>
  <c r="AP30" i="2"/>
  <c r="AO30" i="2"/>
  <c r="AN30" i="2"/>
  <c r="AM30" i="2"/>
  <c r="AL30" i="2"/>
  <c r="AJ30" i="2"/>
  <c r="AI30" i="2"/>
  <c r="AH30" i="2"/>
  <c r="AG30" i="2"/>
  <c r="AF30" i="2"/>
  <c r="AE30" i="2"/>
  <c r="AD30" i="2"/>
  <c r="AC30" i="2"/>
  <c r="H30" i="2"/>
  <c r="EQ29" i="2"/>
  <c r="DN29" i="2"/>
  <c r="DH29" i="2"/>
  <c r="DG29" i="2"/>
  <c r="DF29" i="2"/>
  <c r="DE29" i="2"/>
  <c r="DD29" i="2"/>
  <c r="DC29" i="2"/>
  <c r="DB29" i="2"/>
  <c r="DA29" i="2"/>
  <c r="CZ29" i="2"/>
  <c r="CY29" i="2"/>
  <c r="CX29" i="2"/>
  <c r="CW29" i="2"/>
  <c r="CV29" i="2"/>
  <c r="CU29" i="2"/>
  <c r="CT29" i="2"/>
  <c r="CS29" i="2"/>
  <c r="CR29" i="2"/>
  <c r="CQ29" i="2"/>
  <c r="CP29" i="2"/>
  <c r="CO29" i="2"/>
  <c r="CN29" i="2"/>
  <c r="CM29" i="2"/>
  <c r="CL29" i="2"/>
  <c r="CK29" i="2"/>
  <c r="DI29" i="2" s="1"/>
  <c r="CJ29" i="2"/>
  <c r="CD29" i="2"/>
  <c r="CC29" i="2"/>
  <c r="CB29" i="2"/>
  <c r="CA29" i="2"/>
  <c r="BZ29" i="2"/>
  <c r="BY29" i="2"/>
  <c r="BX29" i="2"/>
  <c r="BW29" i="2"/>
  <c r="BV29" i="2"/>
  <c r="BU29" i="2"/>
  <c r="BT29" i="2"/>
  <c r="BS29" i="2"/>
  <c r="BR29" i="2"/>
  <c r="BQ29" i="2"/>
  <c r="BP29" i="2"/>
  <c r="BO29" i="2"/>
  <c r="BN29" i="2"/>
  <c r="BM29" i="2"/>
  <c r="BL29" i="2"/>
  <c r="BK29" i="2"/>
  <c r="BJ29" i="2"/>
  <c r="BI29" i="2"/>
  <c r="BH29" i="2"/>
  <c r="BG29" i="2"/>
  <c r="AZ29" i="2"/>
  <c r="AY29" i="2"/>
  <c r="AX29" i="2"/>
  <c r="AW29" i="2"/>
  <c r="AV29" i="2"/>
  <c r="AU29" i="2"/>
  <c r="AT29" i="2"/>
  <c r="AS29" i="2"/>
  <c r="AR29" i="2"/>
  <c r="AQ29" i="2"/>
  <c r="AP29" i="2"/>
  <c r="AO29" i="2"/>
  <c r="AN29" i="2"/>
  <c r="AM29" i="2"/>
  <c r="AL29" i="2"/>
  <c r="AK29" i="2"/>
  <c r="AJ29" i="2"/>
  <c r="AI29" i="2"/>
  <c r="AH29" i="2"/>
  <c r="AG29" i="2"/>
  <c r="AF29" i="2"/>
  <c r="AE29" i="2"/>
  <c r="AD29" i="2"/>
  <c r="AC29" i="2"/>
  <c r="H29" i="2"/>
  <c r="DM28" i="2"/>
  <c r="DL28" i="2"/>
  <c r="DK28" i="2"/>
  <c r="DJ28" i="2"/>
  <c r="DI28" i="2"/>
  <c r="CI28" i="2"/>
  <c r="CH28" i="2"/>
  <c r="CG28" i="2"/>
  <c r="CF28" i="2"/>
  <c r="CE28" i="2"/>
  <c r="BE28" i="2"/>
  <c r="BD28" i="2"/>
  <c r="BC28" i="2"/>
  <c r="BB28" i="2"/>
  <c r="BA28" i="2"/>
  <c r="AB28" i="2"/>
  <c r="AB30" i="2" s="1"/>
  <c r="DM27" i="2"/>
  <c r="ET27" i="2" s="1"/>
  <c r="DL27" i="2"/>
  <c r="DK27" i="2"/>
  <c r="DJ27" i="2"/>
  <c r="DI27" i="2"/>
  <c r="CI27" i="2"/>
  <c r="CH27" i="2"/>
  <c r="CG27" i="2"/>
  <c r="CF27" i="2"/>
  <c r="CE27" i="2"/>
  <c r="BE27" i="2"/>
  <c r="BE29" i="2" s="1"/>
  <c r="BD27" i="2"/>
  <c r="BC27" i="2"/>
  <c r="BB27" i="2"/>
  <c r="BA27" i="2"/>
  <c r="AB27" i="2"/>
  <c r="DM26" i="2"/>
  <c r="ET26" i="2" s="1"/>
  <c r="DL26" i="2"/>
  <c r="DK26" i="2"/>
  <c r="DJ26" i="2"/>
  <c r="ES26" i="2" s="1"/>
  <c r="DI26" i="2"/>
  <c r="CI26" i="2"/>
  <c r="CH26" i="2"/>
  <c r="CG26" i="2"/>
  <c r="CF26" i="2"/>
  <c r="CE26" i="2"/>
  <c r="BE26" i="2"/>
  <c r="BD26" i="2"/>
  <c r="BC26" i="2"/>
  <c r="BB26" i="2"/>
  <c r="BA26" i="2"/>
  <c r="AB26" i="2"/>
  <c r="ET25" i="2"/>
  <c r="DM25" i="2"/>
  <c r="DL25" i="2"/>
  <c r="DK25" i="2"/>
  <c r="DK30" i="2" s="1"/>
  <c r="DJ25" i="2"/>
  <c r="DI25" i="2"/>
  <c r="CI25" i="2"/>
  <c r="CI30" i="2" s="1"/>
  <c r="CH25" i="2"/>
  <c r="CH30" i="2" s="1"/>
  <c r="CG25" i="2"/>
  <c r="CG30" i="2" s="1"/>
  <c r="CF25" i="2"/>
  <c r="CF30" i="2" s="1"/>
  <c r="CE25" i="2"/>
  <c r="BE25" i="2"/>
  <c r="BC25" i="2"/>
  <c r="BC30" i="2" s="1"/>
  <c r="AK25" i="2"/>
  <c r="AK30" i="2" s="1"/>
  <c r="DM24" i="2"/>
  <c r="DL24" i="2"/>
  <c r="DK24" i="2"/>
  <c r="ES24" i="2" s="1"/>
  <c r="DJ24" i="2"/>
  <c r="DJ29" i="2" s="1"/>
  <c r="DI24" i="2"/>
  <c r="CI24" i="2"/>
  <c r="CH24" i="2"/>
  <c r="CG24" i="2"/>
  <c r="CG29" i="2" s="1"/>
  <c r="CF24" i="2"/>
  <c r="CE24" i="2"/>
  <c r="BD24" i="2"/>
  <c r="BD29" i="2" s="1"/>
  <c r="BC24" i="2"/>
  <c r="BB24" i="2"/>
  <c r="BA24" i="2"/>
  <c r="AB24" i="2"/>
  <c r="AB29" i="2" s="1"/>
  <c r="G24" i="2"/>
  <c r="EQ23" i="2"/>
  <c r="EL23" i="2"/>
  <c r="EK23" i="2"/>
  <c r="EJ23" i="2"/>
  <c r="EI23" i="2"/>
  <c r="EH23" i="2"/>
  <c r="EG23" i="2"/>
  <c r="EF23" i="2"/>
  <c r="EE23" i="2"/>
  <c r="ED23" i="2"/>
  <c r="EC23" i="2"/>
  <c r="EB23" i="2"/>
  <c r="EA23" i="2"/>
  <c r="DZ23" i="2"/>
  <c r="DY23" i="2"/>
  <c r="DX23" i="2"/>
  <c r="DW23" i="2"/>
  <c r="DV23" i="2"/>
  <c r="DU23" i="2"/>
  <c r="DT23" i="2"/>
  <c r="DS23" i="2"/>
  <c r="DR23" i="2"/>
  <c r="DQ23" i="2"/>
  <c r="DP23" i="2"/>
  <c r="DO23" i="2"/>
  <c r="DN23" i="2"/>
  <c r="DH23" i="2"/>
  <c r="DG23" i="2"/>
  <c r="DF23" i="2"/>
  <c r="DE23" i="2"/>
  <c r="DD23" i="2"/>
  <c r="DC23" i="2"/>
  <c r="DB23" i="2"/>
  <c r="ER23" i="2" s="1"/>
  <c r="DA23" i="2"/>
  <c r="CZ23" i="2"/>
  <c r="CY23" i="2"/>
  <c r="CX23" i="2"/>
  <c r="CW23" i="2"/>
  <c r="CV23" i="2"/>
  <c r="CU23" i="2"/>
  <c r="CT23" i="2"/>
  <c r="CS23" i="2"/>
  <c r="CR23" i="2"/>
  <c r="CQ23" i="2"/>
  <c r="CP23" i="2"/>
  <c r="CO23" i="2"/>
  <c r="CN23" i="2"/>
  <c r="CM23" i="2"/>
  <c r="CL23" i="2"/>
  <c r="CK23" i="2"/>
  <c r="CJ23" i="2"/>
  <c r="CD23" i="2"/>
  <c r="CC23" i="2"/>
  <c r="CB23" i="2"/>
  <c r="CA23" i="2"/>
  <c r="BZ23" i="2"/>
  <c r="BY23" i="2"/>
  <c r="BX23" i="2"/>
  <c r="BW23" i="2"/>
  <c r="BV23" i="2"/>
  <c r="BU23" i="2"/>
  <c r="BT23" i="2"/>
  <c r="BS23" i="2"/>
  <c r="BR23" i="2"/>
  <c r="BQ23" i="2"/>
  <c r="BP23" i="2"/>
  <c r="BO23" i="2"/>
  <c r="BN23" i="2"/>
  <c r="BM23" i="2"/>
  <c r="BL23" i="2"/>
  <c r="BK23" i="2"/>
  <c r="BJ23" i="2"/>
  <c r="BI23" i="2"/>
  <c r="BH23" i="2"/>
  <c r="BG23" i="2"/>
  <c r="AZ23" i="2"/>
  <c r="AY23" i="2"/>
  <c r="AX23" i="2"/>
  <c r="AW23" i="2"/>
  <c r="AV23" i="2"/>
  <c r="AU23" i="2"/>
  <c r="AT23" i="2"/>
  <c r="AS23" i="2"/>
  <c r="AR23" i="2"/>
  <c r="AQ23" i="2"/>
  <c r="AP23" i="2"/>
  <c r="AO23" i="2"/>
  <c r="AN23" i="2"/>
  <c r="AM23" i="2"/>
  <c r="AL23" i="2"/>
  <c r="AJ23" i="2"/>
  <c r="AI23" i="2"/>
  <c r="AH23" i="2"/>
  <c r="AG23" i="2"/>
  <c r="AF23" i="2"/>
  <c r="AE23" i="2"/>
  <c r="AD23" i="2"/>
  <c r="AC23" i="2"/>
  <c r="AA23" i="2"/>
  <c r="Z23" i="2"/>
  <c r="Y23" i="2"/>
  <c r="X23" i="2"/>
  <c r="W23" i="2"/>
  <c r="V23" i="2"/>
  <c r="U23" i="2"/>
  <c r="T23" i="2"/>
  <c r="S23" i="2"/>
  <c r="R23" i="2"/>
  <c r="Q23" i="2"/>
  <c r="P23" i="2"/>
  <c r="O23" i="2"/>
  <c r="N23" i="2"/>
  <c r="M23" i="2"/>
  <c r="L23" i="2"/>
  <c r="K23" i="2"/>
  <c r="J23" i="2"/>
  <c r="I23" i="2"/>
  <c r="H23" i="2"/>
  <c r="EQ22" i="2"/>
  <c r="DN22" i="2"/>
  <c r="DH22" i="2"/>
  <c r="DG22" i="2"/>
  <c r="DF22" i="2"/>
  <c r="DE22" i="2"/>
  <c r="DD22" i="2"/>
  <c r="DC22" i="2"/>
  <c r="DB22" i="2"/>
  <c r="DA22" i="2"/>
  <c r="CZ22" i="2"/>
  <c r="CY22" i="2"/>
  <c r="CX22" i="2"/>
  <c r="CW22" i="2"/>
  <c r="CV22" i="2"/>
  <c r="CU22" i="2"/>
  <c r="CT22" i="2"/>
  <c r="CS22" i="2"/>
  <c r="CR22" i="2"/>
  <c r="CQ22" i="2"/>
  <c r="CP22" i="2"/>
  <c r="CO22" i="2"/>
  <c r="CN22" i="2"/>
  <c r="CM22" i="2"/>
  <c r="CL22" i="2"/>
  <c r="CK22" i="2"/>
  <c r="DI22" i="2" s="1"/>
  <c r="CJ22" i="2"/>
  <c r="CD22" i="2"/>
  <c r="CC22" i="2"/>
  <c r="CB22" i="2"/>
  <c r="CA22" i="2"/>
  <c r="BZ22" i="2"/>
  <c r="BY22" i="2"/>
  <c r="BX22" i="2"/>
  <c r="BW22" i="2"/>
  <c r="BV22" i="2"/>
  <c r="BU22" i="2"/>
  <c r="BT22" i="2"/>
  <c r="BS22" i="2"/>
  <c r="BR22" i="2"/>
  <c r="BQ22" i="2"/>
  <c r="BP22" i="2"/>
  <c r="BO22" i="2"/>
  <c r="BN22" i="2"/>
  <c r="BM22" i="2"/>
  <c r="BL22" i="2"/>
  <c r="BK22" i="2"/>
  <c r="BJ22" i="2"/>
  <c r="BI22" i="2"/>
  <c r="BH22" i="2"/>
  <c r="BG22" i="2"/>
  <c r="CE22" i="2" s="1"/>
  <c r="AZ22" i="2"/>
  <c r="AY22" i="2"/>
  <c r="AX22" i="2"/>
  <c r="AW22" i="2"/>
  <c r="AV22" i="2"/>
  <c r="AU22" i="2"/>
  <c r="AT22" i="2"/>
  <c r="AS22" i="2"/>
  <c r="AR22" i="2"/>
  <c r="AQ22" i="2"/>
  <c r="AP22" i="2"/>
  <c r="AO22" i="2"/>
  <c r="AN22" i="2"/>
  <c r="AM22" i="2"/>
  <c r="AL22" i="2"/>
  <c r="AK22" i="2"/>
  <c r="AJ22" i="2"/>
  <c r="AI22" i="2"/>
  <c r="AH22" i="2"/>
  <c r="AG22" i="2"/>
  <c r="AF22" i="2"/>
  <c r="AE22" i="2"/>
  <c r="AD22" i="2"/>
  <c r="AC22" i="2"/>
  <c r="H22" i="2"/>
  <c r="DM21" i="2"/>
  <c r="DL21" i="2"/>
  <c r="DK21" i="2"/>
  <c r="DJ21" i="2"/>
  <c r="DI21" i="2"/>
  <c r="CI21" i="2"/>
  <c r="CH21" i="2"/>
  <c r="CG21" i="2"/>
  <c r="CF21" i="2"/>
  <c r="CE21" i="2"/>
  <c r="BF21" i="2"/>
  <c r="BF46" i="2" s="1"/>
  <c r="BE21" i="2"/>
  <c r="G21" i="2" s="1"/>
  <c r="BD21" i="2"/>
  <c r="BC21" i="2"/>
  <c r="BB21" i="2"/>
  <c r="BA21" i="2"/>
  <c r="AB21" i="2"/>
  <c r="AB23" i="2" s="1"/>
  <c r="DM20" i="2"/>
  <c r="DL20" i="2"/>
  <c r="DK20" i="2"/>
  <c r="ES20" i="2" s="1"/>
  <c r="DJ20" i="2"/>
  <c r="DI20" i="2"/>
  <c r="CI20" i="2"/>
  <c r="CH20" i="2"/>
  <c r="CG20" i="2"/>
  <c r="CF20" i="2"/>
  <c r="CE20" i="2"/>
  <c r="BE20" i="2"/>
  <c r="BD20" i="2"/>
  <c r="BC20" i="2"/>
  <c r="BB20" i="2"/>
  <c r="BA20" i="2"/>
  <c r="AB20" i="2"/>
  <c r="DM19" i="2"/>
  <c r="DL19" i="2"/>
  <c r="DK19" i="2"/>
  <c r="ES19" i="2" s="1"/>
  <c r="DJ19" i="2"/>
  <c r="DI19" i="2"/>
  <c r="CI19" i="2"/>
  <c r="CH19" i="2"/>
  <c r="CG19" i="2"/>
  <c r="CF19" i="2"/>
  <c r="CE19" i="2"/>
  <c r="BE19" i="2"/>
  <c r="BD19" i="2"/>
  <c r="BC19" i="2"/>
  <c r="BB19" i="2"/>
  <c r="BA19" i="2"/>
  <c r="AB19" i="2"/>
  <c r="DM18" i="2"/>
  <c r="DL18" i="2"/>
  <c r="DK18" i="2"/>
  <c r="DJ18" i="2"/>
  <c r="DI18" i="2"/>
  <c r="CI18" i="2"/>
  <c r="CI23" i="2" s="1"/>
  <c r="CH18" i="2"/>
  <c r="CH23" i="2" s="1"/>
  <c r="CG18" i="2"/>
  <c r="CG23" i="2" s="1"/>
  <c r="CF18" i="2"/>
  <c r="CF23" i="2" s="1"/>
  <c r="CE18" i="2"/>
  <c r="CE23" i="2" s="1"/>
  <c r="BE18" i="2"/>
  <c r="BE23" i="2" s="1"/>
  <c r="BC18" i="2"/>
  <c r="BC23" i="2" s="1"/>
  <c r="AK18" i="2"/>
  <c r="AK23" i="2" s="1"/>
  <c r="DM17" i="2"/>
  <c r="DL17" i="2"/>
  <c r="DK17" i="2"/>
  <c r="DJ17" i="2"/>
  <c r="DI17" i="2"/>
  <c r="CI17" i="2"/>
  <c r="CI22" i="2" s="1"/>
  <c r="CH17" i="2"/>
  <c r="CH22" i="2" s="1"/>
  <c r="CG17" i="2"/>
  <c r="CG22" i="2" s="1"/>
  <c r="CF17" i="2"/>
  <c r="CE17" i="2"/>
  <c r="BE17" i="2"/>
  <c r="G17" i="2" s="1"/>
  <c r="BD17" i="2"/>
  <c r="BD22" i="2" s="1"/>
  <c r="BC17" i="2"/>
  <c r="BC22" i="2" s="1"/>
  <c r="BB17" i="2"/>
  <c r="BB22" i="2" s="1"/>
  <c r="BA17" i="2"/>
  <c r="AB17" i="2"/>
  <c r="AB22" i="2" s="1"/>
  <c r="EQ16" i="2"/>
  <c r="EL16" i="2"/>
  <c r="EK16" i="2"/>
  <c r="EJ16" i="2"/>
  <c r="EI16" i="2"/>
  <c r="EH16" i="2"/>
  <c r="EG16" i="2"/>
  <c r="EF16" i="2"/>
  <c r="EE16" i="2"/>
  <c r="ED16" i="2"/>
  <c r="EC16" i="2"/>
  <c r="EB16" i="2"/>
  <c r="EA16" i="2"/>
  <c r="DZ16" i="2"/>
  <c r="DY16" i="2"/>
  <c r="DX16" i="2"/>
  <c r="DW16" i="2"/>
  <c r="DV16" i="2"/>
  <c r="DU16" i="2"/>
  <c r="DT16" i="2"/>
  <c r="DS16" i="2"/>
  <c r="DR16" i="2"/>
  <c r="DQ16" i="2"/>
  <c r="DP16" i="2"/>
  <c r="DO16" i="2"/>
  <c r="DN16" i="2"/>
  <c r="DH16" i="2"/>
  <c r="DG16" i="2"/>
  <c r="DF16" i="2"/>
  <c r="DE16" i="2"/>
  <c r="DD16" i="2"/>
  <c r="DC16" i="2"/>
  <c r="DB16" i="2"/>
  <c r="DA16" i="2"/>
  <c r="CZ16" i="2"/>
  <c r="CY16" i="2"/>
  <c r="CX16" i="2"/>
  <c r="CW16" i="2"/>
  <c r="CV16" i="2"/>
  <c r="CU16" i="2"/>
  <c r="CT16" i="2"/>
  <c r="CS16" i="2"/>
  <c r="CR16" i="2"/>
  <c r="CQ16" i="2"/>
  <c r="CP16" i="2"/>
  <c r="CO16" i="2"/>
  <c r="CN16" i="2"/>
  <c r="CM16" i="2"/>
  <c r="CL16" i="2"/>
  <c r="CK16" i="2"/>
  <c r="CJ16" i="2"/>
  <c r="CD16" i="2"/>
  <c r="CC16" i="2"/>
  <c r="CB16" i="2"/>
  <c r="CA16" i="2"/>
  <c r="BZ16" i="2"/>
  <c r="BY16" i="2"/>
  <c r="BX16" i="2"/>
  <c r="BW16" i="2"/>
  <c r="BV16" i="2"/>
  <c r="BU16" i="2"/>
  <c r="BT16" i="2"/>
  <c r="BS16" i="2"/>
  <c r="BR16" i="2"/>
  <c r="BQ16" i="2"/>
  <c r="BP16" i="2"/>
  <c r="BN16" i="2"/>
  <c r="BM16" i="2"/>
  <c r="BL16" i="2"/>
  <c r="BK16" i="2"/>
  <c r="BJ16" i="2"/>
  <c r="BI16" i="2"/>
  <c r="BH16" i="2"/>
  <c r="BG16" i="2"/>
  <c r="BF16" i="2"/>
  <c r="AZ16" i="2"/>
  <c r="AY16" i="2"/>
  <c r="AX16" i="2"/>
  <c r="AW16" i="2"/>
  <c r="AV16" i="2"/>
  <c r="AU16" i="2"/>
  <c r="AT16" i="2"/>
  <c r="AS16" i="2"/>
  <c r="AR16" i="2"/>
  <c r="AQ16" i="2"/>
  <c r="AP16" i="2"/>
  <c r="AO16" i="2"/>
  <c r="AN16" i="2"/>
  <c r="AM16" i="2"/>
  <c r="AL16" i="2"/>
  <c r="AJ16" i="2"/>
  <c r="AI16" i="2"/>
  <c r="AH16" i="2"/>
  <c r="AG16" i="2"/>
  <c r="AF16" i="2"/>
  <c r="AE16" i="2"/>
  <c r="AD16" i="2"/>
  <c r="AC16" i="2"/>
  <c r="AA16" i="2"/>
  <c r="Z16" i="2"/>
  <c r="Y16" i="2"/>
  <c r="X16" i="2"/>
  <c r="W16" i="2"/>
  <c r="V16" i="2"/>
  <c r="U16" i="2"/>
  <c r="T16" i="2"/>
  <c r="S16" i="2"/>
  <c r="R16" i="2"/>
  <c r="Q16" i="2"/>
  <c r="P16" i="2"/>
  <c r="O16" i="2"/>
  <c r="N16" i="2"/>
  <c r="M16" i="2"/>
  <c r="L16" i="2"/>
  <c r="K16" i="2"/>
  <c r="J16" i="2"/>
  <c r="I16" i="2"/>
  <c r="H16" i="2"/>
  <c r="EQ15" i="2"/>
  <c r="DH15" i="2"/>
  <c r="DG15" i="2"/>
  <c r="DF15" i="2"/>
  <c r="DE15" i="2"/>
  <c r="DD15" i="2"/>
  <c r="DC15" i="2"/>
  <c r="DB15" i="2"/>
  <c r="DA15" i="2"/>
  <c r="CZ15" i="2"/>
  <c r="CY15" i="2"/>
  <c r="CX15" i="2"/>
  <c r="CW15" i="2"/>
  <c r="CV15" i="2"/>
  <c r="CU15" i="2"/>
  <c r="CT15" i="2"/>
  <c r="CS15" i="2"/>
  <c r="CR15" i="2"/>
  <c r="CQ15" i="2"/>
  <c r="CP15" i="2"/>
  <c r="CO15" i="2"/>
  <c r="CN15" i="2"/>
  <c r="CM15" i="2"/>
  <c r="CL15" i="2"/>
  <c r="CK15" i="2"/>
  <c r="DI15" i="2" s="1"/>
  <c r="CJ15" i="2"/>
  <c r="CD15" i="2"/>
  <c r="CC15" i="2"/>
  <c r="CB15" i="2"/>
  <c r="CA15" i="2"/>
  <c r="BZ15" i="2"/>
  <c r="BY15" i="2"/>
  <c r="BX15" i="2"/>
  <c r="BW15" i="2"/>
  <c r="BV15" i="2"/>
  <c r="BU15" i="2"/>
  <c r="BT15" i="2"/>
  <c r="BS15" i="2"/>
  <c r="BR15" i="2"/>
  <c r="BQ15" i="2"/>
  <c r="BP15" i="2"/>
  <c r="BO15" i="2"/>
  <c r="BN15" i="2"/>
  <c r="BM15" i="2"/>
  <c r="BL15" i="2"/>
  <c r="BK15" i="2"/>
  <c r="BJ15" i="2"/>
  <c r="BI15" i="2"/>
  <c r="BH15" i="2"/>
  <c r="BG15" i="2"/>
  <c r="CE15" i="2" s="1"/>
  <c r="AZ15" i="2"/>
  <c r="AY15" i="2"/>
  <c r="AX15" i="2"/>
  <c r="AW15" i="2"/>
  <c r="AV15" i="2"/>
  <c r="AU15" i="2"/>
  <c r="AT15" i="2"/>
  <c r="AS15" i="2"/>
  <c r="AR15" i="2"/>
  <c r="AQ15" i="2"/>
  <c r="AP15" i="2"/>
  <c r="AO15" i="2"/>
  <c r="AN15" i="2"/>
  <c r="AM15" i="2"/>
  <c r="AL15" i="2"/>
  <c r="AK15" i="2"/>
  <c r="AJ15" i="2"/>
  <c r="AI15" i="2"/>
  <c r="AH15" i="2"/>
  <c r="AG15" i="2"/>
  <c r="AF15" i="2"/>
  <c r="AE15" i="2"/>
  <c r="AD15" i="2"/>
  <c r="AC15" i="2"/>
  <c r="H15" i="2"/>
  <c r="DM14" i="2"/>
  <c r="DL14" i="2"/>
  <c r="DK14" i="2"/>
  <c r="CI14" i="2"/>
  <c r="CI46" i="2" s="1"/>
  <c r="CG14" i="2"/>
  <c r="CG46" i="2" s="1"/>
  <c r="BO14" i="2"/>
  <c r="BO46" i="2" s="1"/>
  <c r="BE14" i="2"/>
  <c r="BD14" i="2"/>
  <c r="BC14" i="2"/>
  <c r="BB14" i="2"/>
  <c r="BB46" i="2" s="1"/>
  <c r="BA14" i="2"/>
  <c r="AB14" i="2"/>
  <c r="AB46" i="2" s="1"/>
  <c r="DM13" i="2"/>
  <c r="DL13" i="2"/>
  <c r="DK13" i="2"/>
  <c r="DJ13" i="2"/>
  <c r="ES13" i="2" s="1"/>
  <c r="DI13" i="2"/>
  <c r="CI13" i="2"/>
  <c r="CH13" i="2"/>
  <c r="CG13" i="2"/>
  <c r="CF13" i="2"/>
  <c r="BE13" i="2"/>
  <c r="BD13" i="2"/>
  <c r="BC13" i="2"/>
  <c r="BB13" i="2"/>
  <c r="BA13" i="2"/>
  <c r="AB13" i="2"/>
  <c r="ES12" i="2"/>
  <c r="DM12" i="2"/>
  <c r="DL12" i="2"/>
  <c r="DK12" i="2"/>
  <c r="DJ12" i="2"/>
  <c r="DI12" i="2"/>
  <c r="CI12" i="2"/>
  <c r="CH12" i="2"/>
  <c r="CG12" i="2"/>
  <c r="CF12" i="2"/>
  <c r="CE12" i="2"/>
  <c r="BD12" i="2"/>
  <c r="BB12" i="2"/>
  <c r="BA12" i="2"/>
  <c r="AN12" i="2"/>
  <c r="AN49" i="2" s="1"/>
  <c r="AB12" i="2"/>
  <c r="DM11" i="2"/>
  <c r="DL11" i="2"/>
  <c r="DK11" i="2"/>
  <c r="ES11" i="2" s="1"/>
  <c r="DI11" i="2"/>
  <c r="CI11" i="2"/>
  <c r="CH11" i="2"/>
  <c r="CG11" i="2"/>
  <c r="CF11" i="2"/>
  <c r="CF45" i="2" s="1"/>
  <c r="CE11" i="2"/>
  <c r="BE11" i="2"/>
  <c r="BD11" i="2"/>
  <c r="BD16" i="2" s="1"/>
  <c r="BC11" i="2"/>
  <c r="BB11" i="2"/>
  <c r="AK11" i="2"/>
  <c r="DM10" i="2"/>
  <c r="ET10" i="2" s="1"/>
  <c r="DL10" i="2"/>
  <c r="DK10" i="2"/>
  <c r="DJ10" i="2"/>
  <c r="DI10" i="2"/>
  <c r="CI10" i="2"/>
  <c r="CI15" i="2" s="1"/>
  <c r="CH10" i="2"/>
  <c r="CH15" i="2" s="1"/>
  <c r="CG10" i="2"/>
  <c r="CF10" i="2"/>
  <c r="CE10" i="2"/>
  <c r="BE10" i="2"/>
  <c r="BD10" i="2"/>
  <c r="BD15" i="2" s="1"/>
  <c r="BC10" i="2"/>
  <c r="BC15" i="2" s="1"/>
  <c r="BB10" i="2"/>
  <c r="BB15" i="2" s="1"/>
  <c r="BA10" i="2"/>
  <c r="AB10" i="2"/>
  <c r="AB15" i="2" s="1"/>
  <c r="DO13" i="1"/>
  <c r="EV13" i="1" s="1"/>
  <c r="DN13" i="1"/>
  <c r="DM13" i="1"/>
  <c r="DL13" i="1"/>
  <c r="DK13" i="1"/>
  <c r="CK13" i="1"/>
  <c r="CJ13" i="1"/>
  <c r="CI13" i="1"/>
  <c r="CH13" i="1"/>
  <c r="CG13" i="1"/>
  <c r="BH13" i="1"/>
  <c r="BG13" i="1"/>
  <c r="BF13" i="1"/>
  <c r="BE13" i="1"/>
  <c r="BD13" i="1"/>
  <c r="BC13" i="1"/>
  <c r="AD13" i="1"/>
  <c r="ER22" i="2" l="1"/>
  <c r="CH29" i="2"/>
  <c r="BA25" i="2"/>
  <c r="DJ45" i="2"/>
  <c r="DI43" i="2"/>
  <c r="ET12" i="2"/>
  <c r="EU13" i="1"/>
  <c r="ER15" i="2"/>
  <c r="ER16" i="2"/>
  <c r="EV19" i="2"/>
  <c r="ES21" i="2"/>
  <c r="BB25" i="2"/>
  <c r="BB30" i="2" s="1"/>
  <c r="EU33" i="2"/>
  <c r="DI44" i="2"/>
  <c r="BE45" i="2"/>
  <c r="G11" i="2"/>
  <c r="G45" i="2" s="1"/>
  <c r="ET11" i="2"/>
  <c r="DM45" i="2"/>
  <c r="DL15" i="2"/>
  <c r="BA46" i="2"/>
  <c r="CF22" i="2"/>
  <c r="DL23" i="2"/>
  <c r="BB29" i="2"/>
  <c r="EU27" i="2"/>
  <c r="BA29" i="2"/>
  <c r="BC37" i="2"/>
  <c r="ER37" i="2"/>
  <c r="ES41" i="2"/>
  <c r="ER44" i="2"/>
  <c r="EX13" i="1"/>
  <c r="EW13" i="1"/>
  <c r="CE45" i="2"/>
  <c r="CF15" i="2"/>
  <c r="CG45" i="2"/>
  <c r="G18" i="2"/>
  <c r="G23" i="2" s="1"/>
  <c r="BD25" i="2"/>
  <c r="BD30" i="2" s="1"/>
  <c r="AB31" i="2"/>
  <c r="AB36" i="2" s="1"/>
  <c r="DJ36" i="2"/>
  <c r="ES36" i="2" s="1"/>
  <c r="EV33" i="2"/>
  <c r="G35" i="2"/>
  <c r="EV35" i="2" s="1"/>
  <c r="BE22" i="2"/>
  <c r="BE15" i="2"/>
  <c r="EU10" i="2"/>
  <c r="CG15" i="2"/>
  <c r="AK45" i="2"/>
  <c r="AK47" i="2" s="1"/>
  <c r="BC46" i="2"/>
  <c r="AQ47" i="2"/>
  <c r="AY47" i="2"/>
  <c r="CI45" i="2"/>
  <c r="CI47" i="2" s="1"/>
  <c r="BD46" i="2"/>
  <c r="AB16" i="2"/>
  <c r="BA18" i="2"/>
  <c r="BA23" i="2" s="1"/>
  <c r="DL29" i="2"/>
  <c r="EV26" i="2"/>
  <c r="EU26" i="2"/>
  <c r="ER29" i="2"/>
  <c r="BC31" i="2"/>
  <c r="BC36" i="2" s="1"/>
  <c r="BE31" i="2"/>
  <c r="CG37" i="2"/>
  <c r="DI36" i="2"/>
  <c r="BB43" i="2"/>
  <c r="CH43" i="2"/>
  <c r="BA43" i="2"/>
  <c r="BM47" i="2"/>
  <c r="ES10" i="2"/>
  <c r="BC45" i="2"/>
  <c r="BC47" i="2" s="1"/>
  <c r="BA15" i="2"/>
  <c r="BF15" i="2"/>
  <c r="AK16" i="2"/>
  <c r="CG16" i="2"/>
  <c r="DJ23" i="2"/>
  <c r="DJ22" i="2"/>
  <c r="EU21" i="2"/>
  <c r="BA22" i="2"/>
  <c r="CF29" i="2"/>
  <c r="G43" i="2"/>
  <c r="J47" i="2"/>
  <c r="R47" i="2"/>
  <c r="Z47" i="2"/>
  <c r="BV47" i="2"/>
  <c r="CD47" i="2"/>
  <c r="CQ47" i="2"/>
  <c r="DH47" i="2"/>
  <c r="ES33" i="2"/>
  <c r="DL45" i="2"/>
  <c r="ET42" i="2"/>
  <c r="DM44" i="2"/>
  <c r="ET44" i="2" s="1"/>
  <c r="EU40" i="2"/>
  <c r="EV40" i="2"/>
  <c r="EV38" i="2"/>
  <c r="DK37" i="2"/>
  <c r="ET33" i="2"/>
  <c r="DK45" i="2"/>
  <c r="DM37" i="2"/>
  <c r="ES32" i="2"/>
  <c r="ES31" i="2"/>
  <c r="ES28" i="2"/>
  <c r="DK46" i="2"/>
  <c r="ES25" i="2"/>
  <c r="DK29" i="2"/>
  <c r="ES29" i="2" s="1"/>
  <c r="EV24" i="2"/>
  <c r="DK22" i="2"/>
  <c r="DK23" i="2"/>
  <c r="ES23" i="2" s="1"/>
  <c r="ET20" i="2"/>
  <c r="EV21" i="2"/>
  <c r="ET19" i="2"/>
  <c r="EU19" i="2"/>
  <c r="ES18" i="2"/>
  <c r="DG47" i="2"/>
  <c r="DA47" i="2"/>
  <c r="DB47" i="2"/>
  <c r="EU13" i="2"/>
  <c r="BA36" i="2"/>
  <c r="DJ15" i="2"/>
  <c r="AK37" i="2"/>
  <c r="BA37" i="2" s="1"/>
  <c r="BD32" i="2"/>
  <c r="BB32" i="2"/>
  <c r="BB37" i="2" s="1"/>
  <c r="BA32" i="2"/>
  <c r="EU42" i="2"/>
  <c r="BO47" i="2"/>
  <c r="CH45" i="2"/>
  <c r="E56" i="5"/>
  <c r="H56" i="5" s="1"/>
  <c r="DM16" i="2"/>
  <c r="E43" i="5"/>
  <c r="H43" i="5" s="1"/>
  <c r="CG47" i="2"/>
  <c r="E44" i="5"/>
  <c r="H44" i="5" s="1"/>
  <c r="G14" i="2"/>
  <c r="EV14" i="2" s="1"/>
  <c r="CE14" i="2"/>
  <c r="CE46" i="2" s="1"/>
  <c r="DK15" i="2"/>
  <c r="ES15" i="2" s="1"/>
  <c r="BB16" i="2"/>
  <c r="BB18" i="2"/>
  <c r="BB23" i="2" s="1"/>
  <c r="ET18" i="2"/>
  <c r="G20" i="2"/>
  <c r="G22" i="2" s="1"/>
  <c r="DM22" i="2"/>
  <c r="CI29" i="2"/>
  <c r="ET24" i="2"/>
  <c r="DJ30" i="2"/>
  <c r="ES30" i="2" s="1"/>
  <c r="G28" i="2"/>
  <c r="EV28" i="2" s="1"/>
  <c r="ET28" i="2"/>
  <c r="BF29" i="2"/>
  <c r="CE29" i="2"/>
  <c r="DI30" i="2"/>
  <c r="G32" i="2"/>
  <c r="CE37" i="2"/>
  <c r="CF43" i="2"/>
  <c r="DM43" i="2"/>
  <c r="ET43" i="2" s="1"/>
  <c r="BE44" i="2"/>
  <c r="EU39" i="2"/>
  <c r="DK44" i="2"/>
  <c r="ES44" i="2" s="1"/>
  <c r="ES39" i="2"/>
  <c r="CE43" i="2"/>
  <c r="CI43" i="2"/>
  <c r="BA44" i="2"/>
  <c r="AO45" i="2"/>
  <c r="AO47" i="2" s="1"/>
  <c r="BH47" i="2"/>
  <c r="BP47" i="2"/>
  <c r="BX47" i="2"/>
  <c r="DL22" i="2"/>
  <c r="G10" i="2"/>
  <c r="EV10" i="2" s="1"/>
  <c r="BA11" i="2"/>
  <c r="BC12" i="2"/>
  <c r="CF14" i="2"/>
  <c r="CF46" i="2" s="1"/>
  <c r="DM46" i="2"/>
  <c r="BC16" i="2"/>
  <c r="CI16" i="2"/>
  <c r="ES17" i="2"/>
  <c r="EU24" i="2"/>
  <c r="EU25" i="2"/>
  <c r="BE30" i="2"/>
  <c r="ES27" i="2"/>
  <c r="BB31" i="2"/>
  <c r="BB36" i="2" s="1"/>
  <c r="ET41" i="2"/>
  <c r="CK47" i="2"/>
  <c r="DI45" i="2"/>
  <c r="DM15" i="2"/>
  <c r="ET15" i="2" s="1"/>
  <c r="ET17" i="2"/>
  <c r="BD18" i="2"/>
  <c r="BD23" i="2" s="1"/>
  <c r="EV18" i="2"/>
  <c r="ET21" i="2"/>
  <c r="DI23" i="2"/>
  <c r="BC29" i="2"/>
  <c r="DL30" i="2"/>
  <c r="G31" i="2"/>
  <c r="BE36" i="2"/>
  <c r="G42" i="2"/>
  <c r="EV42" i="2" s="1"/>
  <c r="CE44" i="2"/>
  <c r="CF47" i="2"/>
  <c r="EU11" i="2"/>
  <c r="BE12" i="2"/>
  <c r="CH14" i="2"/>
  <c r="CH46" i="2" s="1"/>
  <c r="ES14" i="2"/>
  <c r="BE16" i="2"/>
  <c r="DI16" i="2"/>
  <c r="EU17" i="2"/>
  <c r="BF23" i="2"/>
  <c r="G25" i="2"/>
  <c r="G30" i="2" s="1"/>
  <c r="DM30" i="2"/>
  <c r="G27" i="2"/>
  <c r="EV27" i="2" s="1"/>
  <c r="BA30" i="2"/>
  <c r="CY46" i="2"/>
  <c r="CY47" i="2" s="1"/>
  <c r="DL35" i="2"/>
  <c r="ET35" i="2" s="1"/>
  <c r="DJ35" i="2"/>
  <c r="DJ46" i="2" s="1"/>
  <c r="DJ47" i="2" s="1"/>
  <c r="CY37" i="2"/>
  <c r="DI37" i="2" s="1"/>
  <c r="DI35" i="2"/>
  <c r="DI46" i="2" s="1"/>
  <c r="G44" i="2"/>
  <c r="G13" i="2"/>
  <c r="EV13" i="2" s="1"/>
  <c r="BD45" i="2"/>
  <c r="BD47" i="2" s="1"/>
  <c r="ET14" i="2"/>
  <c r="DJ16" i="2"/>
  <c r="EV17" i="2"/>
  <c r="EU20" i="2"/>
  <c r="CF36" i="2"/>
  <c r="CG34" i="2"/>
  <c r="CI34" i="2"/>
  <c r="EU34" i="2" s="1"/>
  <c r="ET34" i="2"/>
  <c r="AM36" i="2"/>
  <c r="ET13" i="2"/>
  <c r="EU14" i="2"/>
  <c r="BO16" i="2"/>
  <c r="DK16" i="2"/>
  <c r="BF22" i="2"/>
  <c r="DM29" i="2"/>
  <c r="ET29" i="2" s="1"/>
  <c r="EV41" i="2"/>
  <c r="EU41" i="2"/>
  <c r="AB47" i="2"/>
  <c r="BE46" i="2"/>
  <c r="BE47" i="2" s="1"/>
  <c r="CE47" i="2"/>
  <c r="CF16" i="2"/>
  <c r="DL16" i="2"/>
  <c r="DM23" i="2"/>
  <c r="ET23" i="2" s="1"/>
  <c r="EU28" i="2"/>
  <c r="BD31" i="2"/>
  <c r="DK43" i="2"/>
  <c r="ES43" i="2" s="1"/>
  <c r="ES38" i="2"/>
  <c r="BF47" i="2"/>
  <c r="BA31" i="2"/>
  <c r="ET31" i="2"/>
  <c r="ET32" i="2"/>
  <c r="AN37" i="2"/>
  <c r="BE43" i="2"/>
  <c r="AN45" i="2"/>
  <c r="AN47" i="2" s="1"/>
  <c r="BG36" i="2"/>
  <c r="DM36" i="2"/>
  <c r="ET36" i="2" s="1"/>
  <c r="EU38" i="2"/>
  <c r="CE16" i="2" l="1"/>
  <c r="EV20" i="2"/>
  <c r="DL37" i="2"/>
  <c r="BB45" i="2"/>
  <c r="BB47" i="2" s="1"/>
  <c r="G29" i="2"/>
  <c r="EV29" i="2" s="1"/>
  <c r="EV44" i="2"/>
  <c r="ES22" i="2"/>
  <c r="G34" i="2"/>
  <c r="G36" i="2" s="1"/>
  <c r="EV36" i="2" s="1"/>
  <c r="EV11" i="2"/>
  <c r="EU23" i="2"/>
  <c r="EV23" i="2"/>
  <c r="DK47" i="2"/>
  <c r="ET37" i="2"/>
  <c r="EU29" i="2"/>
  <c r="EU22" i="2"/>
  <c r="DI47" i="2"/>
  <c r="EV30" i="2"/>
  <c r="EU30" i="2"/>
  <c r="EV25" i="2"/>
  <c r="ET22" i="2"/>
  <c r="BD37" i="2"/>
  <c r="EU32" i="2"/>
  <c r="G37" i="2"/>
  <c r="EV37" i="2" s="1"/>
  <c r="CE36" i="2"/>
  <c r="BF36" i="2"/>
  <c r="BD36" i="2"/>
  <c r="ET16" i="2"/>
  <c r="EV22" i="2"/>
  <c r="ES35" i="2"/>
  <c r="EU35" i="2"/>
  <c r="ET30" i="2"/>
  <c r="DJ37" i="2"/>
  <c r="ES37" i="2" s="1"/>
  <c r="DM47" i="2"/>
  <c r="H55" i="5"/>
  <c r="DL46" i="2"/>
  <c r="DL47" i="2" s="1"/>
  <c r="EV43" i="2"/>
  <c r="EU43" i="2"/>
  <c r="G46" i="2"/>
  <c r="EU36" i="2"/>
  <c r="EU18" i="2"/>
  <c r="EV15" i="2"/>
  <c r="ES16" i="2"/>
  <c r="EV12" i="2"/>
  <c r="EU12" i="2"/>
  <c r="EV31" i="2"/>
  <c r="G15" i="2"/>
  <c r="EV39" i="2"/>
  <c r="EV32" i="2"/>
  <c r="CH47" i="2"/>
  <c r="G16" i="2"/>
  <c r="EV16" i="2" s="1"/>
  <c r="EU15" i="2"/>
  <c r="EU44" i="2"/>
  <c r="BA45" i="2"/>
  <c r="BA47" i="2" s="1"/>
  <c r="BA16" i="2"/>
  <c r="CH16" i="2"/>
  <c r="EU16" i="2" s="1"/>
  <c r="EV34" i="2" l="1"/>
  <c r="EU37" i="2"/>
  <c r="G4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000-000001000000}">
      <text>
        <r>
          <rPr>
            <sz val="11"/>
            <color theme="1"/>
            <rFont val="Calibri"/>
            <family val="2"/>
            <scheme val="minor"/>
          </rPr>
          <t>======
ID#AAAA6vXSyFI
YULIED.PENARANDA    (2022-02-07 20:51:54)
Se debe escribir el nombre completo de la oficina, dirección o subdirección que gerencia el proyecto de inversión.</t>
        </r>
      </text>
    </comment>
    <comment ref="A6" authorId="0" shapeId="0" xr:uid="{00000000-0006-0000-0000-000002000000}">
      <text>
        <r>
          <rPr>
            <sz val="11"/>
            <color theme="1"/>
            <rFont val="Calibri"/>
            <family val="2"/>
            <scheme val="minor"/>
          </rPr>
          <t>======
ID#AAAA6vXSyEw
YULIED.PENARANDA    (2022-02-07 20:51:54)
Se debe escribir el número y nombre completo del proyecto de inversión.</t>
        </r>
      </text>
    </comment>
    <comment ref="A8" authorId="0" shapeId="0" xr:uid="{00000000-0006-0000-0000-000003000000}">
      <text>
        <r>
          <rPr>
            <sz val="11"/>
            <color theme="1"/>
            <rFont val="Calibri"/>
            <family val="2"/>
            <scheme val="minor"/>
          </rPr>
          <t>======
ID#AAAA6vXSyJA
YULIED.PENARANDA    (2022-02-07 20:51:54)
Las metas plan de desarrollo están agrupadas en temáticas afines, bajo la estructura de Programas Plan de Desarrollo. En el Plan de Desarrollo se ha definido número y nombre de cada uno de los programas, en el campo se requiere esta información, tal cual se encuentra en el acuerdo.</t>
        </r>
      </text>
    </comment>
    <comment ref="EY10" authorId="0" shapeId="0" xr:uid="{00000000-0006-0000-0000-000004000000}">
      <text>
        <r>
          <rPr>
            <sz val="11"/>
            <color theme="1"/>
            <rFont val="Calibri"/>
            <family val="2"/>
            <scheme val="minor"/>
          </rPr>
          <t>======
ID#AAAA6vXSyNA
YULIED.PENARANDA    (2023-09-27 16:07:09)
Logros más representativos en función de la meta, de forma acumulada.(lenguaje claro y preciso)
Máximo de caracteres 2.000 incluidos espacios.</t>
        </r>
      </text>
    </comment>
    <comment ref="EZ10" authorId="0" shapeId="0" xr:uid="{00000000-0006-0000-0000-000005000000}">
      <text>
        <r>
          <rPr>
            <sz val="11"/>
            <color theme="1"/>
            <rFont val="Calibri"/>
            <family val="2"/>
            <scheme val="minor"/>
          </rPr>
          <t>======
ID#AAAA6vXSyHw
YULIED.PENARANDA    (2023-09-27 16:07:09)
Inconvenientes y/o dificultades que se han presentado para el cumplimiento de la Meta. 
Máximo de caracteres 500 incluidos espacios.</t>
        </r>
      </text>
    </comment>
    <comment ref="FA10" authorId="0" shapeId="0" xr:uid="{00000000-0006-0000-0000-000006000000}">
      <text>
        <r>
          <rPr>
            <sz val="11"/>
            <color theme="1"/>
            <rFont val="Calibri"/>
            <family val="2"/>
            <scheme val="minor"/>
          </rPr>
          <t>======
ID#AAAA6vXSyG0
YULIED.PENARANDA    (2023-09-27 16:07:09)
Medidas a tomar para solucionar los retrasos presentados. 
Máximo de caracteres 500 incluidos espacios.</t>
        </r>
      </text>
    </comment>
    <comment ref="FB10" authorId="0" shapeId="0" xr:uid="{00000000-0006-0000-0000-000007000000}">
      <text>
        <r>
          <rPr>
            <sz val="11"/>
            <color theme="1"/>
            <rFont val="Calibri"/>
            <family val="2"/>
            <scheme val="minor"/>
          </rPr>
          <t>======
ID#AAAA6vXSyE0
YULIED.PENARANDA    (2023-09-27 16:07:09)
Logros obtenidos para la población objetivo, que se han alcanzado  con el cumplimiento de la meta.</t>
        </r>
      </text>
    </comment>
    <comment ref="FC10" authorId="0" shapeId="0" xr:uid="{00000000-0006-0000-0000-000008000000}">
      <text>
        <r>
          <rPr>
            <sz val="11"/>
            <color theme="1"/>
            <rFont val="Calibri"/>
            <family val="2"/>
            <scheme val="minor"/>
          </rPr>
          <t>======
ID#AAAA6vXSyP4
YULIED.PENARANDA    (2023-09-27 16:07:09)
Soportes que justifican las acciones desarrolladas en el cumplimiento de la meta.</t>
        </r>
      </text>
    </comment>
    <comment ref="A11" authorId="0" shapeId="0" xr:uid="{00000000-0006-0000-0000-000009000000}">
      <text>
        <r>
          <rPr>
            <sz val="11"/>
            <color theme="1"/>
            <rFont val="Calibri"/>
            <family val="2"/>
            <scheme val="minor"/>
          </rPr>
          <t>======
ID#AAAA6vXSyOw
YULIED.PENARANDA    (2023-09-27 16:07:09)
Número del propósito al que pertenece la estructura del proyecto de inversión asociada al PDD</t>
        </r>
      </text>
    </comment>
    <comment ref="J11" authorId="0" shapeId="0" xr:uid="{00000000-0006-0000-0000-00000A000000}">
      <text>
        <r>
          <rPr>
            <sz val="11"/>
            <color theme="1"/>
            <rFont val="Calibri"/>
            <family val="2"/>
            <scheme val="minor"/>
          </rPr>
          <t>======
ID#AAAA6vXSyGg
YULIED.PENARANDA    (2023-09-27 16:07:09)
Año 1</t>
        </r>
      </text>
    </comment>
    <comment ref="BH11" authorId="0" shapeId="0" xr:uid="{00000000-0006-0000-0000-00000B000000}">
      <text>
        <r>
          <rPr>
            <sz val="11"/>
            <color theme="1"/>
            <rFont val="Calibri"/>
            <family val="2"/>
            <scheme val="minor"/>
          </rPr>
          <t>======
ID#AAAA6vXSyQg
YULIED.PENARANDA    (2023-09-27 16:07:09)
Año 3</t>
        </r>
      </text>
    </comment>
    <comment ref="CL11" authorId="0" shapeId="0" xr:uid="{00000000-0006-0000-0000-00000C000000}">
      <text>
        <r>
          <rPr>
            <sz val="11"/>
            <color theme="1"/>
            <rFont val="Calibri"/>
            <family val="2"/>
            <scheme val="minor"/>
          </rPr>
          <t>======
ID#AAAA6vXSySk
YULIED.PENARANDA    (2023-09-27 16:07:09)
Año 4</t>
        </r>
      </text>
    </comment>
    <comment ref="DP11" authorId="0" shapeId="0" xr:uid="{00000000-0006-0000-0000-00000D000000}">
      <text>
        <r>
          <rPr>
            <sz val="11"/>
            <color theme="1"/>
            <rFont val="Calibri"/>
            <family val="2"/>
            <scheme val="minor"/>
          </rPr>
          <t>======
ID#AAAA6vXSyNc
YULIED.PENARANDA    (2023-09-27 16:07:09)
Año 5</t>
        </r>
      </text>
    </comment>
    <comment ref="A12" authorId="0" shapeId="0" xr:uid="{00000000-0006-0000-0000-00000E000000}">
      <text>
        <r>
          <rPr>
            <sz val="11"/>
            <color theme="1"/>
            <rFont val="Calibri"/>
            <family val="2"/>
            <scheme val="minor"/>
          </rPr>
          <t>======
ID#AAAA6vXSyH0
YULIED.PENARANDA    (2023-09-27 16:07:09)
Número del propósito al que pertenece la estructura del proyecto de inversión asociada al PDD</t>
        </r>
      </text>
    </comment>
    <comment ref="B12" authorId="0" shapeId="0" xr:uid="{00000000-0006-0000-0000-00000F000000}">
      <text>
        <r>
          <rPr>
            <sz val="11"/>
            <color theme="1"/>
            <rFont val="Calibri"/>
            <family val="2"/>
            <scheme val="minor"/>
          </rPr>
          <t>======
ID#AAAA6vXSySU
YULIED.PENARANDA    (2023-09-27 16:07:09)
Número del programa al que pertenece la estructura del proyecto de inversión asociada al PDD</t>
        </r>
      </text>
    </comment>
    <comment ref="C12" authorId="0" shapeId="0" xr:uid="{00000000-0006-0000-0000-000010000000}">
      <text>
        <r>
          <rPr>
            <sz val="11"/>
            <color theme="1"/>
            <rFont val="Calibri"/>
            <family val="2"/>
            <scheme val="minor"/>
          </rPr>
          <t>======
ID#AAAA6vXSyJQ
YULIED.PENARANDA    (2023-09-27 16:07:09)
Número de Meta Plan de Desarrollo.</t>
        </r>
      </text>
    </comment>
    <comment ref="D12" authorId="0" shapeId="0" xr:uid="{00000000-0006-0000-0000-000011000000}">
      <text>
        <r>
          <rPr>
            <sz val="11"/>
            <color theme="1"/>
            <rFont val="Calibri"/>
            <family val="2"/>
            <scheme val="minor"/>
          </rPr>
          <t>======
ID#AAAA6vXSyJ4
YULIED.PENARANDA    (2023-09-27 16:07:09)
Nombre completo de la Meta  del Plan de Desarrollo, según acuerdo.</t>
        </r>
      </text>
    </comment>
    <comment ref="E12" authorId="0" shapeId="0" xr:uid="{00000000-0006-0000-0000-000012000000}">
      <text>
        <r>
          <rPr>
            <sz val="11"/>
            <color theme="1"/>
            <rFont val="Calibri"/>
            <family val="2"/>
            <scheme val="minor"/>
          </rPr>
          <t>======
ID#AAAA6vXSyIw
YULIED.PENARANDA    (2023-09-27 16:07:09)
Número asignado al indicador en la estructura del Plan de Desarrollo.</t>
        </r>
      </text>
    </comment>
    <comment ref="F12" authorId="0" shapeId="0" xr:uid="{00000000-0006-0000-0000-000013000000}">
      <text>
        <r>
          <rPr>
            <sz val="11"/>
            <color theme="1"/>
            <rFont val="Calibri"/>
            <family val="2"/>
            <scheme val="minor"/>
          </rPr>
          <t>======
ID#AAAA6vXSySo
YULIED.PENARANDA    (2023-09-27 16:07:09)
Nombre completo del indicador. Expresión verbal, precisa y concreta del patrón de evaluación.</t>
        </r>
      </text>
    </comment>
    <comment ref="G12" authorId="0" shapeId="0" xr:uid="{00000000-0006-0000-0000-000014000000}">
      <text>
        <r>
          <rPr>
            <sz val="11"/>
            <color theme="1"/>
            <rFont val="Calibri"/>
            <family val="2"/>
            <scheme val="minor"/>
          </rPr>
          <t>======
ID#AAAA6vXSyIE
YULIED.PENARANDA    (2023-09-27 16:07:09)
Unidad cualitativa del indicador, define las características de la magnitud a realizar seguimiento. Eje: Hectáreas, estrategias, modelos, proyectos etc.</t>
        </r>
      </text>
    </comment>
    <comment ref="H12" authorId="0" shapeId="0" xr:uid="{00000000-0006-0000-0000-000015000000}">
      <text>
        <r>
          <rPr>
            <sz val="11"/>
            <color theme="1"/>
            <rFont val="Calibri"/>
            <family val="2"/>
            <scheme val="minor"/>
          </rPr>
          <t>======
ID#AAAA6vXSyQI
YULIED.PENARANDA    (2023-09-27 16:07:09)
Clasificación que define la forma en que será anualizada la meta y por tanto la forma en que este se reportará.  (Suma, Creciente, Decreciente y Constante)</t>
        </r>
      </text>
    </comment>
    <comment ref="I12" authorId="0" shapeId="0" xr:uid="{00000000-0006-0000-0000-000016000000}">
      <text>
        <r>
          <rPr>
            <sz val="11"/>
            <color theme="1"/>
            <rFont val="Calibri"/>
            <family val="2"/>
            <scheme val="minor"/>
          </rPr>
          <t>======
ID#AAAA6vXSyKY
YULIED.PENARANDA    (2023-09-27 16:07:09)
Magnitud física del indicador programada para la totalidad del plan de desarrollo 2020-2024</t>
        </r>
      </text>
    </comment>
    <comment ref="J12" authorId="0" shapeId="0" xr:uid="{00000000-0006-0000-0000-000017000000}">
      <text>
        <r>
          <rPr>
            <sz val="11"/>
            <color theme="1"/>
            <rFont val="Calibri"/>
            <family val="2"/>
            <scheme val="minor"/>
          </rPr>
          <t>======
ID#AAAA6vXSyGc
YULIED.PENARANDA    (2023-09-27 16:07:09)
Magnitud física y presupuestal  programada para el inicio del plan de desarrollo.</t>
        </r>
      </text>
    </comment>
  </commentList>
  <extLst>
    <ext xmlns:r="http://schemas.openxmlformats.org/officeDocument/2006/relationships" uri="GoogleSheetsCustomDataVersion2">
      <go:sheetsCustomData xmlns:go="http://customooxmlschemas.google.com/" r:id="rId1" roundtripDataSignature="AMtx7mhL9bELAZv9VrWOSSHbpA2ASgCm7A=="/>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100-000001000000}">
      <text>
        <r>
          <rPr>
            <sz val="11"/>
            <color theme="1"/>
            <rFont val="Calibri"/>
            <family val="2"/>
            <scheme val="minor"/>
          </rPr>
          <t>======
ID#AAAA6vXSySw
YULIED.PENARANDA    (2022-02-07 20:51:54)
Describir el nombre completo de la oficina, dirección o subdirección que gerencia el proyecto de inversión.</t>
        </r>
      </text>
    </comment>
    <comment ref="A5" authorId="0" shapeId="0" xr:uid="{00000000-0006-0000-0100-000002000000}">
      <text>
        <r>
          <rPr>
            <sz val="11"/>
            <color theme="1"/>
            <rFont val="Calibri"/>
            <family val="2"/>
            <scheme val="minor"/>
          </rPr>
          <t>======
ID#AAAA6vXSyOU
YULIED.PENARANDA    (2022-02-07 20:51:54)
Describir el número y nombre completo del proyecto de inversión.</t>
        </r>
      </text>
    </comment>
    <comment ref="ES7" authorId="0" shapeId="0" xr:uid="{00000000-0006-0000-0100-000003000000}">
      <text>
        <r>
          <rPr>
            <sz val="11"/>
            <color theme="1"/>
            <rFont val="Calibri"/>
            <family val="2"/>
            <scheme val="minor"/>
          </rPr>
          <t>======
ID#AAAA6vXSyOc
YULIED.PENARANDA    (2023-09-27 16:07:09)
En este campo se conoce el porcentaje de avance de la vigencia; según la tipología del indicador.</t>
        </r>
      </text>
    </comment>
    <comment ref="ET7" authorId="0" shapeId="0" xr:uid="{00000000-0006-0000-0100-000004000000}">
      <text>
        <r>
          <rPr>
            <sz val="11"/>
            <color theme="1"/>
            <rFont val="Calibri"/>
            <family val="2"/>
            <scheme val="minor"/>
          </rPr>
          <t>======
ID#AAAA6vXSyOs
YULIED.PENARANDA    (2023-09-27 16:07:09)
En este campo se conoce el porcentaje de avance de la vigencia; según la tipología del indicador.</t>
        </r>
      </text>
    </comment>
    <comment ref="EU7" authorId="0" shapeId="0" xr:uid="{00000000-0006-0000-0100-000005000000}">
      <text>
        <r>
          <rPr>
            <sz val="11"/>
            <color theme="1"/>
            <rFont val="Calibri"/>
            <family val="2"/>
            <scheme val="minor"/>
          </rPr>
          <t>======
ID#AAAA6vXSyGA
YULIED.PENARANDA    (2023-09-27 16:07:09)
En este campo se conoce el porcentaje de avance de la vigencia; según la tipología del indicador.</t>
        </r>
      </text>
    </comment>
    <comment ref="EV7" authorId="0" shapeId="0" xr:uid="{00000000-0006-0000-0100-000006000000}">
      <text>
        <r>
          <rPr>
            <sz val="11"/>
            <color theme="1"/>
            <rFont val="Calibri"/>
            <family val="2"/>
            <scheme val="minor"/>
          </rPr>
          <t>======
ID#AAAA6vXSyPA
YULIED.PENARANDA    (2023-09-27 16:07:09)
Este campo se conoce el porcentaje de avance de forma acumulada al plan de desarrollo, de acuerdo con la tipología del indicador.</t>
        </r>
      </text>
    </comment>
    <comment ref="EW7" authorId="0" shapeId="0" xr:uid="{00000000-0006-0000-0100-000007000000}">
      <text>
        <r>
          <rPr>
            <sz val="11"/>
            <color theme="1"/>
            <rFont val="Calibri"/>
            <family val="2"/>
            <scheme val="minor"/>
          </rPr>
          <t>======
ID#AAAA6vXSyS8
YULIED.PENARANDA    (2022-02-07 20:51:54)
Logros más representativos en función de la meta, de forma acumulada.(lenguaje claro y preciso)
Máximo de caracteres 2.000 incluidos espacios.</t>
        </r>
      </text>
    </comment>
    <comment ref="EX7" authorId="0" shapeId="0" xr:uid="{00000000-0006-0000-0100-000008000000}">
      <text>
        <r>
          <rPr>
            <sz val="11"/>
            <color theme="1"/>
            <rFont val="Calibri"/>
            <family val="2"/>
            <scheme val="minor"/>
          </rPr>
          <t>======
ID#AAAA6vXSyOI
YULIED.PENARANDA    (2022-02-07 20:51:54)
Inconvenientes y/o dificultades que se han presentado para el cumplimiento de la Meta. 
Máximo de caracteres 500 incluidos espacios.</t>
        </r>
      </text>
    </comment>
    <comment ref="EY7" authorId="0" shapeId="0" xr:uid="{00000000-0006-0000-0100-000009000000}">
      <text>
        <r>
          <rPr>
            <sz val="11"/>
            <color theme="1"/>
            <rFont val="Calibri"/>
            <family val="2"/>
            <scheme val="minor"/>
          </rPr>
          <t>======
ID#AAAA6vXSyPo
YULIED.PENARANDA    (2022-02-07 20:51:54)
Medidas a tomar para solucionar los retrasos presentados. 
Máximo de caracteres 500 incluidos espacios.</t>
        </r>
      </text>
    </comment>
    <comment ref="EZ7" authorId="0" shapeId="0" xr:uid="{00000000-0006-0000-0100-00000A000000}">
      <text>
        <r>
          <rPr>
            <sz val="11"/>
            <color theme="1"/>
            <rFont val="Calibri"/>
            <family val="2"/>
            <scheme val="minor"/>
          </rPr>
          <t>======
ID#AAAA6vXSyLk
YULIED.PENARANDA    (2022-02-07 20:51:54)
Logros obtenidos para la población objetivo, que se han alcanzado  con el cumplimiento de la meta.</t>
        </r>
      </text>
    </comment>
    <comment ref="FA7" authorId="0" shapeId="0" xr:uid="{00000000-0006-0000-0100-00000B000000}">
      <text>
        <r>
          <rPr>
            <sz val="11"/>
            <color theme="1"/>
            <rFont val="Calibri"/>
            <family val="2"/>
            <scheme val="minor"/>
          </rPr>
          <t>======
ID#AAAA6vXSyDU
YULIED.PENARANDA    (2022-02-07 20:51:54)
Soportes que justifican las acciones desarrolladas en el cumplimiento de la meta.</t>
        </r>
      </text>
    </comment>
    <comment ref="H8" authorId="0" shapeId="0" xr:uid="{00000000-0006-0000-0100-00000C000000}">
      <text>
        <r>
          <rPr>
            <sz val="11"/>
            <color theme="1"/>
            <rFont val="Calibri"/>
            <family val="2"/>
            <scheme val="minor"/>
          </rPr>
          <t>======
ID#AAAA6vXSyMw
YULIED.PENARANDA    (2022-02-07 20:51:54)
Año 1</t>
        </r>
      </text>
    </comment>
    <comment ref="BF8" authorId="0" shapeId="0" xr:uid="{00000000-0006-0000-0100-00000D000000}">
      <text>
        <r>
          <rPr>
            <sz val="11"/>
            <color theme="1"/>
            <rFont val="Calibri"/>
            <family val="2"/>
            <scheme val="minor"/>
          </rPr>
          <t>======
ID#AAAA6vXSyOQ
YULIED.PENARANDA    (2022-02-07 20:51:54)
Año 3</t>
        </r>
      </text>
    </comment>
    <comment ref="CJ8" authorId="0" shapeId="0" xr:uid="{00000000-0006-0000-0100-00000E000000}">
      <text>
        <r>
          <rPr>
            <sz val="11"/>
            <color theme="1"/>
            <rFont val="Calibri"/>
            <family val="2"/>
            <scheme val="minor"/>
          </rPr>
          <t>======
ID#AAAA6vXSyFQ
YULIED.PENARANDA    (2022-02-07 20:51:54)
Año 4</t>
        </r>
      </text>
    </comment>
    <comment ref="DN8" authorId="0" shapeId="0" xr:uid="{00000000-0006-0000-0100-00000F000000}">
      <text>
        <r>
          <rPr>
            <sz val="11"/>
            <color theme="1"/>
            <rFont val="Calibri"/>
            <family val="2"/>
            <scheme val="minor"/>
          </rPr>
          <t>======
ID#AAAA6vXSyNM
YULIED.PENARANDA    (2022-02-07 20:51:54)
Año 5</t>
        </r>
      </text>
    </comment>
    <comment ref="A9" authorId="0" shapeId="0" xr:uid="{00000000-0006-0000-0100-000010000000}">
      <text>
        <r>
          <rPr>
            <sz val="11"/>
            <color theme="1"/>
            <rFont val="Calibri"/>
            <family val="2"/>
            <scheme val="minor"/>
          </rPr>
          <t>======
ID#AAAA6vXSyM8
YULIED.PENARANDA    (2022-02-07 20:51:54)
Nombre completo de las líneas de acción, quien nos dan una visión general de los grandes temas del proyecto y forman parte integral del mismo, de acuerdo con la ficha EBI</t>
        </r>
      </text>
    </comment>
    <comment ref="B9" authorId="0" shapeId="0" xr:uid="{00000000-0006-0000-0100-000011000000}">
      <text>
        <r>
          <rPr>
            <sz val="11"/>
            <color theme="1"/>
            <rFont val="Calibri"/>
            <family val="2"/>
            <scheme val="minor"/>
          </rPr>
          <t>======
ID#AAAA6vXSyJk
YULIED.PENARANDA    (2022-02-07 20:51:54)
Número de la meta proyecto de inversión, según la asignación dada en  SEGPLAN</t>
        </r>
      </text>
    </comment>
    <comment ref="C9" authorId="0" shapeId="0" xr:uid="{00000000-0006-0000-0100-000012000000}">
      <text>
        <r>
          <rPr>
            <sz val="11"/>
            <color theme="1"/>
            <rFont val="Calibri"/>
            <family val="2"/>
            <scheme val="minor"/>
          </rPr>
          <t>======
ID#AAAA6vXSyGI
YULIED.PENARANDA    (2022-02-07 20:51:54)
Nombre completo de la meta proyecto de inversión, igual como quedo en SEGPLAN</t>
        </r>
      </text>
    </comment>
    <comment ref="D9" authorId="0" shapeId="0" xr:uid="{00000000-0006-0000-0100-000013000000}">
      <text>
        <r>
          <rPr>
            <sz val="11"/>
            <color theme="1"/>
            <rFont val="Calibri"/>
            <family val="2"/>
            <scheme val="minor"/>
          </rPr>
          <t>======
ID#AAAA6vXSyN4
YULIED.PENARANDA    (2022-02-07 20:51:54)
Clasificación que define la forma en que será anualizada la meta y por tanto la forma en que este se reportará.  (Suma, Creciente, Decreciente y Constante)</t>
        </r>
      </text>
    </comment>
    <comment ref="E9" authorId="0" shapeId="0" xr:uid="{00000000-0006-0000-0100-000014000000}">
      <text>
        <r>
          <rPr>
            <sz val="11"/>
            <color theme="1"/>
            <rFont val="Calibri"/>
            <family val="2"/>
            <scheme val="minor"/>
          </rPr>
          <t>======
ID#AAAA6vXSyLE
YULIED.PENARANDA    (2022-02-07 20:51:54)
Número de la meta Plan de Desarrollo, a la cual se encuentra asociada la meta de inversión.</t>
        </r>
      </text>
    </comment>
    <comment ref="F9" authorId="0" shapeId="0" xr:uid="{00000000-0006-0000-0100-000015000000}">
      <text>
        <r>
          <rPr>
            <sz val="11"/>
            <color theme="1"/>
            <rFont val="Calibri"/>
            <family val="2"/>
            <scheme val="minor"/>
          </rPr>
          <t>======
ID#AAAA6vXSyPw
YULIED.PENARANDA    (2022-02-07 20:51:54)
Se desagrega los siguientesvariables.
Magnitud física y presupuestal de la vigencia, así como la magnitud física y presupuestal de las reservas y el total de cada una de ellas.</t>
        </r>
      </text>
    </comment>
    <comment ref="G9" authorId="0" shapeId="0" xr:uid="{00000000-0006-0000-0100-000016000000}">
      <text>
        <r>
          <rPr>
            <sz val="11"/>
            <color theme="1"/>
            <rFont val="Calibri"/>
            <family val="2"/>
            <scheme val="minor"/>
          </rPr>
          <t>======
ID#AAAA6vXSyK4
YULIED.PENARANDA    (2022-02-07 20:51:54)
Magnitud física y presupuestal para la totalidad del plan de desarrollo.</t>
        </r>
      </text>
    </comment>
    <comment ref="H9" authorId="0" shapeId="0" xr:uid="{00000000-0006-0000-0100-000017000000}">
      <text>
        <r>
          <rPr>
            <sz val="11"/>
            <color theme="1"/>
            <rFont val="Calibri"/>
            <family val="2"/>
            <scheme val="minor"/>
          </rPr>
          <t>======
ID#AAAA6vXSyNo
YULIED.PENARANDA    (2022-02-07 20:51:54)
Magnitud física y presupuestal  programada para el inicio del plan de desarrollo.</t>
        </r>
      </text>
    </comment>
    <comment ref="F10" authorId="0" shapeId="0" xr:uid="{00000000-0006-0000-0100-000018000000}">
      <text>
        <r>
          <rPr>
            <sz val="11"/>
            <color theme="1"/>
            <rFont val="Calibri"/>
            <family val="2"/>
            <scheme val="minor"/>
          </rPr>
          <t>======
ID#AAAA6vXSyFE
YULIED.PENARANDA    (2022-02-07 20:51:54)
Magnitud física de la meta proyecto de inversión, a programar o a realizar seguimiento, según la columna en que se reporte.</t>
        </r>
      </text>
    </comment>
    <comment ref="F11" authorId="0" shapeId="0" xr:uid="{00000000-0006-0000-0100-000019000000}">
      <text>
        <r>
          <rPr>
            <sz val="11"/>
            <color theme="1"/>
            <rFont val="Calibri"/>
            <family val="2"/>
            <scheme val="minor"/>
          </rPr>
          <t>======
ID#AAAA6vXSyIg
YULIED.PENARANDA    (2022-02-07 20:51:54)
Recursos presupuestales asignados para la vigencia en programación  y/o seguimiento, según la columna en que se reporte</t>
        </r>
      </text>
    </comment>
    <comment ref="F12" authorId="0" shapeId="0" xr:uid="{00000000-0006-0000-0100-00001A000000}">
      <text>
        <r>
          <rPr>
            <sz val="11"/>
            <color theme="1"/>
            <rFont val="Calibri"/>
            <family val="2"/>
            <scheme val="minor"/>
          </rPr>
          <t>======
ID#AAAA6vXSyMY
YULIED.PENARANDA    (2022-02-07 20:51:54)
Este debe corresponder con la programación del  Plan Anual de Caja- PAC de la vigencia</t>
        </r>
      </text>
    </comment>
    <comment ref="F13" authorId="0" shapeId="0" xr:uid="{00000000-0006-0000-0100-00001B000000}">
      <text>
        <r>
          <rPr>
            <sz val="11"/>
            <color theme="1"/>
            <rFont val="Calibri"/>
            <family val="2"/>
            <scheme val="minor"/>
          </rPr>
          <t>======
ID#AAAA6vXSyFU
YULIED.PENARANDA    (2022-02-07 20:51:54)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C000000}">
      <text>
        <r>
          <rPr>
            <sz val="11"/>
            <color theme="1"/>
            <rFont val="Calibri"/>
            <family val="2"/>
            <scheme val="minor"/>
          </rPr>
          <t>======
ID#AAAA6vXSyII
YULIED.PENARANDA    (2022-02-07 20:51:54)
Son compromisos legalmente contraídos que al cierre de la vigencia fiscal no se han atendido por no haberse completado las formalidades necesarias que hagan exigible el pago al terminarse el año.</t>
        </r>
      </text>
    </comment>
    <comment ref="F15" authorId="0" shapeId="0" xr:uid="{00000000-0006-0000-0100-00001D000000}">
      <text>
        <r>
          <rPr>
            <sz val="11"/>
            <color theme="1"/>
            <rFont val="Calibri"/>
            <family val="2"/>
            <scheme val="minor"/>
          </rPr>
          <t>======
ID#AAAA6vXSyEM
YULIED.PENARANDA    (2022-02-07 20:51:54)
Para las metas de tipología suma (vigencia *reservas). Para las demás tipos de metas se asocia el mismo dato de la vigencia.</t>
        </r>
      </text>
    </comment>
    <comment ref="F16" authorId="0" shapeId="0" xr:uid="{00000000-0006-0000-0100-00001E000000}">
      <text>
        <r>
          <rPr>
            <sz val="11"/>
            <color theme="1"/>
            <rFont val="Calibri"/>
            <family val="2"/>
            <scheme val="minor"/>
          </rPr>
          <t>======
ID#AAAA6vXSyRg
YULIED.PENARANDA    (2022-02-07 20:51:54)
Se suma los recursos presupuestales (vigencia + reservas)</t>
        </r>
      </text>
    </comment>
    <comment ref="F17" authorId="0" shapeId="0" xr:uid="{00000000-0006-0000-0100-00001F000000}">
      <text>
        <r>
          <rPr>
            <sz val="11"/>
            <color theme="1"/>
            <rFont val="Calibri"/>
            <family val="2"/>
            <scheme val="minor"/>
          </rPr>
          <t>======
ID#AAAA6vXSyOY
YULIED.PENARANDA    (2022-02-07 20:51:54)
Magnitud física de la meta proyecto de inversión, a programar o a realizar seguimiento, según la columna en que se reporte.</t>
        </r>
      </text>
    </comment>
    <comment ref="F18" authorId="0" shapeId="0" xr:uid="{00000000-0006-0000-0100-000020000000}">
      <text>
        <r>
          <rPr>
            <sz val="11"/>
            <color theme="1"/>
            <rFont val="Calibri"/>
            <family val="2"/>
            <scheme val="minor"/>
          </rPr>
          <t>======
ID#AAAA6vXSyRM
YULIED.PENARANDA    (2022-02-07 20:51:54)
Recursos presupuestales asignados para la vigencia en programación  y/o seguimiento, según la columna en que se reporte</t>
        </r>
      </text>
    </comment>
    <comment ref="F19" authorId="0" shapeId="0" xr:uid="{00000000-0006-0000-0100-000021000000}">
      <text>
        <r>
          <rPr>
            <sz val="11"/>
            <color theme="1"/>
            <rFont val="Calibri"/>
            <family val="2"/>
            <scheme val="minor"/>
          </rPr>
          <t>======
ID#AAAA6vXSyMc
YULIED.PENARANDA    (2022-02-07 20:51:54)
Este debe corresponder con la programación del  Plan Anual de Caja- PAC de la vigencia</t>
        </r>
      </text>
    </comment>
    <comment ref="F20" authorId="0" shapeId="0" xr:uid="{00000000-0006-0000-0100-000022000000}">
      <text>
        <r>
          <rPr>
            <sz val="11"/>
            <color theme="1"/>
            <rFont val="Calibri"/>
            <family val="2"/>
            <scheme val="minor"/>
          </rPr>
          <t>======
ID#AAAA6vXSyRE
YULIED.PENARANDA    (2022-02-07 20:51:54)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3000000}">
      <text>
        <r>
          <rPr>
            <sz val="11"/>
            <color theme="1"/>
            <rFont val="Calibri"/>
            <family val="2"/>
            <scheme val="minor"/>
          </rPr>
          <t>======
ID#AAAA6vXSyP0
YULIED.PENARANDA    (2022-02-07 20:51:54)
Son compromisos legalmente contraídos que al cierre de la vigencia fiscal no se han atendido por no haberse completado las formalidades necesarias que hagan exigible el pago al terminarse el año.</t>
        </r>
      </text>
    </comment>
    <comment ref="F22" authorId="0" shapeId="0" xr:uid="{00000000-0006-0000-0100-000024000000}">
      <text>
        <r>
          <rPr>
            <sz val="11"/>
            <color theme="1"/>
            <rFont val="Calibri"/>
            <family val="2"/>
            <scheme val="minor"/>
          </rPr>
          <t>======
ID#AAAA6vXSyN8
YULIED.PENARANDA    (2022-02-07 20:51:54)
Para las metas de tipología suma (vigencia *reservas). Para las demás tipos de metas se asocia el mismo dato de la vigencia.</t>
        </r>
      </text>
    </comment>
    <comment ref="F23" authorId="0" shapeId="0" xr:uid="{00000000-0006-0000-0100-000025000000}">
      <text>
        <r>
          <rPr>
            <sz val="11"/>
            <color theme="1"/>
            <rFont val="Calibri"/>
            <family val="2"/>
            <scheme val="minor"/>
          </rPr>
          <t>======
ID#AAAA6vXSyR0
YULIED.PENARANDA    (2022-02-07 20:51:54)
Se suma los recursos presupuestales (vigencia + reservas)</t>
        </r>
      </text>
    </comment>
    <comment ref="F24" authorId="0" shapeId="0" xr:uid="{00000000-0006-0000-0100-000026000000}">
      <text>
        <r>
          <rPr>
            <sz val="11"/>
            <color theme="1"/>
            <rFont val="Calibri"/>
            <family val="2"/>
            <scheme val="minor"/>
          </rPr>
          <t>======
ID#AAAA6vXSyGY
YULIED.PENARANDA    (2022-02-07 20:51:54)
Magnitud física de la meta proyecto de inversión, a programar o a realizar seguimiento, según la columna en que se reporte.</t>
        </r>
      </text>
    </comment>
    <comment ref="F25" authorId="0" shapeId="0" xr:uid="{00000000-0006-0000-0100-000027000000}">
      <text>
        <r>
          <rPr>
            <sz val="11"/>
            <color theme="1"/>
            <rFont val="Calibri"/>
            <family val="2"/>
            <scheme val="minor"/>
          </rPr>
          <t>======
ID#AAAA6vXSyQs
YULIED.PENARANDA    (2022-02-07 20:51:54)
Recursos presupuestales asignados para la vigencia en programación  y/o seguimiento, según la columna en que se reporte</t>
        </r>
      </text>
    </comment>
    <comment ref="F26" authorId="0" shapeId="0" xr:uid="{00000000-0006-0000-0100-000028000000}">
      <text>
        <r>
          <rPr>
            <sz val="11"/>
            <color theme="1"/>
            <rFont val="Calibri"/>
            <family val="2"/>
            <scheme val="minor"/>
          </rPr>
          <t>======
ID#AAAA6vXSyRQ
YULIED.PENARANDA    (2022-02-07 20:51:54)
Este debe corresponder con la programación del  Plan Anual de Caja- PAC de la vigencia</t>
        </r>
      </text>
    </comment>
    <comment ref="F27" authorId="0" shapeId="0" xr:uid="{00000000-0006-0000-0100-000029000000}">
      <text>
        <r>
          <rPr>
            <sz val="11"/>
            <color theme="1"/>
            <rFont val="Calibri"/>
            <family val="2"/>
            <scheme val="minor"/>
          </rPr>
          <t>======
ID#AAAA6vXSyLg
YULIED.PENARANDA    (2022-02-07 20:51:54)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A000000}">
      <text>
        <r>
          <rPr>
            <sz val="11"/>
            <color theme="1"/>
            <rFont val="Calibri"/>
            <family val="2"/>
            <scheme val="minor"/>
          </rPr>
          <t>======
ID#AAAA6vXSyS0
YULIED.PENARANDA    (2022-02-07 20:51:54)
Son compromisos legalmente contraídos que al cierre de la vigencia fiscal no se han atendido por no haberse completado las formalidades necesarias que hagan exigible el pago al terminarse el año.</t>
        </r>
      </text>
    </comment>
    <comment ref="F29" authorId="0" shapeId="0" xr:uid="{00000000-0006-0000-0100-00002B000000}">
      <text>
        <r>
          <rPr>
            <sz val="11"/>
            <color theme="1"/>
            <rFont val="Calibri"/>
            <family val="2"/>
            <scheme val="minor"/>
          </rPr>
          <t>======
ID#AAAA6vXSyDk
YULIED.PENARANDA    (2022-02-07 20:51:54)
Para las metas de tipología suma (vigencia *reservas). Para las demás tipos de metas se asocia el mismo dato de la vigencia.</t>
        </r>
      </text>
    </comment>
    <comment ref="F30" authorId="0" shapeId="0" xr:uid="{00000000-0006-0000-0100-00002C000000}">
      <text>
        <r>
          <rPr>
            <sz val="11"/>
            <color theme="1"/>
            <rFont val="Calibri"/>
            <family val="2"/>
            <scheme val="minor"/>
          </rPr>
          <t>======
ID#AAAA6vXSyJ8
YULIED.PENARANDA    (2022-02-07 20:51:54)
Se suma los recursos presupuestales (vigencia + reservas)</t>
        </r>
      </text>
    </comment>
    <comment ref="F31" authorId="0" shapeId="0" xr:uid="{00000000-0006-0000-0100-00002D000000}">
      <text>
        <r>
          <rPr>
            <sz val="11"/>
            <color theme="1"/>
            <rFont val="Calibri"/>
            <family val="2"/>
            <scheme val="minor"/>
          </rPr>
          <t>======
ID#AAAA6vXSyLQ
YULIED.PENARANDA    (2022-02-07 20:51:54)
Magnitud física de la meta proyecto de inversión, a programar o a realizar seguimiento, según la columna en que se reporte.</t>
        </r>
      </text>
    </comment>
    <comment ref="F32" authorId="0" shapeId="0" xr:uid="{00000000-0006-0000-0100-00002E000000}">
      <text>
        <r>
          <rPr>
            <sz val="11"/>
            <color theme="1"/>
            <rFont val="Calibri"/>
            <family val="2"/>
            <scheme val="minor"/>
          </rPr>
          <t>======
ID#AAAA6vXSyQA
YULIED.PENARANDA    (2022-02-07 20:51:54)
Recursos presupuestales asignados para la vigencia en programación  y/o seguimiento, según la columna en que se reporte</t>
        </r>
      </text>
    </comment>
    <comment ref="F33" authorId="0" shapeId="0" xr:uid="{00000000-0006-0000-0100-00002F000000}">
      <text>
        <r>
          <rPr>
            <sz val="11"/>
            <color theme="1"/>
            <rFont val="Calibri"/>
            <family val="2"/>
            <scheme val="minor"/>
          </rPr>
          <t>======
ID#AAAA6vXSyJw
YULIED.PENARANDA    (2022-02-07 20:51:54)
Este debe corresponder con la programación del  Plan Anual de Caja- PAC de la vigencia</t>
        </r>
      </text>
    </comment>
    <comment ref="F34" authorId="0" shapeId="0" xr:uid="{00000000-0006-0000-0100-000030000000}">
      <text>
        <r>
          <rPr>
            <sz val="11"/>
            <color theme="1"/>
            <rFont val="Calibri"/>
            <family val="2"/>
            <scheme val="minor"/>
          </rPr>
          <t>======
ID#AAAA6vXSyKA
YULIED.PENARANDA    (2022-02-07 20:51:54)
Magnitud física asociada a la reservas,  aplica para las meta con tipología suma, las cuales se pueden desagregar por los compromisos contraídos que al cierre de la vigencia fiscal no  se cumplierón.</t>
        </r>
      </text>
    </comment>
    <comment ref="F35" authorId="0" shapeId="0" xr:uid="{00000000-0006-0000-0100-000031000000}">
      <text>
        <r>
          <rPr>
            <sz val="11"/>
            <color theme="1"/>
            <rFont val="Calibri"/>
            <family val="2"/>
            <scheme val="minor"/>
          </rPr>
          <t>======
ID#AAAA6vXSyJc
YULIED.PENARANDA    (2022-02-07 20:51:54)
Son compromisos legalmente contraídos que al cierre de la vigencia fiscal no se han atendido por no haberse completado las formalidades necesarias que hagan exigible el pago al terminarse el año.</t>
        </r>
      </text>
    </comment>
    <comment ref="F36" authorId="0" shapeId="0" xr:uid="{00000000-0006-0000-0100-000032000000}">
      <text>
        <r>
          <rPr>
            <sz val="11"/>
            <color theme="1"/>
            <rFont val="Calibri"/>
            <family val="2"/>
            <scheme val="minor"/>
          </rPr>
          <t>======
ID#AAAA6vXSyOg
YULIED.PENARANDA    (2022-02-07 20:51:54)
Para las metas de tipología suma (vigencia *reservas). Para las demás tipos de metas se asocia el mismo dato de la vigencia.</t>
        </r>
      </text>
    </comment>
    <comment ref="F37" authorId="0" shapeId="0" xr:uid="{00000000-0006-0000-0100-000033000000}">
      <text>
        <r>
          <rPr>
            <sz val="11"/>
            <color theme="1"/>
            <rFont val="Calibri"/>
            <family val="2"/>
            <scheme val="minor"/>
          </rPr>
          <t>======
ID#AAAA6vXSyLs
YULIED.PENARANDA    (2022-02-07 20:51:54)
Se suma los recursos presupuestales (vigencia + reservas)</t>
        </r>
      </text>
    </comment>
    <comment ref="F38" authorId="0" shapeId="0" xr:uid="{00000000-0006-0000-0100-000034000000}">
      <text>
        <r>
          <rPr>
            <sz val="11"/>
            <color theme="1"/>
            <rFont val="Calibri"/>
            <family val="2"/>
            <scheme val="minor"/>
          </rPr>
          <t>======
ID#AAAA6vXSyLw
YULIED.PENARANDA    (2022-02-07 20:51:54)
Magnitud física de la meta proyecto de inversión, a programar o a realizar seguimiento, según la columna en que se reporte.</t>
        </r>
      </text>
    </comment>
    <comment ref="F39" authorId="0" shapeId="0" xr:uid="{00000000-0006-0000-0100-000035000000}">
      <text>
        <r>
          <rPr>
            <sz val="11"/>
            <color theme="1"/>
            <rFont val="Calibri"/>
            <family val="2"/>
            <scheme val="minor"/>
          </rPr>
          <t>======
ID#AAAA6vXSyPQ
YULIED.PENARANDA    (2022-02-07 20:51:54)
Recursos presupuestales asignados para la vigencia en programación  y/o seguimiento, según la columna en que se reporte</t>
        </r>
      </text>
    </comment>
    <comment ref="F40" authorId="0" shapeId="0" xr:uid="{00000000-0006-0000-0100-000036000000}">
      <text>
        <r>
          <rPr>
            <sz val="11"/>
            <color theme="1"/>
            <rFont val="Calibri"/>
            <family val="2"/>
            <scheme val="minor"/>
          </rPr>
          <t>======
ID#AAAA6vXSyNs
YULIED.PENARANDA    (2022-02-07 20:51:54)
Este debe corresponder con la programación del  Plan Anual de Caja- PAC de la vigencia</t>
        </r>
      </text>
    </comment>
    <comment ref="F41" authorId="0" shapeId="0" xr:uid="{00000000-0006-0000-0100-000037000000}">
      <text>
        <r>
          <rPr>
            <sz val="11"/>
            <color theme="1"/>
            <rFont val="Calibri"/>
            <family val="2"/>
            <scheme val="minor"/>
          </rPr>
          <t>======
ID#AAAA6vXSyLU
YULIED.PENARANDA    (2022-02-07 20:51:54)
Magnitud física asociada a la reservas,  aplica para las meta con tipología suma, las cuales se pueden desagregar por los compromisos contraídos que al cierre de la vigencia fiscal no  se cumplierón.</t>
        </r>
      </text>
    </comment>
    <comment ref="F42" authorId="0" shapeId="0" xr:uid="{00000000-0006-0000-0100-000038000000}">
      <text>
        <r>
          <rPr>
            <sz val="11"/>
            <color theme="1"/>
            <rFont val="Calibri"/>
            <family val="2"/>
            <scheme val="minor"/>
          </rPr>
          <t>======
ID#AAAA6vXSyDo
YULIED.PENARANDA    (2022-02-07 20:51:54)
Son compromisos legalmente contraídos que al cierre de la vigencia fiscal no se han atendido por no haberse completado las formalidades necesarias que hagan exigible el pago al terminarse el año.</t>
        </r>
      </text>
    </comment>
    <comment ref="F43" authorId="0" shapeId="0" xr:uid="{00000000-0006-0000-0100-000039000000}">
      <text>
        <r>
          <rPr>
            <sz val="11"/>
            <color theme="1"/>
            <rFont val="Calibri"/>
            <family val="2"/>
            <scheme val="minor"/>
          </rPr>
          <t>======
ID#AAAA6vXSyE4
YULIED.PENARANDA    (2022-02-07 20:51:54)
Para las metas de tipología suma (vigencia *reservas). Para las demás tipos de metas se asocia el mismo dato de la vigencia.</t>
        </r>
      </text>
    </comment>
    <comment ref="F44" authorId="0" shapeId="0" xr:uid="{00000000-0006-0000-0100-00003A000000}">
      <text>
        <r>
          <rPr>
            <sz val="11"/>
            <color theme="1"/>
            <rFont val="Calibri"/>
            <family val="2"/>
            <scheme val="minor"/>
          </rPr>
          <t>======
ID#AAAA6vXSyC8
YULIED.PENARANDA    (2022-02-07 20:51:54)
Se suma los recursos presupuestales (vigencia + reservas)</t>
        </r>
      </text>
    </comment>
    <comment ref="F45" authorId="0" shapeId="0" xr:uid="{00000000-0006-0000-0100-00003B000000}">
      <text>
        <r>
          <rPr>
            <sz val="11"/>
            <color theme="1"/>
            <rFont val="Calibri"/>
            <family val="2"/>
            <scheme val="minor"/>
          </rPr>
          <t>======
ID#AAAA6vXSyFA
YULIED.PENARANDA    (2022-02-07 20:51:54)
Se suma los recursos presupuestales de la vigencia, por cada meta de inversión del proyecto</t>
        </r>
      </text>
    </comment>
    <comment ref="F46" authorId="0" shapeId="0" xr:uid="{00000000-0006-0000-0100-00003C000000}">
      <text>
        <r>
          <rPr>
            <sz val="11"/>
            <color theme="1"/>
            <rFont val="Calibri"/>
            <family val="2"/>
            <scheme val="minor"/>
          </rPr>
          <t>======
ID#AAAA6vXSyGU
YULIED.PENARANDA    (2022-02-07 20:51:54)
Se suma los recursos presupuestales de la reserva, por cada meta de inversión del proyecto</t>
        </r>
      </text>
    </comment>
    <comment ref="F47" authorId="0" shapeId="0" xr:uid="{00000000-0006-0000-0100-00003D000000}">
      <text>
        <r>
          <rPr>
            <sz val="11"/>
            <color theme="1"/>
            <rFont val="Calibri"/>
            <family val="2"/>
            <scheme val="minor"/>
          </rPr>
          <t>======
ID#AAAA6vXSyHQ
YULIED.PENARANDA    (2022-02-07 20:51:54)
Se suma los recursos presupuestales (vigencia + reservas)</t>
        </r>
      </text>
    </comment>
  </commentList>
  <extLst>
    <ext xmlns:r="http://schemas.openxmlformats.org/officeDocument/2006/relationships" uri="GoogleSheetsCustomDataVersion2">
      <go:sheetsCustomData xmlns:go="http://customooxmlschemas.google.com/" r:id="rId1" roundtripDataSignature="AMtx7mhSW2pquGOkN+qhOPqmhuFHP9e4YQ=="/>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200-000001000000}">
      <text>
        <r>
          <rPr>
            <sz val="11"/>
            <color theme="1"/>
            <rFont val="Calibri"/>
            <family val="2"/>
            <scheme val="minor"/>
          </rPr>
          <t>======
ID#AAAA6vXSyQ0
YULIED.PENARANDA    (2022-02-07 20:51:54)
Describir el nombre completo de la oficina, dirección o subdirección que gerencia el proyecto de inversión.</t>
        </r>
      </text>
    </comment>
    <comment ref="A5" authorId="0" shapeId="0" xr:uid="{00000000-0006-0000-0200-000002000000}">
      <text>
        <r>
          <rPr>
            <sz val="11"/>
            <color theme="1"/>
            <rFont val="Calibri"/>
            <family val="2"/>
            <scheme val="minor"/>
          </rPr>
          <t>======
ID#AAAA6vXSyD4
YULIED.PENARANDA    (2022-02-07 20:51:54)
Describir el número y nombre completo del proyecto de inversión.</t>
        </r>
      </text>
    </comment>
    <comment ref="A7" authorId="0" shapeId="0" xr:uid="{00000000-0006-0000-0200-000003000000}">
      <text>
        <r>
          <rPr>
            <sz val="11"/>
            <color theme="1"/>
            <rFont val="Calibri"/>
            <family val="2"/>
            <scheme val="minor"/>
          </rPr>
          <t>======
ID#AAAA6vXSyPc
YULIED.PENARANDA    (2023-09-27 16:07:09)
Se escribe el nombre completo de las líneas de acción, quien nos dan una visión general de los grandes temas del proyecto, forman parte integral del mismo.</t>
        </r>
      </text>
    </comment>
    <comment ref="B7" authorId="0" shapeId="0" xr:uid="{00000000-0006-0000-0200-000004000000}">
      <text>
        <r>
          <rPr>
            <sz val="11"/>
            <color theme="1"/>
            <rFont val="Calibri"/>
            <family val="2"/>
            <scheme val="minor"/>
          </rPr>
          <t>======
ID#AAAA6vXSyFo
YULIED.PENARANDA    (2023-09-27 16:07:09)
Se deben relacionar todas las metas proyecto de inversión formuladas para la ejecución del proyecto.</t>
        </r>
      </text>
    </comment>
    <comment ref="C7" authorId="0" shapeId="0" xr:uid="{00000000-0006-0000-0200-000005000000}">
      <text>
        <r>
          <rPr>
            <sz val="11"/>
            <color theme="1"/>
            <rFont val="Calibri"/>
            <family val="2"/>
            <scheme val="minor"/>
          </rPr>
          <t>======
ID#AAAA6vXSySE
YULIED.PENARANDA    (2023-09-27 16:07:09)
Código y descripción de cada actividad en orden cronológico para el cumplimiento de la meta proyecto de inversión.    Máximo de caracteres 200 incluido espacios.</t>
        </r>
      </text>
    </comment>
    <comment ref="D7" authorId="0" shapeId="0" xr:uid="{00000000-0006-0000-0200-000006000000}">
      <text>
        <r>
          <rPr>
            <sz val="11"/>
            <color theme="1"/>
            <rFont val="Calibri"/>
            <family val="2"/>
            <scheme val="minor"/>
          </rPr>
          <t>======
ID#AAAA6vXSyJI
YULIED.PENARANDA    (2023-09-27 16:07:09)
Se selecciona con “X” si el presupuesto con el que se ejecuta la actividad es con recursos de vigencia y/o de la reserva.</t>
        </r>
      </text>
    </comment>
    <comment ref="F7" authorId="0" shapeId="0" xr:uid="{00000000-0006-0000-0200-000007000000}">
      <text>
        <r>
          <rPr>
            <sz val="11"/>
            <color theme="1"/>
            <rFont val="Calibri"/>
            <family val="2"/>
            <scheme val="minor"/>
          </rPr>
          <t>======
ID#AAAA6vXSyRk
YULIED.PENARANDA    (2023-09-27 16:07:09)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sz val="11"/>
            <color theme="1"/>
            <rFont val="Calibri"/>
            <family val="2"/>
            <scheme val="minor"/>
          </rPr>
          <t>======
ID#AAAA6vXSyLY
YULIED.PENARANDA    (2023-09-27 16:07:09)
Peso porcentual de la meta y actividad, al final del resultado nos da el 100%</t>
        </r>
      </text>
    </comment>
    <comment ref="V7" authorId="0" shapeId="0" xr:uid="{00000000-0006-0000-0200-000009000000}">
      <text>
        <r>
          <rPr>
            <sz val="11"/>
            <color theme="1"/>
            <rFont val="Calibri"/>
            <family val="2"/>
            <scheme val="minor"/>
          </rPr>
          <t>======
ID#AAAA6vXSyTI
YULIED.PENARANDA    (2023-09-27 16:07:09)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sz val="11"/>
            <color theme="1"/>
            <rFont val="Calibri"/>
            <family val="2"/>
            <scheme val="minor"/>
          </rPr>
          <t>======
ID#AAAA6vXSyTE
YULIED.PENARANDA    (2023-09-27 16:07:09)
Este campo se selecciona con “X” si el presupuesto con el que se ejecuta la actividad es con recursos de vigencia</t>
        </r>
      </text>
    </comment>
    <comment ref="E8" authorId="0" shapeId="0" xr:uid="{00000000-0006-0000-0200-00000B000000}">
      <text>
        <r>
          <rPr>
            <sz val="11"/>
            <color theme="1"/>
            <rFont val="Calibri"/>
            <family val="2"/>
            <scheme val="minor"/>
          </rPr>
          <t>======
ID#AAAA6vXSyHg
YULIED.PENARANDA    (2023-09-27 16:07:09)
Este campo se selecciona con “X” si el presupuesto con el que se ejecuta la actividad es con recursos  de la reserva.</t>
        </r>
      </text>
    </comment>
    <comment ref="F8" authorId="0" shapeId="0" xr:uid="{00000000-0006-0000-0200-00000C000000}">
      <text>
        <r>
          <rPr>
            <sz val="11"/>
            <color theme="1"/>
            <rFont val="Calibri"/>
            <family val="2"/>
            <scheme val="minor"/>
          </rPr>
          <t>======
ID#AAAA6vXSyDQ
YULIED.PENARANDA    (2023-09-27 16:07:09)
Variables: programado y ejecutado</t>
        </r>
      </text>
    </comment>
    <comment ref="G8" authorId="0" shapeId="0" xr:uid="{00000000-0006-0000-0200-00000D000000}">
      <text>
        <r>
          <rPr>
            <sz val="11"/>
            <color theme="1"/>
            <rFont val="Calibri"/>
            <family val="2"/>
            <scheme val="minor"/>
          </rPr>
          <t>======
ID#AAAA6vXSySQ
YULIED.PENARANDA    (2023-09-27 16:07:09)
Máximo dos decimales</t>
        </r>
      </text>
    </comment>
    <comment ref="H8" authorId="0" shapeId="0" xr:uid="{00000000-0006-0000-0200-00000E000000}">
      <text>
        <r>
          <rPr>
            <sz val="11"/>
            <color theme="1"/>
            <rFont val="Calibri"/>
            <family val="2"/>
            <scheme val="minor"/>
          </rPr>
          <t>======
ID#AAAA6vXSyHY
YULIED.PENARANDA    (2023-09-27 16:07:09)
Máximo dos decimales</t>
        </r>
      </text>
    </comment>
    <comment ref="I8" authorId="0" shapeId="0" xr:uid="{00000000-0006-0000-0200-00000F000000}">
      <text>
        <r>
          <rPr>
            <sz val="11"/>
            <color theme="1"/>
            <rFont val="Calibri"/>
            <family val="2"/>
            <scheme val="minor"/>
          </rPr>
          <t>======
ID#AAAA6vXSyI8
YULIED.PENARANDA    (2023-09-27 16:07:09)
Máximo dos decimales</t>
        </r>
      </text>
    </comment>
    <comment ref="J8" authorId="0" shapeId="0" xr:uid="{00000000-0006-0000-0200-000010000000}">
      <text>
        <r>
          <rPr>
            <sz val="11"/>
            <color theme="1"/>
            <rFont val="Calibri"/>
            <family val="2"/>
            <scheme val="minor"/>
          </rPr>
          <t>======
ID#AAAA6vXSyIQ
YULIED.PENARANDA    (2023-09-27 16:07:09)
Máximo dos decimales</t>
        </r>
      </text>
    </comment>
    <comment ref="K8" authorId="0" shapeId="0" xr:uid="{00000000-0006-0000-0200-000011000000}">
      <text>
        <r>
          <rPr>
            <sz val="11"/>
            <color theme="1"/>
            <rFont val="Calibri"/>
            <family val="2"/>
            <scheme val="minor"/>
          </rPr>
          <t>======
ID#AAAA6vXSyKg
YULIED.PENARANDA    (2023-09-27 16:07:09)
Máximo dos decimales</t>
        </r>
      </text>
    </comment>
    <comment ref="L8" authorId="0" shapeId="0" xr:uid="{00000000-0006-0000-0200-000012000000}">
      <text>
        <r>
          <rPr>
            <sz val="11"/>
            <color theme="1"/>
            <rFont val="Calibri"/>
            <family val="2"/>
            <scheme val="minor"/>
          </rPr>
          <t>======
ID#AAAA6vXSyE8
YULIED.PENARANDA    (2023-09-27 16:07:09)
Máximo dos decimales</t>
        </r>
      </text>
    </comment>
    <comment ref="M8" authorId="0" shapeId="0" xr:uid="{00000000-0006-0000-0200-000013000000}">
      <text>
        <r>
          <rPr>
            <sz val="11"/>
            <color theme="1"/>
            <rFont val="Calibri"/>
            <family val="2"/>
            <scheme val="minor"/>
          </rPr>
          <t>======
ID#AAAA6vXSyKM
YULIED.PENARANDA    (2023-09-27 16:07:09)
Máximo dos decimales</t>
        </r>
      </text>
    </comment>
    <comment ref="N8" authorId="0" shapeId="0" xr:uid="{00000000-0006-0000-0200-000014000000}">
      <text>
        <r>
          <rPr>
            <sz val="11"/>
            <color theme="1"/>
            <rFont val="Calibri"/>
            <family val="2"/>
            <scheme val="minor"/>
          </rPr>
          <t>======
ID#AAAA6vXSyKU
YULIED.PENARANDA    (2023-09-27 16:07:09)
Máximo dos decimales</t>
        </r>
      </text>
    </comment>
    <comment ref="O8" authorId="0" shapeId="0" xr:uid="{00000000-0006-0000-0200-000015000000}">
      <text>
        <r>
          <rPr>
            <sz val="11"/>
            <color theme="1"/>
            <rFont val="Calibri"/>
            <family val="2"/>
            <scheme val="minor"/>
          </rPr>
          <t>======
ID#AAAA6vXSyEo
YULIED.PENARANDA    (2023-09-27 16:07:09)
Máximo dos decimales</t>
        </r>
      </text>
    </comment>
    <comment ref="P8" authorId="0" shapeId="0" xr:uid="{00000000-0006-0000-0200-000016000000}">
      <text>
        <r>
          <rPr>
            <sz val="11"/>
            <color theme="1"/>
            <rFont val="Calibri"/>
            <family val="2"/>
            <scheme val="minor"/>
          </rPr>
          <t>======
ID#AAAA6vXSyL0
YULIED.PENARANDA    (2023-09-27 16:07:09)
Máximo dos decimales</t>
        </r>
      </text>
    </comment>
    <comment ref="Q8" authorId="0" shapeId="0" xr:uid="{00000000-0006-0000-0200-000017000000}">
      <text>
        <r>
          <rPr>
            <sz val="11"/>
            <color theme="1"/>
            <rFont val="Calibri"/>
            <family val="2"/>
            <scheme val="minor"/>
          </rPr>
          <t>======
ID#AAAA6vXSyI0
YULIED.PENARANDA    (2023-09-27 16:07:09)
Máximo dos decimales</t>
        </r>
      </text>
    </comment>
    <comment ref="R8" authorId="0" shapeId="0" xr:uid="{00000000-0006-0000-0200-000018000000}">
      <text>
        <r>
          <rPr>
            <sz val="11"/>
            <color theme="1"/>
            <rFont val="Calibri"/>
            <family val="2"/>
            <scheme val="minor"/>
          </rPr>
          <t>======
ID#AAAA6vXSyIU
YULIED.PENARANDA    (2023-09-27 16:07:09)
Máximo dos decimales</t>
        </r>
      </text>
    </comment>
    <comment ref="S8" authorId="0" shapeId="0" xr:uid="{00000000-0006-0000-0200-000019000000}">
      <text>
        <r>
          <rPr>
            <sz val="11"/>
            <color theme="1"/>
            <rFont val="Calibri"/>
            <family val="2"/>
            <scheme val="minor"/>
          </rPr>
          <t>======
ID#AAAA6vXSyPM
YULIED.PENARANDA    (2023-09-27 16:07:09)
La programación y la ejecución de la actividad en los 12 meses, no puede ser superior a 100%.</t>
        </r>
      </text>
    </comment>
    <comment ref="T8" authorId="0" shapeId="0" xr:uid="{00000000-0006-0000-0200-00001A000000}">
      <text>
        <r>
          <rPr>
            <sz val="11"/>
            <color theme="1"/>
            <rFont val="Calibri"/>
            <family val="2"/>
            <scheme val="minor"/>
          </rPr>
          <t>======
ID#AAAA6vXSySc
YULIED.PENARANDA    (2023-09-27 16:07:09)
Peso porcentual de cada meta, en función del proyecto de inversión</t>
        </r>
      </text>
    </comment>
    <comment ref="U8" authorId="0" shapeId="0" xr:uid="{00000000-0006-0000-0200-00001B000000}">
      <text>
        <r>
          <rPr>
            <sz val="11"/>
            <color theme="1"/>
            <rFont val="Calibri"/>
            <family val="2"/>
            <scheme val="minor"/>
          </rPr>
          <t>======
ID#AAAA6vXSyME
YULIED.PENARANDA    (2023-09-27 16:07:09)
Peso porcentual de cada actividad, en función del proyecto de inversión</t>
        </r>
      </text>
    </comment>
    <comment ref="F9" authorId="0" shapeId="0" xr:uid="{00000000-0006-0000-0200-00001C000000}">
      <text>
        <r>
          <rPr>
            <sz val="11"/>
            <color theme="1"/>
            <rFont val="Calibri"/>
            <family val="2"/>
            <scheme val="minor"/>
          </rPr>
          <t>======
ID#AAAA6vXSyMg
YULIED.PENARANDA    (2022-02-07 20:51:54)
No relacionar los datos en formula, debido a que al final no nos da la suma exacta.</t>
        </r>
      </text>
    </comment>
    <comment ref="S9" authorId="0" shapeId="0" xr:uid="{00000000-0006-0000-0200-00001D000000}">
      <text>
        <r>
          <rPr>
            <sz val="11"/>
            <color theme="1"/>
            <rFont val="Calibri"/>
            <family val="2"/>
            <scheme val="minor"/>
          </rPr>
          <t>======
ID#AAAA6vXSyO8
YULIED.PENARANDA    (2022-02-07 20:51:54)
Verificar las sumas, que no sea inferior ni superior al 100%</t>
        </r>
      </text>
    </comment>
    <comment ref="F10" authorId="0" shapeId="0" xr:uid="{00000000-0006-0000-0200-00001E000000}">
      <text>
        <r>
          <rPr>
            <sz val="11"/>
            <color theme="1"/>
            <rFont val="Calibri"/>
            <family val="2"/>
            <scheme val="minor"/>
          </rPr>
          <t>======
ID#AAAA6vXSyM0
YULIED.PENARANDA    (2022-02-07 20:51:54)
No relacionar los datos en formula, debido a que al final no nos da la suma exacta.</t>
        </r>
      </text>
    </comment>
    <comment ref="S10" authorId="0" shapeId="0" xr:uid="{00000000-0006-0000-0200-00001F000000}">
      <text>
        <r>
          <rPr>
            <sz val="11"/>
            <color theme="1"/>
            <rFont val="Calibri"/>
            <family val="2"/>
            <scheme val="minor"/>
          </rPr>
          <t>======
ID#AAAA6vXSyGs
YULIED.PENARANDA    (2022-02-07 20:51:54)
Verificar las sumas, que no sea inferior ni superior al 100%</t>
        </r>
      </text>
    </comment>
    <comment ref="F11" authorId="0" shapeId="0" xr:uid="{00000000-0006-0000-0200-000020000000}">
      <text>
        <r>
          <rPr>
            <sz val="11"/>
            <color theme="1"/>
            <rFont val="Calibri"/>
            <family val="2"/>
            <scheme val="minor"/>
          </rPr>
          <t>======
ID#AAAA6vXSyRw
YULIED.PENARANDA    (2022-02-07 20:51:54)
No relacionar los datos en formula, debido a que al final no nos da la suma exacta.</t>
        </r>
      </text>
    </comment>
    <comment ref="S11" authorId="0" shapeId="0" xr:uid="{00000000-0006-0000-0200-000021000000}">
      <text>
        <r>
          <rPr>
            <sz val="11"/>
            <color theme="1"/>
            <rFont val="Calibri"/>
            <family val="2"/>
            <scheme val="minor"/>
          </rPr>
          <t>======
ID#AAAA6vXSyKc
YULIED.PENARANDA    (2022-02-07 20:51:54)
Verificar las sumas, que no sea inferior ni superior al 100%</t>
        </r>
      </text>
    </comment>
    <comment ref="F12" authorId="0" shapeId="0" xr:uid="{00000000-0006-0000-0200-000022000000}">
      <text>
        <r>
          <rPr>
            <sz val="11"/>
            <color theme="1"/>
            <rFont val="Calibri"/>
            <family val="2"/>
            <scheme val="minor"/>
          </rPr>
          <t>======
ID#AAAA6vXSyQ4
YULIED.PENARANDA    (2022-02-07 20:51:54)
No relacionar los datos en formula, debido a que al final no nos da la suma exacta.</t>
        </r>
      </text>
    </comment>
    <comment ref="S12" authorId="0" shapeId="0" xr:uid="{00000000-0006-0000-0200-000023000000}">
      <text>
        <r>
          <rPr>
            <sz val="11"/>
            <color theme="1"/>
            <rFont val="Calibri"/>
            <family val="2"/>
            <scheme val="minor"/>
          </rPr>
          <t>======
ID#AAAA6vXSyMI
YULIED.PENARANDA    (2022-02-07 20:51:54)
Verificar las sumas, que no sea inferior ni superior al 100%</t>
        </r>
      </text>
    </comment>
    <comment ref="F13" authorId="0" shapeId="0" xr:uid="{00000000-0006-0000-0200-000024000000}">
      <text>
        <r>
          <rPr>
            <sz val="11"/>
            <color theme="1"/>
            <rFont val="Calibri"/>
            <family val="2"/>
            <scheme val="minor"/>
          </rPr>
          <t>======
ID#AAAA6vXSyQY
YULIED.PENARANDA    (2022-02-07 20:51:54)
No relacionar los datos en formula, debido a que al final no nos da la suma exacta.</t>
        </r>
      </text>
    </comment>
    <comment ref="S13" authorId="0" shapeId="0" xr:uid="{00000000-0006-0000-0200-000025000000}">
      <text>
        <r>
          <rPr>
            <sz val="11"/>
            <color theme="1"/>
            <rFont val="Calibri"/>
            <family val="2"/>
            <scheme val="minor"/>
          </rPr>
          <t>======
ID#AAAA6vXSyNk
YULIED.PENARANDA    (2022-02-07 20:51:54)
Verificar las sumas, que no sea inferior ni superior al 100%</t>
        </r>
      </text>
    </comment>
    <comment ref="F14" authorId="0" shapeId="0" xr:uid="{00000000-0006-0000-0200-000026000000}">
      <text>
        <r>
          <rPr>
            <sz val="11"/>
            <color theme="1"/>
            <rFont val="Calibri"/>
            <family val="2"/>
            <scheme val="minor"/>
          </rPr>
          <t>======
ID#AAAA6vXSyEk
YULIED.PENARANDA    (2022-02-07 20:51:54)
No relacionar los datos en formula, debido a que al final no nos da la suma exacta.</t>
        </r>
      </text>
    </comment>
    <comment ref="S14" authorId="0" shapeId="0" xr:uid="{00000000-0006-0000-0200-000027000000}">
      <text>
        <r>
          <rPr>
            <sz val="11"/>
            <color theme="1"/>
            <rFont val="Calibri"/>
            <family val="2"/>
            <scheme val="minor"/>
          </rPr>
          <t>======
ID#AAAA6vXSyKk
YULIED.PENARANDA    (2022-02-07 20:51:54)
Verificar las sumas, que no sea inferior ni superior al 100%</t>
        </r>
      </text>
    </comment>
    <comment ref="T25" authorId="0" shapeId="0" xr:uid="{00000000-0006-0000-0200-000028000000}">
      <text>
        <r>
          <rPr>
            <sz val="11"/>
            <color theme="1"/>
            <rFont val="Calibri"/>
            <family val="2"/>
            <scheme val="minor"/>
          </rPr>
          <t>======
ID#AAAA6vXSyR4
YULIED.PENARANDA    (2022-02-07 20:51:54)
Nos debe dar 100%</t>
        </r>
      </text>
    </comment>
    <comment ref="U25" authorId="0" shapeId="0" xr:uid="{00000000-0006-0000-0200-000029000000}">
      <text>
        <r>
          <rPr>
            <sz val="11"/>
            <color theme="1"/>
            <rFont val="Calibri"/>
            <family val="2"/>
            <scheme val="minor"/>
          </rPr>
          <t>======
ID#AAAA6vXSyIk
YULIED.PENARANDA    (2022-02-07 20:51:54)
Nos debe dar 100%</t>
        </r>
      </text>
    </comment>
  </commentList>
  <extLst>
    <ext xmlns:r="http://schemas.openxmlformats.org/officeDocument/2006/relationships" uri="GoogleSheetsCustomDataVersion2">
      <go:sheetsCustomData xmlns:go="http://customooxmlschemas.google.com/" r:id="rId1" roundtripDataSignature="AMtx7mj2FUjnqyhImbfcJN6oBfJa5m3jrg=="/>
    </ext>
  </extL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400-000001000000}">
      <text>
        <r>
          <rPr>
            <sz val="11"/>
            <color theme="1"/>
            <rFont val="Calibri"/>
            <family val="2"/>
            <scheme val="minor"/>
          </rPr>
          <t>======
ID#AAAA6vXSyPY
YULIED.PENARANDA    (2020-12-19 18:10:49)
Describir el nombre completo de la oficina, dirección o subdirección que gerencia el proyecto de inversión.</t>
        </r>
      </text>
    </comment>
    <comment ref="A5" authorId="0" shapeId="0" xr:uid="{00000000-0006-0000-0400-000002000000}">
      <text>
        <r>
          <rPr>
            <sz val="11"/>
            <color theme="1"/>
            <rFont val="Calibri"/>
            <family val="2"/>
            <scheme val="minor"/>
          </rPr>
          <t>======
ID#AAAA6vXSyEs
YULIED.PENARANDA    (2020-12-19 18:10:50)
Describir el número y nombre completo del proyecto de inversión.</t>
        </r>
      </text>
    </comment>
    <comment ref="A7" authorId="0" shapeId="0" xr:uid="{00000000-0006-0000-0400-000003000000}">
      <text>
        <r>
          <rPr>
            <sz val="11"/>
            <color theme="1"/>
            <rFont val="Calibri"/>
            <family val="2"/>
            <scheme val="minor"/>
          </rPr>
          <t>======
ID#AAAA6vXSyGo
YULIED.PENARANDA    (2020-12-19 18:10:49)
Corresponde a la información en firme de cada vigencia fiscal.</t>
        </r>
      </text>
    </comment>
    <comment ref="A8" authorId="0" shapeId="0" xr:uid="{00000000-0006-0000-0400-000004000000}">
      <text>
        <r>
          <rPr>
            <sz val="11"/>
            <color theme="1"/>
            <rFont val="Calibri"/>
            <family val="2"/>
            <scheme val="minor"/>
          </rPr>
          <t>======
ID#AAAA6vXSyD8
YULIED.PENARANDA    (2020-12-19 18:10:50)
Vigencia a reportar</t>
        </r>
      </text>
    </comment>
    <comment ref="C8" authorId="0" shapeId="0" xr:uid="{00000000-0006-0000-0400-000005000000}">
      <text>
        <r>
          <rPr>
            <sz val="11"/>
            <color theme="1"/>
            <rFont val="Calibri"/>
            <family val="2"/>
            <scheme val="minor"/>
          </rPr>
          <t>======
ID#AAAA6vXSyRA
YULIED.PENARANDA    (2020-12-19 18:10:49)
Apropiación inicial acorde con la herramienta oficial de la SDH</t>
        </r>
      </text>
    </comment>
    <comment ref="D8" authorId="0" shapeId="0" xr:uid="{00000000-0006-0000-0400-000006000000}">
      <text>
        <r>
          <rPr>
            <sz val="11"/>
            <color theme="1"/>
            <rFont val="Calibri"/>
            <family val="2"/>
            <scheme val="minor"/>
          </rPr>
          <t>======
ID#AAAA6vXSyIo
YULIED.PENARANDA    (2020-12-19 18:10:50)
Apropiación inicial + 0 - movimientos positivos y/o negativos, con este valor se proyecta los compromisos</t>
        </r>
      </text>
    </comment>
    <comment ref="E8" authorId="0" shapeId="0" xr:uid="{00000000-0006-0000-0400-000007000000}">
      <text>
        <r>
          <rPr>
            <sz val="11"/>
            <color theme="1"/>
            <rFont val="Calibri"/>
            <family val="2"/>
            <scheme val="minor"/>
          </rPr>
          <t>======
ID#AAAA6vXSyEc
YULIED.PENARANDA    (2020-12-19 18:10:49)
Valores contenidos en los Registros Presupuestales de Compromisos</t>
        </r>
      </text>
    </comment>
    <comment ref="F8" authorId="0" shapeId="0" xr:uid="{00000000-0006-0000-0400-000008000000}">
      <text>
        <r>
          <rPr>
            <sz val="11"/>
            <color theme="1"/>
            <rFont val="Calibri"/>
            <family val="2"/>
            <scheme val="minor"/>
          </rPr>
          <t>======
ID#AAAA6vXSyDE
YULIED.PENARANDA    (2020-12-19 18:10:49)
Corresponde al pago</t>
        </r>
      </text>
    </comment>
    <comment ref="G8" authorId="0" shapeId="0" xr:uid="{00000000-0006-0000-0400-000009000000}">
      <text>
        <r>
          <rPr>
            <sz val="11"/>
            <color theme="1"/>
            <rFont val="Calibri"/>
            <family val="2"/>
            <scheme val="minor"/>
          </rPr>
          <t>======
ID#AAAA6vXSyPE
YULIED.PENARANDA    (2020-12-19 18:10:49)
Extinción de la obligación a cargo de la SDA.</t>
        </r>
      </text>
    </comment>
    <comment ref="A16" authorId="0" shapeId="0" xr:uid="{00000000-0006-0000-0400-00000A000000}">
      <text>
        <r>
          <rPr>
            <sz val="11"/>
            <color theme="1"/>
            <rFont val="Calibri"/>
            <family val="2"/>
            <scheme val="minor"/>
          </rPr>
          <t>======
ID#AAAA6vXSyR8
YULIED.PENARANDA    (2020-12-19 18:10:49)
Corresponde a la información en firme de cada vigencia fiscal.</t>
        </r>
      </text>
    </comment>
    <comment ref="A17" authorId="0" shapeId="0" xr:uid="{00000000-0006-0000-0400-00000B000000}">
      <text>
        <r>
          <rPr>
            <sz val="11"/>
            <color theme="1"/>
            <rFont val="Calibri"/>
            <family val="2"/>
            <scheme val="minor"/>
          </rPr>
          <t>======
ID#AAAA6vXSyM4
YULIED.PENARANDA    (2020-12-19 18:10:49)
Vigencia a reportar</t>
        </r>
      </text>
    </comment>
    <comment ref="C17" authorId="0" shapeId="0" xr:uid="{00000000-0006-0000-0400-00000C000000}">
      <text>
        <r>
          <rPr>
            <sz val="11"/>
            <color theme="1"/>
            <rFont val="Calibri"/>
            <family val="2"/>
            <scheme val="minor"/>
          </rPr>
          <t>======
ID#AAAA6vXSySM
YULIED.PENARANDA    (2020-12-19 18:10:49)
Apropiación inicial acorde con la herramienta oficial de la SDH</t>
        </r>
      </text>
    </comment>
    <comment ref="D17" authorId="0" shapeId="0" xr:uid="{00000000-0006-0000-0400-00000D000000}">
      <text>
        <r>
          <rPr>
            <sz val="11"/>
            <color theme="1"/>
            <rFont val="Calibri"/>
            <family val="2"/>
            <scheme val="minor"/>
          </rPr>
          <t>======
ID#AAAA6vXSyCw
YULIED.PENARANDA    (2020-12-19 18:10:50)
Apropiación inicial + 0 - movimientos positivos y/o negativos, con este valor se proyecta los compromisos</t>
        </r>
      </text>
    </comment>
    <comment ref="E17" authorId="0" shapeId="0" xr:uid="{00000000-0006-0000-0400-00000E000000}">
      <text>
        <r>
          <rPr>
            <sz val="11"/>
            <color theme="1"/>
            <rFont val="Calibri"/>
            <family val="2"/>
            <scheme val="minor"/>
          </rPr>
          <t>======
ID#AAAA6vXSyMk
YULIED.PENARANDA    (2020-12-19 18:10:49)
Valores contenidos en los Registros Presupuestales de Compromisos</t>
        </r>
      </text>
    </comment>
    <comment ref="F17" authorId="0" shapeId="0" xr:uid="{00000000-0006-0000-0400-00000F000000}">
      <text>
        <r>
          <rPr>
            <sz val="11"/>
            <color theme="1"/>
            <rFont val="Calibri"/>
            <family val="2"/>
            <scheme val="minor"/>
          </rPr>
          <t>======
ID#AAAA6vXSyN0
YULIED.PENARANDA    (2020-12-19 18:10:49)
Corresponde al pago</t>
        </r>
      </text>
    </comment>
    <comment ref="G17" authorId="0" shapeId="0" xr:uid="{00000000-0006-0000-0400-000010000000}">
      <text>
        <r>
          <rPr>
            <sz val="11"/>
            <color theme="1"/>
            <rFont val="Calibri"/>
            <family val="2"/>
            <scheme val="minor"/>
          </rPr>
          <t>======
ID#AAAA6vXSyRI
YULIED.PENARANDA    (2020-12-19 18:10:50)
Extinción de la obligación a cargo de la SDA.</t>
        </r>
      </text>
    </comment>
    <comment ref="A31" authorId="0" shapeId="0" xr:uid="{00000000-0006-0000-0400-000011000000}">
      <text>
        <r>
          <rPr>
            <sz val="11"/>
            <color theme="1"/>
            <rFont val="Calibri"/>
            <family val="2"/>
            <scheme val="minor"/>
          </rPr>
          <t>======
ID#AAAA6vXSyGE
YULIED.PENARANDA    (2020-12-19 18:10:49)
Corresponde a la información en firme de cada vigencia fiscal.</t>
        </r>
      </text>
    </comment>
    <comment ref="A32" authorId="0" shapeId="0" xr:uid="{00000000-0006-0000-0400-000012000000}">
      <text>
        <r>
          <rPr>
            <sz val="11"/>
            <color theme="1"/>
            <rFont val="Calibri"/>
            <family val="2"/>
            <scheme val="minor"/>
          </rPr>
          <t>======
ID#AAAA6vXSyDI
YULIED.PENARANDA    (2020-12-19 18:10:49)
Vigencia a reportar</t>
        </r>
      </text>
    </comment>
    <comment ref="C32" authorId="0" shapeId="0" xr:uid="{00000000-0006-0000-0400-000013000000}">
      <text>
        <r>
          <rPr>
            <sz val="11"/>
            <color theme="1"/>
            <rFont val="Calibri"/>
            <family val="2"/>
            <scheme val="minor"/>
          </rPr>
          <t>======
ID#AAAA6vXSyLI
YULIED.PENARANDA    (2020-12-19 18:10:49)
Apropiación inicial acorde con la herramienta oficial de la SDH</t>
        </r>
      </text>
    </comment>
    <comment ref="D32" authorId="0" shapeId="0" xr:uid="{00000000-0006-0000-0400-000014000000}">
      <text>
        <r>
          <rPr>
            <sz val="11"/>
            <color theme="1"/>
            <rFont val="Calibri"/>
            <family val="2"/>
            <scheme val="minor"/>
          </rPr>
          <t>======
ID#AAAA6vXSyMs
YULIED.PENARANDA    (2020-12-19 18:10:49)
Apropiación inicial + 0 - movimientos positivos y/o negativos, con este valor se proyecta los compromisos</t>
        </r>
      </text>
    </comment>
    <comment ref="E32" authorId="0" shapeId="0" xr:uid="{00000000-0006-0000-0400-000015000000}">
      <text>
        <r>
          <rPr>
            <sz val="11"/>
            <color theme="1"/>
            <rFont val="Calibri"/>
            <family val="2"/>
            <scheme val="minor"/>
          </rPr>
          <t>======
ID#AAAA6vXSyNU
YULIED.PENARANDA    (2020-12-19 18:10:49)
Valores contenidos en los Registros Presupuestales de Compromisos</t>
        </r>
      </text>
    </comment>
    <comment ref="F32" authorId="0" shapeId="0" xr:uid="{00000000-0006-0000-0400-000016000000}">
      <text>
        <r>
          <rPr>
            <sz val="11"/>
            <color theme="1"/>
            <rFont val="Calibri"/>
            <family val="2"/>
            <scheme val="minor"/>
          </rPr>
          <t>======
ID#AAAA6vXSyRs
YULIED.PENARANDA    (2020-12-19 18:10:49)
Corresponde al pago</t>
        </r>
      </text>
    </comment>
    <comment ref="G32" authorId="0" shapeId="0" xr:uid="{00000000-0006-0000-0400-000017000000}">
      <text>
        <r>
          <rPr>
            <sz val="11"/>
            <color theme="1"/>
            <rFont val="Calibri"/>
            <family val="2"/>
            <scheme val="minor"/>
          </rPr>
          <t>======
ID#AAAA6vXSyGQ
YULIED.PENARANDA    (2020-12-19 18:10:49)
Extinción de la obligación a cargo de la SDA.</t>
        </r>
      </text>
    </comment>
    <comment ref="A46" authorId="0" shapeId="0" xr:uid="{00000000-0006-0000-0400-000018000000}">
      <text>
        <r>
          <rPr>
            <sz val="11"/>
            <color theme="1"/>
            <rFont val="Calibri"/>
            <family val="2"/>
            <scheme val="minor"/>
          </rPr>
          <t>======
ID#AAAA6vXSyC0
YULIED.PENARANDA    (2020-12-19 18:10:49)
Corresponde a la información en firme de cada vigencia fiscal.</t>
        </r>
      </text>
    </comment>
    <comment ref="A47" authorId="0" shapeId="0" xr:uid="{00000000-0006-0000-0400-000019000000}">
      <text>
        <r>
          <rPr>
            <sz val="11"/>
            <color theme="1"/>
            <rFont val="Calibri"/>
            <family val="2"/>
            <scheme val="minor"/>
          </rPr>
          <t>======
ID#AAAA6vXSySg
YULIED.PENARANDA    (2020-12-19 18:10:49)
Vigencia a reportar</t>
        </r>
      </text>
    </comment>
    <comment ref="C47" authorId="0" shapeId="0" xr:uid="{00000000-0006-0000-0400-00001A000000}">
      <text>
        <r>
          <rPr>
            <sz val="11"/>
            <color theme="1"/>
            <rFont val="Calibri"/>
            <family val="2"/>
            <scheme val="minor"/>
          </rPr>
          <t>======
ID#AAAA6vXSyQk
YULIED.PENARANDA    (2020-12-19 18:10:49)
Apropiación inicial acorde con la herramienta oficial de la SDH</t>
        </r>
      </text>
    </comment>
    <comment ref="D47" authorId="0" shapeId="0" xr:uid="{00000000-0006-0000-0400-00001B000000}">
      <text>
        <r>
          <rPr>
            <sz val="11"/>
            <color theme="1"/>
            <rFont val="Calibri"/>
            <family val="2"/>
            <scheme val="minor"/>
          </rPr>
          <t>======
ID#AAAA6vXSyTA
YULIED.PENARANDA    (2020-12-19 18:10:49)
Apropiación inicial + 0 - movimientos positivos y/o negativos, con este valor se proyecta los compromisos</t>
        </r>
      </text>
    </comment>
    <comment ref="E47" authorId="0" shapeId="0" xr:uid="{00000000-0006-0000-0400-00001C000000}">
      <text>
        <r>
          <rPr>
            <sz val="11"/>
            <color theme="1"/>
            <rFont val="Calibri"/>
            <family val="2"/>
            <scheme val="minor"/>
          </rPr>
          <t>======
ID#AAAA6vXSyH8
YULIED.PENARANDA    (2020-12-19 18:10:49)
Valores contenidos en los Registros Presupuestales de Compromisos</t>
        </r>
      </text>
    </comment>
    <comment ref="F47" authorId="0" shapeId="0" xr:uid="{00000000-0006-0000-0400-00001D000000}">
      <text>
        <r>
          <rPr>
            <sz val="11"/>
            <color theme="1"/>
            <rFont val="Calibri"/>
            <family val="2"/>
            <scheme val="minor"/>
          </rPr>
          <t>======
ID#AAAA6vXSyIc
YULIED.PENARANDA    (2020-12-19 18:10:49)
Corresponde al pago</t>
        </r>
      </text>
    </comment>
    <comment ref="G47" authorId="0" shapeId="0" xr:uid="{00000000-0006-0000-0400-00001E000000}">
      <text>
        <r>
          <rPr>
            <sz val="11"/>
            <color theme="1"/>
            <rFont val="Calibri"/>
            <family val="2"/>
            <scheme val="minor"/>
          </rPr>
          <t>======
ID#AAAA6vXSyQo
YULIED.PENARANDA    (2020-12-19 18:10:49)
Extinción de la obligación a cargo de la SDA.</t>
        </r>
      </text>
    </comment>
    <comment ref="A61" authorId="0" shapeId="0" xr:uid="{00000000-0006-0000-0400-00001F000000}">
      <text>
        <r>
          <rPr>
            <sz val="11"/>
            <color theme="1"/>
            <rFont val="Calibri"/>
            <family val="2"/>
            <scheme val="minor"/>
          </rPr>
          <t>======
ID#AAAA6vXSyMM
YULIED.PENARANDA    (2020-12-19 18:10:49)
Corresponde a la información en firme de cada vigencia fiscal.</t>
        </r>
      </text>
    </comment>
    <comment ref="A62" authorId="0" shapeId="0" xr:uid="{00000000-0006-0000-0400-000020000000}">
      <text>
        <r>
          <rPr>
            <sz val="11"/>
            <color theme="1"/>
            <rFont val="Calibri"/>
            <family val="2"/>
            <scheme val="minor"/>
          </rPr>
          <t>======
ID#AAAA6vXSyMo
YULIED.PENARANDA    (2020-12-19 18:10:49)
Vigencia a reportar</t>
        </r>
      </text>
    </comment>
    <comment ref="C62" authorId="0" shapeId="0" xr:uid="{00000000-0006-0000-0400-000021000000}">
      <text>
        <r>
          <rPr>
            <sz val="11"/>
            <color theme="1"/>
            <rFont val="Calibri"/>
            <family val="2"/>
            <scheme val="minor"/>
          </rPr>
          <t>======
ID#AAAA6vXSyEY
YULIED.PENARANDA    (2020-12-19 18:10:49)
Apropiación inicial acorde con la herramienta oficial de la SDH</t>
        </r>
      </text>
    </comment>
    <comment ref="D62" authorId="0" shapeId="0" xr:uid="{00000000-0006-0000-0400-000022000000}">
      <text>
        <r>
          <rPr>
            <sz val="11"/>
            <color theme="1"/>
            <rFont val="Calibri"/>
            <family val="2"/>
            <scheme val="minor"/>
          </rPr>
          <t>======
ID#AAAA6vXSyDs
YULIED.PENARANDA    (2020-12-19 18:10:49)
Apropiación inicial + 0 - movimientos positivos y/o negativos, con este valor se proyecta los compromisos</t>
        </r>
      </text>
    </comment>
    <comment ref="E62" authorId="0" shapeId="0" xr:uid="{00000000-0006-0000-0400-000023000000}">
      <text>
        <r>
          <rPr>
            <sz val="11"/>
            <color theme="1"/>
            <rFont val="Calibri"/>
            <family val="2"/>
            <scheme val="minor"/>
          </rPr>
          <t>======
ID#AAAA6vXSyDg
YULIED.PENARANDA    (2020-12-19 18:10:49)
Valores contenidos en los Registros Presupuestales de Compromisos</t>
        </r>
      </text>
    </comment>
    <comment ref="F62" authorId="0" shapeId="0" xr:uid="{00000000-0006-0000-0400-000024000000}">
      <text>
        <r>
          <rPr>
            <sz val="11"/>
            <color theme="1"/>
            <rFont val="Calibri"/>
            <family val="2"/>
            <scheme val="minor"/>
          </rPr>
          <t>======
ID#AAAA6vXSyNw
YULIED.PENARANDA    (2020-12-19 18:10:49)
Corresponde al pago</t>
        </r>
      </text>
    </comment>
    <comment ref="G62" authorId="0" shapeId="0" xr:uid="{00000000-0006-0000-0400-000025000000}">
      <text>
        <r>
          <rPr>
            <sz val="11"/>
            <color theme="1"/>
            <rFont val="Calibri"/>
            <family val="2"/>
            <scheme val="minor"/>
          </rPr>
          <t>======
ID#AAAA6vXSyJU
YULIED.PENARANDA    (2020-12-19 18:10:49)
Extinción de la obligación a cargo de la SDA.</t>
        </r>
      </text>
    </comment>
    <comment ref="A76" authorId="0" shapeId="0" xr:uid="{00000000-0006-0000-0400-000026000000}">
      <text>
        <r>
          <rPr>
            <sz val="11"/>
            <color theme="1"/>
            <rFont val="Calibri"/>
            <family val="2"/>
            <scheme val="minor"/>
          </rPr>
          <t>======
ID#AAAA6vXSyRY
YULIED.PENARANDA    (2020-12-19 18:10:49)
Avance productos e indicadores de productos (según cadena de valor)
NOTA: Desagregar cuadro cuantas veces tenga productos y/o indicadores asociados</t>
        </r>
      </text>
    </comment>
    <comment ref="A77" authorId="0" shapeId="0" xr:uid="{00000000-0006-0000-0400-000027000000}">
      <text>
        <r>
          <rPr>
            <sz val="11"/>
            <color theme="1"/>
            <rFont val="Calibri"/>
            <family val="2"/>
            <scheme val="minor"/>
          </rPr>
          <t>======
ID#AAAA6vXSyKs
YULIED.PENARANDA    (2020-12-19 18:10:49)
Vigencia a reportar</t>
        </r>
      </text>
    </comment>
    <comment ref="B77" authorId="0" shapeId="0" xr:uid="{00000000-0006-0000-0400-000028000000}">
      <text>
        <r>
          <rPr>
            <sz val="11"/>
            <color theme="1"/>
            <rFont val="Calibri"/>
            <family val="2"/>
            <scheme val="minor"/>
          </rPr>
          <t>======
ID#AAAA6vXSySs
YULIED.PENARANDA    (2020-12-19 18:10:49)
Describir los objetivo específico del proyecto, como se definió en la formulación del proyecto</t>
        </r>
      </text>
    </comment>
    <comment ref="C77" authorId="0" shapeId="0" xr:uid="{00000000-0006-0000-0400-000029000000}">
      <text>
        <r>
          <rPr>
            <sz val="11"/>
            <color theme="1"/>
            <rFont val="Calibri"/>
            <family val="2"/>
            <scheme val="minor"/>
          </rPr>
          <t>======
ID#AAAA6vXSySA
YULIED.PENARANDA    (2020-12-19 18:10:49)
Describir los productos del proyecto, como se definió en la formulación del proyecto y de acuerdo con el catálogo de productos DNP</t>
        </r>
      </text>
    </comment>
    <comment ref="D77" authorId="0" shapeId="0" xr:uid="{00000000-0006-0000-0400-00002A000000}">
      <text>
        <r>
          <rPr>
            <sz val="11"/>
            <color theme="1"/>
            <rFont val="Calibri"/>
            <family val="2"/>
            <scheme val="minor"/>
          </rPr>
          <t>======
ID#AAAA6vXSyQM
YULIED.PENARANDA    (2020-12-19 18:10:49)
Nombre completo del indicador. Expresión verbal, precisa y concreta del patrón de evaluación.</t>
        </r>
      </text>
    </comment>
    <comment ref="E77" authorId="0" shapeId="0" xr:uid="{00000000-0006-0000-0400-00002B000000}">
      <text>
        <r>
          <rPr>
            <sz val="11"/>
            <color theme="1"/>
            <rFont val="Calibri"/>
            <family val="2"/>
            <scheme val="minor"/>
          </rPr>
          <t>======
ID#AAAA6vXSyEI
YULIED.PENARANDA    (2020-12-19 18:10:49)
Unidad cualitativa del indicador, define las características de la magnitud a realizar seguimiento. Eje: Hectáreas, estrategias, modelos, etc.</t>
        </r>
      </text>
    </comment>
    <comment ref="F77" authorId="0" shapeId="0" xr:uid="{00000000-0006-0000-0400-00002C000000}">
      <text>
        <r>
          <rPr>
            <sz val="11"/>
            <color theme="1"/>
            <rFont val="Calibri"/>
            <family val="2"/>
            <scheme val="minor"/>
          </rPr>
          <t>======
ID#AAAA6vXSyIs
YULIED.PENARANDA    (2020-12-19 18:10:49)
Ponderación del indicador se realiza de acuerdo al peso que cada producto tiene en el caso total del proyecto.</t>
        </r>
      </text>
    </comment>
    <comment ref="G77" authorId="0" shapeId="0" xr:uid="{00000000-0006-0000-0400-00002D000000}">
      <text>
        <r>
          <rPr>
            <sz val="11"/>
            <color theme="1"/>
            <rFont val="Calibri"/>
            <family val="2"/>
            <scheme val="minor"/>
          </rPr>
          <t>======
ID#AAAA6vXSyKo
YULIED.PENARANDA    (2020-12-19 18:10:49)
Nombre completo de la Meta  del Plan de Desarrollo, como se relaciona en el de gestión</t>
        </r>
      </text>
    </comment>
    <comment ref="N77" authorId="0" shapeId="0" xr:uid="{00000000-0006-0000-0400-00002E000000}">
      <text>
        <r>
          <rPr>
            <sz val="11"/>
            <color theme="1"/>
            <rFont val="Calibri"/>
            <family val="2"/>
            <scheme val="minor"/>
          </rPr>
          <t>======
ID#AAAA6vXSyCo
YULIED.PENARANDA    (2020-12-19 18:10:49)
Descripción concreta del avance, máximo de caracteres 200</t>
        </r>
      </text>
    </comment>
    <comment ref="A110" authorId="0" shapeId="0" xr:uid="{00000000-0006-0000-0400-00002F000000}">
      <text>
        <r>
          <rPr>
            <sz val="11"/>
            <color theme="1"/>
            <rFont val="Calibri"/>
            <family val="2"/>
            <scheme val="minor"/>
          </rPr>
          <t>======
ID#AAAA6vXSyHc
YULIED.PENARANDA    (2020-12-19 18:10:49)
Avance productos e indicadores de productos (según cadena de valor)
NOTA: Desagregar cuadro cuantas veces tenga productos y/o indicadores asociados</t>
        </r>
      </text>
    </comment>
    <comment ref="A111" authorId="0" shapeId="0" xr:uid="{00000000-0006-0000-0400-000030000000}">
      <text>
        <r>
          <rPr>
            <sz val="11"/>
            <color theme="1"/>
            <rFont val="Calibri"/>
            <family val="2"/>
            <scheme val="minor"/>
          </rPr>
          <t>======
ID#AAAA6vXSyFY
YULIED.PENARANDA    (2020-12-19 18:10:49)
Vigencia a reportar</t>
        </r>
      </text>
    </comment>
    <comment ref="B111" authorId="0" shapeId="0" xr:uid="{00000000-0006-0000-0400-000031000000}">
      <text>
        <r>
          <rPr>
            <sz val="11"/>
            <color theme="1"/>
            <rFont val="Calibri"/>
            <family val="2"/>
            <scheme val="minor"/>
          </rPr>
          <t>======
ID#AAAA6vXSyDA
YULIED.PENARANDA    (2020-12-19 18:10:49)
Describir los objetivo específico del proyecto, como se definió en la formulación del proyecto</t>
        </r>
      </text>
    </comment>
    <comment ref="C111" authorId="0" shapeId="0" xr:uid="{00000000-0006-0000-0400-000032000000}">
      <text>
        <r>
          <rPr>
            <sz val="11"/>
            <color theme="1"/>
            <rFont val="Calibri"/>
            <family val="2"/>
            <scheme val="minor"/>
          </rPr>
          <t>======
ID#AAAA6vXSyJ0
YULIED.PENARANDA    (2020-12-19 18:10:49)
Describir los productos del proyecto, como se definió en la formulación del proyecto y de acuerdo con el catálogo de productos DNP</t>
        </r>
      </text>
    </comment>
    <comment ref="D111" authorId="0" shapeId="0" xr:uid="{00000000-0006-0000-0400-000033000000}">
      <text>
        <r>
          <rPr>
            <sz val="11"/>
            <color theme="1"/>
            <rFont val="Calibri"/>
            <family val="2"/>
            <scheme val="minor"/>
          </rPr>
          <t>======
ID#AAAA6vXSyNI
YULIED.PENARANDA    (2020-12-19 18:10:49)
Nombre completo del indicador. Expresión verbal, precisa y concreta del patrón de evaluación.</t>
        </r>
      </text>
    </comment>
    <comment ref="E111" authorId="0" shapeId="0" xr:uid="{00000000-0006-0000-0400-000034000000}">
      <text>
        <r>
          <rPr>
            <sz val="11"/>
            <color theme="1"/>
            <rFont val="Calibri"/>
            <family val="2"/>
            <scheme val="minor"/>
          </rPr>
          <t>======
ID#AAAA6vXSyJs
YULIED.PENARANDA    (2020-12-19 18:10:49)
Unidad cualitativa del indicador, define las características de la magnitud a realizar seguimiento. Eje: Hectáreas, estrategias, modelos, etc.</t>
        </r>
      </text>
    </comment>
    <comment ref="F111" authorId="0" shapeId="0" xr:uid="{00000000-0006-0000-0400-000035000000}">
      <text>
        <r>
          <rPr>
            <sz val="11"/>
            <color theme="1"/>
            <rFont val="Calibri"/>
            <family val="2"/>
            <scheme val="minor"/>
          </rPr>
          <t>======
ID#AAAA6vXSyQE
YULIED.PENARANDA    (2020-12-19 18:10:50)
Ponderación del indicador se realiza de acuerdo al peso que cada producto tiene en el caso total del proyecto.</t>
        </r>
      </text>
    </comment>
    <comment ref="G111" authorId="0" shapeId="0" xr:uid="{00000000-0006-0000-0400-000036000000}">
      <text>
        <r>
          <rPr>
            <sz val="11"/>
            <color theme="1"/>
            <rFont val="Calibri"/>
            <family val="2"/>
            <scheme val="minor"/>
          </rPr>
          <t>======
ID#AAAA6vXSyEg
YULIED.PENARANDA    (2020-12-19 18:10:49)
Nombre completo de la Meta  del Plan de Desarrollo, como se relaciona en el de gestión</t>
        </r>
      </text>
    </comment>
    <comment ref="N111" authorId="0" shapeId="0" xr:uid="{00000000-0006-0000-0400-000037000000}">
      <text>
        <r>
          <rPr>
            <sz val="11"/>
            <color theme="1"/>
            <rFont val="Calibri"/>
            <family val="2"/>
            <scheme val="minor"/>
          </rPr>
          <t>======
ID#AAAA6vXSyEA
YULIED.PENARANDA    (2020-12-19 18:10:49)
Descripción concreta del avance, máximo de caracteres 200</t>
        </r>
      </text>
    </comment>
    <comment ref="A173" authorId="0" shapeId="0" xr:uid="{00000000-0006-0000-0400-000038000000}">
      <text>
        <r>
          <rPr>
            <sz val="11"/>
            <color theme="1"/>
            <rFont val="Calibri"/>
            <family val="2"/>
            <scheme val="minor"/>
          </rPr>
          <t>======
ID#AAAA6vXSyTQ
YULIED.PENARANDA    (2020-12-19 18:10:49)
Avance productos e indicadores de productos (según cadena de valor)
NOTA: Desagregar cuadro cuantas veces tenga productos y/o indicadores asociados</t>
        </r>
      </text>
    </comment>
    <comment ref="A174" authorId="0" shapeId="0" xr:uid="{00000000-0006-0000-0400-000039000000}">
      <text>
        <r>
          <rPr>
            <sz val="11"/>
            <color theme="1"/>
            <rFont val="Calibri"/>
            <family val="2"/>
            <scheme val="minor"/>
          </rPr>
          <t>======
ID#AAAA6vXSyGM
YULIED.PENARANDA    (2020-12-19 18:10:49)
Vigencia a reportar</t>
        </r>
      </text>
    </comment>
    <comment ref="B174" authorId="0" shapeId="0" xr:uid="{00000000-0006-0000-0400-00003A000000}">
      <text>
        <r>
          <rPr>
            <sz val="11"/>
            <color theme="1"/>
            <rFont val="Calibri"/>
            <family val="2"/>
            <scheme val="minor"/>
          </rPr>
          <t>======
ID#AAAA6vXSyHA
YULIED.PENARANDA    (2020-12-19 18:10:49)
Describir los objetivo específico del proyecto, como se definió en la formulación del proyecto</t>
        </r>
      </text>
    </comment>
    <comment ref="C174" authorId="0" shapeId="0" xr:uid="{00000000-0006-0000-0400-00003B000000}">
      <text>
        <r>
          <rPr>
            <sz val="11"/>
            <color theme="1"/>
            <rFont val="Calibri"/>
            <family val="2"/>
            <scheme val="minor"/>
          </rPr>
          <t>======
ID#AAAA6vXSyTM
YULIED.PENARANDA    (2020-12-19 18:10:49)
Describir los productos del proyecto, como se definió en la formulación del proyecto y de acuerdo con el catálogo de productos DNP</t>
        </r>
      </text>
    </comment>
    <comment ref="D174" authorId="0" shapeId="0" xr:uid="{00000000-0006-0000-0400-00003C000000}">
      <text>
        <r>
          <rPr>
            <sz val="11"/>
            <color theme="1"/>
            <rFont val="Calibri"/>
            <family val="2"/>
            <scheme val="minor"/>
          </rPr>
          <t>======
ID#AAAA6vXSyHs
YULIED.PENARANDA    (2020-12-19 18:10:49)
Nombre completo del indicador. Expresión verbal, precisa y concreta del patrón de evaluación.</t>
        </r>
      </text>
    </comment>
    <comment ref="E174" authorId="0" shapeId="0" xr:uid="{00000000-0006-0000-0400-00003D000000}">
      <text>
        <r>
          <rPr>
            <sz val="11"/>
            <color theme="1"/>
            <rFont val="Calibri"/>
            <family val="2"/>
            <scheme val="minor"/>
          </rPr>
          <t>======
ID#AAAA6vXSyCc
YULIED.PENARANDA    (2020-12-19 18:10:49)
Unidad cualitativa del indicador, define las características de la magnitud a realizar seguimiento. Eje: Hectáreas, estrategias, modelos, etc.</t>
        </r>
      </text>
    </comment>
    <comment ref="F174" authorId="0" shapeId="0" xr:uid="{00000000-0006-0000-0400-00003E000000}">
      <text>
        <r>
          <rPr>
            <sz val="11"/>
            <color theme="1"/>
            <rFont val="Calibri"/>
            <family val="2"/>
            <scheme val="minor"/>
          </rPr>
          <t>======
ID#AAAA6vXSyHo
YULIED.PENARANDA    (2020-12-19 18:10:49)
Ponderación del indicador se realiza de acuerdo al peso que cada producto tiene en el caso total del proyecto.</t>
        </r>
      </text>
    </comment>
    <comment ref="G174" authorId="0" shapeId="0" xr:uid="{00000000-0006-0000-0400-00003F000000}">
      <text>
        <r>
          <rPr>
            <sz val="11"/>
            <color theme="1"/>
            <rFont val="Calibri"/>
            <family val="2"/>
            <scheme val="minor"/>
          </rPr>
          <t>======
ID#AAAA6vXSyDY
YULIED.PENARANDA    (2020-12-19 18:10:50)
Nombre completo de la Meta  del Plan de Desarrollo, como se relaciona en el de gestión</t>
        </r>
      </text>
    </comment>
    <comment ref="N174" authorId="0" shapeId="0" xr:uid="{00000000-0006-0000-0400-000040000000}">
      <text>
        <r>
          <rPr>
            <sz val="11"/>
            <color theme="1"/>
            <rFont val="Calibri"/>
            <family val="2"/>
            <scheme val="minor"/>
          </rPr>
          <t>======
ID#AAAA6vXSyKE
YULIED.PENARANDA    (2020-12-19 18:10:49)
Descripción concreta del avance, máximo de caracteres 200</t>
        </r>
      </text>
    </comment>
    <comment ref="A236" authorId="0" shapeId="0" xr:uid="{00000000-0006-0000-0400-000041000000}">
      <text>
        <r>
          <rPr>
            <sz val="11"/>
            <color theme="1"/>
            <rFont val="Calibri"/>
            <family val="2"/>
            <scheme val="minor"/>
          </rPr>
          <t>======
ID#AAAA6vXSyQQ
YULIED.PENARANDA    (2020-12-19 18:10:49)
Avance productos e indicadores de productos (según cadena de valor)
NOTA: Desagregar cuadro cuantas veces tenga productos y/o indicadores asociados</t>
        </r>
      </text>
    </comment>
    <comment ref="A237" authorId="0" shapeId="0" xr:uid="{00000000-0006-0000-0400-000042000000}">
      <text>
        <r>
          <rPr>
            <sz val="11"/>
            <color theme="1"/>
            <rFont val="Calibri"/>
            <family val="2"/>
            <scheme val="minor"/>
          </rPr>
          <t>======
ID#AAAA6vXSyHE
YULIED.PENARANDA    (2020-12-19 18:10:49)
Vigencia a reportar</t>
        </r>
      </text>
    </comment>
    <comment ref="B237" authorId="0" shapeId="0" xr:uid="{00000000-0006-0000-0400-000043000000}">
      <text>
        <r>
          <rPr>
            <sz val="11"/>
            <color theme="1"/>
            <rFont val="Calibri"/>
            <family val="2"/>
            <scheme val="minor"/>
          </rPr>
          <t>======
ID#AAAA6vXSyLA
YULIED.PENARANDA    (2020-12-19 18:10:49)
Describir los objetivo específico del proyecto, como se definió en la formulación del proyecto</t>
        </r>
      </text>
    </comment>
    <comment ref="C237" authorId="0" shapeId="0" xr:uid="{00000000-0006-0000-0400-000044000000}">
      <text>
        <r>
          <rPr>
            <sz val="11"/>
            <color theme="1"/>
            <rFont val="Calibri"/>
            <family val="2"/>
            <scheme val="minor"/>
          </rPr>
          <t>======
ID#AAAA6vXSyFc
YULIED.PENARANDA    (2020-12-19 18:10:49)
Describir los productos del proyecto, como se definió en la formulación del proyecto y de acuerdo con el catálogo de productos DNP</t>
        </r>
      </text>
    </comment>
    <comment ref="D237" authorId="0" shapeId="0" xr:uid="{00000000-0006-0000-0400-000045000000}">
      <text>
        <r>
          <rPr>
            <sz val="11"/>
            <color theme="1"/>
            <rFont val="Calibri"/>
            <family val="2"/>
            <scheme val="minor"/>
          </rPr>
          <t>======
ID#AAAA6vXSyHU
YULIED.PENARANDA    (2020-12-19 18:10:50)
Nombre completo del indicador. Expresión verbal, precisa y concreta del patrón de evaluación.</t>
        </r>
      </text>
    </comment>
    <comment ref="E237" authorId="0" shapeId="0" xr:uid="{00000000-0006-0000-0400-000046000000}">
      <text>
        <r>
          <rPr>
            <sz val="11"/>
            <color theme="1"/>
            <rFont val="Calibri"/>
            <family val="2"/>
            <scheme val="minor"/>
          </rPr>
          <t>======
ID#AAAA6vXSyQU
YULIED.PENARANDA    (2020-12-19 18:10:49)
Unidad cualitativa del indicador, define las características de la magnitud a realizar seguimiento. Eje: Hectáreas, estrategias, modelos, etc.</t>
        </r>
      </text>
    </comment>
    <comment ref="F237" authorId="0" shapeId="0" xr:uid="{00000000-0006-0000-0400-000047000000}">
      <text>
        <r>
          <rPr>
            <sz val="11"/>
            <color theme="1"/>
            <rFont val="Calibri"/>
            <family val="2"/>
            <scheme val="minor"/>
          </rPr>
          <t>======
ID#AAAA6vXSyQ8
YULIED.PENARANDA    (2020-12-19 18:10:49)
Ponderación del indicador se realiza de acuerdo al peso que cada producto tiene en el caso total del proyecto.</t>
        </r>
      </text>
    </comment>
    <comment ref="G237" authorId="0" shapeId="0" xr:uid="{00000000-0006-0000-0400-000048000000}">
      <text>
        <r>
          <rPr>
            <sz val="11"/>
            <color theme="1"/>
            <rFont val="Calibri"/>
            <family val="2"/>
            <scheme val="minor"/>
          </rPr>
          <t>======
ID#AAAA6vXSyPk
YULIED.PENARANDA    (2020-12-19 18:10:49)
Nombre completo de la Meta  del Plan de Desarrollo, como se relaciona en el de gestión</t>
        </r>
      </text>
    </comment>
    <comment ref="N237" authorId="0" shapeId="0" xr:uid="{00000000-0006-0000-0400-000049000000}">
      <text>
        <r>
          <rPr>
            <sz val="11"/>
            <color theme="1"/>
            <rFont val="Calibri"/>
            <family val="2"/>
            <scheme val="minor"/>
          </rPr>
          <t>======
ID#AAAA6vXSyGw
YULIED.PENARANDA    (2020-12-19 18:10:49)
Descripción concreta del avance, máximo de caracteres 200</t>
        </r>
      </text>
    </comment>
    <comment ref="A287" authorId="0" shapeId="0" xr:uid="{00000000-0006-0000-0400-00004A000000}">
      <text>
        <r>
          <rPr>
            <sz val="11"/>
            <color theme="1"/>
            <rFont val="Calibri"/>
            <family val="2"/>
            <scheme val="minor"/>
          </rPr>
          <t>======
ID#AAAA6vXSyNE
YULIED.PENARANDA    (2020-12-19 18:10:49)
Avance productos e indicadores de productos (según cadena de valor)
NOTA: Desagregar cuadro cuantas veces tenga productos y/o indicadores asociados</t>
        </r>
      </text>
    </comment>
    <comment ref="A288" authorId="0" shapeId="0" xr:uid="{00000000-0006-0000-0400-00004B000000}">
      <text>
        <r>
          <rPr>
            <sz val="11"/>
            <color theme="1"/>
            <rFont val="Calibri"/>
            <family val="2"/>
            <scheme val="minor"/>
          </rPr>
          <t>======
ID#AAAA6vXSyHk
YULIED.PENARANDA    (2020-12-19 18:10:49)
Vigencia a reportar</t>
        </r>
      </text>
    </comment>
    <comment ref="B288" authorId="0" shapeId="0" xr:uid="{00000000-0006-0000-0400-00004C000000}">
      <text>
        <r>
          <rPr>
            <sz val="11"/>
            <color theme="1"/>
            <rFont val="Calibri"/>
            <family val="2"/>
            <scheme val="minor"/>
          </rPr>
          <t>======
ID#AAAA6vXSyP8
YULIED.PENARANDA    (2020-12-19 18:10:49)
Describir los objetivo específico del proyecto, como se definió en la formulación del proyecto</t>
        </r>
      </text>
    </comment>
    <comment ref="C288" authorId="0" shapeId="0" xr:uid="{00000000-0006-0000-0400-00004D000000}">
      <text>
        <r>
          <rPr>
            <sz val="11"/>
            <color theme="1"/>
            <rFont val="Calibri"/>
            <family val="2"/>
            <scheme val="minor"/>
          </rPr>
          <t>======
ID#AAAA6vXSyS4
YULIED.PENARANDA    (2020-12-19 18:10:50)
Describir los productos del proyecto, como se definió en la formulación del proyecto y de acuerdo con el catálogo de productos DNP</t>
        </r>
      </text>
    </comment>
    <comment ref="D288" authorId="0" shapeId="0" xr:uid="{00000000-0006-0000-0400-00004E000000}">
      <text>
        <r>
          <rPr>
            <sz val="11"/>
            <color theme="1"/>
            <rFont val="Calibri"/>
            <family val="2"/>
            <scheme val="minor"/>
          </rPr>
          <t>======
ID#AAAA6vXSyEQ
YULIED.PENARANDA    (2020-12-19 18:10:50)
Nombre completo del indicador. Expresión verbal, precisa y concreta del patrón de evaluación.</t>
        </r>
      </text>
    </comment>
    <comment ref="E288" authorId="0" shapeId="0" xr:uid="{00000000-0006-0000-0400-00004F000000}">
      <text>
        <r>
          <rPr>
            <sz val="11"/>
            <color theme="1"/>
            <rFont val="Calibri"/>
            <family val="2"/>
            <scheme val="minor"/>
          </rPr>
          <t>======
ID#AAAA6vXSyKQ
YULIED.PENARANDA    (2020-12-19 18:10:49)
Unidad cualitativa del indicador, define las características de la magnitud a realizar seguimiento. Eje: Hectáreas, estrategias, modelos, etc.</t>
        </r>
      </text>
    </comment>
    <comment ref="F288" authorId="0" shapeId="0" xr:uid="{00000000-0006-0000-0400-000050000000}">
      <text>
        <r>
          <rPr>
            <sz val="11"/>
            <color theme="1"/>
            <rFont val="Calibri"/>
            <family val="2"/>
            <scheme val="minor"/>
          </rPr>
          <t>======
ID#AAAA6vXSyJE
YULIED.PENARANDA    (2020-12-19 18:10:50)
Ponderación del indicador se realiza de acuerdo al peso que cada producto tiene en el caso total del proyecto.</t>
        </r>
      </text>
    </comment>
    <comment ref="G288" authorId="0" shapeId="0" xr:uid="{00000000-0006-0000-0400-000051000000}">
      <text>
        <r>
          <rPr>
            <sz val="11"/>
            <color theme="1"/>
            <rFont val="Calibri"/>
            <family val="2"/>
            <scheme val="minor"/>
          </rPr>
          <t>======
ID#AAAA6vXSyGk
YULIED.PENARANDA    (2020-12-19 18:10:49)
Nombre completo de la Meta  del Plan de Desarrollo, como se relaciona en el de gestión</t>
        </r>
      </text>
    </comment>
    <comment ref="N288" authorId="0" shapeId="0" xr:uid="{00000000-0006-0000-0400-000052000000}">
      <text>
        <r>
          <rPr>
            <sz val="11"/>
            <color theme="1"/>
            <rFont val="Calibri"/>
            <family val="2"/>
            <scheme val="minor"/>
          </rPr>
          <t>======
ID#AAAA6vXSyIM
YULIED.PENARANDA    (2020-12-19 18:10:49)
Descripción concreta del avance, máximo de caracteres 200</t>
        </r>
      </text>
    </comment>
    <comment ref="A305" authorId="0" shapeId="0" xr:uid="{00000000-0006-0000-0400-000053000000}">
      <text>
        <r>
          <rPr>
            <sz val="11"/>
            <color theme="1"/>
            <rFont val="Calibri"/>
            <family val="2"/>
            <scheme val="minor"/>
          </rPr>
          <t>======
ID#AAAA6vXSyDc
YULIED.PENARANDA    (2020-12-19 18:10:49)
YULIED.PENARANDA
Distribuir las obligaciones del proyecto entre las diferentes actividades que hacen parte de un producto y un objetivo específico.
NOTA: Desagregar cuadro cuantas veces tenga productos asociados</t>
        </r>
      </text>
    </comment>
    <comment ref="A306" authorId="0" shapeId="0" xr:uid="{00000000-0006-0000-0400-000054000000}">
      <text>
        <r>
          <rPr>
            <sz val="11"/>
            <color theme="1"/>
            <rFont val="Calibri"/>
            <family val="2"/>
            <scheme val="minor"/>
          </rPr>
          <t>======
ID#AAAA6vXSyMA
YULIED.PENARANDA    (2020-12-19 18:10:49)
Vigencia a reportar</t>
        </r>
      </text>
    </comment>
    <comment ref="B306" authorId="0" shapeId="0" xr:uid="{00000000-0006-0000-0400-000055000000}">
      <text>
        <r>
          <rPr>
            <sz val="11"/>
            <color theme="1"/>
            <rFont val="Calibri"/>
            <family val="2"/>
            <scheme val="minor"/>
          </rPr>
          <t>======
ID#AAAA6vXSyG4
YULIED.PENARANDA    (2020-12-19 18:10:50)
Describir los objetivo específico del proyecto, como se definió en la formulación del proyecto</t>
        </r>
      </text>
    </comment>
    <comment ref="C306" authorId="0" shapeId="0" xr:uid="{00000000-0006-0000-0400-000056000000}">
      <text>
        <r>
          <rPr>
            <sz val="11"/>
            <color theme="1"/>
            <rFont val="Calibri"/>
            <family val="2"/>
            <scheme val="minor"/>
          </rPr>
          <t>======
ID#AAAA6vXSyIY
YULIED.PENARANDA    (2020-12-19 18:10:50)
Describir los productos del proyecto, como se definió en la formulación del proyecto y de acuerdo con el catálogo de productos del DNP.</t>
        </r>
      </text>
    </comment>
    <comment ref="D306" authorId="0" shapeId="0" xr:uid="{00000000-0006-0000-0400-000057000000}">
      <text>
        <r>
          <rPr>
            <sz val="11"/>
            <color theme="1"/>
            <rFont val="Calibri"/>
            <family val="2"/>
            <scheme val="minor"/>
          </rPr>
          <t>======
ID#AAAA6vXSyK0
YULIED.PENARANDA    (2020-12-19 18:10:49)
Nombre completo del indicador. Expresión verbal, precisa y concreta del patrón de evaluación.</t>
        </r>
      </text>
    </comment>
    <comment ref="G306" authorId="0" shapeId="0" xr:uid="{00000000-0006-0000-0400-000058000000}">
      <text>
        <r>
          <rPr>
            <sz val="11"/>
            <color theme="1"/>
            <rFont val="Calibri"/>
            <family val="2"/>
            <scheme val="minor"/>
          </rPr>
          <t>======
ID#AAAA6vXSyIA
YULIED.PENARANDA    (2020-12-19 18:10:49)
Descripción concreta del avance, máximo de caracteres 200</t>
        </r>
      </text>
    </comment>
    <comment ref="A368" authorId="0" shapeId="0" xr:uid="{00000000-0006-0000-0400-000059000000}">
      <text>
        <r>
          <rPr>
            <sz val="11"/>
            <color theme="1"/>
            <rFont val="Calibri"/>
            <family val="2"/>
            <scheme val="minor"/>
          </rPr>
          <t>======
ID#AAAA6vXSyFg
YULIED.PENARANDA    (2020-12-19 18:10:50)
YULIED.PENARANDA
Distribuir las obligaciones del proyecto entre las diferentes actividades que hacen parte de un producto y un objetivo específico.
NOTA: Desagregar cuadro cuantas veces tenga productos asociados</t>
        </r>
      </text>
    </comment>
    <comment ref="A369" authorId="0" shapeId="0" xr:uid="{00000000-0006-0000-0400-00005A000000}">
      <text>
        <r>
          <rPr>
            <sz val="11"/>
            <color theme="1"/>
            <rFont val="Calibri"/>
            <family val="2"/>
            <scheme val="minor"/>
          </rPr>
          <t>======
ID#AAAA6vXSyOk
YULIED.PENARANDA    (2020-12-19 18:10:49)
Vigencia a reportar</t>
        </r>
      </text>
    </comment>
    <comment ref="B369" authorId="0" shapeId="0" xr:uid="{00000000-0006-0000-0400-00005B000000}">
      <text>
        <r>
          <rPr>
            <sz val="11"/>
            <color theme="1"/>
            <rFont val="Calibri"/>
            <family val="2"/>
            <scheme val="minor"/>
          </rPr>
          <t>======
ID#AAAA6vXSyHI
YULIED.PENARANDA    (2020-12-19 18:10:49)
Describir los objetivo específico del proyecto, como se definió en la formulación del proyecto</t>
        </r>
      </text>
    </comment>
    <comment ref="C369" authorId="0" shapeId="0" xr:uid="{00000000-0006-0000-0400-00005C000000}">
      <text>
        <r>
          <rPr>
            <sz val="11"/>
            <color theme="1"/>
            <rFont val="Calibri"/>
            <family val="2"/>
            <scheme val="minor"/>
          </rPr>
          <t>======
ID#AAAA6vXSyFM
YULIED.PENARANDA    (2020-12-19 18:10:49)
Describir los productos del proyecto, como se definió en la formulación del proyecto y de acuerdo con el catálogo de productos del DNP.</t>
        </r>
      </text>
    </comment>
    <comment ref="D369" authorId="0" shapeId="0" xr:uid="{00000000-0006-0000-0400-00005D000000}">
      <text>
        <r>
          <rPr>
            <sz val="11"/>
            <color theme="1"/>
            <rFont val="Calibri"/>
            <family val="2"/>
            <scheme val="minor"/>
          </rPr>
          <t>======
ID#AAAA6vXSySY
YULIED.PENARANDA    (2020-12-19 18:10:49)
Nombre completo del indicador. Expresión verbal, precisa y concreta del patrón de evaluación.</t>
        </r>
      </text>
    </comment>
    <comment ref="G369" authorId="0" shapeId="0" xr:uid="{00000000-0006-0000-0400-00005E000000}">
      <text>
        <r>
          <rPr>
            <sz val="11"/>
            <color theme="1"/>
            <rFont val="Calibri"/>
            <family val="2"/>
            <scheme val="minor"/>
          </rPr>
          <t>======
ID#AAAA6vXSyCk
YULIED.PENARANDA    (2020-12-19 18:10:49)
Descripción concreta del avance, máximo de caracteres 200</t>
        </r>
      </text>
    </comment>
    <comment ref="A431" authorId="0" shapeId="0" xr:uid="{00000000-0006-0000-0400-00005F000000}">
      <text>
        <r>
          <rPr>
            <sz val="11"/>
            <color theme="1"/>
            <rFont val="Calibri"/>
            <family val="2"/>
            <scheme val="minor"/>
          </rPr>
          <t>======
ID#AAAA6vXSyLM
YULIED.PENARANDA    (2020-12-19 18:10:49)
YULIED.PENARANDA
Distribuir las obligaciones del proyecto entre las diferentes actividades que hacen parte de un producto y un objetivo específico.
NOTA: Desagregar cuadro cuantas veces tenga productos asociados</t>
        </r>
      </text>
    </comment>
    <comment ref="A432" authorId="0" shapeId="0" xr:uid="{00000000-0006-0000-0400-000060000000}">
      <text>
        <r>
          <rPr>
            <sz val="11"/>
            <color theme="1"/>
            <rFont val="Calibri"/>
            <family val="2"/>
            <scheme val="minor"/>
          </rPr>
          <t>======
ID#AAAA6vXSyCs
YULIED.PENARANDA    (2020-12-19 18:10:49)
Vigencia a reportar</t>
        </r>
      </text>
    </comment>
    <comment ref="B432" authorId="0" shapeId="0" xr:uid="{00000000-0006-0000-0400-000061000000}">
      <text>
        <r>
          <rPr>
            <sz val="11"/>
            <color theme="1"/>
            <rFont val="Calibri"/>
            <family val="2"/>
            <scheme val="minor"/>
          </rPr>
          <t>======
ID#AAAA6vXSyQc
YULIED.PENARANDA    (2020-12-19 18:10:50)
Describir los objetivo específico del proyecto, como se definió en la formulación del proyecto</t>
        </r>
      </text>
    </comment>
    <comment ref="C432" authorId="0" shapeId="0" xr:uid="{00000000-0006-0000-0400-000062000000}">
      <text>
        <r>
          <rPr>
            <sz val="11"/>
            <color theme="1"/>
            <rFont val="Calibri"/>
            <family val="2"/>
            <scheme val="minor"/>
          </rPr>
          <t>======
ID#AAAA6vXSyL4
YULIED.PENARANDA    (2020-12-19 18:10:49)
Describir los productos del proyecto, como se definió en la formulación del proyecto y de acuerdo con el catálogo de productos del DNP.</t>
        </r>
      </text>
    </comment>
    <comment ref="D432" authorId="0" shapeId="0" xr:uid="{00000000-0006-0000-0400-000063000000}">
      <text>
        <r>
          <rPr>
            <sz val="11"/>
            <color theme="1"/>
            <rFont val="Calibri"/>
            <family val="2"/>
            <scheme val="minor"/>
          </rPr>
          <t>======
ID#AAAA6vXSyF4
YULIED.PENARANDA    (2020-12-19 18:10:49)
Nombre completo del indicador. Expresión verbal, precisa y concreta del patrón de evaluación.</t>
        </r>
      </text>
    </comment>
    <comment ref="G432" authorId="0" shapeId="0" xr:uid="{00000000-0006-0000-0400-000064000000}">
      <text>
        <r>
          <rPr>
            <sz val="11"/>
            <color theme="1"/>
            <rFont val="Calibri"/>
            <family val="2"/>
            <scheme val="minor"/>
          </rPr>
          <t>======
ID#AAAA6vXSySI
YULIED.PENARANDA    (2020-12-19 18:10:50)
Descripción concreta del avance, máximo de caracteres 200</t>
        </r>
      </text>
    </comment>
    <comment ref="A482" authorId="0" shapeId="0" xr:uid="{00000000-0006-0000-0400-000065000000}">
      <text>
        <r>
          <rPr>
            <sz val="11"/>
            <color theme="1"/>
            <rFont val="Calibri"/>
            <family val="2"/>
            <scheme val="minor"/>
          </rPr>
          <t>======
ID#AAAA6vXSyPI
YULIED.PENARANDA    (2020-12-19 18:10:49)
YULIED.PENARANDA
Distribuir las obligaciones del proyecto entre las diferentes actividades que hacen parte de un producto y un objetivo específico.
NOTA: Desagregar cuadro cuantas veces tenga productos asociados</t>
        </r>
      </text>
    </comment>
    <comment ref="A483" authorId="0" shapeId="0" xr:uid="{00000000-0006-0000-0400-000066000000}">
      <text>
        <r>
          <rPr>
            <sz val="11"/>
            <color theme="1"/>
            <rFont val="Calibri"/>
            <family val="2"/>
            <scheme val="minor"/>
          </rPr>
          <t>======
ID#AAAA6vXSyL8
YULIED.PENARANDA    (2020-12-19 18:10:49)
Vigencia a reportar</t>
        </r>
      </text>
    </comment>
    <comment ref="B483" authorId="0" shapeId="0" xr:uid="{00000000-0006-0000-0400-000067000000}">
      <text>
        <r>
          <rPr>
            <sz val="11"/>
            <color theme="1"/>
            <rFont val="Calibri"/>
            <family val="2"/>
            <scheme val="minor"/>
          </rPr>
          <t>======
ID#AAAA6vXSyOE
YULIED.PENARANDA    (2020-12-19 18:10:49)
Describir los objetivo específico del proyecto, como se definió en la formulación del proyecto</t>
        </r>
      </text>
    </comment>
    <comment ref="C483" authorId="0" shapeId="0" xr:uid="{00000000-0006-0000-0400-000068000000}">
      <text>
        <r>
          <rPr>
            <sz val="11"/>
            <color theme="1"/>
            <rFont val="Calibri"/>
            <family val="2"/>
            <scheme val="minor"/>
          </rPr>
          <t>======
ID#AAAA6vXSyJg
YULIED.PENARANDA    (2020-12-19 18:10:49)
Describir los productos del proyecto, como se definió en la formulación del proyecto y de acuerdo con el catálogo de productos del DNP.</t>
        </r>
      </text>
    </comment>
    <comment ref="D483" authorId="0" shapeId="0" xr:uid="{00000000-0006-0000-0400-000069000000}">
      <text>
        <r>
          <rPr>
            <sz val="11"/>
            <color theme="1"/>
            <rFont val="Calibri"/>
            <family val="2"/>
            <scheme val="minor"/>
          </rPr>
          <t>======
ID#AAAA6vXSyOo
YULIED.PENARANDA    (2020-12-19 18:10:49)
Nombre completo del indicador. Expresión verbal, precisa y concreta del patrón de evaluación.</t>
        </r>
      </text>
    </comment>
    <comment ref="G483" authorId="0" shapeId="0" xr:uid="{00000000-0006-0000-0400-00006A000000}">
      <text>
        <r>
          <rPr>
            <sz val="11"/>
            <color theme="1"/>
            <rFont val="Calibri"/>
            <family val="2"/>
            <scheme val="minor"/>
          </rPr>
          <t>======
ID#AAAA6vXSyFs
YULIED.PENARANDA    (2020-12-19 18:10:50)
Descripción concreta del avance, máximo de caracteres 200</t>
        </r>
      </text>
    </comment>
    <comment ref="A497" authorId="0" shapeId="0" xr:uid="{00000000-0006-0000-0400-00006B000000}">
      <text>
        <r>
          <rPr>
            <sz val="11"/>
            <color theme="1"/>
            <rFont val="Calibri"/>
            <family val="2"/>
            <scheme val="minor"/>
          </rPr>
          <t>======
ID#AAAA6vXSyRc
YULIED.PENARANDA    (2020-12-19 18:10:49)
Avance indicadores de gestión
NOTA: Desagregar cuadro cuantas veces tenga indicadores asociados</t>
        </r>
      </text>
    </comment>
    <comment ref="A498" authorId="0" shapeId="0" xr:uid="{00000000-0006-0000-0400-00006C000000}">
      <text>
        <r>
          <rPr>
            <sz val="11"/>
            <color theme="1"/>
            <rFont val="Calibri"/>
            <family val="2"/>
            <scheme val="minor"/>
          </rPr>
          <t>======
ID#AAAA6vXSyMQ
YULIED.PENARANDA    (2020-12-19 18:10:49)
Vigencia a reportar</t>
        </r>
      </text>
    </comment>
    <comment ref="B498" authorId="0" shapeId="0" xr:uid="{00000000-0006-0000-0400-00006D000000}">
      <text>
        <r>
          <rPr>
            <sz val="11"/>
            <color theme="1"/>
            <rFont val="Calibri"/>
            <family val="2"/>
            <scheme val="minor"/>
          </rPr>
          <t>======
ID#AAAA6vXSyFw
YULIED.PENARANDA    (2020-12-19 18:10:49)
Nombre completo del indicador. Expresión verbal, precisa y concreta del patrón de evaluación.</t>
        </r>
      </text>
    </comment>
    <comment ref="C498" authorId="0" shapeId="0" xr:uid="{00000000-0006-0000-0400-00006E000000}">
      <text>
        <r>
          <rPr>
            <sz val="11"/>
            <color theme="1"/>
            <rFont val="Calibri"/>
            <family val="2"/>
            <scheme val="minor"/>
          </rPr>
          <t>======
ID#AAAA6vXSyPs
YULIED.PENARANDA    (2020-12-19 18:10:50)
Unidad del indicador, define las características de la magnitud a realizar seguimiento. Eje: Hectáreas, estrategias, modelos, número etc.</t>
        </r>
      </text>
    </comment>
    <comment ref="D498" authorId="0" shapeId="0" xr:uid="{00000000-0006-0000-0400-00006F000000}">
      <text>
        <r>
          <rPr>
            <sz val="11"/>
            <color theme="1"/>
            <rFont val="Calibri"/>
            <family val="2"/>
            <scheme val="minor"/>
          </rPr>
          <t>======
ID#AAAA6vXSyLo
YULIED.PENARANDA    (2020-12-19 18:10:49)
Peso porcentual de acuerdo con la distribución de los indicadores de gestión.</t>
        </r>
      </text>
    </comment>
    <comment ref="H498" authorId="0" shapeId="0" xr:uid="{00000000-0006-0000-0400-000070000000}">
      <text>
        <r>
          <rPr>
            <sz val="11"/>
            <color theme="1"/>
            <rFont val="Calibri"/>
            <family val="2"/>
            <scheme val="minor"/>
          </rPr>
          <t>======
ID#AAAA6vXSyPg
YULIED.PENARANDA    (2020-12-19 18:10:49)
Descripción concreta del avance, máximo de caracteres 200</t>
        </r>
      </text>
    </comment>
    <comment ref="A531" authorId="0" shapeId="0" xr:uid="{00000000-0006-0000-0400-000071000000}">
      <text>
        <r>
          <rPr>
            <sz val="11"/>
            <color theme="1"/>
            <rFont val="Calibri"/>
            <family val="2"/>
            <scheme val="minor"/>
          </rPr>
          <t>======
ID#AAAA6vXSyDw
YULIED.PENARANDA    (2020-12-19 18:10:49)
Avance indicadores de gestión
NOTA: Desagregar cuadro cuantas veces tenga indicadores asociados</t>
        </r>
      </text>
    </comment>
    <comment ref="A532" authorId="0" shapeId="0" xr:uid="{00000000-0006-0000-0400-000072000000}">
      <text>
        <r>
          <rPr>
            <sz val="11"/>
            <color theme="1"/>
            <rFont val="Calibri"/>
            <family val="2"/>
            <scheme val="minor"/>
          </rPr>
          <t>======
ID#AAAA6vXSyNg
YULIED.PENARANDA    (2020-12-19 18:10:49)
Vigencia a reportar</t>
        </r>
      </text>
    </comment>
    <comment ref="B532" authorId="0" shapeId="0" xr:uid="{00000000-0006-0000-0400-000073000000}">
      <text>
        <r>
          <rPr>
            <sz val="11"/>
            <color theme="1"/>
            <rFont val="Calibri"/>
            <family val="2"/>
            <scheme val="minor"/>
          </rPr>
          <t>======
ID#AAAA6vXSyF0
YULIED.PENARANDA    (2020-12-19 18:10:49)
Nombre completo del indicador. Expresión verbal, precisa y concreta del patrón de evaluación.</t>
        </r>
      </text>
    </comment>
    <comment ref="C532" authorId="0" shapeId="0" xr:uid="{00000000-0006-0000-0400-000074000000}">
      <text>
        <r>
          <rPr>
            <sz val="11"/>
            <color theme="1"/>
            <rFont val="Calibri"/>
            <family val="2"/>
            <scheme val="minor"/>
          </rPr>
          <t>======
ID#AAAA6vXSyO0
YULIED.PENARANDA    (2020-12-19 18:10:49)
Unidad del indicador, define las características de la magnitud a realizar seguimiento. Eje: Hectáreas, estrategias, modelos, número etc.</t>
        </r>
      </text>
    </comment>
    <comment ref="D532" authorId="0" shapeId="0" xr:uid="{00000000-0006-0000-0400-000075000000}">
      <text>
        <r>
          <rPr>
            <sz val="11"/>
            <color theme="1"/>
            <rFont val="Calibri"/>
            <family val="2"/>
            <scheme val="minor"/>
          </rPr>
          <t>======
ID#AAAA6vXSyLc
YULIED.PENARANDA    (2020-12-19 18:10:49)
Peso porcentual de acuerdo con la distribución de los indicadores de gestión.</t>
        </r>
      </text>
    </comment>
    <comment ref="H532" authorId="0" shapeId="0" xr:uid="{00000000-0006-0000-0400-000076000000}">
      <text>
        <r>
          <rPr>
            <sz val="11"/>
            <color theme="1"/>
            <rFont val="Calibri"/>
            <family val="2"/>
            <scheme val="minor"/>
          </rPr>
          <t>======
ID#AAAA6vXSyQw
YULIED.PENARANDA    (2020-12-19 18:10:49)
Descripción concreta del avance, máximo de caracteres 200</t>
        </r>
      </text>
    </comment>
    <comment ref="A594" authorId="0" shapeId="0" xr:uid="{00000000-0006-0000-0400-000077000000}">
      <text>
        <r>
          <rPr>
            <sz val="11"/>
            <color theme="1"/>
            <rFont val="Calibri"/>
            <family val="2"/>
            <scheme val="minor"/>
          </rPr>
          <t>======
ID#AAAA6vXSyKI
YULIED.PENARANDA    (2020-12-19 18:10:49)
Avance indicadores de gestión.
NOTA: Desagregar cuadro cuantas veces tenga indicadores asociados</t>
        </r>
      </text>
    </comment>
    <comment ref="A595" authorId="0" shapeId="0" xr:uid="{00000000-0006-0000-0400-000078000000}">
      <text>
        <r>
          <rPr>
            <sz val="11"/>
            <color theme="1"/>
            <rFont val="Calibri"/>
            <family val="2"/>
            <scheme val="minor"/>
          </rPr>
          <t>======
ID#AAAA6vXSyC4
YULIED.PENARANDA    (2020-12-19 18:10:49)
Vigencia a reportar</t>
        </r>
      </text>
    </comment>
    <comment ref="B595" authorId="0" shapeId="0" xr:uid="{00000000-0006-0000-0400-000079000000}">
      <text>
        <r>
          <rPr>
            <sz val="11"/>
            <color theme="1"/>
            <rFont val="Calibri"/>
            <family val="2"/>
            <scheme val="minor"/>
          </rPr>
          <t>======
ID#AAAA6vXSyRU
YULIED.PENARANDA    (2020-12-19 18:10:49)
Nombre completo del indicador. Expresión verbal, precisa y concreta del patrón de evaluación.</t>
        </r>
      </text>
    </comment>
    <comment ref="C595" authorId="0" shapeId="0" xr:uid="{00000000-0006-0000-0400-00007A000000}">
      <text>
        <r>
          <rPr>
            <sz val="11"/>
            <color theme="1"/>
            <rFont val="Calibri"/>
            <family val="2"/>
            <scheme val="minor"/>
          </rPr>
          <t>======
ID#AAAA6vXSyKw
YULIED.PENARANDA    (2020-12-19 18:10:49)
Unidad del indicador, define las características de la magnitud a realizar seguimiento. Eje: Hectáreas, estrategias, modelos, número etc.</t>
        </r>
      </text>
    </comment>
    <comment ref="D595" authorId="0" shapeId="0" xr:uid="{00000000-0006-0000-0400-00007B000000}">
      <text>
        <r>
          <rPr>
            <sz val="11"/>
            <color theme="1"/>
            <rFont val="Calibri"/>
            <family val="2"/>
            <scheme val="minor"/>
          </rPr>
          <t>======
ID#AAAA6vXSyK8
YULIED.PENARANDA    (2020-12-19 18:10:49)
Peso porcentual de acuerdo con la distribución de los indicadores de gestión.</t>
        </r>
      </text>
    </comment>
    <comment ref="H595" authorId="0" shapeId="0" xr:uid="{00000000-0006-0000-0400-00007C000000}">
      <text>
        <r>
          <rPr>
            <sz val="11"/>
            <color theme="1"/>
            <rFont val="Calibri"/>
            <family val="2"/>
            <scheme val="minor"/>
          </rPr>
          <t>======
ID#AAAA6vXSyG8
YULIED.PENARANDA    (2020-12-19 18:10:49)
Descripción concreta del avance, máximo de caracteres 200</t>
        </r>
      </text>
    </comment>
    <comment ref="A657" authorId="0" shapeId="0" xr:uid="{00000000-0006-0000-0400-00007D000000}">
      <text>
        <r>
          <rPr>
            <sz val="11"/>
            <color theme="1"/>
            <rFont val="Calibri"/>
            <family val="2"/>
            <scheme val="minor"/>
          </rPr>
          <t>======
ID#AAAA6vXSyJM
YULIED.PENARANDA    (2020-12-19 18:10:50)
Avance indicadores de gestión.
NOTA: Desagregar cuadro cuantas veces tenga indicadores asociados</t>
        </r>
      </text>
    </comment>
    <comment ref="A658" authorId="0" shapeId="0" xr:uid="{00000000-0006-0000-0400-00007E000000}">
      <text>
        <r>
          <rPr>
            <sz val="11"/>
            <color theme="1"/>
            <rFont val="Calibri"/>
            <family val="2"/>
            <scheme val="minor"/>
          </rPr>
          <t>======
ID#AAAA6vXSyHM
YULIED.PENARANDA    (2020-12-19 18:10:49)
Vigencia a reportar</t>
        </r>
      </text>
    </comment>
    <comment ref="B658" authorId="0" shapeId="0" xr:uid="{00000000-0006-0000-0400-00007F000000}">
      <text>
        <r>
          <rPr>
            <sz val="11"/>
            <color theme="1"/>
            <rFont val="Calibri"/>
            <family val="2"/>
            <scheme val="minor"/>
          </rPr>
          <t>======
ID#AAAA6vXSyDM
YULIED.PENARANDA    (2020-12-19 18:10:49)
Nombre completo del indicador. Expresión verbal, precisa y concreta del patrón de evaluación.</t>
        </r>
      </text>
    </comment>
    <comment ref="C658" authorId="0" shapeId="0" xr:uid="{00000000-0006-0000-0400-000080000000}">
      <text>
        <r>
          <rPr>
            <sz val="11"/>
            <color theme="1"/>
            <rFont val="Calibri"/>
            <family val="2"/>
            <scheme val="minor"/>
          </rPr>
          <t>======
ID#AAAA6vXSyOM
YULIED.PENARANDA    (2020-12-19 18:10:49)
Unidad del indicador, define las características de la magnitud a realizar seguimiento. Eje: Hectáreas, estrategias, modelos, número etc.</t>
        </r>
      </text>
    </comment>
    <comment ref="D658" authorId="0" shapeId="0" xr:uid="{00000000-0006-0000-0400-000081000000}">
      <text>
        <r>
          <rPr>
            <sz val="11"/>
            <color theme="1"/>
            <rFont val="Calibri"/>
            <family val="2"/>
            <scheme val="minor"/>
          </rPr>
          <t>======
ID#AAAA6vXSyJY
YULIED.PENARANDA    (2020-12-19 18:10:50)
Peso porcentual de acuerdo con la distribución de los indicadores de gestión.</t>
        </r>
      </text>
    </comment>
    <comment ref="H658" authorId="0" shapeId="0" xr:uid="{00000000-0006-0000-0400-000082000000}">
      <text>
        <r>
          <rPr>
            <sz val="11"/>
            <color theme="1"/>
            <rFont val="Calibri"/>
            <family val="2"/>
            <scheme val="minor"/>
          </rPr>
          <t>======
ID#AAAA6vXSyPU
YULIED.PENARANDA    (2020-12-19 18:10:49)
Descripción concreta del avance, máximo de caracteres 200</t>
        </r>
      </text>
    </comment>
    <comment ref="A708" authorId="0" shapeId="0" xr:uid="{00000000-0006-0000-0400-000083000000}">
      <text>
        <r>
          <rPr>
            <sz val="11"/>
            <color theme="1"/>
            <rFont val="Calibri"/>
            <family val="2"/>
            <scheme val="minor"/>
          </rPr>
          <t>======
ID#AAAA6vXSyFk
YULIED.PENARANDA    (2020-12-19 18:10:49)
Avance indicadores de gestión.
NOTA: Desagregar cuadro cuantas veces tenga indicadores asociados</t>
        </r>
      </text>
    </comment>
    <comment ref="A709" authorId="0" shapeId="0" xr:uid="{00000000-0006-0000-0400-000084000000}">
      <text>
        <r>
          <rPr>
            <sz val="11"/>
            <color theme="1"/>
            <rFont val="Calibri"/>
            <family val="2"/>
            <scheme val="minor"/>
          </rPr>
          <t>======
ID#AAAA6vXSyEE
YULIED.PENARANDA    (2020-12-19 18:10:49)
Vigencia a reportar</t>
        </r>
      </text>
    </comment>
    <comment ref="B709" authorId="0" shapeId="0" xr:uid="{00000000-0006-0000-0400-000085000000}">
      <text>
        <r>
          <rPr>
            <sz val="11"/>
            <color theme="1"/>
            <rFont val="Calibri"/>
            <family val="2"/>
            <scheme val="minor"/>
          </rPr>
          <t>======
ID#AAAA6vXSyRo
YULIED.PENARANDA    (2020-12-19 18:10:49)
Nombre completo del indicador. Expresión verbal, precisa y concreta del patrón de evaluación.</t>
        </r>
      </text>
    </comment>
    <comment ref="C709" authorId="0" shapeId="0" xr:uid="{00000000-0006-0000-0400-000086000000}">
      <text>
        <r>
          <rPr>
            <sz val="11"/>
            <color theme="1"/>
            <rFont val="Calibri"/>
            <family val="2"/>
            <scheme val="minor"/>
          </rPr>
          <t>======
ID#AAAA6vXSyCg
YULIED.PENARANDA    (2020-12-19 18:10:49)
Unidad del indicador, define las características de la magnitud a realizar seguimiento. Eje: Hectáreas, estrategias, modelos, número etc.</t>
        </r>
      </text>
    </comment>
    <comment ref="D709" authorId="0" shapeId="0" xr:uid="{00000000-0006-0000-0400-000087000000}">
      <text>
        <r>
          <rPr>
            <sz val="11"/>
            <color theme="1"/>
            <rFont val="Calibri"/>
            <family val="2"/>
            <scheme val="minor"/>
          </rPr>
          <t>======
ID#AAAA6vXSyOA
YULIED.PENARANDA    (2020-12-19 18:10:49)
Peso porcentual de acuerdo con la distribución de los indicadores de gestión.</t>
        </r>
      </text>
    </comment>
    <comment ref="H709" authorId="0" shapeId="0" xr:uid="{00000000-0006-0000-0400-000088000000}">
      <text>
        <r>
          <rPr>
            <sz val="11"/>
            <color theme="1"/>
            <rFont val="Calibri"/>
            <family val="2"/>
            <scheme val="minor"/>
          </rPr>
          <t>======
ID#AAAA6vXSyNQ
YULIED.PENARANDA    (2020-12-19 18:10:49)
Descripción concreta del avance, máximo de caracteres 200</t>
        </r>
      </text>
    </comment>
  </commentList>
  <extLst>
    <ext xmlns:r="http://schemas.openxmlformats.org/officeDocument/2006/relationships" uri="GoogleSheetsCustomDataVersion2">
      <go:sheetsCustomData xmlns:go="http://customooxmlschemas.google.com/" r:id="rId1" roundtripDataSignature="AMtx7mie59ksZt0Ro7wkPBhpMGe9eWBRMg=="/>
    </ext>
  </extLst>
</comments>
</file>

<file path=xl/sharedStrings.xml><?xml version="1.0" encoding="utf-8"?>
<sst xmlns="http://schemas.openxmlformats.org/spreadsheetml/2006/main" count="3419" uniqueCount="874">
  <si>
    <t>DIRECCIONAMIENTO ESTRATÉGICO</t>
  </si>
  <si>
    <t>Formato: Programación, Actualización y Seguimiento del Plan de Acción -  Componente de gestión</t>
  </si>
  <si>
    <t>Código: PE01-PR02-F2</t>
  </si>
  <si>
    <t>Versión: 14</t>
  </si>
  <si>
    <t>DEPENDENCIA:</t>
  </si>
  <si>
    <t>DIRECCIÓN DE PLANEACIÓN Y SISTEMAS DE INFORMACIÓN AMBIENTAL</t>
  </si>
  <si>
    <t>CÓDIGO Y NOMBRE PROYECTO:</t>
  </si>
  <si>
    <t>7804 - FORTALECIMIENTO DE LA GESTIÓN DE INFORMACIÓN AMBIENTAL PRIORIZADA DE LA SDA. BOGOTÁ</t>
  </si>
  <si>
    <t>Propósito Plan de Desarrollo</t>
  </si>
  <si>
    <t>5 - CONSTRUIR BOGOTÁ-REGIÓN CON GOBIERNO ABIERTO, TRANSPARENTE Y CIUDADANÍA CONSCIENTE</t>
  </si>
  <si>
    <t>Programa Plan de Desarrollo</t>
  </si>
  <si>
    <t>53 - INFORMACIÓN PARA LA TOMA DE DECISIONES</t>
  </si>
  <si>
    <t>1. ESTRUCTURA DEL PLAN DE DESARROLLO</t>
  </si>
  <si>
    <t>2. PROGRAMACIÓN Y EJECUCIÓN</t>
  </si>
  <si>
    <t>3, % CUMPLIMIENTO 
(En el periodo)</t>
  </si>
  <si>
    <t>4, % CUMPLIMIENTO ACUMULADO (al periodo)</t>
  </si>
  <si>
    <t>5, % CUMPLIMIENTO ACUMULADO (Vigencia) SEGPLAN</t>
  </si>
  <si>
    <r>
      <rPr>
        <b/>
        <sz val="14"/>
        <color theme="1"/>
        <rFont val="Arial"/>
        <family val="2"/>
      </rPr>
      <t xml:space="preserve">6, % CUMPLIMIENTO ACUMULADO (al periodo) </t>
    </r>
    <r>
      <rPr>
        <b/>
        <sz val="16"/>
        <color theme="1"/>
        <rFont val="Arial"/>
        <family val="2"/>
      </rPr>
      <t>cuatrienio</t>
    </r>
  </si>
  <si>
    <t>7 ,% DE AVANCE CUATRIENIO</t>
  </si>
  <si>
    <t>8, DESCRIPCIÓN DE LOS AVANCES Y LOGROS ALCANZADOS</t>
  </si>
  <si>
    <t xml:space="preserve">9, RETRASOS 
</t>
  </si>
  <si>
    <t xml:space="preserve">10, SOLUCIONES PLANTEADAS </t>
  </si>
  <si>
    <t>11,  BENEFICIOS O RESULTADOS A LA POBLACIÓN</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</si>
  <si>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</si>
  <si>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</si>
  <si>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</si>
  <si>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</si>
  <si>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</si>
  <si>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</si>
  <si>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</si>
  <si>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</si>
  <si>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</si>
  <si>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</si>
  <si>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</si>
  <si>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</si>
  <si>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</si>
  <si>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</si>
  <si>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</si>
  <si>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</si>
  <si>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r>
      <rPr>
        <sz val="12"/>
        <color theme="1"/>
        <rFont val="Arial"/>
        <family val="2"/>
      </rPr>
      <t xml:space="preserve">REPROGRAMACIÓN </t>
    </r>
    <r>
      <rPr>
        <b/>
        <sz val="12"/>
        <color theme="1"/>
        <rFont val="Arial"/>
        <family val="2"/>
      </rPr>
      <t>VIGENCIA 
(VALOR INICIAL)</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</si>
  <si>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</si>
  <si>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</si>
  <si>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</si>
  <si>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</si>
  <si>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</si>
  <si>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</si>
  <si>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</si>
  <si>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</si>
  <si>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</si>
  <si>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</si>
  <si>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</si>
  <si>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</si>
  <si>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</si>
  <si>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</si>
  <si>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PROGRAMADO VALOR ABSOLUTO VIGENCIA</t>
  </si>
  <si>
    <t>PROGRAMADO ACUMULADO AL PERIODO
AÑO 2020</t>
  </si>
  <si>
    <t>EJECUTADO ACUMUALDO AL PERIODO
 AÑO 2020</t>
  </si>
  <si>
    <t>PROGRAMADO ACUMULADO SEGPLAN
AÑO 2020</t>
  </si>
  <si>
    <t>EJECUTADO ACUMUALDO  SEGPLAN
 AÑO 2020</t>
  </si>
  <si>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</si>
  <si>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</si>
  <si>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</si>
  <si>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</si>
  <si>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</si>
  <si>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</si>
  <si>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</si>
  <si>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</si>
  <si>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</si>
  <si>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</si>
  <si>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</si>
  <si>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</si>
  <si>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</si>
  <si>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</si>
  <si>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</si>
  <si>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</si>
  <si>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</si>
  <si>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</si>
  <si>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</si>
  <si>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</si>
  <si>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</si>
  <si>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</si>
  <si>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</si>
  <si>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</si>
  <si>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</si>
  <si>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PROGRAMADO ACUMULADO AL PERIODO
AÑO 2021</t>
  </si>
  <si>
    <t>EJECUTADO ACUMUALDO AL PERIODO
 AÑO 2021</t>
  </si>
  <si>
    <t>PROGRAMADO ACUMULADO SEGPLAN
AÑO 2021</t>
  </si>
  <si>
    <t>EJECUTADO ACUMUALDO  SEGPLAN
 AÑO 2021</t>
  </si>
  <si>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</si>
  <si>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</si>
  <si>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</si>
  <si>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</si>
  <si>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</si>
  <si>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</si>
  <si>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</si>
  <si>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</si>
  <si>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</si>
  <si>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</si>
  <si>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</si>
  <si>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</si>
  <si>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</si>
  <si>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</si>
  <si>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</si>
  <si>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</si>
  <si>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</si>
  <si>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</si>
  <si>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</si>
  <si>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</si>
  <si>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</si>
  <si>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</si>
  <si>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</si>
  <si>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</si>
  <si>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</si>
  <si>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PROGRAMADO ACUMULADO AL PERIODO
AÑO 2022</t>
  </si>
  <si>
    <t>EJECUTADO ACUMUALDO AL PERIODO
 AÑO 2022</t>
  </si>
  <si>
    <t>PROGRAMADO ACUMULADO SEGPLAN
AÑO 2022</t>
  </si>
  <si>
    <t>EJECUTADO ACUMUALDO  SEGPLAN
 AÑO 2022</t>
  </si>
  <si>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</si>
  <si>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</si>
  <si>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</si>
  <si>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</si>
  <si>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</si>
  <si>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</si>
  <si>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</si>
  <si>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</si>
  <si>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</si>
  <si>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</si>
  <si>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</si>
  <si>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</si>
  <si>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</si>
  <si>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</si>
  <si>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</si>
  <si>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</si>
  <si>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</si>
  <si>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</si>
  <si>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</si>
  <si>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</si>
  <si>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</si>
  <si>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</si>
  <si>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</si>
  <si>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</si>
  <si>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</si>
  <si>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PROGRAMADO ACUMULADO AL PERIODO
AÑO 2023</t>
  </si>
  <si>
    <t>EJECUTADO ACUMUALDO AL PERIODO
 AÑO 2023</t>
  </si>
  <si>
    <t>PROGRAMADO ACUMULADO SEGPLAN
AÑO 2023</t>
  </si>
  <si>
    <t>EJECUTADO ACUMUALDO  SEGPLAN
 AÑO 2023</t>
  </si>
  <si>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</si>
  <si>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</si>
  <si>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</si>
  <si>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</si>
  <si>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</si>
  <si>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</si>
  <si>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</si>
  <si>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</si>
  <si>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</si>
  <si>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</si>
  <si>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</si>
  <si>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</si>
  <si>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</si>
  <si>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</si>
  <si>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</si>
  <si>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</si>
  <si>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</si>
  <si>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</si>
  <si>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</si>
  <si>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</si>
  <si>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</si>
  <si>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</si>
  <si>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</si>
  <si>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</si>
  <si>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</si>
  <si>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PROGRAMADO ACUMULADO AL PERIODO
AÑO 2024</t>
  </si>
  <si>
    <t>EJECUTADO ACUMUALDO AL PERIODO
 AÑO 2024</t>
  </si>
  <si>
    <t>PROGRAMADO ACUMULADO SEGPLAN
AÑO 2024</t>
  </si>
  <si>
    <t>EJECUTADO ACUMUALDO  SEGPLAN
 AÑO 2024</t>
  </si>
  <si>
    <t xml:space="preserve">Fortalecer el 100% la gestión de la información ambiental priorizada de Bogotá. </t>
  </si>
  <si>
    <t>Porcentaje de avance en el fortalecimiento de gestión de la información ambiental de Bogotá priorizada</t>
  </si>
  <si>
    <t>Porcentaje</t>
  </si>
  <si>
    <t>Suma</t>
  </si>
  <si>
    <t>N/A</t>
  </si>
  <si>
    <t>Forest: Mejor rendimiento y evolución de  la aplicación.
Sipse: Actualización funcional de los módulos de contratos, reportes y anulaciones.
SI_CAPITAL: Actualización 2023 con la parametrización siguiente vigencia.
Predios: Compatibilidad con los nuevos requerimientos y funcionalidades Backend.
GYSAE: Cumplimiento normativo para la consolidación de dominios y lineamientos.
VGA: Ampliar las capacidades y las capas de visualización  del Visor para el ciudadano.
SOC: Monitoreo de seguridad interno y externo.</t>
  </si>
  <si>
    <r>
      <rPr>
        <u/>
        <sz val="11"/>
        <color rgb="FF0000FF"/>
        <rFont val="Calibri"/>
        <family val="2"/>
      </rPr>
      <t xml:space="preserve">Visor Geográfico Ambiental (VGA)
https://visorgeo.ambientebogota.gov.co/
Forest: www.secretariadeambiente.gov.co/forest/
Sipse: https://www.secretariadeambiente.gov.co/sipse/
nomina: http://172.22.1.43:7778/forms/frmservlet?config=rh
almacen 
http://172.22.1.43:7778/forms/frmservlet?config=sai
http://172.22.1.43:7778/forms/frmservlet?
https://visorgeo.ambientebogota.gov.co/ - Correos - Actas. -  Sistema 
www.secretariadeambiente.gov.co/stormWeb/
</t>
    </r>
    <r>
      <rPr>
        <u/>
        <sz val="11"/>
        <color rgb="FF1155CC"/>
        <rFont val="Calibri"/>
        <family val="2"/>
      </rPr>
      <t>https://drive.google.com/drive/folders/1U56IAd8OavsMncSTnuSbGhVOPE5eX_bT?usp=drive_link</t>
    </r>
    <r>
      <rPr>
        <u/>
        <sz val="11"/>
        <color rgb="FF0000FF"/>
        <rFont val="Calibri"/>
        <family val="2"/>
      </rPr>
      <t xml:space="preserve">
https://drive.google.com/drive/folders/1xNey_XgJd7b6KCWw3E0WWgCIylj6kBNj?usp=drive_link
https://drive.google.com/drive/u/0/folders/1qSvuXrYApjLYisaumojA_vk8_2dbaA4R
</t>
    </r>
    <r>
      <rPr>
        <u/>
        <sz val="11"/>
        <color rgb="FF1155CC"/>
        <rFont val="Calibri"/>
        <family val="2"/>
      </rPr>
      <t>https://drive.google.com/drive/folders/1xjGrhS2D4jI6JQL6Wr6uI8G4Vxy8qUas?usp=drive_link</t>
    </r>
  </si>
  <si>
    <t>CONTROL DE CAMBIOS</t>
  </si>
  <si>
    <t>Versión</t>
  </si>
  <si>
    <t xml:space="preserve">Descripción de la Modificación </t>
  </si>
  <si>
    <t>No. Acto Administrativo y fecha</t>
  </si>
  <si>
    <t>Se crea hoja de SPI</t>
  </si>
  <si>
    <t>Radicado 2020IE191541 del 29 de octubre de 2020</t>
  </si>
  <si>
    <t>Se incluyen   columnas con nuevos patrones de medición en los omponentes de Gestión e Inversión</t>
  </si>
  <si>
    <t>Radicado No. 2021IE106063 del 31 de mayo del 2021.</t>
  </si>
  <si>
    <t>Formato: Programación, Actualización y Seguimiento del Plan de Acción -Componente de Inversión</t>
  </si>
  <si>
    <t>7804 -Fortalecimiento de la gestión de información ambiental priorizada de la SDA. Bogotá</t>
  </si>
  <si>
    <t>1,  INFORMACIÓN META DE PROYECTO</t>
  </si>
  <si>
    <t>2, PROGRAMACIÓN Y EJECUCIÓN</t>
  </si>
  <si>
    <t>6, % CUMPLIMIENTO ACUMULADO (al periodo)DEL CUATRIENIO</t>
  </si>
  <si>
    <t xml:space="preserve">9. RETRASOS 
</t>
  </si>
  <si>
    <t xml:space="preserve">10. SOLUCIONES PLANTEADAS </t>
  </si>
  <si>
    <t>11.  BENEFICIOS</t>
  </si>
  <si>
    <t>12.  FUENTE DE EVIDENCIAS</t>
  </si>
  <si>
    <t xml:space="preserve"> AÑO 2020</t>
  </si>
  <si>
    <t xml:space="preserve"> AÑO 2021</t>
  </si>
  <si>
    <t>1,1 LÍNEA DE ACCIÓN</t>
  </si>
  <si>
    <t>1,2 COD.</t>
  </si>
  <si>
    <t>1,3 META</t>
  </si>
  <si>
    <t>1,4 TIPOLOGÍA</t>
  </si>
  <si>
    <t>1,5 COD. META PDD A QUE SE ASOCIA META PROY</t>
  </si>
  <si>
    <t>1,6, VARIABLE REQUERIDA</t>
  </si>
  <si>
    <t>1,7, VALOR   CUATRIENIO</t>
  </si>
  <si>
    <r>
      <rPr>
        <sz val="12"/>
        <color theme="1"/>
        <rFont val="Arial"/>
        <family val="2"/>
      </rPr>
      <t xml:space="preserve">REPROGRAMACIÓN </t>
    </r>
    <r>
      <rPr>
        <b/>
        <sz val="12"/>
        <color theme="1"/>
        <rFont val="Arial"/>
        <family val="2"/>
      </rPr>
      <t>VIGENCIA 
(VALOR INICIAL)</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</si>
  <si>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</si>
  <si>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</si>
  <si>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</si>
  <si>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</si>
  <si>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</si>
  <si>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</si>
  <si>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</si>
  <si>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</si>
  <si>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</si>
  <si>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</si>
  <si>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</si>
  <si>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</si>
  <si>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</si>
  <si>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</si>
  <si>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</si>
  <si>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</si>
  <si>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</si>
  <si>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</si>
  <si>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</si>
  <si>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</si>
  <si>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</si>
  <si>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</si>
  <si>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</si>
  <si>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</si>
  <si>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</si>
  <si>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</si>
  <si>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</si>
  <si>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</si>
  <si>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</si>
  <si>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</si>
  <si>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</si>
  <si>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</si>
  <si>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</si>
  <si>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</si>
  <si>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</si>
  <si>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</si>
  <si>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</si>
  <si>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</si>
  <si>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</si>
  <si>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r>
      <rPr>
        <sz val="12"/>
        <color theme="1"/>
        <rFont val="Arial"/>
        <family val="2"/>
      </rPr>
      <t xml:space="preserve">REPROGRAMACIÓN </t>
    </r>
    <r>
      <rPr>
        <b/>
        <sz val="12"/>
        <color theme="1"/>
        <rFont val="Arial"/>
        <family val="2"/>
      </rPr>
      <t>VIGENCIA 
(VALOR INICIAL)</t>
    </r>
  </si>
  <si>
    <r>
      <rPr>
        <sz val="14"/>
        <color theme="1"/>
        <rFont val="Arial"/>
        <family val="2"/>
      </rPr>
      <t xml:space="preserve">PROGRAMADO </t>
    </r>
    <r>
      <rPr>
        <b/>
        <sz val="14"/>
        <color theme="1"/>
        <rFont val="Arial"/>
        <family val="2"/>
      </rPr>
      <t>ENE.</t>
    </r>
  </si>
  <si>
    <r>
      <rPr>
        <sz val="14"/>
        <color theme="1"/>
        <rFont val="Arial"/>
        <family val="2"/>
      </rPr>
      <t xml:space="preserve">EJECUTADO </t>
    </r>
    <r>
      <rPr>
        <b/>
        <sz val="14"/>
        <color theme="1"/>
        <rFont val="Arial"/>
        <family val="2"/>
      </rPr>
      <t>ENE.</t>
    </r>
  </si>
  <si>
    <r>
      <rPr>
        <sz val="14"/>
        <color theme="1"/>
        <rFont val="Arial"/>
        <family val="2"/>
      </rPr>
      <t>PROGRAMADO</t>
    </r>
    <r>
      <rPr>
        <b/>
        <sz val="14"/>
        <color theme="1"/>
        <rFont val="Arial"/>
        <family val="2"/>
      </rPr>
      <t xml:space="preserve"> FEB.</t>
    </r>
  </si>
  <si>
    <r>
      <rPr>
        <sz val="14"/>
        <color theme="1"/>
        <rFont val="Arial"/>
        <family val="2"/>
      </rPr>
      <t xml:space="preserve">EJECUTADO </t>
    </r>
    <r>
      <rPr>
        <b/>
        <sz val="14"/>
        <color theme="1"/>
        <rFont val="Arial"/>
        <family val="2"/>
      </rPr>
      <t>FEB.</t>
    </r>
  </si>
  <si>
    <r>
      <rPr>
        <sz val="14"/>
        <color theme="1"/>
        <rFont val="Arial"/>
        <family val="2"/>
      </rPr>
      <t xml:space="preserve">PROGRAMADO </t>
    </r>
    <r>
      <rPr>
        <b/>
        <sz val="14"/>
        <color theme="1"/>
        <rFont val="Arial"/>
        <family val="2"/>
      </rPr>
      <t>MAR.</t>
    </r>
  </si>
  <si>
    <r>
      <rPr>
        <sz val="14"/>
        <color theme="1"/>
        <rFont val="Arial"/>
        <family val="2"/>
      </rPr>
      <t xml:space="preserve">EJECUTADO </t>
    </r>
    <r>
      <rPr>
        <b/>
        <sz val="14"/>
        <color theme="1"/>
        <rFont val="Arial"/>
        <family val="2"/>
      </rPr>
      <t>MAR.</t>
    </r>
  </si>
  <si>
    <r>
      <rPr>
        <sz val="14"/>
        <color theme="1"/>
        <rFont val="Arial"/>
        <family val="2"/>
      </rPr>
      <t>PROGRAMADO</t>
    </r>
    <r>
      <rPr>
        <b/>
        <sz val="14"/>
        <color theme="1"/>
        <rFont val="Arial"/>
        <family val="2"/>
      </rPr>
      <t xml:space="preserve"> ABR.</t>
    </r>
  </si>
  <si>
    <r>
      <rPr>
        <sz val="14"/>
        <color theme="1"/>
        <rFont val="Arial"/>
        <family val="2"/>
      </rPr>
      <t xml:space="preserve">EJECUTADO </t>
    </r>
    <r>
      <rPr>
        <b/>
        <sz val="14"/>
        <color theme="1"/>
        <rFont val="Arial"/>
        <family val="2"/>
      </rPr>
      <t>ABR.</t>
    </r>
  </si>
  <si>
    <r>
      <rPr>
        <sz val="14"/>
        <color theme="1"/>
        <rFont val="Arial"/>
        <family val="2"/>
      </rPr>
      <t xml:space="preserve">PROGRAMADO </t>
    </r>
    <r>
      <rPr>
        <b/>
        <sz val="14"/>
        <color theme="1"/>
        <rFont val="Arial"/>
        <family val="2"/>
      </rPr>
      <t>MAY.</t>
    </r>
  </si>
  <si>
    <r>
      <rPr>
        <sz val="14"/>
        <color theme="1"/>
        <rFont val="Arial"/>
        <family val="2"/>
      </rPr>
      <t xml:space="preserve">EJECUTADO  </t>
    </r>
    <r>
      <rPr>
        <b/>
        <sz val="14"/>
        <color theme="1"/>
        <rFont val="Arial"/>
        <family val="2"/>
      </rPr>
      <t>MAY.</t>
    </r>
  </si>
  <si>
    <r>
      <rPr>
        <sz val="14"/>
        <color theme="1"/>
        <rFont val="Arial"/>
        <family val="2"/>
      </rPr>
      <t>PROGRAMADO</t>
    </r>
    <r>
      <rPr>
        <b/>
        <sz val="14"/>
        <color theme="1"/>
        <rFont val="Arial"/>
        <family val="2"/>
      </rPr>
      <t xml:space="preserve"> JUN.</t>
    </r>
  </si>
  <si>
    <r>
      <rPr>
        <sz val="14"/>
        <color theme="1"/>
        <rFont val="Arial"/>
        <family val="2"/>
      </rPr>
      <t xml:space="preserve">EJECUTADO </t>
    </r>
    <r>
      <rPr>
        <b/>
        <sz val="14"/>
        <color theme="1"/>
        <rFont val="Arial"/>
        <family val="2"/>
      </rPr>
      <t>JUN.</t>
    </r>
  </si>
  <si>
    <r>
      <rPr>
        <sz val="14"/>
        <color theme="1"/>
        <rFont val="Arial"/>
        <family val="2"/>
      </rPr>
      <t>PROGRAMADO</t>
    </r>
    <r>
      <rPr>
        <b/>
        <sz val="14"/>
        <color theme="1"/>
        <rFont val="Arial"/>
        <family val="2"/>
      </rPr>
      <t xml:space="preserve"> JUL.</t>
    </r>
  </si>
  <si>
    <r>
      <rPr>
        <sz val="14"/>
        <color theme="1"/>
        <rFont val="Arial"/>
        <family val="2"/>
      </rPr>
      <t xml:space="preserve">EJECUTADO  </t>
    </r>
    <r>
      <rPr>
        <b/>
        <sz val="14"/>
        <color theme="1"/>
        <rFont val="Arial"/>
        <family val="2"/>
      </rPr>
      <t>JUL.</t>
    </r>
  </si>
  <si>
    <r>
      <rPr>
        <sz val="14"/>
        <color theme="1"/>
        <rFont val="Arial"/>
        <family val="2"/>
      </rPr>
      <t xml:space="preserve">PROGRAMADO </t>
    </r>
    <r>
      <rPr>
        <b/>
        <sz val="14"/>
        <color theme="1"/>
        <rFont val="Arial"/>
        <family val="2"/>
      </rPr>
      <t>AGO.</t>
    </r>
  </si>
  <si>
    <r>
      <rPr>
        <sz val="14"/>
        <color theme="1"/>
        <rFont val="Arial"/>
        <family val="2"/>
      </rPr>
      <t xml:space="preserve">EJECUTADO  </t>
    </r>
    <r>
      <rPr>
        <b/>
        <sz val="14"/>
        <color theme="1"/>
        <rFont val="Arial"/>
        <family val="2"/>
      </rPr>
      <t>AGO.</t>
    </r>
  </si>
  <si>
    <r>
      <rPr>
        <sz val="14"/>
        <color theme="1"/>
        <rFont val="Arial"/>
        <family val="2"/>
      </rPr>
      <t xml:space="preserve">PROGRAMADO </t>
    </r>
    <r>
      <rPr>
        <b/>
        <sz val="14"/>
        <color theme="1"/>
        <rFont val="Arial"/>
        <family val="2"/>
      </rPr>
      <t>SEP.</t>
    </r>
  </si>
  <si>
    <r>
      <rPr>
        <sz val="14"/>
        <color theme="1"/>
        <rFont val="Arial"/>
        <family val="2"/>
      </rPr>
      <t xml:space="preserve">EJECUTADO  </t>
    </r>
    <r>
      <rPr>
        <b/>
        <sz val="14"/>
        <color theme="1"/>
        <rFont val="Arial"/>
        <family val="2"/>
      </rPr>
      <t>SEP</t>
    </r>
    <r>
      <rPr>
        <sz val="14"/>
        <color theme="1"/>
        <rFont val="Arial"/>
        <family val="2"/>
      </rPr>
      <t>.</t>
    </r>
  </si>
  <si>
    <r>
      <rPr>
        <sz val="14"/>
        <color theme="1"/>
        <rFont val="Arial"/>
        <family val="2"/>
      </rPr>
      <t>PROGRAMADO</t>
    </r>
    <r>
      <rPr>
        <b/>
        <sz val="14"/>
        <color theme="1"/>
        <rFont val="Arial"/>
        <family val="2"/>
      </rPr>
      <t xml:space="preserve"> OCT.</t>
    </r>
  </si>
  <si>
    <r>
      <rPr>
        <sz val="14"/>
        <color theme="1"/>
        <rFont val="Arial"/>
        <family val="2"/>
      </rPr>
      <t xml:space="preserve">EJECUTADO  </t>
    </r>
    <r>
      <rPr>
        <b/>
        <sz val="14"/>
        <color theme="1"/>
        <rFont val="Arial"/>
        <family val="2"/>
      </rPr>
      <t>OCT</t>
    </r>
    <r>
      <rPr>
        <sz val="14"/>
        <color theme="1"/>
        <rFont val="Arial"/>
        <family val="2"/>
      </rPr>
      <t>.</t>
    </r>
  </si>
  <si>
    <r>
      <rPr>
        <sz val="14"/>
        <color theme="1"/>
        <rFont val="Arial"/>
        <family val="2"/>
      </rPr>
      <t xml:space="preserve">PROGRAMADO </t>
    </r>
    <r>
      <rPr>
        <b/>
        <sz val="14"/>
        <color theme="1"/>
        <rFont val="Arial"/>
        <family val="2"/>
      </rPr>
      <t>NOV.</t>
    </r>
  </si>
  <si>
    <r>
      <rPr>
        <sz val="14"/>
        <color theme="1"/>
        <rFont val="Arial"/>
        <family val="2"/>
      </rPr>
      <t xml:space="preserve">EJECUTADO </t>
    </r>
    <r>
      <rPr>
        <b/>
        <sz val="14"/>
        <color theme="1"/>
        <rFont val="Arial"/>
        <family val="2"/>
      </rPr>
      <t>NOV.</t>
    </r>
  </si>
  <si>
    <r>
      <rPr>
        <sz val="14"/>
        <color theme="1"/>
        <rFont val="Arial"/>
        <family val="2"/>
      </rPr>
      <t xml:space="preserve">PROGRAMADO  </t>
    </r>
    <r>
      <rPr>
        <b/>
        <sz val="14"/>
        <color theme="1"/>
        <rFont val="Arial"/>
        <family val="2"/>
      </rPr>
      <t>DIC.</t>
    </r>
  </si>
  <si>
    <r>
      <rPr>
        <sz val="14"/>
        <color theme="1"/>
        <rFont val="Arial"/>
        <family val="2"/>
      </rPr>
      <t xml:space="preserve">EJECUTADO </t>
    </r>
    <r>
      <rPr>
        <b/>
        <sz val="14"/>
        <color theme="1"/>
        <rFont val="Arial"/>
        <family val="2"/>
      </rPr>
      <t>DIC.</t>
    </r>
  </si>
  <si>
    <r>
      <rPr>
        <sz val="12"/>
        <color theme="1"/>
        <rFont val="Arial"/>
        <family val="2"/>
      </rPr>
      <t xml:space="preserve">REPROGRAMACIÓN </t>
    </r>
    <r>
      <rPr>
        <b/>
        <sz val="12"/>
        <color theme="1"/>
        <rFont val="Arial"/>
        <family val="2"/>
      </rPr>
      <t>VIGENCIA 
(VALOR INICIAL)</t>
    </r>
  </si>
  <si>
    <r>
      <rPr>
        <sz val="14"/>
        <color theme="1"/>
        <rFont val="Arial"/>
        <family val="2"/>
      </rPr>
      <t xml:space="preserve">PROGRAMADO </t>
    </r>
    <r>
      <rPr>
        <b/>
        <sz val="14"/>
        <color theme="1"/>
        <rFont val="Arial"/>
        <family val="2"/>
      </rPr>
      <t>ENE.</t>
    </r>
  </si>
  <si>
    <r>
      <rPr>
        <sz val="14"/>
        <color theme="1"/>
        <rFont val="Arial"/>
        <family val="2"/>
      </rPr>
      <t xml:space="preserve">EJECUTADO </t>
    </r>
    <r>
      <rPr>
        <b/>
        <sz val="14"/>
        <color theme="1"/>
        <rFont val="Arial"/>
        <family val="2"/>
      </rPr>
      <t>ENE.</t>
    </r>
  </si>
  <si>
    <r>
      <rPr>
        <sz val="14"/>
        <color theme="1"/>
        <rFont val="Arial"/>
        <family val="2"/>
      </rPr>
      <t>PROGRAMADO</t>
    </r>
    <r>
      <rPr>
        <b/>
        <sz val="14"/>
        <color theme="1"/>
        <rFont val="Arial"/>
        <family val="2"/>
      </rPr>
      <t xml:space="preserve"> FEB.</t>
    </r>
  </si>
  <si>
    <r>
      <rPr>
        <sz val="14"/>
        <color theme="1"/>
        <rFont val="Arial"/>
        <family val="2"/>
      </rPr>
      <t xml:space="preserve">EJECUTADO </t>
    </r>
    <r>
      <rPr>
        <b/>
        <sz val="14"/>
        <color theme="1"/>
        <rFont val="Arial"/>
        <family val="2"/>
      </rPr>
      <t>FEB.</t>
    </r>
  </si>
  <si>
    <r>
      <rPr>
        <sz val="14"/>
        <color theme="1"/>
        <rFont val="Arial"/>
        <family val="2"/>
      </rPr>
      <t xml:space="preserve">PROGRAMADO </t>
    </r>
    <r>
      <rPr>
        <b/>
        <sz val="14"/>
        <color theme="1"/>
        <rFont val="Arial"/>
        <family val="2"/>
      </rPr>
      <t>MAR.</t>
    </r>
  </si>
  <si>
    <r>
      <rPr>
        <sz val="14"/>
        <color theme="1"/>
        <rFont val="Arial"/>
        <family val="2"/>
      </rPr>
      <t xml:space="preserve">EJECUTADO </t>
    </r>
    <r>
      <rPr>
        <b/>
        <sz val="14"/>
        <color theme="1"/>
        <rFont val="Arial"/>
        <family val="2"/>
      </rPr>
      <t>MAR.</t>
    </r>
  </si>
  <si>
    <r>
      <rPr>
        <sz val="14"/>
        <color theme="1"/>
        <rFont val="Arial"/>
        <family val="2"/>
      </rPr>
      <t xml:space="preserve">PROGRAMADO </t>
    </r>
    <r>
      <rPr>
        <b/>
        <sz val="14"/>
        <color theme="1"/>
        <rFont val="Arial"/>
        <family val="2"/>
      </rPr>
      <t>ABR.</t>
    </r>
  </si>
  <si>
    <r>
      <rPr>
        <sz val="14"/>
        <color theme="1"/>
        <rFont val="Arial"/>
        <family val="2"/>
      </rPr>
      <t xml:space="preserve">EJECUTADO </t>
    </r>
    <r>
      <rPr>
        <b/>
        <sz val="14"/>
        <color theme="1"/>
        <rFont val="Arial"/>
        <family val="2"/>
      </rPr>
      <t>ABR.</t>
    </r>
  </si>
  <si>
    <r>
      <rPr>
        <sz val="14"/>
        <color theme="1"/>
        <rFont val="Arial"/>
        <family val="2"/>
      </rPr>
      <t xml:space="preserve">PROGRAMADO </t>
    </r>
    <r>
      <rPr>
        <b/>
        <sz val="14"/>
        <color theme="1"/>
        <rFont val="Arial"/>
        <family val="2"/>
      </rPr>
      <t>MAY.</t>
    </r>
  </si>
  <si>
    <r>
      <rPr>
        <sz val="14"/>
        <color theme="1"/>
        <rFont val="Arial"/>
        <family val="2"/>
      </rPr>
      <t xml:space="preserve">EJECUTADO  </t>
    </r>
    <r>
      <rPr>
        <b/>
        <sz val="14"/>
        <color theme="1"/>
        <rFont val="Arial"/>
        <family val="2"/>
      </rPr>
      <t>MAY.</t>
    </r>
  </si>
  <si>
    <r>
      <rPr>
        <sz val="14"/>
        <color theme="1"/>
        <rFont val="Arial"/>
        <family val="2"/>
      </rPr>
      <t>PROGRAMADO</t>
    </r>
    <r>
      <rPr>
        <b/>
        <sz val="14"/>
        <color theme="1"/>
        <rFont val="Arial"/>
        <family val="2"/>
      </rPr>
      <t xml:space="preserve"> JUN.</t>
    </r>
  </si>
  <si>
    <r>
      <rPr>
        <sz val="14"/>
        <color theme="1"/>
        <rFont val="Arial"/>
        <family val="2"/>
      </rPr>
      <t xml:space="preserve">EJECUTADO </t>
    </r>
    <r>
      <rPr>
        <b/>
        <sz val="14"/>
        <color theme="1"/>
        <rFont val="Arial"/>
        <family val="2"/>
      </rPr>
      <t>JUN.</t>
    </r>
  </si>
  <si>
    <r>
      <rPr>
        <sz val="14"/>
        <color theme="1"/>
        <rFont val="Arial"/>
        <family val="2"/>
      </rPr>
      <t>PROGRAMADO</t>
    </r>
    <r>
      <rPr>
        <b/>
        <sz val="14"/>
        <color theme="1"/>
        <rFont val="Arial"/>
        <family val="2"/>
      </rPr>
      <t xml:space="preserve"> JUL.</t>
    </r>
  </si>
  <si>
    <r>
      <rPr>
        <sz val="14"/>
        <color theme="1"/>
        <rFont val="Arial"/>
        <family val="2"/>
      </rPr>
      <t xml:space="preserve">EJECUTADO  </t>
    </r>
    <r>
      <rPr>
        <b/>
        <sz val="14"/>
        <color theme="1"/>
        <rFont val="Arial"/>
        <family val="2"/>
      </rPr>
      <t>JUL.</t>
    </r>
  </si>
  <si>
    <r>
      <rPr>
        <sz val="14"/>
        <color theme="1"/>
        <rFont val="Arial"/>
        <family val="2"/>
      </rPr>
      <t xml:space="preserve">PROGRAMADO </t>
    </r>
    <r>
      <rPr>
        <b/>
        <sz val="14"/>
        <color theme="1"/>
        <rFont val="Arial"/>
        <family val="2"/>
      </rPr>
      <t>AGO.</t>
    </r>
  </si>
  <si>
    <r>
      <rPr>
        <sz val="14"/>
        <color theme="1"/>
        <rFont val="Arial"/>
        <family val="2"/>
      </rPr>
      <t xml:space="preserve">EJECUTADO  </t>
    </r>
    <r>
      <rPr>
        <b/>
        <sz val="14"/>
        <color theme="1"/>
        <rFont val="Arial"/>
        <family val="2"/>
      </rPr>
      <t>AGO.</t>
    </r>
  </si>
  <si>
    <r>
      <rPr>
        <sz val="14"/>
        <color theme="1"/>
        <rFont val="Arial"/>
        <family val="2"/>
      </rPr>
      <t xml:space="preserve">PROGRAMADO </t>
    </r>
    <r>
      <rPr>
        <b/>
        <sz val="14"/>
        <color theme="1"/>
        <rFont val="Arial"/>
        <family val="2"/>
      </rPr>
      <t>SEP.</t>
    </r>
  </si>
  <si>
    <r>
      <rPr>
        <sz val="14"/>
        <color theme="1"/>
        <rFont val="Arial"/>
        <family val="2"/>
      </rPr>
      <t xml:space="preserve">EJECUTADO  </t>
    </r>
    <r>
      <rPr>
        <b/>
        <sz val="14"/>
        <color theme="1"/>
        <rFont val="Arial"/>
        <family val="2"/>
      </rPr>
      <t>SEP</t>
    </r>
    <r>
      <rPr>
        <sz val="14"/>
        <color theme="1"/>
        <rFont val="Arial"/>
        <family val="2"/>
      </rPr>
      <t>.</t>
    </r>
  </si>
  <si>
    <r>
      <rPr>
        <sz val="14"/>
        <color theme="1"/>
        <rFont val="Arial"/>
        <family val="2"/>
      </rPr>
      <t>PROGRAMADO</t>
    </r>
    <r>
      <rPr>
        <b/>
        <sz val="14"/>
        <color theme="1"/>
        <rFont val="Arial"/>
        <family val="2"/>
      </rPr>
      <t xml:space="preserve"> OCT.</t>
    </r>
  </si>
  <si>
    <r>
      <rPr>
        <sz val="14"/>
        <color theme="1"/>
        <rFont val="Arial"/>
        <family val="2"/>
      </rPr>
      <t xml:space="preserve">EJECUTADO  </t>
    </r>
    <r>
      <rPr>
        <b/>
        <sz val="14"/>
        <color theme="1"/>
        <rFont val="Arial"/>
        <family val="2"/>
      </rPr>
      <t>OCT</t>
    </r>
    <r>
      <rPr>
        <sz val="14"/>
        <color theme="1"/>
        <rFont val="Arial"/>
        <family val="2"/>
      </rPr>
      <t>.</t>
    </r>
  </si>
  <si>
    <r>
      <rPr>
        <sz val="14"/>
        <color theme="1"/>
        <rFont val="Arial"/>
        <family val="2"/>
      </rPr>
      <t xml:space="preserve">PROGRAMADO </t>
    </r>
    <r>
      <rPr>
        <b/>
        <sz val="14"/>
        <color theme="1"/>
        <rFont val="Arial"/>
        <family val="2"/>
      </rPr>
      <t>NOV.</t>
    </r>
  </si>
  <si>
    <r>
      <rPr>
        <sz val="14"/>
        <color theme="1"/>
        <rFont val="Arial"/>
        <family val="2"/>
      </rPr>
      <t xml:space="preserve">EJECUTADO </t>
    </r>
    <r>
      <rPr>
        <b/>
        <sz val="14"/>
        <color theme="1"/>
        <rFont val="Arial"/>
        <family val="2"/>
      </rPr>
      <t>NOV.</t>
    </r>
  </si>
  <si>
    <r>
      <rPr>
        <sz val="14"/>
        <color theme="1"/>
        <rFont val="Arial"/>
        <family val="2"/>
      </rPr>
      <t xml:space="preserve">PROGRAMADO  </t>
    </r>
    <r>
      <rPr>
        <b/>
        <sz val="14"/>
        <color theme="1"/>
        <rFont val="Arial"/>
        <family val="2"/>
      </rPr>
      <t>DIC.</t>
    </r>
  </si>
  <si>
    <r>
      <rPr>
        <sz val="14"/>
        <color theme="1"/>
        <rFont val="Arial"/>
        <family val="2"/>
      </rPr>
      <t xml:space="preserve">EJECUTADO </t>
    </r>
    <r>
      <rPr>
        <b/>
        <sz val="14"/>
        <color theme="1"/>
        <rFont val="Arial"/>
        <family val="2"/>
      </rPr>
      <t>DIC.</t>
    </r>
  </si>
  <si>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</si>
  <si>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</si>
  <si>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</si>
  <si>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</si>
  <si>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</si>
  <si>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</si>
  <si>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</si>
  <si>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</si>
  <si>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</si>
  <si>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</si>
  <si>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</si>
  <si>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</si>
  <si>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</si>
  <si>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</si>
  <si>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</si>
  <si>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</si>
  <si>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</si>
  <si>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</si>
  <si>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</si>
  <si>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</si>
  <si>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</si>
  <si>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</si>
  <si>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</si>
  <si>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</si>
  <si>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</si>
  <si>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Gestión de Sistemas de Información</t>
  </si>
  <si>
    <t>Actualizar 24 servicios de información que permitan la implementación de un modelo para la gestión de sistemas de información</t>
  </si>
  <si>
    <t>MAGNITUD  FÍSICA</t>
  </si>
  <si>
    <t>PRESUPUESTO VIGENCIA</t>
  </si>
  <si>
    <t>GIRO VIGENCIA</t>
  </si>
  <si>
    <t>MAGNITUD FÍSICA RESERVAS</t>
  </si>
  <si>
    <t>RESERVA PRESUPUESTAL</t>
  </si>
  <si>
    <t>TOTAL MAGNITUD FÍSICA</t>
  </si>
  <si>
    <t>TOTAL PRESUPUESTO DE LA META</t>
  </si>
  <si>
    <t>Gestión de Información</t>
  </si>
  <si>
    <t>Implementar 15 servicios de información que permitan la implementación de un modelo para la gestión de información</t>
  </si>
  <si>
    <t>Gestión de gobierno de TI</t>
  </si>
  <si>
    <t>Elaborar 15 documentos de planeación para la implementación del gobierno de TI de la entidad</t>
  </si>
  <si>
    <t>Servicios Tecnológicos</t>
  </si>
  <si>
    <t>Mejorar 38% de servicios tecnológicos en la SDA en el marco del Mintic</t>
  </si>
  <si>
    <t>Estrategia TI</t>
  </si>
  <si>
    <t>Elaborar 13 documentos para la planeación estratégica en TI</t>
  </si>
  <si>
    <t>TOTAL PROYECTO</t>
  </si>
  <si>
    <t>TOTAL PRESUPUESTO VIGENCIA  DEL PROYECTO</t>
  </si>
  <si>
    <t>TOTAL RESERVA PRESUPUESTAL DEL PROYECTO</t>
  </si>
  <si>
    <t>TOTAL PROYECTO VIGENCIA + RESERVAS</t>
  </si>
  <si>
    <t xml:space="preserve">   </t>
  </si>
  <si>
    <t>Formato: Programación, Actualización y Seguimiento del Plan de Acción - Componente de Actividades</t>
  </si>
  <si>
    <t>Codigo:PE01-PR02-F2</t>
  </si>
  <si>
    <r>
      <rPr>
        <b/>
        <sz val="20"/>
        <color theme="1"/>
        <rFont val="Arial"/>
        <family val="2"/>
      </rPr>
      <t>Versión:</t>
    </r>
    <r>
      <rPr>
        <b/>
        <sz val="20"/>
        <color rgb="FFFF0000"/>
        <rFont val="Arial"/>
        <family val="2"/>
      </rPr>
      <t xml:space="preserve"> </t>
    </r>
    <r>
      <rPr>
        <b/>
        <sz val="20"/>
        <color theme="1"/>
        <rFont val="Arial"/>
        <family val="2"/>
      </rPr>
      <t>14</t>
    </r>
  </si>
  <si>
    <t>1, LÍNEA DE ACCIÓN</t>
  </si>
  <si>
    <t>2, META DE PROYECTO</t>
  </si>
  <si>
    <t>3, CÓDIGO Y NOMBRE DE LA ACTIVIDAD</t>
  </si>
  <si>
    <t>4, SE EJECUTA CON RECURSOS DE:</t>
  </si>
  <si>
    <t>5, PONDERACIÓN HORIZONTAL AÑO: 2023</t>
  </si>
  <si>
    <t xml:space="preserve">6,PONDERACIÓN VERTICAL </t>
  </si>
  <si>
    <r>
      <rPr>
        <b/>
        <sz val="10"/>
        <color theme="1"/>
        <rFont val="Arial"/>
        <family val="2"/>
      </rPr>
      <t>7, LOGROS CORTE A SEPTIEMBRE</t>
    </r>
    <r>
      <rPr>
        <b/>
        <sz val="10"/>
        <color rgb="FFFF0000"/>
        <rFont val="Arial"/>
        <family val="2"/>
      </rPr>
      <t xml:space="preserve"> </t>
    </r>
    <r>
      <rPr>
        <b/>
        <sz val="10"/>
        <color theme="1"/>
        <rFont val="Arial"/>
        <family val="2"/>
      </rPr>
      <t>AÑO 2023</t>
    </r>
  </si>
  <si>
    <t>4,1 VIGENCIA</t>
  </si>
  <si>
    <t>4,2 RESERVA</t>
  </si>
  <si>
    <t>VARIABLES</t>
  </si>
  <si>
    <t>Ene</t>
  </si>
  <si>
    <t>Feb</t>
  </si>
  <si>
    <t>Mar</t>
  </si>
  <si>
    <t>Abr</t>
  </si>
  <si>
    <t>May</t>
  </si>
  <si>
    <t>Jun</t>
  </si>
  <si>
    <t>Jul</t>
  </si>
  <si>
    <t>Ago</t>
  </si>
  <si>
    <t>Sep</t>
  </si>
  <si>
    <t>Oct</t>
  </si>
  <si>
    <t>Nov</t>
  </si>
  <si>
    <t>Dic</t>
  </si>
  <si>
    <t>Total</t>
  </si>
  <si>
    <t>6,1 META</t>
  </si>
  <si>
    <t>6,2 ACTIVIDAD</t>
  </si>
  <si>
    <t>1. Realizar la Planeación y gestión de los Sistemas de Información (Servicio de Información para: Directorio de sistemas de información)</t>
  </si>
  <si>
    <t>X</t>
  </si>
  <si>
    <t>Programado</t>
  </si>
  <si>
    <t>Ejecutado</t>
  </si>
  <si>
    <t>2. Realizar la Planeación y gestión de los Sistemas de Información (Servicio de Información para: Arquitecturas de referencia de sistemas de información)</t>
  </si>
  <si>
    <t>3. Realizar ajustes e implementación de los componentes de información (servicio de información: responsabilidad y gestión de componentes de información y  la calidad de los componentes de información)</t>
  </si>
  <si>
    <t>4. Gestionar y consolidar (03) documentos priorizados para la vigencia, que reflejen la implementación de los lineamientos relacionados con gobierno TI .</t>
  </si>
  <si>
    <t>5, Actualizar los (10) documentos generados en las vigencias anteriores .</t>
  </si>
  <si>
    <t>6. Incrementar los servicios de TI en la implementación del modelo de gestión de servicios tecnológicos de la SDA.</t>
  </si>
  <si>
    <t>7. Actualizar la documentación de la planeación estratégica con la mejora en la gestión de operación y apoyo a los procesos de la entidad</t>
  </si>
  <si>
    <t>8. Documentar la Gestión de iniciativas y proyectos de TI en la entidad</t>
  </si>
  <si>
    <t xml:space="preserve">TOTAL </t>
  </si>
  <si>
    <t>Se agregan  en el componente de gestión y de inversión nuevas columnas para establecer más patrones de medición</t>
  </si>
  <si>
    <r>
      <rPr>
        <sz val="12"/>
        <color theme="1"/>
        <rFont val="Arial"/>
        <family val="2"/>
      </rPr>
      <t xml:space="preserve">PROGRAMACIÓN, ACTUALIZACIÓN Y SEGUIMIENTO DEL PLAN DE ACCIÓN
Actualización y seguimiento a la </t>
    </r>
    <r>
      <rPr>
        <b/>
        <sz val="12"/>
        <color theme="1"/>
        <rFont val="Arial"/>
        <family val="2"/>
      </rPr>
      <t>Territorialización</t>
    </r>
  </si>
  <si>
    <t>PERIODO:</t>
  </si>
  <si>
    <t>CORTE A SEPTIEMBRE DE 2023</t>
  </si>
  <si>
    <t>1 INFORMACIÓN META DE PROYECTO</t>
  </si>
  <si>
    <t xml:space="preserve">2, ACTUALIZACIÓN </t>
  </si>
  <si>
    <t>3,EJECUTADO</t>
  </si>
  <si>
    <t>4, LOCALIZACIÓN GEOGRÁFICA</t>
  </si>
  <si>
    <t>5, ORIENTACIÓN</t>
  </si>
  <si>
    <t>10. POBLACIÓN</t>
  </si>
  <si>
    <t>7, LECCIONES APRENDIDAS - OBSERVACIONES</t>
  </si>
  <si>
    <t>1,1 COD. META</t>
  </si>
  <si>
    <t>1,2, Meta Proyecto</t>
  </si>
  <si>
    <t>1,3. Identificación del punto de invesión</t>
  </si>
  <si>
    <t>1,4, Variable</t>
  </si>
  <si>
    <t>1, 5. PROGRAMACIÓN INICIAL AÑO 2023</t>
  </si>
  <si>
    <t>1.6.REPROGRAMACIÓN VIGENCIA</t>
  </si>
  <si>
    <t>Observaciones</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</si>
  <si>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</si>
  <si>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</si>
  <si>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</si>
  <si>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</si>
  <si>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</si>
  <si>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</si>
  <si>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</si>
  <si>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</si>
  <si>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</si>
  <si>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</si>
  <si>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</si>
  <si>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</si>
  <si>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</si>
  <si>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</si>
  <si>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</si>
  <si>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</si>
  <si>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</si>
  <si>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</si>
  <si>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</si>
  <si>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 xml:space="preserve">ENTIDAD
Descripción: Actualización del servicios de información y  mantenimiento y evolución de los sistemas de información ambiental </t>
  </si>
  <si>
    <t>Todas las sesiones de trabajo para avanzar en la actualización de los tres servicios de información y el mantenimiento y evolución de los sistemas de información ambiental se realizaron en la entidad en la localidad de Chapinero</t>
  </si>
  <si>
    <t>DISTRITAL
Chapinero</t>
  </si>
  <si>
    <t>DSTRITO CAPITAL</t>
  </si>
  <si>
    <t xml:space="preserve">ENTIDAD
DESCRIPCIÓN:  Construcción de l servicios de información y  mantenimiento y evolución de las estructuras de datos de información ambiental </t>
  </si>
  <si>
    <t>Todas las sesiones de trabajo para avanzar en la construcción de los dos servicios de información y el mantenimiento y evolución de las estructuras de datos de información ambiental se realizaron en la entidad en la localidad de Chapinero</t>
  </si>
  <si>
    <t xml:space="preserve">ENTIDAD
DESCRIPCIÓN: construcción de  documentos para la implementación del gobierno de TI </t>
  </si>
  <si>
    <t>Todas las sesiones de trabajo para avanzar en la construcción de los cuatro documentos para la implementación del gobierno de TI se realizaron en la entidad en la localidad de Chapinero</t>
  </si>
  <si>
    <t xml:space="preserve">ENTIDAD
DESCRIPCIÓN: mejoramiento en los servicios tecnológicos en la entidad </t>
  </si>
  <si>
    <t>Las actividades y acciones de mejoramiento del 11,53% en los servicios tecnológicos en la entidad en la entidad en la localidad de Chapinero.</t>
  </si>
  <si>
    <t xml:space="preserve">ENTIDAD
DESCRIPCIÓN: construcción de  documentos para la implementación de la estrategia de TI </t>
  </si>
  <si>
    <t>Todas las sesiones de trabajo para avanzar en la construcción de los tres documentos para la implementación de la estrategia de TI se realizaron en la entidad en la localidad de Chapinero</t>
  </si>
  <si>
    <t>TOTALES - PROYECTO</t>
  </si>
  <si>
    <t>TOTALES Rec. Vigencia</t>
  </si>
  <si>
    <t>TOTALES Rec. Reservas</t>
  </si>
  <si>
    <t>TOTAL PRESUPUESTO</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</si>
  <si>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</si>
  <si>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</si>
  <si>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</si>
  <si>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</si>
  <si>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</si>
  <si>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</si>
  <si>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</si>
  <si>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</si>
  <si>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</si>
  <si>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</si>
  <si>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</si>
  <si>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</si>
  <si>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</si>
  <si>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</si>
  <si>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</si>
  <si>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</si>
  <si>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</si>
  <si>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1-100-F001 - VA-RECURSOS DISTRITO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</si>
  <si>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</si>
  <si>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</si>
  <si>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</si>
  <si>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</si>
  <si>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</si>
  <si>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</si>
  <si>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</si>
  <si>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</si>
  <si>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</si>
  <si>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</si>
  <si>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</si>
  <si>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</si>
  <si>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</si>
  <si>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</si>
  <si>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</si>
  <si>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</si>
  <si>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</si>
  <si>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</si>
  <si>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</si>
  <si>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</si>
  <si>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</si>
  <si>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(300 Caracteres)</t>
  </si>
  <si>
    <t>1. Mejorar la gestión de los sistemas de información de la entidad</t>
  </si>
  <si>
    <t>Servicios de información actualizados (SI)</t>
  </si>
  <si>
    <t xml:space="preserve">Documentos de planeación  realizados </t>
  </si>
  <si>
    <t>Número de sistemas</t>
  </si>
  <si>
    <t>A 30 de julio del 2020 se llegó a un 0,10  de acuerdo a lo programado en la getión de los sistemas de información</t>
  </si>
  <si>
    <t>2. Aumentar el aprovechamiento de los datos generados por la entidad para la toma de decisiones con un modelo de gestión</t>
  </si>
  <si>
    <t>Servicios de información implementados (INF)</t>
  </si>
  <si>
    <t xml:space="preserve">Sistemas de información implementados </t>
  </si>
  <si>
    <t>A 30 de julio del 2020 se llegó a un 0,10 de acuerdo a lo programado en el aprovechamiento de los datos generados por la entidad en sistemas de información implementados</t>
  </si>
  <si>
    <t xml:space="preserve">3. Aumentar el nivel de adopción de aspectos de gobierno y control de las TI en la entidad  </t>
  </si>
  <si>
    <t>Documentos de planeación:</t>
  </si>
  <si>
    <t>Documentos de planeación realizados</t>
  </si>
  <si>
    <t>Número de documentos</t>
  </si>
  <si>
    <t>A 30 de julio del 2020 se llegó a un 0,12 de acuerdo a lo programado en los documentosde planeación de gobierno de TI</t>
  </si>
  <si>
    <t>4. Mejorar la articulación de las tecnologías de la información y la comunicación en la SDA</t>
  </si>
  <si>
    <t>Servicios tecnológicos</t>
  </si>
  <si>
    <t xml:space="preserve"> Índice de capacidad en la prestación de servicios de tecnología</t>
  </si>
  <si>
    <t>Porcentaje de Capacidad</t>
  </si>
  <si>
    <t>A 30 de julio del 2020 se llegó a un 0,18%  de acuerdo a lo programado en la articulación de las tecnologías de la información</t>
  </si>
  <si>
    <t>5. Aumentar el aporte de las TIC a la estrategia de la entidad con un modelo de gestión estratégica de TI</t>
  </si>
  <si>
    <t>Documentos para la planeación estratégica en TI</t>
  </si>
  <si>
    <t xml:space="preserve"> Documentos para la planeación estratégica en TI</t>
  </si>
  <si>
    <t>A 30 de julio del 2020 se llegó a un 0,5  de acuerdo a lo programado en la realización de los  documentos para la planeación estratégica en TI</t>
  </si>
  <si>
    <t xml:space="preserve">Se construyeron las primeras versiones de las guías y plantillas para la actualización del directorio de sistemas de información. </t>
  </si>
  <si>
    <t>Se dio inicio al documento análisis, diseño y documentación de los requerimientos funcionales para la construcción de la Plataforma de Gestión y Seguimiento de Arquitectura de TI en la Entidad</t>
  </si>
  <si>
    <t>A 30 de agosto se llegó a un 0,43. Se da inicio a la documentación para el Modelo de Gobierno de TI, describiendo la situación actual de la estructura organizacional para la toma de decisiones de TI</t>
  </si>
  <si>
    <t xml:space="preserve">A 30 de agosto del 2020 se llegó a un 0,90%. Se mantuvo la continuidad y disponibilidad de los Servicios tecnológicos según Lineamiento I.ST.05 </t>
  </si>
  <si>
    <t>A 30 de agosto se llegó a un 0,5. Se adaptaron 9 artefactos para la realización de ejercicios de AE a nivel sectorial. Se estableció la hoja de ruta y estructura para la construcción del PETI 2020-2024</t>
  </si>
  <si>
    <t>Durante el periodo de observación se obtuvo un avance acumulado de 1,90 ASI: entre otras, Cambio de versión de FOREST, ajustes SIPSE y SICAPITAL, desarrollo de catálogo de sistemas de información</t>
  </si>
  <si>
    <t>Se obtuvo un avance acumulado del 50%  en el total de la meta así: Actualización y monitoreo datos abiertos, diseño del modelo de datos de la arquitectura de la plataforma. Ver anexo</t>
  </si>
  <si>
    <t>Avance acumulado del 1,03 así: desarrollo del documento de adopción de lineamientos LI.ES.01 "Entendimiento estratégico" revisión de la compilación de iniciativas y proyectos con componente de TI</t>
  </si>
  <si>
    <t>Se avanzó en un 1,04% así: entre otros se adelantó documento – catálogo de la base de datos de la gestión de configuración de los servicios con los que cuenta la Secretaría Distrital de Ambiente.</t>
  </si>
  <si>
    <t>Se mantiene el cumplimiento del 0,5 del documento para este mes. En el desarrollo del documento de adopción de lineamientos LI.ES.01 "Entendimiento estratégico"  en la formulación del PETI</t>
  </si>
  <si>
    <t>Se obtuvo un avance acumulado de 2,65. Se finalizaron los documentos para gestionar los dominios de Sistemas de Información. Se elaboró el catálogo de interoperabilidad y guía de interoperabilidad</t>
  </si>
  <si>
    <t>Avance acumulado del 1,30. Se diseñó el modelo de datos y servicios de la arquitectura de la plataforma. Se realizan equivalencias de los lineamientos y ámbitos de los dominios de información y SI</t>
  </si>
  <si>
    <t xml:space="preserve">Se avanzó en  1,59. Se avanzó en la documentación del estado actual del modelo de gobierno de TI en la entidad según la estructura organizacional del área de TI para la toma de decisiones </t>
  </si>
  <si>
    <t>Se avanzó en un 1,19%.  Se mantiene la operación de la infraestructura tecnológica de calidad con excelentes niveles de continuidad y disponibilidad de los servicios</t>
  </si>
  <si>
    <t>Se avanza en la identificación y documentación de iniciativas de TI proveniente de las áreas misionales para incluirlas en el PETI articuladas con el marco de transformación digital</t>
  </si>
  <si>
    <t xml:space="preserve">Se obtuvo un avance acumulado de 3,60. Se desarrolla la 1a versión de software de Gestión y Seguimiento a la Arquitectura Empresarial con énfasis en los dominios  y sistemas de información </t>
  </si>
  <si>
    <t>Avance acumulado del 1,90. se llevan a cabo las entrevistas, logrando un enfoque de situación actual y un nivel de madurez en temas de transformación digital</t>
  </si>
  <si>
    <t xml:space="preserve">Se avanzó en 2,26. Se continuó con la documentación del estado actual, adicionando los riesgos  para el proceso de Gestión de Tecnológica, se inició con la documentación del estado objetivo de TI. </t>
  </si>
  <si>
    <t>Se avanzó en un 1,54%. Se generó el reporte de la disponibilidad de los servicios de TI, de red y de la plataforma de virtualización, obteniendo un 99,998% de la disponibilidad total de los servicios.</t>
  </si>
  <si>
    <t xml:space="preserve">Se realizaron las actividades conducentes a realizar el levantamiento de información para identificar la situación actual (AS IS) y el nivel de madurez en transformación digital a procesos </t>
  </si>
  <si>
    <t>Se avanzó en la actualización de 4 servicios de información - SI: 1- Definición estratégica de SI, 2-Directorio de SI, 3-Arquitecturas de referencia de SI y 4-Arquitecturas de solución para SI</t>
  </si>
  <si>
    <t>Se avanzó en 2 servicios de información implementados: 
1- Para el lineamiento responsabilidad y gestión de componentes de información
2 - Para el lineamiento: Plan de calidad de los componentes de información</t>
  </si>
  <si>
    <t xml:space="preserve">Se avanzó en 2,81 documentos: 1. Gestión integral de proyectos de TI en la entidad, se encuentra en proceso catálogo de iniciativas y proyectos TI, hoja de ruta de iniciativas 2. Modelo de gobierno de TI de la SDA </t>
  </si>
  <si>
    <t>Se avanzó en un 3,07% con un acumulado del 61,40% en la vigencia. Se mantuvo la continuidad y disponibilidad de los servicios tecnológicos según lineamiento ST.05. Se adjudicaron procesos en el mes de diciembre cuya ejecución y entrega de productos se hará en el 2021</t>
  </si>
  <si>
    <t>Se avanzó en 1,95 documentos con un cumplimiento del 97,5%: 
1. Aspectos del entendimiento estratégico de la entidad como insumo de la estrategia TI. 
2. Definición del procedimiento de la Arquitectura Empresarial - AE de la SDA. Se encuentra en revisión la formalización del proceso de AE</t>
  </si>
  <si>
    <t>II PRODUCTO (FÍSICO) VIGENCIA 2021</t>
  </si>
  <si>
    <t>% PESO 2021</t>
  </si>
  <si>
    <t>META VIGENCIA  2021</t>
  </si>
  <si>
    <t>AVANCE VIGENCIA 2021</t>
  </si>
  <si>
    <t>% AVANCE VIGENCIA 2021</t>
  </si>
  <si>
    <t>Se avanzó en 0,13 servicios actualizados. Se ejecutó la estrategia de soporte, mantenimiento y evolución de los SI; Se hizo la identificación de brechas de seguridad y privacidad de la información quedando involucradas en el Plan Estratégico de Tecnologías de la Información (PETI) 2020 – 2024</t>
  </si>
  <si>
    <t>Se realizaron ajustes y actualización sobre los componentes de información que fueron requeridos. Se realizó monitoreo de 46 datos abiertos existentes y la identificación y gestión de un nuevo conjunto de datasets llamado cuencas administrativas</t>
  </si>
  <si>
    <t>Se continua con la revisión de los procedimientos del proceso para la Gestión de TI. Se realizó diagnostico para la identificación del nivel de madurez al Modelo de Gestión de Proyectos de TI que indica MinTIC</t>
  </si>
  <si>
    <t>Se mantuvo la continuidad y disponibilidad de 99,998% de los Servicios tecnológicos. Se administra la gestión de la herramienta de mesa de servicios, con los casos de incidentes y requerimientos. se trabajó en la configuración de los servicios de la IMPLEMENTACION DEL PROTOCOLO IPV6 EN LA SDA</t>
  </si>
  <si>
    <t>Se obtiene la aprobación del Plan Estratégico de Tecnologías de la Información (PETI) para el periodo 2020 – 2024. Quedó publicado en la página Web de la Entidad</t>
  </si>
  <si>
    <t xml:space="preserve">Se ejecutó la estrategia de soporte, mantenimiento y evolución de los sistemas de información en la Entidad para mantener su disponibilidad y continuidad; se realizaron los mantenimientos y actualizaciones para cada uno de los sistemas de información acorde con el respectivo catálogo.
</t>
  </si>
  <si>
    <t xml:space="preserve">Se ejecutó la estrategia de soporte, mantenimiento y evolución de los componentes de información en la Entidad para mantener su disponibilidad y continuidad.
Se realizó monitoreo de 47 datos abiertos existentes y la publicación del conjunto de datasets cuencas administrativas
</t>
  </si>
  <si>
    <t>Se formalizó ante el SIG, la actualización de la caracterización del proceso de Gestión Tecnológica:  objetivo, alcance, normativa, ciclo PHVA incluyendo las actividades y productos que se obtienen en el proceso, nueva codificación. De acuerdo con la nueva plataforma estratégica, Plan de Desarrollo Distrital, proyecto de inversión 7804, política de gobierno digital, estrategia de gobierno abierto y la formulación del PETI 2020-2024.
Se reportaron los indicadores con corte enero 30 de 2021, para el seguimiento del avance en las metas propuestas en el proyecto de inversión 7804, así como el reporte de los indicadores de gestión para el Proceso de Gestión Tecnológica de la entidad.
Fue aprobado por el comité de Desempeño y Gestión institucional el PETI 2020-2024, y publicado en la página WEB de la SDA, donde se encuentra incluida la hoja de ruta con los proyectos con componente TI, para esta vigencia.</t>
  </si>
  <si>
    <t>Se generan tanto el plan de comunicaciones de la estrategia y gestión de TI como el catálogo de servicios de TI en la Entidad TI</t>
  </si>
  <si>
    <t>Se ejecutó la estrategia de soporte, mantenimiento y evolución de los sistemas de información administrados por la DPSIA tanto con recurso humano propio de la Dependencia como con la intervención de terceros. Se realizaron ajustes y actualización a los sistemas de información</t>
  </si>
  <si>
    <t xml:space="preserve">Se actualizó: el plan de calidad, el procedimiento de calidad y el directorio de los componentes de información en la SDA. 
Se publicó el directorio de componentes de información en la herramienta para el seguimiento y gestión de la AE en la SDA </t>
  </si>
  <si>
    <t xml:space="preserve"> Se consolida información relacionada con los enlaces de los diferentes proyectos con componente TI para la realización de las respectivas mesas de trabajo, para seguimiento. Se ajustan los riesgos del proceso de Gestión Tecnológica de TI, así como los controles que se establecieron para la gestión de los mismos.</t>
  </si>
  <si>
    <t>Se mantuvo la continuidad y disponibilidad de 99,984% de los Servicios tecnológicos. Se administra la gestión de la herramienta de mesa de servicios, con los casos de incidentes y requerimientos. se trabajó en la configuración de los servicios de la IMPLEMENTACION DEL PROTOCOLO IPV6 EN LA SDA</t>
  </si>
  <si>
    <t>Se genera el tablero de indicadores para el seguimiento a la gestión de la estrategia de TI establecida en el PETI 2020-2024. Se establece la línea base para el seguimiento de los proyectos del PETI a través de un tablero de indicadores para cada uno de ellos</t>
  </si>
  <si>
    <t>Se realizaron ajustes y actualización a los sistemas de información: Forest, Sipse, SI_Capital, Visor geográfico, SIG, Argis Server y STORM. Se construyó el instrumento de medición del grado de digitalización de los procesos de la Entidad para fortalecer la definición estratégica de los sistemas de información</t>
  </si>
  <si>
    <t>Se mantuvo la continuidad y disponibilidad de 98,945% de los Servicios tecnológicos. Se administra la gestión de la herramienta de mesa de servicios, con los casos de incidentes y requerimientos. Se continúa con el monitoreo a través de la herramienta Elastic.</t>
  </si>
  <si>
    <t>Se simplifican, establecen y formalizan los indicadores de gestión para la estrategia de TI en la Entidad establecida en el PETI 2020-2024 por medio de los cuales se hará seguimiento a los proyectos con componente de TI en la Entidad que mejorarán la prestación de trámites, servicios y procesos</t>
  </si>
  <si>
    <t>Se ejecutó la estrategia de soporte, mantenimiento y evolución de los sistemas de información-SI en la Entidad para mantener su disponibilidad y continuidad. Se realizaron los mantenimientos y actualizaciones para cada uno de los SI que son administrados por DPSIA acorde con el respectivo catálogo</t>
  </si>
  <si>
    <t xml:space="preserve">Se realizaron los ajustes y actualización sobre los componentes de información que fueron requeridos. Se actualizó el directorio de los componentes de información en la SDA. Se publicó el directorio de componentes de información en la herramienta para el seguimiento y gestión de la AE en la SDA. </t>
  </si>
  <si>
    <t>Se inicia con la revisión y ajuste a la propuesta para el : Ciclo de vida de los sistemas información, y sus anexos así como su articulación con el procedimiento PA03-PR02</t>
  </si>
  <si>
    <t>Se mantuvo la continuidad y disponibilidad de 99,132% de los Servicios tecnológicos. Se administra la gestión de la herramienta de mesa de servicios, con los casos de incidentes y requerimientos. Se continúa con el monitoreo a través de la herramienta Elastic.</t>
  </si>
  <si>
    <t>Se obtuvo un 4.933% de avance en la ejecución de los proyectos del PETI sobre un 5% comprometido, lo cual muestra un cumplimiento alto dentro de los rangos de tolerancia establecidos</t>
  </si>
  <si>
    <t xml:space="preserve">Ajuste, actualización, soporte y mantenimiento de los sistemas de información que soportan los trámites, servicios y procesos de la Entidad. 
Identificación y análisis de los criterios de usabilidad y accesibilidad establecidos en la norma NTC5854 para favorecer el uso de los portales </t>
  </si>
  <si>
    <t xml:space="preserve">Se ejecutó la estrategia de soporte, mantenimiento y evolución de los componentes de información en la Entidad para mantener su disponibilidad y continuidad.
Se actualizó el catálogo de entidades de negocio vs procesos de la Entidad y  procedimiento que establece el ciclo de vida de calidad del dato </t>
  </si>
  <si>
    <t>Revisión y ajustes a la propuesta para el procedimiento Ciclo de vida de los sistemas información y su articulación con el procedimiento PA03-PR02: Administración y Mantenimiento de Aplicativos, del proceso de Gestión Tecnológica</t>
  </si>
  <si>
    <t>Se gestionaron reportes de los servicios de Tecnología ocon una disponibilidad global de 99,9% Se mantiene el monitoreo de los canales de internet y de datos a través de las herramientas de CACTI. Se realiza la administración y acciones de requerimientos e incidentes a través de la mesa de servicio</t>
  </si>
  <si>
    <t xml:space="preserve">Se construyó la primera versión del plan de transformación digital de la Entidad mostrando las líneas estratégicas identificadas. 
Se revisó y actualizó el plan estratégico de tecnologías de la información (PETI) ajustando el periodo de vigencia y complementando la hoja de ruta de proyectos. 
</t>
  </si>
  <si>
    <t>Se realizaron ajustes y actualización a los sistemas de información: Forest, Sipse, SI_Capital, Visor geográfico, SIG, Argis Server, Sia Móvil y STORM.</t>
  </si>
  <si>
    <t>Se ejecutó la estrategia de soporte, mantenimiento y evolución de los componentes de información en la Entidad para mantener su disponibilidad y continuidad. Se actualizó tecnológicamente la herramienta de seguimiento y gestión de la arquitectura empresarial en la Entidad.</t>
  </si>
  <si>
    <t>Realización de ajustes para la generación del procedimiento Ciclo de vida de los sistemas información, a través de la inclusión de metodologías agiles como Scrum, y su articulación con los anexos ya definidos en procedimiento PA03-PR02: Administración y Mantenimiento de Aplicativos, del proceso de Gestión Tecnológica</t>
  </si>
  <si>
    <t>Se mantiene el monitoreo de los canales de internet y de datos a través de las herramientas de CACTI tanto en la sede principal de la SDA, la sede de secundaria el CAV y en la ETB Santa Bárbara, con el fin de poder controlar que los servicios se encuentren operando de manera adecuada para el presente periodo</t>
  </si>
  <si>
    <t xml:space="preserve">Se actualizó la primera versión del plan de transformación digital de la Entidad mostrando las líneas estratégicas identificadas. Se realizaron los mantenimientos y actualizaciones para cada uno de los componentes de información que son administrados por DPSIA acorde con el respectivo catálogo.
</t>
  </si>
  <si>
    <t>Se ejecutó la estrategia de soporte, mantenimiento y evolución de los sistemas de información en la Entidad</t>
  </si>
  <si>
    <t>Se realizó la publicación y monitoreo de un nuevo conjunto de data set llamado Objeto Geográfico Mobiliario Urbano – Bogotá Distrito Capital en la plataforma distrital de datos abiertos</t>
  </si>
  <si>
    <t>Se realiza actualización al diagnóstico de los lineamientos para la gestión de proyectos de componentes TI según lo establecido en el MGPTI.</t>
  </si>
  <si>
    <t xml:space="preserve"> Se da inicio al proyecto de desarrollo de software interno para construir un aplicativo que soporte la gestión de predios en la Entidad.</t>
  </si>
  <si>
    <t>Se ejecutó la estrategia de soporte, mantenimiento y evolución de los sistemas de información en la Entidad.
Se realizaron ajustes y actualización a los sistemas de información: Forest, Sipse, SI_Capital, Visor geográfico, SIG, Argis Server, Sia Móvil y STORM</t>
  </si>
  <si>
    <t>Se ejecutó la estrategia de soporte, mantenimiento y evolución de los componentes de información contenidos en las bases de datos estructuradas de la SDA 
Se realizaron los ajustes y actualización sobre los componentes de información que fueron requeridos.
Se publicaron 11 conjuntos de datos abiertos</t>
  </si>
  <si>
    <t>Se realiza consolidación de información de los proyectos establecidos en PETI 2021-2024, para reporte de avance de ejecución de cada uno. Se realiza socialización sobre metodología Scrum para ser aplicada en los proyectos de desarrollo</t>
  </si>
  <si>
    <t>Se construyó informe de seguimiento a la política de gobierno digital y al plan estratégico de tecnologías de la información (PETI) teniendo en cuenta la medición de los indicadores asociados a proyectos, actividades y presupuesto, con corte a agosto 31 de 2021</t>
  </si>
  <si>
    <t>Se han venido realizando  acciones de los 3 servicios priorizados, teniendo como base los lineamientos y guias dados por MINTIC para el dominio de sistemas de información en el marco de referencia de arquitectura empresarial. Ver anexo Hoja de Vida información Ambiental</t>
  </si>
  <si>
    <t>Se han realizado acciones en el marco de la implementación de los 2 servicios de información para la vigencia, teniendo como base los lineamientos y guías dados por MINTIC para el dominio de información en el marco de referencia arquitectura empresarial. Ver anexo Hoja de Vida - Información Ambiental</t>
  </si>
  <si>
    <t xml:space="preserve">Se han venido realizando actividades necesarias para la construcción de 4 documentos que reflejen la adopción de los lineamientos priorizados del dominio de Gobierno de TI del MRAE. Ver anexo Hoja de Vida - Información Ambiental </t>
  </si>
  <si>
    <t>Se avanzó en un 7,85% en la vigencia, que corresponde al 87,91% en avance del dominio de servicios tecnológicos, teniendo en cuentas las guías y lineamientos dados por MinTIC para este dominio del marco de referencia de arquitectura empresarial. Ver anexo Hoja de Vida - Información Ambiental</t>
  </si>
  <si>
    <t xml:space="preserve">Se han venido realizando actividades necesarias para la construcción de 3 documentos que reflejen la adopción de lineamientos priorizados del dominio de estrategia de TI del MRAE. Ver anexo Hoja de Vida - Información Ambiental </t>
  </si>
  <si>
    <t>Noviembre</t>
  </si>
  <si>
    <t>Se han realizado acciones en el marco de la implementación de 2 servicios de información para la vigencia, teniendo como base los lineamientos y guías dados por MINTIC para el dominio de información en el marco de referencia arquitectura empresarial. Ver anexo Hoja de Vida - Información Ambiental</t>
  </si>
  <si>
    <t>Se avanzó en un 8,48% en la vigencia, que corresponde al 94,10% en avance del dominio de servicios tecnológicos, teniendo en cuentas las guías y lineamientos dados por MinTIC para este dominio del marco de referencia de arquitectura empresarial. Ver anexo Hoja de Vida - Información Ambiental</t>
  </si>
  <si>
    <t>Diciembre</t>
  </si>
  <si>
    <t>Se avanzó en un 8,51% en la vigencia, que corresponde al 95,30% en avance del dominio de servicios tecnológicos, teniendo en cuentas las guías y lineamientos dados por MinTIC para este dominio del marco de referencia de arquitectura empresarial. Ver anexo Hoja de Vida - Información Ambiental</t>
  </si>
  <si>
    <t>II PRODUCTO (FÍSICO) VIGENCIA 2022</t>
  </si>
  <si>
    <t>% PESO 2022</t>
  </si>
  <si>
    <t>META VIGENCIA  2022</t>
  </si>
  <si>
    <t>AVANCE VIGENCIA 2022</t>
  </si>
  <si>
    <t>% AVANCE VIGENCIA 2022</t>
  </si>
  <si>
    <t>OBSERVACIÓN MENSUAL (200 Caracteres)</t>
  </si>
  <si>
    <t>Se avanzó en 0,10 servicios actualizados. Se ejecutó la estrategia de soporte, mantenimiento y evolución de los SI; Se hizo la identificación de brechas de seguridad y privacidad de la información quedando involucradas en el Plan Estratégico de Tecnologías de la Información (PETI) 2020 – 2024</t>
  </si>
  <si>
    <t>Se han realizado las siguientes acciones en el marco de la implementación de los 2 servicios de información para la vigencia, teniendo como base los lineamientos y guías dados por MINTIC para el dominio de información en el marco de referencia arquitectura empresarial</t>
  </si>
  <si>
    <t xml:space="preserve">
Se realizó Plan de Acción para el PETI (2021-2024) para la vigencia 2022, y se presentó para aprobación ante el CIGD. Se realizó reporte de indicadores corte 31 de diciembre de 2021 PETI 2021-2024 vigencia 2021 y se generó informe PETI (2021-2024) vigencia 2021, y se presentó a la Dirección de Planeación de Sistemas de Información Ambiental. </t>
  </si>
  <si>
    <t>Se mantuvo la continuidad y disponibilidad de 99,9995% de los Servicios tecnológicos. Se administra la gestión de la herramienta de mesa de servicios, con los casos de incidentes y requerimientos. se trabajó en la configuración de los servicios de la IMPLEMENTACION DEL PROTOCOLO IPV6 EN LA SDA</t>
  </si>
  <si>
    <t xml:space="preserve">Se han venido realizando actividades necesarias para la construcción de 3 documentos que reflejen la adopción de lineamientos: 1. Mapa de ruta de la Arquitectura Empresarial -,2. Proceso para evaluar y mantener la Arquitectura Empresarial y 3. Catálogo de servicios de TI </t>
  </si>
  <si>
    <t>Se avanzó en 0,34 servicios actualizados, para lo cual se desarrollaron acciones frente estrategia de soporte, mantenimiento y evolución de los SI las acciones se reflejan en el archivo adjunto:</t>
  </si>
  <si>
    <t>Se avanzo en un 0.20 en el despliegue en el marco de la implementación de los 4 servicios de información para la vigencia, las acciones se reflejan en el archivo adjunto:</t>
  </si>
  <si>
    <t>Se avanzo en la vigencia en un 0.19 frente a la elaboración de 3 documentos para la implementación del gobierno de TI de la entidad, las acciones se reflejan en el archivo adjunto:</t>
  </si>
  <si>
    <t>Se avanzo en un 2,06%    en los servicios tecnológicos en la SDA en el marco del Mintic, Se mantuvo la continuidad y disponibilidad de 99,834%, las acciones se reflejan en el archivo adjunto:</t>
  </si>
  <si>
    <t>Se avanzo en un 0.18 en la elaboración de 3 documentos Se han venido realizando actividades necesarias para la construcción de 3 documentos que reflejen la adopción de lineamientos; las acciones se reflejan en el archivo adjunto:</t>
  </si>
  <si>
    <t>Se avanzó en 0,72 servicios actualizados, para lo cual se desarrollaron acciones frente estrategia de soporte, mantenimiento y evolución de los SI las acciones se reflejan en el archivo adjunto:</t>
  </si>
  <si>
    <t>Se avanzo en un 0.44 en el despliegue en el marco de la implementación de los 4 servicios de información para la vigencia, las acciones se reflejan en el archivo adjunto:</t>
  </si>
  <si>
    <t>Se avanzo en la vigencia en un 0,39 frente a la elaboración de 3 documentos para la implementación del gobierno de TI de la entidad, las acciones se reflejan en el archivo adjunto:</t>
  </si>
  <si>
    <t>Se avanzo en un 3,09%    en los servicios tecnológicos en la SDA en el marco del Mintic, Se mantuvo la continuidad y disponibilidad de 99,834%, las acciones se reflejan en el archivo adjunto:</t>
  </si>
  <si>
    <t>Se avanzo en un 0.36 en la elaboración de 3 documentos Se han venido realizando actividades necesarias para la construcción de 3 documentos que reflejen la adopción de lineamientos; las acciones se reflejan en el archivo adjunto:</t>
  </si>
  <si>
    <t>Se avanzó en 1,28 servicios actualizados, para lo cual se desarrollaron acciones frente estrategia de soporte, mantenimiento y evolución de los SI las acciones se reflejan en el archivo adjunto:</t>
  </si>
  <si>
    <t>Se avanzo en un 0.80 en el despliegue en el marco de la implementación de los 4 servicios de información para la vigencia, las acciones se reflejan en el archivo adjunto:</t>
  </si>
  <si>
    <t>Se avanzo en la vigencia en un 0,61 frente a la elaboración de 3 documentos para la implementación del gobierno de TI de la entidad, las acciones se reflejan en el archivo adjunto:</t>
  </si>
  <si>
    <t>Se avanzo en un 4,32%    en los servicios tecnológicos en la SDA en el marco del Mintic, Se mantuvo la continuidad y disponibilidad de 96,667%, las acciones se reflejan en el archivo adjunto:</t>
  </si>
  <si>
    <t>Se avanzo en un 0.60 en la elaboración de 3 documentos Se han venido realizando actividades necesarias para la construcción de 3 documentos que reflejen la adopción de lineamientos; las acciones se reflejan en el archivo adjunto:</t>
  </si>
  <si>
    <t>Se avanzó en 1,98 servicios actualizados, para lo cual se desarrollaron acciones frente estrategia de soporte, mantenimiento y evolución de los SI las acciones se reflejan en el archivo adjunto:</t>
  </si>
  <si>
    <t>Se avanzo en un 1,24 en el despliegue en el marco de la implementación de los 4 servicios de información para la vigencia, las acciones se reflejan en el archivo adjunto:</t>
  </si>
  <si>
    <t>Se avanzo en la vigencia en un 0,89 frente a la elaboración de 3 documentos para la implementación del gobierno de TI de la entidad, las acciones se reflejan en el archivo adjunto:</t>
  </si>
  <si>
    <t>Se avanzo en un 4,93%    en los servicios tecnológicos en la SDA en el marco del Mintic, Se mantuvo la continuidad y disponibilidad de 96,667%, las acciones se reflejan en el archivo adjunto:</t>
  </si>
  <si>
    <t>Se avanzo en un 0.90 en la elaboración de 3 documentos Se han venido realizando actividades necesarias para la construcción de 3 documentos que reflejen la adopción de lineamientos; las acciones se reflejan en el archivo adjunto:</t>
  </si>
  <si>
    <t>Se avanzó en 2,76 servicios actualizados, para lo cual se desarrollaron acciones frente estrategia de soporte, mantenimiento y evolución de los SI las acciones se reflejan en el archivo adjunto:</t>
  </si>
  <si>
    <t>Se avanzo en un 1,72 en el despliegue en el marco de la implementación de los 4 servicios de información para la vigencia, las acciones se reflejan en el archivo adjunto:</t>
  </si>
  <si>
    <t>Se avanzo en la vigencia en un 1,15 frente a la elaboración de 3 documentos para la implementación del gobierno de TI de la entidad, las acciones se reflejan en el archivo adjunto:</t>
  </si>
  <si>
    <t>Se avanzo en un 6,38%    en los servicios tecnológicos en la SDA en el marco del Mintic, Se mantuvo la continuidad y disponibilidad de 96,667%, las acciones se reflejan en el archivo adjunto:</t>
  </si>
  <si>
    <t>Se avanzo en un 1,20 en la elaboración de 3 documentos Se han venido realizando actividades necesarias para la construcción de 3 documentos que reflejen la adopción de lineamientos; las acciones se reflejan en el archivo adjunto:</t>
  </si>
  <si>
    <t>Se avanzó en 3,54 servicios actualizados, para lo cual se desarrollaron acciones frente estrategia de soporte, mantenimiento y evolución de los SI las acciones se reflejan en el archivo adjunto:</t>
  </si>
  <si>
    <t>Se avanzo en un 2,12 en el despliegue en el marco de la implementación de los 4 servicios de información para la vigencia, las acciones se reflejan en el archivo adjunto:</t>
  </si>
  <si>
    <t>Se avanzo en la vigencia en un 1,41 frente a la elaboración de 3 documentos para la implementación del gobierno de TI de la entidad, las acciones se reflejan en el archivo adjunto:</t>
  </si>
  <si>
    <t>Se avanzo en un 6,99%    en los servicios tecnológicos en la SDA en el marco del Mintic, Se mantuvo la continuidad y disponibilidad de 96,667%, las acciones se reflejan en el archivo adjunto:</t>
  </si>
  <si>
    <t>Se avanzo en un 1,50 en la elaboración de 3 documentos Se han venido realizando actividades necesarias para la construcción de 3 documentos que reflejen la adopción de lineamientos; las acciones se reflejan en el archivo adjunto:</t>
  </si>
  <si>
    <t>Se avanzó en 4,28 servicios actualizados, para lo cual se desarrollaron acciones frente estrategia de soporte, mantenimiento y evolución de los SI las acciones se reflejan en el archivo adjunto:</t>
  </si>
  <si>
    <t>Se avanzo en un 2,52 en el despliegue en el marco de la implementación de los 4 servicios de información para la vigencia, las acciones se reflejan en el archivo adjunto:</t>
  </si>
  <si>
    <t>Se avanzo en la vigencia en un 1,75  frente a la elaboración de 3 documentos para la implementación del gobierno de TI de la entidad, las acciones se reflejan en el archivo adjunto:</t>
  </si>
  <si>
    <t>Se avanzo en un 8,02%    en los servicios tecnológicos en la SDA en el marco del Mintic, Se mantuvo la continuidad y disponibilidad de 96,667%, las acciones se reflejan en el archivo adjunto:</t>
  </si>
  <si>
    <t>Se avanzo en un 1,80 en la elaboración de 3 documentos Se han venido realizando actividades necesarias para la construcción de 3 documentos que reflejen la adopción de lineamientos; las acciones se reflejan en el archivo adjunto:</t>
  </si>
  <si>
    <t>Se avanzó en 4,98 servicios actualizados, para lo cual se desarrollaron acciones frente estrategia de soporte, mantenimiento y evolución de los SI las acciones se reflejan en el archivo adjunto:</t>
  </si>
  <si>
    <t>Se avanzo en un 2,92 en el despliegue en el marco de la implementación de los 4 servicios de información para la vigencia, las acciones se reflejan en el archivo adjunto:</t>
  </si>
  <si>
    <t>Se avanzo en la vigencia en un 2,15  frente a la elaboración de 3 documentos para la implementación del gobierno de TI de la entidad, las acciones se reflejan en el archivo adjunto:</t>
  </si>
  <si>
    <t>Se avanzo en un 9,05%    en los servicios tecnológicos en la SDA en el marco del Mintic, Se mantuvo la continuidad y disponibilidad de 96,667%, las acciones se reflejan en el archivo adjunto:</t>
  </si>
  <si>
    <t>Se avanzo en un 2,10 en la elaboración de 3 documentos Se han venido realizando actividades necesarias para la construcción de 3 documentos que reflejen la adopción de lineamientos; las acciones se reflejan en el archivo adjunto:</t>
  </si>
  <si>
    <t>Se avanzó en 5,68 servicios actualizados, para lo cual se desarrollaron acciones frente estrategia de soporte, mantenimiento y evolución de los SI las acciones se reflejan en el archivo adjunto:</t>
  </si>
  <si>
    <t>Se avanzo en un 3,32 en el despliegue en el marco de la implementación de los 4 servicios de información para la vigencia, las acciones se reflejan en el archivo adjunto:</t>
  </si>
  <si>
    <t>Se avanzo en la vigencia en un 2,44  frente a la elaboración de 3 documentos para la implementación del gobierno de TI de la entidad, las acciones se reflejan en el archivo adjunto:</t>
  </si>
  <si>
    <t>Se avanzo en un 10,08%    en los servicios tecnológicos en la SDA en el marco del Mintic, Se mantuvo la continuidad y disponibilidad de 96,667%, las acciones se reflejan en el archivo adjunto:</t>
  </si>
  <si>
    <t>Se avanzo en un 2,40 en la elaboración de 3 documentos Se han venido realizando actividades necesarias para la construcción de 3 documentos que reflejen la adopción de lineamientos; las acciones se reflejan en el archivo adjunto:</t>
  </si>
  <si>
    <t>Se avanzó en 6,34 servicios actualizados, para lo cual se desarrollaron acciones frente estrategia de soporte, mantenimiento y evolución de los SI las acciones se reflejan en el archivo adjunto:</t>
  </si>
  <si>
    <t>Se avanzo en un 3,68 en el despliegue en el marco de la implementación de los 4 servicios de información para la vigencia, las acciones se reflejan en el archivo adjunto:</t>
  </si>
  <si>
    <t>Se avanzo en la vigencia en un 2,70  frente a la elaboración de 3 documentos para la implementación del gobierno de TI de la entidad, las acciones se reflejan en el archivo adjunto:</t>
  </si>
  <si>
    <t>Se avanzo en un  11,11%    en los servicios tecnológicos en la SDA en el marco del Mintic, Se mantuvo la continuidad y disponibilidad de 96,667%, las acciones se reflejan en el archivo adjunto:</t>
  </si>
  <si>
    <t>Se avanzo en un 2,70 en la elaboración de 3 documentos Se han venido realizando actividades necesarias para la construcción de 3 documentos que reflejen la adopción de lineamientos; las acciones se reflejan en el archivo adjunto:</t>
  </si>
  <si>
    <t>Se avanzó en 7 servicios actualizados, para lo cual se desarrollaron acciones frente estrategia de soporte, mantenimiento y evolución de los SI las acciones se reflejan en el archivo adjunto:</t>
  </si>
  <si>
    <t>Se avanzo en un 4 en el despliegue en el marco de la implementación de los 4 servicios de información para la vigencia, las acciones se reflejan en el archivo adjunto:</t>
  </si>
  <si>
    <t>Se avanzo en la vigencia en un 3  frente a la elaboración de 3 documentos para la implementación del gobierno de TI de la entidad, las acciones se reflejan en el archivo adjunto:</t>
  </si>
  <si>
    <t>Se avanzo en un 11,98%    en los servicios tecnológicos en la SDA en el marco del Mintic, Se mantuvo la continuidad y disponibilidad de 96,667%, las acciones se reflejan en el archivo adjunto:</t>
  </si>
  <si>
    <t>Se avanzo en un 3 en la elaboración de 3 documentos Se han venido realizando actividades necesarias para la construcción de 3 documentos que reflejen la adopción de lineamientos; las acciones se reflejan en el archivo adjunto:</t>
  </si>
  <si>
    <t>II PRODUCTO (FÍSICO) VIGENCIA 2023</t>
  </si>
  <si>
    <t>% PESO 2023</t>
  </si>
  <si>
    <t>META VIGENCIA  2023</t>
  </si>
  <si>
    <t>AVANCE VIGENCIA 2023</t>
  </si>
  <si>
    <t>% AVANCE VIGENCIA 2023</t>
  </si>
  <si>
    <t>Se avanzó en 0,12 servicios actualizados, para lo cual se desarrollaron acciones frente estrategia de soporte, mantenimiento y evolución de los SI las acciones se reflejan en el archivo adjunto:</t>
  </si>
  <si>
    <t>Se avanzo en un 0,15 en el despliegue en el marco de la implementación de los 4 servicios de información para la vigencia, las acciones se reflejan en el archivo adjunto:</t>
  </si>
  <si>
    <t>Se avanzo en la vigencia en un 0,09  frente a la elaboración de 3 documentos para la implementación del gobierno de TI de la entidad, las acciones se reflejan en el archivo adjunto:</t>
  </si>
  <si>
    <t>Se avanzo en un 0,24%    en los servicios tecnológicos en la SDA en el marco del Mintic, Se mantuvo la continuidad y disponibilidad de 96,667%, las acciones se reflejan en el archivo adjunto:</t>
  </si>
  <si>
    <t>Se avanzo en un 0,06 en la elaboración de 3 documentos Se han venido realizando actividades necesarias para la construcción de 3 documentos que reflejen la adopción de lineamientos; las acciones se reflejan en el archivo adjunto:</t>
  </si>
  <si>
    <t>Se avanzó en 0,24 servicios actualizados, para lo cual se desarrollaron acciones frente estrategia de soporte, mantenimiento y evolución de los SI las acciones se reflejan en el archivo adjunto:</t>
  </si>
  <si>
    <t>Se avanzo en un 0,35 en el despliegue en el marco de la implementación de los 4 servicios de información para la vigencia, las acciones se reflejan en el archivo adjunto:</t>
  </si>
  <si>
    <t>Se avanzo en la vigencia en un 0,21  frente a la elaboración de 3 documentos para la implementación del gobierno de TI de la entidad, las acciones se reflejan en el archivo adjunto:</t>
  </si>
  <si>
    <t>Se avanzo en un 0,77%    en los servicios tecnológicos en la SDA en el marco del Mintic, Se mantuvo la continuidad y disponibilidad de 96,667%, las acciones se reflejan en el archivo adjunto:</t>
  </si>
  <si>
    <t>Se avanzo en un 0,15 en la elaboración de 3 documentos Se han venido realizando actividades necesarias para la construcción de 3 documentos que reflejen la adopción de lineamientos; las acciones se reflejan en el archivo adjunto:</t>
  </si>
  <si>
    <t>Se avanzó en 0,54 servicios actualizados, para lo cual se desarrollaron acciones frente estrategia de soporte, mantenimiento y evolución de los SI las acciones se reflejan en el archivo adjunto:</t>
  </si>
  <si>
    <t>Se avanzo en un 0,65 en el despliegue en el marco de la implementación de los 4 servicios de información para la vigencia, las acciones se reflejan en el archivo adjunto:</t>
  </si>
  <si>
    <t>Se avanzo en un 1,54%    en los servicios tecnológicos en la SDA en el marco del Mintic, Se mantuvo la continuidad y disponibilidad de 96,667%, las acciones se reflejan en el archivo adjunto:</t>
  </si>
  <si>
    <t>Se avanzo en un 0,30 en la elaboración de 3 documentos Se han venido realizando actividades necesarias para la construcción de 3 documentos que reflejen la adopción de lineamientos; las acciones se reflejan en el archivo adjunto:</t>
  </si>
  <si>
    <t>Se avanzó en 1,14 servicios actualizados, para lo cual se desarrollaron acciones frente estrategia de soporte, mantenimiento y evolución de los SI las acciones se reflejan en el archivo adjunto:</t>
  </si>
  <si>
    <t>Se avanzo en un 1 en el despliegue en el marco de la implementación de los 4 servicios de información para la vigencia, las acciones se reflejan en el archivo adjunto:</t>
  </si>
  <si>
    <t>Se avanzo en la vigencia en un 0,59 frente a la elaboración de 3 documentos para la implementación del gobierno de TI de la entidad, las acciones se reflejan en el archivo adjunto:</t>
  </si>
  <si>
    <t>Se avanzo en un 2,31%    en los servicios tecnológicos en la SDA en el marco del Mintic, Se mantuvo la continuidad y disponibilidad de 96,667%, las acciones se reflejan en el archivo adjunto:</t>
  </si>
  <si>
    <t>Se avanzo en un 0,54 en la elaboración de 3 documentos Se han venido realizando actividades necesarias para la construcción de 3 documentos que reflejen la adopción de lineamientos; las acciones se reflejan en el archivo adjunto:</t>
  </si>
  <si>
    <t>Se avanzó en 2,24 servicios actualizados, para lo cual se desarrollaron acciones frente estrategia de soporte, mantenimiento y evolución de los SI las acciones se reflejan en el archivo adjunto:</t>
  </si>
  <si>
    <t>Se avanzo en un 1,55 en el despliegue en el marco de la implementación de los 4 servicios de información para la vigencia, las acciones se reflejan en el archivo adjunto:</t>
  </si>
  <si>
    <t>Se avanzo en la vigencia en un 0,83 frente a la elaboración de 3 documentos para la implementación del gobierno de TI de la entidad, las acciones se reflejan en el archivo adjunto:</t>
  </si>
  <si>
    <t>Se avanzo en un 3,08%    en los servicios tecnológicos en la SDA en el marco del Mintic, Se mantuvo la continuidad y disponibilidad de 96,667%, las acciones se reflejan en el archivo adjunto:</t>
  </si>
  <si>
    <t>Se avanzo en un 0,90 en la elaboración de 3 documentos Se han venido realizando actividades necesarias para la construcción de 3 documentos que reflejen la adopción de lineamientos; las acciones se reflejan en el archivo adjunto:</t>
  </si>
  <si>
    <t>Se avanzó en 2,94 servicios actualizados, para lo cual se desarrollaron acciones frente estrategia de soporte, mantenimiento y evolución de los SI las acciones se reflejan en el archivo adjunto:</t>
  </si>
  <si>
    <t>Se avanzo en un 2,35 en el despliegue en el marco de la implementación de los 4 servicios de información para la vigencia, las acciones se reflejan en el archivo adjunto:</t>
  </si>
  <si>
    <t>Se avanzo en la vigencia en un 1,12  frente a la elaboración de 3 documentos para la implementación del gobierno de TI de la entidad, las acciones se reflejan en el archivo adjunto:</t>
  </si>
  <si>
    <t>Se avanzo en un 3,89%    en los servicios tecnológicos en la SDA en el marco del Mintic, Se mantuvo la continuidad y disponibilidad de 96,667%, las acciones se reflejan en el archivo adjunto:</t>
  </si>
  <si>
    <t>Se avanzo en un  1,41 en la elaboración de 3 documentos Se han venido realizando actividades necesarias para la construcción de 3 documentos que reflejen la adopción de lineamientos; las acciones se reflejan en el archivo adjunto:</t>
  </si>
  <si>
    <t>Se avanzó en 3,84 servicios actualizados, para lo cual se desarrollaron acciones frente estrategia de soporte, mantenimiento y evolución de los SI las acciones se reflejan en el archivo adjunto:</t>
  </si>
  <si>
    <t>Se avanzo en un 3,20 en el despliegue en el marco de la implementación de los 4 servicios de información para la vigencia, las acciones se reflejan en el archivo adjunto:</t>
  </si>
  <si>
    <t>Se avanzo en la vigencia en un 1,42  frente a la elaboración de 3 documentos para la implementación del gobierno de TI de la entidad, las acciones se reflejan en el archivo adjunto:</t>
  </si>
  <si>
    <t>Se avanzo en un 4,74%    en los servicios tecnológicos en la SDA en el marco del Mintic, Se mantuvo la continuidad y disponibilidad de 96,667%, las acciones se reflejan en el archivo adjunto:</t>
  </si>
  <si>
    <t>Se avanzo en un  1,95 en la elaboración de 3 documentos Se han venido realizando actividades necesarias para la construcción de 3 documentos que reflejen la adopción de lineamientos; las acciones se reflejan en el archivo adjunto:</t>
  </si>
  <si>
    <t>Se avanzó en 4,44 servicios actualizados, para lo cual se desarrollaron acciones frente estrategia de soporte, mantenimiento y evolución de los SI las acciones se reflejan en el archivo adjunto:</t>
  </si>
  <si>
    <t>Se avanzo en un 3,80 en el despliegue en el marco de la implementación de los 4 servicios de información para la vigencia, las acciones se reflejan en el archivo adjunto:</t>
  </si>
  <si>
    <t>Se avanzo en la vigencia en un 1,72  frente a la elaboración de 3 documentos para la implementación del gobierno de TI de la entidad, las acciones se reflejan en el archivo adjunto:</t>
  </si>
  <si>
    <t>Se avanzo en un 5,59%    en los servicios tecnológicos en la SDA en el marco del Mintic, Se mantuvo la continuidad y disponibilidad de 96,667%, las acciones se reflejan en el archivo adjunto:</t>
  </si>
  <si>
    <t>Se avanzo en un  2,34 en la elaboración de 3 documentos Se han venido realizando actividades necesarias para la construcción de 3 documentos que reflejen la adopción de lineamientos; las acciones se reflejan en el archivo adjunto:</t>
  </si>
  <si>
    <t>II PRODUCTO (FÍSICO) VIGENCIA 2024</t>
  </si>
  <si>
    <t>% PESO 2024</t>
  </si>
  <si>
    <t>META VIGENCIA  2024</t>
  </si>
  <si>
    <t>AVANCE VIGENCIA 2024</t>
  </si>
  <si>
    <t>% AVANCE VIGENCIA 2024</t>
  </si>
  <si>
    <t>III ACTIVIDADES SUIFT (PRESUPUESTO) VIGENCIA 2021</t>
  </si>
  <si>
    <t>ACTIVIDAD (SUIFT) META (SEGPLAN)</t>
  </si>
  <si>
    <t>PRESUPUESTO VIGENCIA SUIFP 2021</t>
  </si>
  <si>
    <t>PRESUPUESTO
OBLIGADO (GIRADO) 2021</t>
  </si>
  <si>
    <t>Observación mensual (200 Caracteres)</t>
  </si>
  <si>
    <t>No se presentaron pagos en el mes de enero</t>
  </si>
  <si>
    <t>Implementar 15 servicios de información que permitan la implementación de un modelo para la gestión de información.</t>
  </si>
  <si>
    <t>Mejorar 38% de servicios tecnológicos en la SDA en el marco del MinTIC</t>
  </si>
  <si>
    <t>Febrero</t>
  </si>
  <si>
    <t>Se hicieron dos pagos a la factura EC-197089497</t>
  </si>
  <si>
    <t>Se realizó pago a  contratos: 20210172 20210327 20210049 20210340 20210166 20210119 20210273 20210148</t>
  </si>
  <si>
    <t>Se hicieron  pagos a contratos 20210261 20210058 y facturas EC-197089497 EC-197370049</t>
  </si>
  <si>
    <t>Pagos a  14 contratos: 20210172 20210774 20210293 20210327 20210049 20210340 20210166 20210119 20210684 20210860 20210757 20210273 20210148 20210499</t>
  </si>
  <si>
    <t>Pago a 3 contratos: 20210705 20211107 20210745</t>
  </si>
  <si>
    <t>Pago a contrato 20210576</t>
  </si>
  <si>
    <t>Pago a 4 contratos: 20211123 20210261 20210058 20210706. Y  a facturas: EC-197089497 EC-197370049 EC-247719617</t>
  </si>
  <si>
    <t>Pago a 2 contratos: 20210879 20210472</t>
  </si>
  <si>
    <t>Pagos a 15 contratos: 20210172 20211344 20210293 20210327 20210049 20210340 20210166 20210119 20210684 20210863 20210860 20210757 20210273 20210148 20210499 20210774</t>
  </si>
  <si>
    <t>Pago a 6 contratos: 20210705 20211331 20211294 20211332 20211107 20210745</t>
  </si>
  <si>
    <t>Pago a 4 contratos: 20211123 20210261 20210058 20210706. Y  a facturas: EC-197089497 EC-197370049 EC-247719617 EC-247851051</t>
  </si>
  <si>
    <t xml:space="preserve">Pagos a 16 contratos: 20210172 20211344 20210293 20210327 20210049 20210340 20210166 20210119 20210684 20210863 20210860 20210757 20210273 20210148 20210499 20210774 </t>
  </si>
  <si>
    <t>Pago a 2 contratos 20210576 20211345</t>
  </si>
  <si>
    <t>Pago a 4 contratos: 20211123 20210261 20210058 20210706. Y  a facturas: EC-197089497 EC-197370049 EC-247719617 EC-247851051 EC-248013026</t>
  </si>
  <si>
    <t>Pago a 5 contratos: 20211123 20210261 20210058 20210706 20211340 Y Orden de Compra 70077 Y Facturas  EC-197089497 EC-197370049 EC-247719617 EC-247851051 EC-248013026 EC-248143185</t>
  </si>
  <si>
    <t xml:space="preserve">Pago a 6 contratos: 20211123 20210261 20210058 20210706 20211340 20211352 y a las facturas: EC-197089497 EC-197370049 EC-247719617 EC-247851051 EC-248013026. Ordenes de pago 70077, 70197  </t>
  </si>
  <si>
    <t xml:space="preserve">Pagos a 18 contratos: 20210172 20211344 20210293 20210327 20210049 20210340 20210166 20210119 20210684 20210863 20210860 20210757 20210273 20210148 20210499 20211428 20211423 20210774 </t>
  </si>
  <si>
    <t xml:space="preserve">Pagos realizados a los contratos 20211352 20211407 20211340 20211134 20211455; a facturas: EC-197089497 EC-197370049 EC-247719617 EC-247851051 EC-248013026 EC248420482 Y ordenes de compra - 70118, 70077, 70197  </t>
  </si>
  <si>
    <t xml:space="preserve">Pagos realizados a los contratos 20211352 20211407, OC 70118 y a las facturas: EC-197089497 EC-197370049 EC-247719617 EC-247851051 EC-248013026 EC248420482 Y   ordenes de pago 70077, 70197 y contratos 20211340 20211134 20211455 </t>
  </si>
  <si>
    <t xml:space="preserve">Pagos realizados a los contratos 20211352 20211407, OC 70118 y a las facturas: EC-197089497 EC-197370049 EC-247719617 EC-247851051 EC-248013026 EC248420482  EC-248143185 EC-248143185 EC-248738354 Y   ordenes de pago 70077, 70197 y contratos 20211340 20211134 20211455 </t>
  </si>
  <si>
    <t>III ACTIVIDADES SUIFT (PRESUPUESTO) VIGENCIA 2022</t>
  </si>
  <si>
    <t>PRESUPUESTO VIGENCIA SUIFP 2022</t>
  </si>
  <si>
    <t>PRESUPUESTO
OBLIGADO (GIRADO) 2022</t>
  </si>
  <si>
    <t>Pago a 2 contratos: 20220632 20221000</t>
  </si>
  <si>
    <t>Pago a 1 contrato: 20220667</t>
  </si>
  <si>
    <t>Pago a 1 contrato:: 20220965</t>
  </si>
  <si>
    <t>Pago a 1 contrato: 20220153</t>
  </si>
  <si>
    <t>Pago de 16 contratos: 20220954 20220986 20220632 20220775 20221033 20221034 20221034 20221225 20220894 20221161 20220746 20221035 20220856 20221000 20220902 202206628</t>
  </si>
  <si>
    <t>Pago a 6 contratos: 20220667 20221209 20221200 20221419 20220791 20220873</t>
  </si>
  <si>
    <t>Pago a 2 contratos:: 20220965 20220519</t>
  </si>
  <si>
    <t>Pago a 5 contratos: 20221537 20221387 20220153 20220793 20221541 yPago a contato 84493</t>
  </si>
  <si>
    <t>Pago a 1 contrato: 20220738</t>
  </si>
  <si>
    <t>Pago a 1 contrato: 202206628, Pago de 17 contratos: 20220954 20221376 20221330 20220986 20220632 20220775 20221033 20221034 20221034 20221225 20220894 20221161 20220746 20221035 20220856 20221000 20220902</t>
  </si>
  <si>
    <t>Pago a 5 contratos: 20221537 20221387 20220153 20220793 20221541,  Pago a 2 contatos: 84493 84780 y Pago a FACTURA:EC249409443</t>
  </si>
  <si>
    <t>Pago a 2 contrato: 20220738 20221229</t>
  </si>
  <si>
    <t>Pago a 1 contrato: 202206628 Y Pago de 17 contratos: 20220954 20221376 20221330 20220986 20220632 20220775 20221033 20221034 20221034 20221225 20220894 20221161 20220746 20221035 20220856 20221000 20220902</t>
  </si>
  <si>
    <t>Pago a 5 contratos: 20221537 20221387 20220153 20220793 20221541, Pago a 2 contatos: 84493 84780, Pago a FACTURAs: EC249409443 43515225</t>
  </si>
  <si>
    <t>Pago a 1 contrato: 202206628,Pago de 17 contratos: 20220954 20221376 20221330 20220986 20220632 20220775 20221033 20221034 20221034 20221225 20220894 20221161 20220746 20221035 20220856 20221000 20220902</t>
  </si>
  <si>
    <t>Pago a FACTURAs:EC249409443 EC43515225 EC249661317; Pago a 2 contatos: 84493 84780; Pago a 5 contratos: 20221537 20221387 20220153 20220793 20221541</t>
  </si>
  <si>
    <t>Pago a FACTURAs:EC249409443 EC43515225 EC24966131 7EC43515225</t>
  </si>
  <si>
    <t xml:space="preserve">Pago a 5 contratos: 20221537 20221387 20220153 20220793 20221541, Pago a 2 contatos: 84493 84780, Pago del pasivo con SOC, Pago a FACTURAs:EC249409443 EC43515225 EC249661317 </t>
  </si>
  <si>
    <t>III ACTIVIDADES SUIFT (PRESUPUESTO) VIGENCIA 2023</t>
  </si>
  <si>
    <t>PRESUPUESTO VIGENCIA SUIFP 2023</t>
  </si>
  <si>
    <t>PRESUPUESTO
OBLIGADO (GIRADO) 2023</t>
  </si>
  <si>
    <t>pago contrato: 43515225</t>
  </si>
  <si>
    <t>Pagoscontratos:20230485,20230446,20230524,20230678,20230525,20231064,20230486,20230457,20230566,20230621,20231281,20230880,20230498,20231098,20231268,20230887,20230874,20230523,20231418,20231212</t>
  </si>
  <si>
    <t>Pagos contratos:20230527,20230730,20231406,20230879,20231341</t>
  </si>
  <si>
    <t>Pago contrato:20230496,20231182</t>
  </si>
  <si>
    <t>pago contrato: 43515225, 20231198,20230492, 20230286,20230493</t>
  </si>
  <si>
    <t>pago contrato: 20230706</t>
  </si>
  <si>
    <t>pago contrato: 43515225, 20231198,20230492, 20230286,20230493,108119</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</si>
  <si>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</si>
  <si>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</si>
  <si>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</si>
  <si>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</si>
  <si>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</si>
  <si>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</si>
  <si>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</si>
  <si>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</si>
  <si>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Sistemas De Información Actualizados</t>
  </si>
  <si>
    <t>Número</t>
  </si>
  <si>
    <t>El avance presentado en mes corresponde al 16,67% representado en la elaboración de un informe con avance en la "gestión de los sistemas de información de la Entidad, mediante informes mensuales de avance.</t>
  </si>
  <si>
    <t>Sistemas De Información Diseñados, Actualizados O En Funcionamiento</t>
  </si>
  <si>
    <t>El avance presentado en mes corresponde al 16,67% representado en la elaboración de un  informe con avance en "la gestión  de información de la Entidad, mediante informes mensuales de avance</t>
  </si>
  <si>
    <t>Informes presentados</t>
  </si>
  <si>
    <t>El avance presentado en mes corresponde al 16,67%. Elaboración de un informe en el cual se reportan las actividades realizadas para la adopción e implementación de los lineamientos para el dominio de gobierno de TI en la entidad</t>
  </si>
  <si>
    <t>Disponibilidad de los sistemas de información</t>
  </si>
  <si>
    <t xml:space="preserve">Se generó el reporte de la disponibilidad de los servicios de TI que se encuentran en producción en la SDA alcanzando un porcentaje de cumplimiento del 97,60%  en la disponibilidad estos servicios, </t>
  </si>
  <si>
    <t>Informes de seguimiento realizados</t>
  </si>
  <si>
    <t>Se elabora informe de reporte de actividades realizadas para la adopción e implementación de lineamientos respecto del dominio "Estrategia TI" del Marco de Referencia de Arquitectura Empresarial</t>
  </si>
  <si>
    <t>El avance esta representado en la elaboración de un segundo informe con avance en la "gestión de los sistemas de información de la Entidad, mediante informes mensuales de avance.</t>
  </si>
  <si>
    <t>El avance esta representado  en la elaboración de un segundo  informe con avance en "la gestión  de información de la Entidad, mediante informes mensuales de avance</t>
  </si>
  <si>
    <t xml:space="preserve">Se elabora informe  sobre el avance en la adopción de lineamientos de implementación de Gobierno TI en la Secretaría Distrital de Ambiente </t>
  </si>
  <si>
    <t xml:space="preserve">Durante el periodo se alcanzó el 98.68% de disponibilidad en los servicios de TI que se encuentran en producción en la SDA </t>
  </si>
  <si>
    <t>El avance esta representado en la elaboración del segundo  informe  sobre el seguimiento al avance en la adopción de lineamientos para la planeación estratégica de TI en la Secretaría Distrital de Ambiente</t>
  </si>
  <si>
    <t>El avance presentado en el mes corresponde a un tercer informe  con avance en la "gestión de los sistemas de información de la Entidad, mediante informes mensuales de avance</t>
  </si>
  <si>
    <t>El avance presentado en mes corresponde a un tercer informe con avance en "la gestión  de información de la Entidad, mediante informes mensuales de avance</t>
  </si>
  <si>
    <t xml:space="preserve">El avance esta representado en la elaboración del tercer informe  sobre el avance en la adopción de lineamientos de implementación de Gobierno TI en la Secretaría Distrital de Ambiente </t>
  </si>
  <si>
    <t xml:space="preserve">Se generó el reporte de la disponibilidad de los servicios de TI que se encuentran en producción en la SDA, todos los servicios operaron de manera óptima sin interrupción </t>
  </si>
  <si>
    <t>El avance esta presentado en la elaboración del tercer informe sobre el seguimiento al avance en la adopción de lineamientos para la planeación estratégica de TI en la Secretaría Distrital de Ambiente</t>
  </si>
  <si>
    <t>Se complementó el documento “Análisis, diseño y documentación de los requerimientos funcionales para la construcción de la plataforma de gestión y seguimiento de arquitectura empresarial</t>
  </si>
  <si>
    <t>Se finalizaron los documentos para gestionar los dominios de Sistemas de Información. Se entregaron documentos de arquitecturas de referencia para interoperabilidad y arquitectura de datos maestros</t>
  </si>
  <si>
    <t xml:space="preserve">El avance esta representado en la elaboración del cuarto  informe  sobre el avance en la adopción de lineamientos de implementación de Gobierno TI en la Secretaría Distrital de Ambiente </t>
  </si>
  <si>
    <t>Se generó el reporte de la disponibilidad de los servicios de TI que se encuentran en producción en la SDA operando de manera óptima alcanzando su nivel de disponibilidad al 100%</t>
  </si>
  <si>
    <t xml:space="preserve">El avance presentado en el mes corresponde a un quinto informe  con avance en la "gestión de los sistemas de información de la Entidad, mediante informes mensuales de avance."
</t>
  </si>
  <si>
    <t xml:space="preserve">El avance presentado en el mes corresponde a un quinto informe con avance en "la gestión  de información de la Entidad, mediante informes mensuales de avance
</t>
  </si>
  <si>
    <t xml:space="preserve">El avance presentado en mes corresponde al 83.33% acumulado, representado en la elaboración del quinto informe  sobre el avance en la adopción de lineamientos de implementación de Gobierno TI en la Secretaría Distrital de Ambiente   </t>
  </si>
  <si>
    <t>El avance corresponde a la elaboración del Quinto informe  sobre el seguimiento al avance en la adopción de lineamientos para la planeación estratégica de TI en la Secretaría Distrital de Ambiente</t>
  </si>
  <si>
    <t>El avance presentado  corresponde a seis informes  con avance en la "gestión de los sistemas de información de la Entidad, mediante informes mensuales de avance."</t>
  </si>
  <si>
    <t xml:space="preserve">El avance presentado corresponde a seis informes con avance en "la gestión  de información de la Entidad, mediante informes mensuales de avance. </t>
  </si>
  <si>
    <t xml:space="preserve">El avance presentado corresponde a la elaboración del seis informes  sobre el avance en la adopción de lineamientos de implementación de Gobierno TI en la Secretaría Distrital de Ambiente   </t>
  </si>
  <si>
    <t>Se generó el reporte de la disponibilidad de los servicios de TI que se encuentran en producción en la SDA operando de manera óptima alcanzando su nivel de disponibilidad al 99,998%</t>
  </si>
  <si>
    <t>El avance corresponde a la elaboración de seis informes  sobre el seguimiento al avance en la adopción de lineamientos para la planeación estratégica de TI en la Secretaría Distrital de Ambiente</t>
  </si>
  <si>
    <t>IV GESTIÓN  (FÍSICO) VIGENCIA 2021</t>
  </si>
  <si>
    <t>META VIGENCIA 2021</t>
  </si>
  <si>
    <t>AVANCE META VIGENCIA 2021</t>
  </si>
  <si>
    <t>% AVANCE META VIGENCIA 2021</t>
  </si>
  <si>
    <t xml:space="preserve">El informe de gestión contiene: ejecución de la estrategia de soporte, mantenimiento y evolución de los SI, identificación de brechas de seguridad y privacidad de la información para los SI y ajustes y actualizaciones a los SI </t>
  </si>
  <si>
    <t>Informe que contiene: ejecución de la estrategia de soporte, mantenimiento y evolución de los componentes de información contenidos en las bases de datos de la Entidad, monitoreo de 46 datos abiertos existentes e identificación y gestión de un conjunto de datasets - cuencas administrativas</t>
  </si>
  <si>
    <t>El avance está representado en la elaboración de un informe en el cual se reportan las actividades realizadas para la adopción e implementación de los lineamientos para el dominio de gobierno de TI  en la entidad</t>
  </si>
  <si>
    <t>Se generó el reporte de la disponibilidad de los servicios de TI que se encuentran en la SDA: ODA, CIMAB, RED DE CALIDAD DEL AIRE; Los servicios de equipos de conectividad y de red tuvieron disponibilidad 99,998%.</t>
  </si>
  <si>
    <t>El avance presentado este mes corresponde a un informe que contiene: Aprobación del Plan Estratégico de Tecnologías de la Información (PETI) para el periodo 2020 - 2024 y su publicación en la página Web de la Entidad</t>
  </si>
  <si>
    <t xml:space="preserve">El avance presentado este mes corresponde a un informe que contiene:
*Ejecución de la estrategia de soporte, mantenimiento y evolución de los sistemas de información </t>
  </si>
  <si>
    <t>El avance presentado este mes corresponde a un informe que contiene:
*Ejecución de la estrategia de soporte, mantenimiento y evolución de los componentes de información contenidos en las bases de datos estructuradas de la Entidad (Bases de datos Oracle).</t>
  </si>
  <si>
    <t>El avance esta representado en la elaboración del informe numero 2 en el cual se reportan las actividades realizadas para la adopción e implementación de los lineamientos para el dominio de gobierno de TI en la entidad</t>
  </si>
  <si>
    <t>Se generó el reporte de la disponibilidad de los servicios de TI que se encuentran en producción en la SDA tales como: FOREST, ODA, OAB,CIMAB, RED DE CALIDAD DEL AIRE estuvieron operando de manera óptima alcanzando su nivel de disponibilidad al 100%, en general los servicios de las aplicaciones no sufrieron ninguna afectación en la prestación de la disponibilidad del servicio como tal.
En cuanto a los servicios de equipos de conectividad y de red ( Seguridad Perimetral, Wifi, Directorio Activo y Switches) se contó con una disponibilidad del 100%, no se afectó ningún servicio operando de manera óptima para alcanzar su maximo nivel de disponibilidad.</t>
  </si>
  <si>
    <t xml:space="preserve">El avance presentado este mes corresponde a un informe que contiene:
El informe de gestión del mes de febrero de 2021 </t>
  </si>
  <si>
    <t>El avance presentado este mes corresponde a un informe que contiene:
*Actualización del procedimiento de desarrollo, mantenimiento y evolución de los sistemas de información. Entre otros temas</t>
  </si>
  <si>
    <t>El avance presentado este mes corresponde a un informe que contiene:
* Actualización del plan de calidad de los componentes de información. Entre otros temas.</t>
  </si>
  <si>
    <t>El avance está representado en la elaboración del informe número 3  con las actividades realizadas para la adopción e implementación de los lineamientos para el dominio de gobierno de TI en la entidad</t>
  </si>
  <si>
    <t>Se generó el reporte de la disponibilidad de los servicios de TI con una disponibilidad en los aplicativos mas representativos de los servicios de un 99,97%.</t>
  </si>
  <si>
    <t>Informe que contiene Indicadores para el seguimiento y gestión de la estrategia de TI en la Entidad y Línea base de tablero de indicadores para los proyectos del PETI</t>
  </si>
  <si>
    <t>El avance presentado este mes corresponde a un informe que contiene: Actualización del procedimiento de desarrollo, mantenimiento y evolución de los sistemas de información. Entre otros temas</t>
  </si>
  <si>
    <t>El avance presentado este mes corresponde a un informe que contiene: Actualización y documentación del procedimiento de desarrollo y mantenimiento de sistemas de información generando la versión 0.4.</t>
  </si>
  <si>
    <t>El avance está representado en la elaboración del informe que contiene  reporte de las actividades realizadas para la adopción e implementación de los lineamientos para el dominio de gobierno de TI en la entidad.</t>
  </si>
  <si>
    <t>Se generó el reporte de la disponibilidad de los servicios de TI con una disponibilidad en los aplicativos mas representativos de los servicios de un 98,45%.</t>
  </si>
  <si>
    <t>Formalización de los indicadores de gestión para la estrategia de TI en la Entidad establecida en el PETI 2020-2024 Establecimiento del tablero de seguimiento a la gestión de los proyectos del PETI.</t>
  </si>
  <si>
    <t>El avance presentado este mes corresponde a un informe que contiene: las actividades realizadas para la adopción e implementación de los lineamientos para el dominio de sistemas de información en la entidad</t>
  </si>
  <si>
    <t>El avance presentado este mes corresponde a un informe que contiene  las actividades realizadas para la adopción e implementación de los lineamientos para el dominio de información en la entidad,</t>
  </si>
  <si>
    <t>El avance está representado en la elaboración del informe que contiene las actividades realizadas para la adopción e implementación de los lineamientos para el dominio de gobierno de TI en la entidad</t>
  </si>
  <si>
    <t>Se continúa monitoreando la disponibilidad de los Servicios tecnológicos según Lineamiento ST.05. Se gestionaron los respectivos reportes de la Disponibilidad de los servicios de TI, de los servicios de red, y el reporte de disponibilidad de los servicios de la plataforma de virtualización</t>
  </si>
  <si>
    <t>Informe que contiene las actividades realizadas para la adopción e implementación de los lineamientos para el dominio de estrategia de TI en la entidad,</t>
  </si>
  <si>
    <t xml:space="preserve">Informe en el cual se reportan las actividades realizadas para la adopción e implementación de los lineamientos para el dominio de estrategia de TI en la entidad, </t>
  </si>
  <si>
    <t>El avance presentado este mes corresponde a un informe que contiene: as actividades realizadas para la adopción e implementación de los lineamientos para el dominio de sistemas de información en la entidad</t>
  </si>
  <si>
    <t>Informe en el cual se reportan las actividades realizadas para la adopción e implementación de los lineamientos para el dominio de estrategia de TI en la entidad.</t>
  </si>
  <si>
    <t>El avance presentado este mes corresponde a un informe que contiene las actividades realizadas para la adopción e implementación de los lineamientos para el dominio de sistemas de información en la entidad</t>
  </si>
  <si>
    <t>IV GESTIÓN  (FÍSICO) VIGENCIA 2022</t>
  </si>
  <si>
    <t>META VIGENCIA 2022</t>
  </si>
  <si>
    <t>AVANCE META VIGENCIA 2022</t>
  </si>
  <si>
    <t>% AVANCE META VIGENCIA 2022</t>
  </si>
  <si>
    <t xml:space="preserve">El avance está representado en la elaboración del Informe en el cual se reportan las actividades realizadas para la adopción e implementación de los lineamientos para el dominio de estrategia de TI en la entidad, </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</si>
  <si>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</si>
  <si>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</si>
  <si>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</si>
  <si>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</si>
  <si>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</si>
  <si>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</si>
  <si>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</si>
  <si>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</si>
  <si>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La meta avanzó en un 21,29% en la vigencia que corresponde al 78,85% de lo programado y un acumulado avance del 79,29% en el cuatrienio. Las acciones más representativas fueron:
Forest: Mejoras en la arquitectura que permite modularidad y evolución de  la aplicación.
Sipse: Correción de módulos de contratos, reportes y anulaciones.
SI_CAPITAL: Parametrización siguiente vigencia.
Predios: Funcionalidades Backend Y Frontend 
GYSAE: Consolidación de dominios y lineamientos (MRAE 1.0, 2.0 y 3.0)
VGA: Nuevas las capacidades y las capas de visualización  del Visor
Gestión en el marco de la implementación de los servicios de información teniendo como base los lineamientos y guías dados por MINTIC.
Se continua con actividades de seguimiento, reporte e identificación de recursos que la entidad invierte en TI. 
SOC: Implementación del recurso de monitoreo de seguridad (Servidores y Endpoints)
Se realizaron actividades necesarias que permitan determinar la priorización en la gestión y evaluación de proyectos, identificar las fuentes de información para los tableros de control e insumos del plan de comunicaciones para la construcción de documentos que reflejen la adopción de lineamientos priorizados del dominio de estrategia de TI del MRAE.</t>
  </si>
  <si>
    <t>8.  DESCRIPCIÓN DE LOS AVANCES Y LOGROS ALCANZADOS A SEPTIEMBRE 30 DE 2023</t>
  </si>
  <si>
    <t>La meta avanzó en un 5,04% en la vigencia, correspondiente al 84% de lo programado y un acumulado avance del 79,33% en el cuatrienio. Las acciones más representativas son:
FOREST: Primera entrega de los procedimientos Concesión de aguas subterráneas, Permiso de prospección y exploración de aguas subterráneas, Solicitud prórroga de concesión aguas subterráneas vigente, Solicitud modificación de concesión aguas subterráneas para reatroalimentaciòn, actualización del còdigo CIIU, Barrios y UPL en el sistema forest, cambios de fuentes fijas, RCD , Aceites Usados y se coloca en la página de la secretaria la Validación de las certificaciones de flora , así mismo se termina de configurar todos los trámites que tengan pago, para que a la hora de radicar una solicitud de evaluación busquen el pago por la lupa y traigan la información al proceso de pago y quede concatenado al proceso que se esté radicando, se terminó con el desarrollo de otros pagos. SIPSE:Corrección en el módulo de contratos, reportes ajustados y/o creados Predios: Frontend de gestión de usuarios. Se terminó la modificación de la información de los predios registrados. SI_CAPITAL: se acompaña a los requerimientos de la SDA, así como la generación de los archivos planos para hacienda. WEB SERVICE: se continua con los desarrollos de los WS de JBB y Forest , mantenimiento del WS de Gestión de Seguridad de Información, se comienza el desarrollo el WS para implementar PSE. SIA-MÒVIL: Se desarrolló la nueva funcionalidad de carga de información del tercero desde forest en el momento del diligenciamiento de las actas. Se realizó el ajuste de las consultas de información para los reportes del tablero de control SIA-MOVIL y las vistas del Visor Geográfico. Se solicitó y se implementó el formato de degradientes.
STORM: Se inició la revisión de todos los formularios PIGA a desarrollar y actualizar para la nueva resolución PIGA. Se entregó los tableros de control del PIGA y la información consolidada del PACA solicitada. VGA: Publicación de la nuevas capas (Resolución 2332 de 2018 y 3922 de 2022) Adición de nueva funcionalidad de noticias.</t>
  </si>
  <si>
    <t>Forest: Mejoras en la arquitectura que permite modularidad y evolución de la aplicación.
Sipse: Correción de módulos de contratos, reportes y anulaciones.
SI_CAPITAL: Parametrización siguiente vigencia.
Predios: Funcionalidades Backend.
GYSAE: Consolidación de dominios y lineamientos.
VGA: Ampliar las capacidades y las capas de visualización del Visor.
PORTAL WEB: Sitio web desarrollado para la inscripción por parte de la ciudadanía y partes interesadas a la convención de cambio climático con el propósito de trazar una hoja de ruta para la adaptación y mitigación del cambio climático.</t>
  </si>
  <si>
    <r>
      <t xml:space="preserve">
</t>
    </r>
    <r>
      <rPr>
        <sz val="12"/>
        <color theme="1"/>
        <rFont val="Calibri"/>
        <family val="2"/>
        <scheme val="minor"/>
      </rPr>
      <t xml:space="preserve">STORM: Sin enlace por estar en ambiente de desarrollo.
</t>
    </r>
    <r>
      <rPr>
        <u/>
        <sz val="12"/>
        <color rgb="FF1155CC"/>
        <rFont val="Calibri"/>
        <family val="2"/>
        <scheme val="minor"/>
      </rPr>
      <t xml:space="preserve">https://drive.google.com/drive/folders/1MtPSap0rNF6sFt0UBPzlkbM5afKtONFJ?usp=drive_link
</t>
    </r>
    <r>
      <rPr>
        <u/>
        <sz val="12"/>
        <color theme="1"/>
        <rFont val="Calibri"/>
        <family val="2"/>
        <scheme val="minor"/>
      </rPr>
      <t xml:space="preserve">Portal web : </t>
    </r>
    <r>
      <rPr>
        <u/>
        <sz val="12"/>
        <color rgb="FF1155CC"/>
        <rFont val="Calibri"/>
        <family val="2"/>
        <scheme val="minor"/>
      </rPr>
      <t xml:space="preserve">https://www.ambientebogota.gov.co/web/convencion-internacional-emergencia-climatica/home
</t>
    </r>
  </si>
  <si>
    <t>La meta avanzó en un 4,20 en la vigencia que corresponde al 84% de lo programado y un acumulado avance del 81,33 % en el cuatrienio. Las acciones más representativas fueron:
Se realizaron acciones para la gestión en el marco de la implementación de los servicios de información para la vigencia, teniendo como base los lineamientos y guías dados por MINTIC, para el dominio de información en el marco de referencia de la arquitectura empresarial, fueron: Revisión de datos maestros, actualización catálogo de componentes de información y validación lenguaje común de intercambio.</t>
  </si>
  <si>
    <t>Continuáron las actividades de revisión de los documentos y actividades relacionadas para la actualización del procedimiento para la identificación de datos maestros . Tambíen, la consolidación de proyectos con componente TI, para identificación, seguimiento y documentación  de recursos que la entidad invierte en tecnología,   para apoyo a  trámites, servicios y procesos institucionales.</t>
  </si>
  <si>
    <t>https://drive.google.com/drive/folders/1xNey_XgJd7b6KCWw3E0WWgCIylj6kBNj?usp=drive_link</t>
  </si>
  <si>
    <t>La meta avanzó en un 2 en la vigencia que corresponde al  66,67% de lo programado y un acumulado avance del 80,00% en el cuatrienio. Las acciones más representativas fueron:
Se realizaron ajustes en las fichas de los proyectos incluidos en el PETI para el seguimiento de su avance. Se continua con el monitoreo la infraestructura de la entidad a través de diferentes herramientas. Se realiza aprovisionamiento de recursos por virtualización según requerimientos y capacidad tecnológica en los ambientes de desarrollo y producción de la SDA. Se inicia con la generación de la propuesta para la gestión del software existente en la entidad, así como de los anexos que harán parte del procedimiento. Se aprobó mediante radicado 2023IE15892 el procedimiento  PA03-PR09 Mantenimiento preventivo y correctivo de la infraestructura Tecnológica de la SDA  y se realizó mesa de trabajo para su socialización e inicio de implementación. Se realizó presentación  y aprobación de la propuesta de actualización del Catálogo de Servicios de TI. Se realizó actualización y reporte de hoja de vida de los indicadores con relación a la gestión de TI en SEGPLAN, así como en la hoja de vida de indicadores DPSIA para el mes de agosto. Se avanzo en la documentación del  instrumento de planeación y seguimiento del dominio Servicios Tecnológicos,  y su articulación con la implementación de los lineamientos relacionados según el MRAE. Se inicio Auditoria al proceso de Gestión Tecnológica.  Se realizo documentación del esquema de las líneas de defensa del proceso de Gestión Tecnológica. Se solicito reporte de avance a 30 de agosto de los proyectos con componente TI, para lograr el insumo del indicador de seguimiento al PETI. Se realizó revisión y consolidación de la información recibida para determinar avance del segundo cuatrimestre de los proyectos incluidos en el PETI. Se realizó consolidación, actualización y control a actividades de seguimiento realizadas al PETI durante este periodo.</t>
  </si>
  <si>
    <t xml:space="preserve">Identificación de oportunidades de mejora al proceso de gestión tecnológica como: Auditoria, documentación del esquema de líneas de defensa, seguimiento a los proyectos con componente TI. </t>
  </si>
  <si>
    <t>ACTIVIDAD 1
https://drive.google.com/drive/folders/1NRk4kpuZoIXJvzkqD5lmPILEn5ohyBLI?usp=drive_link
ACTIVIDAD 2. 
Capacidades y recursos de TI - LI.GO.05
https://drive.google.com/drive/folders/16kI1hXMC2wNr9KXVDgm-S2sGiLY-gqDj
Macroproceso de gestión de TI- LI.GO.04
https://drive.google.com/drive/folders/1Ybg6eMRhpf5nbxMHGuQfkF30OHLYKN_Q?usp=drive_link
Evaluación del desempeño de la gestión de TI - LI.GO.12
https://docs.google.com/spreadsheets/d/1UTLX1Jk8l0lw7RTyn3u4IVtptdWWGt-C/edit#gid=1166159589
Apoyo de TI a los procesos - LI.GO.02
https://drive.google.com/drive/folders/1wTyNEOESvLQVBBRHqtazLqwnX678TDL-?usp=drive_link 
Conformidad - LI.GO.03
https://drive.google.com/drive/folders/1m95BNMaiAUAjoSBdkdqAcroF4at5qjzg?usp=drive_link
Indicadores de gestión de los proyectos de TI - LI.GO.11
https://drive.google.com/drive/folders/1nsvPQzdKIHBltNH-xv632fHEaAMFu7KI?usp=drive_link
Liderazgo de proyectos de TI - LI.GO.09 
https://drive.google.com/drive/folders/1DpNac3698SsKutbGlpereR3-aIzVFadT?usp=drive_link</t>
  </si>
  <si>
    <t>Se mantienen los equipos de WIFI actualizados el soporte, gaantia de los mismos
Contrar con el monitoreo de los equipos de infraestructura de TI para mitigar vulnerabilidades</t>
  </si>
  <si>
    <t>https://drive.google.com/drive/u/0/folders/1wdIm7zFsqtVWmuJobs3fSajcLigobcdw</t>
  </si>
  <si>
    <t>Fortaler la estrategia de TI en la Entidad para soporte y apoyo en trámites, servicios y procesos a través del seguimiento y actualización del PETI, el avance en la cosntrucción del plan de transformación digital (PTD), la consolidación de los ejercicios de arquitectura empresarial y el fortalecimiento de la estrategia de uso y apropiación. Haciendo foco a partir de la vigencia en los siguientes lineamientos:
1. Gestión de proyectos - LI.ES.10: Revisión de plan de acción y presupuesto, los proyectos de tecnologia para la anualidad y determinar la tipología de los proyectos.
2. Evaluación de la Gestión - LI.ES.12: Construcción y actualización de los indicadores requeridos, análisis de los posibles escenarios de evaluación, forma y periodicidad del seguimiento.</t>
  </si>
  <si>
    <t>https://drive.google.com/drive/folders/1xjGrhS2D4jI6JQL6Wr6uI8G4Vxy8qUas?usp=drive_link</t>
  </si>
  <si>
    <t>La meta avanzó en un 2,61 en la vigencia que corresponde al  87% de lo programado y un acumulado avance del 81,62% en el cuatrienio. Las acciones más representativas fueron:
Se realizaron actividades necesarias que permitan determinar la priorización en la gestión y evaluación de proyectos, identificar las fuentes de información para los tableros de control e insumos del plan de comunicaciones para la construcción de documentos que reflejen la adopción de lineamientos priorizados del dominio de estrategia de TI del MRAE, así:
1. Plan de Comunicaciones - LI.ES.07: Formato para identificar los grupos de interesados, tipo de comunicación necesaria y frecuencia para la realización de actividades.
2. Gestión de proyectos - LI.ES.10: Revisión de plan de acción y presupuesto, los proyectos de tecnologia para la anualidad y determinar la tipología de los proyectos.
3. Evaluación de la Gestión - LI.ES.12: Construcción y actualización de los indicadores requeridos, análisis de los posibles escenarios de evaluación, forma y periodicidad del seguimiento. 
4. Tablero de indicadores  - LI.ES.13: Identificación las necesidades de información y las posibles fuentes de datos.</t>
  </si>
  <si>
    <t>FOREST: Primera entrega de los procedimientos Concesión de aguas subterráneas, Permiso de prospección y exploración de aguas subterráneas, Solicitud prórroga de concesión aguas subterráneas vigente, Solicitud modificación de concesión aguas subterráneas para reatroalimentaciòn, actualización del còdigo CIIU, Barrios y UPL en el sistema forest, cambios de fuentes fijas, RCD , Aceites Usados y se coloca en la página de la secretaria la Validación de las certificaciones de flora , así mismo se termina de configurar todos los trámites que tengan pago, para que a la hora de radicar una solicitud de evaluación busquen el pago por la lupa y traigan la información al proceso de pago y quede concatenado al proceso que se esté radicando, se terminó con el desarrollo de otros pagos. SIPSE:Corrección en el módulo de contratos, reportes ajustados y/o creados Predios: Frontend de gestión de usuarios. Se terminó la modificación de la información de los predios registrados. SI_CAPITAL: se acompaña a los requerimientos de la SDA, así como la generación de los archivos planos para hacienda. WEB SERVICE: se continua con los desarrollos de los WS de JBB y Forest , mantenimiento del WS de Gestión de Seguridad de Información, se comienza el desarrollo el WS para implementar PSE. SIA-MÒVIL: Se desarrolló la nueva funcionalidad de carga de información del tercero desde forest en el momento del diligenciamiento de las actas. Se realizó el ajuste de las consultas de información para los reportes del tablero de control SIA-MOVIL y las vistas del Visor Geográfico. Se solicitó y se implementó el formato de degradientes.
STORM: Se inició la revisión de todos los formularios PIGA a desarrollar y actualizar para la nueva resolución PIGA. Se entregó los tableros de control del PIGA y la información consolidada del PACA solicitada. VGA: Publicación de la nuevas capas (Resolución 2332 de 2018 y 3922 de 2022) Adición de nueva funcionalidad de noticias.</t>
  </si>
  <si>
    <t>Se continuaron realizando  las acciones de estrategia de soporte, mantenimiento y evolución de los sistemas de información en la entidad para mantener su disponibilidad y continuidad.
Se realizaron los mantenimientos y actualizaciones a cada uno de los sistemas de información que son administrados por DPSIA acorde con el respectivo catálogo.
Se continuaron realizando  las acciones mantenimiento , soporte y monitoreo de las BDatos Oracle</t>
  </si>
  <si>
    <t>Oracle:  se realizan las siguientes actividades
-  Depuración de los backups de las bases de datos
-  Monitoreo de las bases de datos
-  Ejecución de estadísticas de las Bases de datos de Fores, producci, pysdapro (Aranda) y sia  para que las Bds tengan un mejor desempeño en  las consultas online
-  Reconstrucción de índices de la base de datos de Fores
-  Soporte y monitoreo de la máquina 24
-  Monitoreo Tablespaces de las Bds
-  Soporte de los objetos de Bds , el cual hace referencia en otorgar algún privilegio a un usuario de Bd</t>
  </si>
  <si>
    <t>Se realizaron ajustes en las fichas de los proyectos incluidos en el PETI para el seguimiento de su avance.</t>
  </si>
  <si>
    <t>Monitoreo la infraestructura de la entidad a través de diferentes herramientas. Aprovisionamiento de recursos por virtualización según requerimientos y capacidad tecnológica en los ambientes de desarrollo y producción de la SDA. Generación de propuesta para la gestión del software existente en la entidad, así como de los anexos que harán parte de este procedimiento. Se aprobó mediante radicado 2023IE15892 el procedimiento  PA03-PR09 Mantenimiento preventivo y correctivo de la infraestructura Tecnológica de la SDA  y se realizó mesa de trabajo para su socialización e inicio de implementación. Presentación  y aprobación de la propuesta de actualización del Catálogo de Servicios de TI. Actualización y reporte de hoja de vida de los indicadores con relación a la gestión de TI en SEGPLAN, así como en la hoja de vida de indicadores DPSIA para el mes de agosto.  Avance en la documentación del  instrumento de planeación y seguimiento del dominio Servicios Tecnológicos,  y su articulación con la implementación de los lineamientos relacionados según el MRAE. Apertura de la Auditoria al proceso de Gestión Tecnológica. Documentación del esquema de las líneas de defensa del proceso de Gestión Tecnológica.  Solicitud de reporte de avance a 30 de agosto  como insumo del indicador de seguimiento al PETI. Revisión y consolidación del insumo  recibido para determinar avance del segundo cuatrimestre de los proyectos incluidos en el PETI.  Consolidación, actualización y control a actividades de seguimiento realizadas al PETI durante este periodo.</t>
  </si>
  <si>
    <t xml:space="preserve">Para el presente periodo se realizó las acciones para el dominio de servicios tecnológicos, teniendo en cuentas las guías y lineamientos por MINTIC.
• Lineamiento ST.05 se realizo el monitoreo de la disponibilidad de los servicios tecnológicos en el  periodo se obtuvo una disponibilidad en general de todos los servicios incluido, aplicativos, red y plataforma de virtualización fue de 99,992%,estuvo igual al mes anteior no se presentó afectación en general en los servicios en producción..
Caso RF-205137-2-194078 - Fredy Leonardo Torres Sandoval - VMWARE SDA
Se incrementan 2 cores y 4 de RM al servidor 192.168.175.29; quedando en total con 4 Cores y 16 gigas de RAM.
Ampliación controladora Wifi Ruckus a 32GB de Ram para actualización de firmware
Ticket 193813
Creación de una LUN de 3.7 TB para Servidor DBTrait28 de SCAAV.
Nueva máquina virtual para la herramienta de monitoreo adquirida
Windows 2016, 16 RAM, 8 Cores, 1TB en disco.
• Lineamientos Mesa de servicio LI.ST.08 Plan de gestión de niveles de servicio, LI.ST.09 Reportes de cumplimiento de ANS: A través de la mesa de servicios se atendieron 72 Incidentes con un porcentaje de atencion de 81,90%, para requerimientos de servicios, se atendieron 2132 para el periodo con un porcentaje de 95,90% 
 Lineamiento LI.ST.13 Plan de gestión de la seguridad con esquemas de respaldo y políticas de backup: para el presente periodo se realizo los backup de las herramientas que se tienen programados en la sede principal y no se realizó ninguna restauracion en el periodo, se adelantó las siguientes acciones
Se realiza cambio de cintas en el datacenter de la SDA, se cambian 6 cintas en la politica file_server 
Se realiza la incorporación de la MV Prtg-175-116en la política Hyperv_group_09 retención de 6 meses 
</t>
  </si>
  <si>
    <t xml:space="preserve">Se realizó de las accciones de Arquitectura Empresarial, la construcción y actualización del plan estratégico de tecnologías de la información y del plan de transformación digital, Se realizó la presentación para aprobación de la cuarta versión del PETI. 
Se consolidó la matriz de transición para el Modelo de referencia de Arquitectura Empresarial 3.0.
Se realizó el mantenimiento y seguimiento con los coordinadores de los diferentes proyectos de inversión que tienen componente de TI.
</t>
  </si>
  <si>
    <t>Se actualizó los indicadores para establecer el avance de las actividades y la ejecución presupuestal de los proyectos.
Realizamos la recolección de datos e indicadores para las reuniones de socialización y retroalimentación periódicas con los diferentes proyectos con componente de TI involucrados en el PETI.</t>
  </si>
  <si>
    <t>La meta avanzó en un 6,44% de vigencia y  un 0,36% de reserva  para un acumulado del 6,80% que corresponde al  63,57% de lo programado y un acumulado avance del 80,11% en el cuatrienio. Las acciones más representativas fueron:
Con el fin de adelantar acciones que contribuyan al fortalecimiento de los servicios tecnológicos para el presente periodo se avanzó y se consiguieron las siguientes acciones de recurrencia y de procesos de los servicios tecnologicos: 
-Se comenxó la ejecucíon del contrato No SDA-SDA-20231694 SECRETARÍA DISTRITAL DE AMBIENTE – SDA Y M@ICROTEL S.A.S. por un termino de ejecución de 2 meses con un soporte integrado de doce meses
-Se comienza la ejecución  del contrato No SDA-20231660, se comienza a realizar en el periodoSe comienza a realiza el despliegue del agente del SOC, de la herramienta WAZU con el fin de monitorear los posibles incidentes de seguridad y hacer kas respectivas remediaciones
-Se comienza la ejecución del contrato No SDA-20231673, se realizó el mantenimiento preventivo y correctivo de las sedes de engativa y la sde principal, seactualizó los equipos ap´s y la controladora por parte del proveedor
-Se realizó el ajuste en el periodo de septiembre para el instrumento como mecanismo de seguimiento de los procesos en ejecución del dominio de servicios tecnológicos.</t>
  </si>
  <si>
    <t>Se avanzó en 5,04 servicios actualizados, para lo cual se desarrollaron acciones frente estrategia de soporte, mantenimiento y evolución de los SI las acciones se reflejan en el archivo adjunto:</t>
  </si>
  <si>
    <t>Se avanzo en un 4,20 en el despliegue en el marco de la implementación de los 4 servicios de información para la vigencia, las acciones se reflejan en el archivo adjunto:</t>
  </si>
  <si>
    <t>Se avanzo en la vigencia en un 2  frente a la elaboración de 3 documentos para la implementación del gobierno de TI de la entidad, las acciones se reflejan en el archivo adjunto:</t>
  </si>
  <si>
    <t>Se avanzo en un 6,44%    en los servicios tecnológicos en la SDA en el marco del Mintic, Se mantuvo la continuidad y disponibilidad de 96,667%, las acciones se reflejan en el archivo adjunto:</t>
  </si>
  <si>
    <t>Se avanzo en un  2,61 en la elaboración de 3 documentos Se han venido realizando actividades necesarias para la construcción de 3 documentos que reflejen la adopción de lineamientos; las acciones se reflejan en el archivo adjunto: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</si>
</sst>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 #,##0;[Red]\-&quot;$&quot;\ #,##0"/>
    <numFmt numFmtId="8" formatCode="&quot;$&quot;\ #,##0.00;[Red]\-&quot;$&quot;\ #,##0.00"/>
    <numFmt numFmtId="164" formatCode="_-* #,##0\ _€_-;\-* #,##0\ _€_-;_-* &quot;-&quot;??\ _€_-;_-@"/>
    <numFmt numFmtId="165" formatCode="0.0"/>
    <numFmt numFmtId="166" formatCode="_-&quot;$&quot;\ * #,##0.00_-;\-&quot;$&quot;\ * #,##0.00_-;_-&quot;$&quot;\ * &quot;-&quot;??_-;_-@"/>
    <numFmt numFmtId="167" formatCode="_-* #,##0_-;\-* #,##0_-;_-* &quot;-&quot;_-;_-@"/>
    <numFmt numFmtId="168" formatCode="&quot;$&quot;\ #,##0.00"/>
    <numFmt numFmtId="169" formatCode="#,##0_ ;\-#,##0\ "/>
    <numFmt numFmtId="170" formatCode="0.0%"/>
    <numFmt numFmtId="171" formatCode="_-&quot;$&quot;\ * #,##0_-;\-&quot;$&quot;\ * #,##0_-;_-&quot;$&quot;\ * &quot;-&quot;??_-;_-@"/>
    <numFmt numFmtId="172" formatCode="_-&quot;$&quot;\ * #,##0_-;\-&quot;$&quot;\ * #,##0_-;_-&quot;$&quot;\ * &quot;-&quot;_-;_-@"/>
    <numFmt numFmtId="173" formatCode="#,##0.00_ ;\-#,##0.00\ "/>
  </numFmts>
  <fonts count="44" x14ac:knownFonts="1">
    <font>
      <sz val="11"/>
      <color theme="1"/>
      <name val="Calibri"/>
      <scheme val="minor"/>
    </font>
    <font>
      <sz val="11"/>
      <color theme="1"/>
      <name val="Calibri"/>
      <family val="2"/>
    </font>
    <font>
      <sz val="24"/>
      <color theme="1"/>
      <name val="Calibri"/>
      <family val="2"/>
    </font>
    <font>
      <sz val="11"/>
      <name val="Calibri"/>
      <family val="2"/>
    </font>
    <font>
      <b/>
      <sz val="24"/>
      <color theme="1"/>
      <name val="Arial"/>
      <family val="2"/>
    </font>
    <font>
      <sz val="24"/>
      <color theme="1"/>
      <name val="Arial"/>
      <family val="2"/>
    </font>
    <font>
      <b/>
      <sz val="20"/>
      <color theme="1"/>
      <name val="Arial"/>
      <family val="2"/>
    </font>
    <font>
      <b/>
      <sz val="14"/>
      <color theme="1"/>
      <name val="Arial"/>
      <family val="2"/>
    </font>
    <font>
      <sz val="12"/>
      <color theme="1"/>
      <name val="Arial"/>
      <family val="2"/>
    </font>
    <font>
      <b/>
      <sz val="16"/>
      <color theme="1"/>
      <name val="Arial"/>
      <family val="2"/>
    </font>
    <font>
      <b/>
      <sz val="12"/>
      <color theme="1"/>
      <name val="Arial"/>
      <family val="2"/>
    </font>
    <font>
      <sz val="12"/>
      <color rgb="FF000000"/>
      <name val="Arial"/>
      <family val="2"/>
    </font>
    <font>
      <sz val="11"/>
      <color theme="1"/>
      <name val="Arial"/>
      <family val="2"/>
    </font>
    <font>
      <u/>
      <sz val="11"/>
      <color rgb="FF0000FF"/>
      <name val="Calibri"/>
      <family val="2"/>
    </font>
    <font>
      <b/>
      <sz val="11"/>
      <color theme="1"/>
      <name val="Calibri"/>
      <family val="2"/>
    </font>
    <font>
      <sz val="10"/>
      <color theme="1"/>
      <name val="Arial"/>
      <family val="2"/>
    </font>
    <font>
      <sz val="8"/>
      <color theme="1"/>
      <name val="Arial"/>
      <family val="2"/>
    </font>
    <font>
      <b/>
      <sz val="11"/>
      <color theme="1"/>
      <name val="Arial"/>
      <family val="2"/>
    </font>
    <font>
      <sz val="14"/>
      <color theme="1"/>
      <name val="Arial"/>
      <family val="2"/>
    </font>
    <font>
      <sz val="12"/>
      <color theme="1"/>
      <name val="Calibri"/>
      <family val="2"/>
    </font>
    <font>
      <sz val="11"/>
      <color theme="1"/>
      <name val="Calibri"/>
      <family val="2"/>
      <scheme val="minor"/>
    </font>
    <font>
      <b/>
      <sz val="10"/>
      <color theme="1"/>
      <name val="Arial"/>
      <family val="2"/>
    </font>
    <font>
      <b/>
      <sz val="8"/>
      <color theme="1"/>
      <name val="Arial"/>
      <family val="2"/>
    </font>
    <font>
      <sz val="10"/>
      <color rgb="FF000000"/>
      <name val="Arial"/>
      <family val="2"/>
    </font>
    <font>
      <b/>
      <sz val="14"/>
      <color rgb="FF000000"/>
      <name val="Arial"/>
      <family val="2"/>
    </font>
    <font>
      <sz val="9"/>
      <color theme="1"/>
      <name val="Arial"/>
      <family val="2"/>
    </font>
    <font>
      <sz val="7"/>
      <color theme="1"/>
      <name val="Arial"/>
      <family val="2"/>
    </font>
    <font>
      <b/>
      <sz val="9"/>
      <color theme="1"/>
      <name val="Arial"/>
      <family val="2"/>
    </font>
    <font>
      <b/>
      <sz val="9"/>
      <color rgb="FF000000"/>
      <name val="Arial"/>
      <family val="2"/>
    </font>
    <font>
      <sz val="14"/>
      <color theme="1"/>
      <name val="Tahoma"/>
      <family val="2"/>
    </font>
    <font>
      <b/>
      <sz val="14"/>
      <color theme="1"/>
      <name val="Tahoma"/>
      <family val="2"/>
    </font>
    <font>
      <b/>
      <sz val="20"/>
      <color theme="1"/>
      <name val="Calibri"/>
      <family val="2"/>
    </font>
    <font>
      <sz val="11"/>
      <color theme="1"/>
      <name val="Times New Roman"/>
      <family val="1"/>
    </font>
    <font>
      <u/>
      <sz val="11"/>
      <color rgb="FF1155CC"/>
      <name val="Calibri"/>
      <family val="2"/>
    </font>
    <font>
      <b/>
      <sz val="20"/>
      <color rgb="FFFF0000"/>
      <name val="Arial"/>
      <family val="2"/>
    </font>
    <font>
      <b/>
      <sz val="10"/>
      <color rgb="FFFF0000"/>
      <name val="Arial"/>
      <family val="2"/>
    </font>
    <font>
      <u/>
      <sz val="11"/>
      <color theme="10"/>
      <name val="Calibri"/>
      <family val="2"/>
      <scheme val="minor"/>
    </font>
    <font>
      <sz val="12"/>
      <color theme="1"/>
      <name val="Calibri"/>
      <family val="2"/>
      <scheme val="minor"/>
    </font>
    <font>
      <u/>
      <sz val="12"/>
      <color rgb="FF1155CC"/>
      <name val="Calibri"/>
      <family val="2"/>
      <scheme val="minor"/>
    </font>
    <font>
      <u/>
      <sz val="12"/>
      <color theme="1"/>
      <name val="Calibri"/>
      <family val="2"/>
      <scheme val="minor"/>
    </font>
    <font>
      <sz val="12"/>
      <color theme="1"/>
      <name val="Calibri"/>
      <family val="2"/>
    </font>
    <font>
      <u/>
      <sz val="11"/>
      <color theme="10"/>
      <name val="Calibri"/>
      <family val="2"/>
    </font>
    <font>
      <sz val="10"/>
      <color theme="1"/>
      <name val="Arial"/>
      <family val="2"/>
    </font>
    <font>
      <sz val="11"/>
      <color theme="1"/>
      <name val="Calibri"/>
      <family val="2"/>
      <scheme val="minor"/>
    </font>
  </fonts>
  <fills count="15">
    <fill>
      <patternFill patternType="none"/>
    </fill>
    <fill>
      <patternFill patternType="gray125"/>
    </fill>
    <fill>
      <patternFill patternType="solid">
        <fgColor theme="0"/>
        <bgColor theme="0"/>
      </patternFill>
    </fill>
    <fill>
      <patternFill patternType="solid">
        <fgColor rgb="FF92D050"/>
        <bgColor rgb="FF92D050"/>
      </patternFill>
    </fill>
    <fill>
      <patternFill patternType="solid">
        <fgColor rgb="FF00B050"/>
        <bgColor rgb="FF00B050"/>
      </patternFill>
    </fill>
    <fill>
      <patternFill patternType="solid">
        <fgColor rgb="FF76923C"/>
        <bgColor rgb="FF76923C"/>
      </patternFill>
    </fill>
    <fill>
      <patternFill patternType="solid">
        <fgColor rgb="FF669900"/>
        <bgColor rgb="FF669900"/>
      </patternFill>
    </fill>
    <fill>
      <patternFill patternType="solid">
        <fgColor rgb="FFEAF1DD"/>
        <bgColor rgb="FFEAF1DD"/>
      </patternFill>
    </fill>
    <fill>
      <patternFill patternType="solid">
        <fgColor rgb="FFD6E3BC"/>
        <bgColor rgb="FFD6E3BC"/>
      </patternFill>
    </fill>
    <fill>
      <patternFill patternType="solid">
        <fgColor rgb="FFD8D8D8"/>
        <bgColor rgb="FFD8D8D8"/>
      </patternFill>
    </fill>
    <fill>
      <patternFill patternType="solid">
        <fgColor rgb="FFFFFFFF"/>
        <bgColor rgb="FFFFFFFF"/>
      </patternFill>
    </fill>
    <fill>
      <patternFill patternType="solid">
        <fgColor rgb="FF92D050"/>
        <bgColor indexed="64"/>
      </patternFill>
    </fill>
    <fill>
      <patternFill patternType="solid">
        <fgColor theme="6" tint="-0.249977111117893"/>
        <bgColor rgb="FF92D050"/>
      </patternFill>
    </fill>
    <fill>
      <patternFill patternType="solid">
        <fgColor theme="0" tint="-0.14999847407452621"/>
        <bgColor indexed="64"/>
      </patternFill>
    </fill>
    <fill>
      <patternFill patternType="solid">
        <fgColor theme="0" tint="-0.249977111117893"/>
        <bgColor indexed="64"/>
      </patternFill>
    </fill>
  </fills>
  <borders count="162">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bottom style="medium">
        <color rgb="FF000000"/>
      </bottom>
      <diagonal/>
    </border>
    <border>
      <left/>
      <right style="medium">
        <color rgb="FF000000"/>
      </right>
      <top/>
      <bottom/>
      <diagonal/>
    </border>
    <border>
      <left/>
      <right/>
      <top style="medium">
        <color rgb="FF000000"/>
      </top>
      <bottom style="medium">
        <color rgb="FF000000"/>
      </bottom>
      <diagonal/>
    </border>
    <border>
      <left style="medium">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bottom/>
      <diagonal/>
    </border>
    <border>
      <left/>
      <right style="medium">
        <color rgb="FF000000"/>
      </right>
      <top style="medium">
        <color rgb="FF000000"/>
      </top>
      <bottom/>
      <diagonal/>
    </border>
    <border>
      <left style="medium">
        <color rgb="FF000000"/>
      </left>
      <right/>
      <top style="medium">
        <color rgb="FF000000"/>
      </top>
      <bottom/>
      <diagonal/>
    </border>
    <border>
      <left/>
      <right/>
      <top/>
      <bottom style="thin">
        <color rgb="FF000000"/>
      </bottom>
      <diagonal/>
    </border>
    <border>
      <left/>
      <right style="thin">
        <color rgb="FF000000"/>
      </right>
      <top/>
      <bottom style="thin">
        <color rgb="FF000000"/>
      </bottom>
      <diagonal/>
    </border>
    <border>
      <left style="medium">
        <color rgb="FF000000"/>
      </left>
      <right/>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medium">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medium">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right/>
      <top style="medium">
        <color rgb="FF000000"/>
      </top>
      <bottom style="thin">
        <color rgb="FF000000"/>
      </bottom>
      <diagonal/>
    </border>
    <border>
      <left style="medium">
        <color rgb="FF000000"/>
      </left>
      <right/>
      <top/>
      <bottom/>
      <diagonal/>
    </border>
    <border>
      <left/>
      <right/>
      <top/>
      <bottom/>
      <diagonal/>
    </border>
    <border>
      <left/>
      <right/>
      <top/>
      <bottom/>
      <diagonal/>
    </border>
    <border>
      <left style="thin">
        <color rgb="FF000000"/>
      </left>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style="thin">
        <color rgb="FF000000"/>
      </top>
      <bottom style="medium">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style="medium">
        <color rgb="FF000000"/>
      </bottom>
      <diagonal/>
    </border>
    <border>
      <left style="thin">
        <color rgb="FF000000"/>
      </left>
      <right/>
      <top/>
      <bottom style="medium">
        <color rgb="FF000000"/>
      </bottom>
      <diagonal/>
    </border>
    <border>
      <left/>
      <right style="thin">
        <color rgb="FF000000"/>
      </right>
      <top style="medium">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diagonal/>
    </border>
    <border>
      <left/>
      <right style="thin">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top style="thin">
        <color rgb="FF000000"/>
      </top>
      <bottom style="thin">
        <color rgb="FF000000"/>
      </bottom>
      <diagonal/>
    </border>
    <border>
      <left/>
      <right/>
      <top style="thin">
        <color rgb="FF000000"/>
      </top>
      <bottom/>
      <diagonal/>
    </border>
    <border>
      <left/>
      <right/>
      <top style="medium">
        <color rgb="FF000000"/>
      </top>
      <bottom style="thin">
        <color rgb="FF000000"/>
      </bottom>
      <diagonal/>
    </border>
    <border>
      <left style="thin">
        <color rgb="FF000000"/>
      </left>
      <right/>
      <top/>
      <bottom style="medium">
        <color rgb="FF000000"/>
      </bottom>
      <diagonal/>
    </border>
    <border>
      <left style="thin">
        <color rgb="FF000000"/>
      </left>
      <right style="thin">
        <color rgb="FF000000"/>
      </right>
      <top/>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thin">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style="medium">
        <color rgb="FF000000"/>
      </left>
      <right/>
      <top style="thin">
        <color rgb="FF000000"/>
      </top>
      <bottom style="medium">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bottom/>
      <diagonal/>
    </border>
    <border>
      <left style="medium">
        <color rgb="FF000000"/>
      </left>
      <right/>
      <top/>
      <bottom/>
      <diagonal/>
    </border>
    <border>
      <left/>
      <right style="thin">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thin">
        <color rgb="FF000000"/>
      </top>
      <bottom/>
      <diagonal/>
    </border>
    <border>
      <left/>
      <right style="medium">
        <color rgb="FF000000"/>
      </right>
      <top style="thin">
        <color rgb="FF000000"/>
      </top>
      <bottom/>
      <diagonal/>
    </border>
    <border>
      <left style="thin">
        <color rgb="FF000000"/>
      </left>
      <right style="medium">
        <color rgb="FF000000"/>
      </right>
      <top style="thin">
        <color rgb="FF000000"/>
      </top>
      <bottom/>
      <diagonal/>
    </border>
    <border>
      <left/>
      <right/>
      <top style="thin">
        <color rgb="FF000000"/>
      </top>
      <bottom/>
      <diagonal/>
    </border>
    <border>
      <left/>
      <right/>
      <top/>
      <bottom style="thin">
        <color rgb="FF000000"/>
      </bottom>
      <diagonal/>
    </border>
    <border>
      <left/>
      <right style="thin">
        <color rgb="FF000000"/>
      </right>
      <top style="thin">
        <color rgb="FF000000"/>
      </top>
      <bottom/>
      <diagonal/>
    </border>
    <border>
      <left style="thin">
        <color rgb="FF000000"/>
      </left>
      <right/>
      <top style="thin">
        <color rgb="FF000000"/>
      </top>
      <bottom style="medium">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diagonal/>
    </border>
    <border>
      <left style="medium">
        <color indexed="64"/>
      </left>
      <right style="medium">
        <color rgb="FF000000"/>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3">
    <xf numFmtId="0" fontId="0" fillId="0" borderId="0"/>
    <xf numFmtId="0" fontId="36" fillId="0" borderId="0" applyNumberFormat="0" applyFill="0" applyBorder="0" applyAlignment="0" applyProtection="0"/>
    <xf numFmtId="0" fontId="43" fillId="0" borderId="79"/>
  </cellStyleXfs>
  <cellXfs count="666">
    <xf numFmtId="0" fontId="0" fillId="0" borderId="0" xfId="0" applyFont="1" applyAlignment="1"/>
    <xf numFmtId="0" fontId="1" fillId="2" borderId="1" xfId="0" applyFont="1" applyFill="1" applyBorder="1"/>
    <xf numFmtId="0" fontId="1" fillId="2" borderId="1" xfId="0" applyFont="1" applyFill="1" applyBorder="1" applyAlignment="1">
      <alignment horizontal="center"/>
    </xf>
    <xf numFmtId="0" fontId="1" fillId="0" borderId="0" xfId="0" applyFont="1" applyAlignment="1">
      <alignment horizontal="center"/>
    </xf>
    <xf numFmtId="0" fontId="1" fillId="0" borderId="9" xfId="0" applyFont="1" applyBorder="1"/>
    <xf numFmtId="0" fontId="1" fillId="0" borderId="10" xfId="0" applyFont="1" applyBorder="1"/>
    <xf numFmtId="0" fontId="8" fillId="2" borderId="1" xfId="0" applyFont="1" applyFill="1" applyBorder="1" applyAlignment="1">
      <alignment horizontal="center" vertical="center" wrapText="1"/>
    </xf>
    <xf numFmtId="0" fontId="8" fillId="2" borderId="1" xfId="0" applyFont="1" applyFill="1" applyBorder="1"/>
    <xf numFmtId="0" fontId="8" fillId="2" borderId="19" xfId="0" applyFont="1" applyFill="1" applyBorder="1"/>
    <xf numFmtId="0" fontId="8" fillId="3" borderId="29" xfId="0" applyFont="1" applyFill="1" applyBorder="1" applyAlignment="1">
      <alignment vertical="center" wrapText="1"/>
    </xf>
    <xf numFmtId="0" fontId="8" fillId="3" borderId="30" xfId="0" applyFont="1" applyFill="1" applyBorder="1" applyAlignment="1">
      <alignment vertical="center" wrapText="1"/>
    </xf>
    <xf numFmtId="0" fontId="8" fillId="4" borderId="31" xfId="0" applyFont="1" applyFill="1" applyBorder="1" applyAlignment="1">
      <alignment horizontal="center" vertical="center" wrapText="1"/>
    </xf>
    <xf numFmtId="0" fontId="8" fillId="4" borderId="32" xfId="0" applyFont="1" applyFill="1" applyBorder="1" applyAlignment="1">
      <alignment horizontal="center" vertical="center" wrapText="1"/>
    </xf>
    <xf numFmtId="0" fontId="8" fillId="7" borderId="30" xfId="0" applyFont="1" applyFill="1" applyBorder="1" applyAlignment="1">
      <alignment horizontal="center" vertical="center" wrapText="1"/>
    </xf>
    <xf numFmtId="0" fontId="8" fillId="3" borderId="30" xfId="0" applyFont="1" applyFill="1" applyBorder="1" applyAlignment="1">
      <alignment horizontal="center" vertical="center" wrapText="1"/>
    </xf>
    <xf numFmtId="0" fontId="8" fillId="3" borderId="33" xfId="0" applyFont="1" applyFill="1" applyBorder="1" applyAlignment="1">
      <alignment horizontal="center" vertical="center" wrapText="1"/>
    </xf>
    <xf numFmtId="0" fontId="10" fillId="5" borderId="34" xfId="0" applyFont="1" applyFill="1" applyBorder="1" applyAlignment="1">
      <alignment horizontal="center" vertical="center" wrapText="1"/>
    </xf>
    <xf numFmtId="0" fontId="10" fillId="8" borderId="35"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7" borderId="34" xfId="0" applyFont="1" applyFill="1" applyBorder="1" applyAlignment="1">
      <alignment horizontal="center" vertical="center" wrapText="1"/>
    </xf>
    <xf numFmtId="0" fontId="10" fillId="8" borderId="34" xfId="0" applyFont="1" applyFill="1" applyBorder="1" applyAlignment="1">
      <alignment horizontal="center" vertical="center" wrapText="1"/>
    </xf>
    <xf numFmtId="0" fontId="8" fillId="4" borderId="29" xfId="0" applyFont="1" applyFill="1" applyBorder="1" applyAlignment="1">
      <alignment horizontal="center" vertical="center" wrapText="1"/>
    </xf>
    <xf numFmtId="0" fontId="10" fillId="8" borderId="36" xfId="0" applyFont="1" applyFill="1" applyBorder="1" applyAlignment="1">
      <alignment horizontal="center" vertical="center" wrapText="1"/>
    </xf>
    <xf numFmtId="0" fontId="10" fillId="3" borderId="31" xfId="0" applyFont="1" applyFill="1" applyBorder="1" applyAlignment="1">
      <alignment horizontal="center" vertical="center" wrapText="1"/>
    </xf>
    <xf numFmtId="0" fontId="10" fillId="8"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10" fontId="1" fillId="0" borderId="0" xfId="0" applyNumberFormat="1" applyFont="1" applyAlignment="1">
      <alignment horizontal="center"/>
    </xf>
    <xf numFmtId="0" fontId="14" fillId="2" borderId="1" xfId="0" applyFont="1" applyFill="1" applyBorder="1"/>
    <xf numFmtId="0" fontId="14" fillId="9" borderId="43" xfId="0" applyFont="1" applyFill="1" applyBorder="1" applyAlignment="1">
      <alignment horizontal="center" vertical="center"/>
    </xf>
    <xf numFmtId="0" fontId="8" fillId="0" borderId="0" xfId="0" applyFont="1" applyAlignment="1">
      <alignment horizontal="center"/>
    </xf>
    <xf numFmtId="0" fontId="1" fillId="0" borderId="43" xfId="0" applyFont="1" applyBorder="1" applyAlignment="1">
      <alignment horizontal="center" vertical="center"/>
    </xf>
    <xf numFmtId="0" fontId="1" fillId="0" borderId="44" xfId="0" applyFont="1" applyBorder="1" applyAlignment="1">
      <alignment horizontal="left" vertical="center" wrapText="1"/>
    </xf>
    <xf numFmtId="0" fontId="15" fillId="2" borderId="1" xfId="0" applyFont="1" applyFill="1" applyBorder="1"/>
    <xf numFmtId="0" fontId="16" fillId="2" borderId="1" xfId="0" applyFont="1" applyFill="1" applyBorder="1"/>
    <xf numFmtId="0" fontId="8" fillId="2" borderId="1" xfId="0" applyFont="1" applyFill="1" applyBorder="1" applyAlignment="1">
      <alignment horizontal="center"/>
    </xf>
    <xf numFmtId="164" fontId="1" fillId="2" borderId="1" xfId="0" applyNumberFormat="1" applyFont="1" applyFill="1" applyBorder="1" applyAlignment="1">
      <alignment horizontal="center"/>
    </xf>
    <xf numFmtId="0" fontId="12" fillId="3" borderId="29" xfId="0" applyFont="1" applyFill="1" applyBorder="1" applyAlignment="1">
      <alignment horizontal="center" vertical="center" wrapText="1"/>
    </xf>
    <xf numFmtId="0" fontId="12" fillId="3" borderId="32" xfId="0" applyFont="1" applyFill="1" applyBorder="1" applyAlignment="1">
      <alignment horizontal="center" vertical="center" wrapText="1"/>
    </xf>
    <xf numFmtId="0" fontId="17" fillId="3" borderId="30" xfId="0" applyFont="1" applyFill="1" applyBorder="1" applyAlignment="1">
      <alignment horizontal="center" vertical="center" wrapText="1"/>
    </xf>
    <xf numFmtId="0" fontId="8" fillId="7" borderId="53" xfId="0" applyFont="1" applyFill="1" applyBorder="1" applyAlignment="1">
      <alignment horizontal="center" vertical="center" wrapText="1"/>
    </xf>
    <xf numFmtId="0" fontId="8" fillId="3" borderId="53" xfId="0" applyFont="1" applyFill="1" applyBorder="1" applyAlignment="1">
      <alignment horizontal="center" vertical="center" wrapText="1"/>
    </xf>
    <xf numFmtId="0" fontId="10" fillId="8" borderId="55" xfId="0" applyFont="1" applyFill="1" applyBorder="1" applyAlignment="1">
      <alignment horizontal="center" vertical="center" wrapText="1"/>
    </xf>
    <xf numFmtId="0" fontId="10" fillId="8" borderId="54" xfId="0" applyFont="1" applyFill="1" applyBorder="1" applyAlignment="1">
      <alignment horizontal="center" vertical="center" wrapText="1"/>
    </xf>
    <xf numFmtId="0" fontId="10" fillId="3" borderId="56" xfId="0" applyFont="1" applyFill="1" applyBorder="1" applyAlignment="1">
      <alignment horizontal="center" vertical="center" wrapText="1"/>
    </xf>
    <xf numFmtId="0" fontId="10" fillId="5" borderId="56" xfId="0" applyFont="1" applyFill="1" applyBorder="1" applyAlignment="1">
      <alignment horizontal="center" vertical="center" wrapText="1"/>
    </xf>
    <xf numFmtId="0" fontId="12" fillId="3" borderId="62" xfId="0" applyFont="1" applyFill="1" applyBorder="1" applyAlignment="1">
      <alignment horizontal="left" vertical="center" wrapText="1"/>
    </xf>
    <xf numFmtId="0" fontId="12" fillId="4" borderId="62" xfId="0" applyFont="1" applyFill="1" applyBorder="1" applyAlignment="1">
      <alignment horizontal="left" vertical="center" wrapText="1"/>
    </xf>
    <xf numFmtId="168" fontId="12" fillId="5" borderId="63" xfId="0" applyNumberFormat="1" applyFont="1" applyFill="1" applyBorder="1" applyAlignment="1">
      <alignment horizontal="center" vertical="center" wrapText="1"/>
    </xf>
    <xf numFmtId="0" fontId="12" fillId="4" borderId="65" xfId="0" applyFont="1" applyFill="1" applyBorder="1" applyAlignment="1">
      <alignment horizontal="left" vertical="center" wrapText="1"/>
    </xf>
    <xf numFmtId="0" fontId="12" fillId="3" borderId="67" xfId="0" applyFont="1" applyFill="1" applyBorder="1" applyAlignment="1">
      <alignment horizontal="left" vertical="center" wrapText="1"/>
    </xf>
    <xf numFmtId="0" fontId="12" fillId="3" borderId="69" xfId="0" applyFont="1" applyFill="1" applyBorder="1" applyAlignment="1">
      <alignment horizontal="left" vertical="center" wrapText="1"/>
    </xf>
    <xf numFmtId="0" fontId="12" fillId="3" borderId="73" xfId="0" applyFont="1" applyFill="1" applyBorder="1" applyAlignment="1">
      <alignment horizontal="left" vertical="center" wrapText="1"/>
    </xf>
    <xf numFmtId="0" fontId="12" fillId="4" borderId="80" xfId="0" applyFont="1" applyFill="1" applyBorder="1" applyAlignment="1">
      <alignment horizontal="left" vertical="top" wrapText="1"/>
    </xf>
    <xf numFmtId="0" fontId="12" fillId="3" borderId="84" xfId="0" applyFont="1" applyFill="1" applyBorder="1" applyAlignment="1">
      <alignment horizontal="left" vertical="center" wrapText="1"/>
    </xf>
    <xf numFmtId="0" fontId="15" fillId="0" borderId="0" xfId="0" applyFont="1"/>
    <xf numFmtId="0" fontId="16" fillId="0" borderId="0" xfId="0" applyFont="1"/>
    <xf numFmtId="3" fontId="8" fillId="0" borderId="0" xfId="0" applyNumberFormat="1" applyFont="1" applyAlignment="1">
      <alignment horizontal="center"/>
    </xf>
    <xf numFmtId="0" fontId="14" fillId="0" borderId="0" xfId="0" applyFont="1"/>
    <xf numFmtId="3" fontId="1" fillId="0" borderId="0" xfId="0" applyNumberFormat="1" applyFont="1"/>
    <xf numFmtId="3" fontId="14" fillId="0" borderId="0" xfId="0" applyNumberFormat="1" applyFont="1"/>
    <xf numFmtId="0" fontId="1" fillId="0" borderId="0" xfId="0" applyFont="1"/>
    <xf numFmtId="0" fontId="20" fillId="0" borderId="0" xfId="0" applyFont="1"/>
    <xf numFmtId="0" fontId="6" fillId="2" borderId="87" xfId="0" applyFont="1" applyFill="1" applyBorder="1" applyAlignment="1">
      <alignment horizontal="center" vertical="center" wrapText="1"/>
    </xf>
    <xf numFmtId="0" fontId="15" fillId="10" borderId="1" xfId="0" applyFont="1" applyFill="1" applyBorder="1" applyAlignment="1">
      <alignment vertical="center"/>
    </xf>
    <xf numFmtId="0" fontId="22" fillId="3" borderId="64" xfId="0" applyFont="1" applyFill="1" applyBorder="1" applyAlignment="1">
      <alignment horizontal="center" vertical="center" textRotation="90" wrapText="1"/>
    </xf>
    <xf numFmtId="0" fontId="22" fillId="3" borderId="86" xfId="0" applyFont="1" applyFill="1" applyBorder="1" applyAlignment="1">
      <alignment horizontal="center" vertical="center" textRotation="90" wrapText="1"/>
    </xf>
    <xf numFmtId="10" fontId="15" fillId="3" borderId="86" xfId="0" applyNumberFormat="1" applyFont="1" applyFill="1" applyBorder="1" applyAlignment="1">
      <alignment horizontal="center" vertical="center" wrapText="1"/>
    </xf>
    <xf numFmtId="0" fontId="21" fillId="3" borderId="86" xfId="0" applyFont="1" applyFill="1" applyBorder="1" applyAlignment="1">
      <alignment horizontal="center" vertical="center" wrapText="1"/>
    </xf>
    <xf numFmtId="170" fontId="15" fillId="3" borderId="100" xfId="0" applyNumberFormat="1" applyFont="1" applyFill="1" applyBorder="1" applyAlignment="1">
      <alignment vertical="center"/>
    </xf>
    <xf numFmtId="10" fontId="15" fillId="3" borderId="75" xfId="0" applyNumberFormat="1" applyFont="1" applyFill="1" applyBorder="1" applyAlignment="1">
      <alignment vertical="center"/>
    </xf>
    <xf numFmtId="170" fontId="15" fillId="4" borderId="102" xfId="0" applyNumberFormat="1" applyFont="1" applyFill="1" applyBorder="1" applyAlignment="1">
      <alignment vertical="center"/>
    </xf>
    <xf numFmtId="170" fontId="15" fillId="4" borderId="43" xfId="0" applyNumberFormat="1" applyFont="1" applyFill="1" applyBorder="1" applyAlignment="1">
      <alignment vertical="center"/>
    </xf>
    <xf numFmtId="170" fontId="15" fillId="3" borderId="102" xfId="0" applyNumberFormat="1" applyFont="1" applyFill="1" applyBorder="1" applyAlignment="1">
      <alignment vertical="center"/>
    </xf>
    <xf numFmtId="10" fontId="15" fillId="3" borderId="43" xfId="0" applyNumberFormat="1" applyFont="1" applyFill="1" applyBorder="1" applyAlignment="1">
      <alignment vertical="center"/>
    </xf>
    <xf numFmtId="170" fontId="15" fillId="4" borderId="104" xfId="0" applyNumberFormat="1" applyFont="1" applyFill="1" applyBorder="1" applyAlignment="1">
      <alignment vertical="center"/>
    </xf>
    <xf numFmtId="170" fontId="15" fillId="4" borderId="86" xfId="0" applyNumberFormat="1" applyFont="1" applyFill="1" applyBorder="1" applyAlignment="1">
      <alignment vertical="center"/>
    </xf>
    <xf numFmtId="170" fontId="15" fillId="4" borderId="107" xfId="0" applyNumberFormat="1" applyFont="1" applyFill="1" applyBorder="1" applyAlignment="1">
      <alignment vertical="center"/>
    </xf>
    <xf numFmtId="170" fontId="15" fillId="4" borderId="64" xfId="0" applyNumberFormat="1" applyFont="1" applyFill="1" applyBorder="1" applyAlignment="1">
      <alignment vertical="center"/>
    </xf>
    <xf numFmtId="170" fontId="15" fillId="3" borderId="75" xfId="0" applyNumberFormat="1" applyFont="1" applyFill="1" applyBorder="1" applyAlignment="1">
      <alignment vertical="center"/>
    </xf>
    <xf numFmtId="170" fontId="15" fillId="3" borderId="43" xfId="0" applyNumberFormat="1" applyFont="1" applyFill="1" applyBorder="1" applyAlignment="1">
      <alignment vertical="center"/>
    </xf>
    <xf numFmtId="10" fontId="15" fillId="4" borderId="64" xfId="0" applyNumberFormat="1" applyFont="1" applyFill="1" applyBorder="1" applyAlignment="1">
      <alignment vertical="center"/>
    </xf>
    <xf numFmtId="10" fontId="15" fillId="4" borderId="43" xfId="0" applyNumberFormat="1" applyFont="1" applyFill="1" applyBorder="1" applyAlignment="1">
      <alignment vertical="center"/>
    </xf>
    <xf numFmtId="170" fontId="15" fillId="3" borderId="110" xfId="0" applyNumberFormat="1" applyFont="1" applyFill="1" applyBorder="1" applyAlignment="1">
      <alignment vertical="center"/>
    </xf>
    <xf numFmtId="9" fontId="21" fillId="3" borderId="112" xfId="0" applyNumberFormat="1" applyFont="1" applyFill="1" applyBorder="1" applyAlignment="1">
      <alignment horizontal="center" vertical="center" wrapText="1"/>
    </xf>
    <xf numFmtId="0" fontId="21" fillId="3" borderId="113" xfId="0" applyFont="1" applyFill="1" applyBorder="1" applyAlignment="1">
      <alignment horizontal="center" vertical="center" wrapText="1"/>
    </xf>
    <xf numFmtId="0" fontId="15" fillId="10" borderId="1" xfId="0" applyFont="1" applyFill="1" applyBorder="1" applyAlignment="1">
      <alignment horizontal="left" vertical="center"/>
    </xf>
    <xf numFmtId="10" fontId="15" fillId="10" borderId="1" xfId="0" applyNumberFormat="1" applyFont="1" applyFill="1" applyBorder="1" applyAlignment="1">
      <alignment vertical="center"/>
    </xf>
    <xf numFmtId="0" fontId="15" fillId="0" borderId="0" xfId="0" applyFont="1" applyAlignment="1">
      <alignment vertical="center"/>
    </xf>
    <xf numFmtId="10" fontId="15" fillId="0" borderId="0" xfId="0" applyNumberFormat="1" applyFont="1" applyAlignment="1">
      <alignment vertical="center"/>
    </xf>
    <xf numFmtId="0" fontId="15" fillId="0" borderId="0" xfId="0" applyFont="1" applyAlignment="1">
      <alignment horizontal="left" vertical="center"/>
    </xf>
    <xf numFmtId="0" fontId="21" fillId="3" borderId="64" xfId="0" applyFont="1" applyFill="1" applyBorder="1" applyAlignment="1">
      <alignment horizontal="center" vertical="center" wrapText="1"/>
    </xf>
    <xf numFmtId="0" fontId="21" fillId="3" borderId="64" xfId="0" applyFont="1" applyFill="1" applyBorder="1" applyAlignment="1">
      <alignment horizontal="center" vertical="top" wrapText="1"/>
    </xf>
    <xf numFmtId="0" fontId="1" fillId="10" borderId="1" xfId="0" applyFont="1" applyFill="1" applyBorder="1"/>
    <xf numFmtId="4" fontId="1" fillId="10" borderId="1" xfId="0" applyNumberFormat="1" applyFont="1" applyFill="1" applyBorder="1"/>
    <xf numFmtId="0" fontId="14" fillId="10" borderId="1" xfId="0" applyFont="1" applyFill="1" applyBorder="1"/>
    <xf numFmtId="0" fontId="12" fillId="0" borderId="0" xfId="0" applyFont="1"/>
    <xf numFmtId="0" fontId="21" fillId="4" borderId="81" xfId="0" applyFont="1" applyFill="1" applyBorder="1" applyAlignment="1">
      <alignment horizontal="center" vertical="center"/>
    </xf>
    <xf numFmtId="0" fontId="21" fillId="3" borderId="43" xfId="0" applyFont="1" applyFill="1" applyBorder="1" applyAlignment="1">
      <alignment horizontal="center" vertical="center" wrapText="1"/>
    </xf>
    <xf numFmtId="0" fontId="21" fillId="3" borderId="82" xfId="0" applyFont="1" applyFill="1" applyBorder="1" applyAlignment="1">
      <alignment horizontal="center" vertical="center" wrapText="1"/>
    </xf>
    <xf numFmtId="0" fontId="12" fillId="0" borderId="81" xfId="0" applyFont="1" applyBorder="1"/>
    <xf numFmtId="0" fontId="1" fillId="0" borderId="43" xfId="0" applyFont="1" applyBorder="1"/>
    <xf numFmtId="3" fontId="1" fillId="0" borderId="43" xfId="0" applyNumberFormat="1" applyFont="1" applyBorder="1"/>
    <xf numFmtId="167" fontId="1" fillId="0" borderId="43" xfId="0" applyNumberFormat="1" applyFont="1" applyBorder="1"/>
    <xf numFmtId="10" fontId="1" fillId="0" borderId="82" xfId="0" applyNumberFormat="1" applyFont="1" applyBorder="1"/>
    <xf numFmtId="0" fontId="12" fillId="0" borderId="85" xfId="0" applyFont="1" applyBorder="1"/>
    <xf numFmtId="0" fontId="1" fillId="0" borderId="86" xfId="0" applyFont="1" applyBorder="1"/>
    <xf numFmtId="3" fontId="1" fillId="0" borderId="86" xfId="0" applyNumberFormat="1" applyFont="1" applyBorder="1"/>
    <xf numFmtId="167" fontId="1" fillId="0" borderId="86" xfId="0" applyNumberFormat="1" applyFont="1" applyBorder="1"/>
    <xf numFmtId="0" fontId="1" fillId="0" borderId="81" xfId="0" applyFont="1" applyBorder="1"/>
    <xf numFmtId="9" fontId="1" fillId="0" borderId="82" xfId="0" applyNumberFormat="1" applyFont="1" applyBorder="1" applyAlignment="1">
      <alignment horizontal="center" vertical="center"/>
    </xf>
    <xf numFmtId="10" fontId="1" fillId="0" borderId="82" xfId="0" applyNumberFormat="1" applyFont="1" applyBorder="1" applyAlignment="1">
      <alignment horizontal="center" vertical="center"/>
    </xf>
    <xf numFmtId="0" fontId="1" fillId="0" borderId="85" xfId="0" applyFont="1" applyBorder="1"/>
    <xf numFmtId="9" fontId="1" fillId="0" borderId="82" xfId="0" applyNumberFormat="1" applyFont="1" applyBorder="1"/>
    <xf numFmtId="10" fontId="1" fillId="0" borderId="82" xfId="0" applyNumberFormat="1" applyFont="1" applyBorder="1" applyAlignment="1">
      <alignment horizontal="center"/>
    </xf>
    <xf numFmtId="166" fontId="1" fillId="0" borderId="43" xfId="0" applyNumberFormat="1" applyFont="1" applyBorder="1" applyAlignment="1">
      <alignment horizontal="center"/>
    </xf>
    <xf numFmtId="0" fontId="1" fillId="0" borderId="82" xfId="0" applyFont="1" applyBorder="1"/>
    <xf numFmtId="0" fontId="21" fillId="4" borderId="119" xfId="0" applyFont="1" applyFill="1" applyBorder="1" applyAlignment="1">
      <alignment horizontal="center" vertical="center"/>
    </xf>
    <xf numFmtId="0" fontId="21" fillId="3" borderId="135" xfId="0" applyFont="1" applyFill="1" applyBorder="1" applyAlignment="1">
      <alignment horizontal="center" vertical="center" wrapText="1"/>
    </xf>
    <xf numFmtId="0" fontId="1" fillId="0" borderId="75" xfId="0" applyFont="1" applyBorder="1" applyAlignment="1">
      <alignment vertical="center" wrapText="1"/>
    </xf>
    <xf numFmtId="0" fontId="32" fillId="0" borderId="75" xfId="0" applyFont="1" applyBorder="1" applyAlignment="1">
      <alignment horizontal="left" vertical="center" wrapText="1"/>
    </xf>
    <xf numFmtId="0" fontId="1" fillId="0" borderId="75" xfId="0" applyFont="1" applyBorder="1" applyAlignment="1">
      <alignment horizontal="center" vertical="center" wrapText="1"/>
    </xf>
    <xf numFmtId="2" fontId="1" fillId="0" borderId="75" xfId="0" applyNumberFormat="1" applyFont="1" applyBorder="1" applyAlignment="1">
      <alignment horizontal="center" vertical="center" wrapText="1"/>
    </xf>
    <xf numFmtId="10" fontId="1" fillId="0" borderId="75" xfId="0" applyNumberFormat="1" applyFont="1" applyBorder="1" applyAlignment="1">
      <alignment horizontal="center" vertical="center"/>
    </xf>
    <xf numFmtId="0" fontId="1" fillId="0" borderId="75" xfId="0" applyFont="1" applyBorder="1" applyAlignment="1">
      <alignment horizontal="center" vertical="center"/>
    </xf>
    <xf numFmtId="49" fontId="1" fillId="0" borderId="76" xfId="0" applyNumberFormat="1" applyFont="1" applyBorder="1" applyAlignment="1">
      <alignment horizontal="left" vertical="center" wrapText="1"/>
    </xf>
    <xf numFmtId="0" fontId="1" fillId="0" borderId="43" xfId="0" applyFont="1" applyBorder="1" applyAlignment="1">
      <alignment vertical="center" wrapText="1"/>
    </xf>
    <xf numFmtId="0" fontId="32" fillId="0" borderId="43" xfId="0" applyFont="1" applyBorder="1" applyAlignment="1">
      <alignment horizontal="left" vertical="center" wrapText="1"/>
    </xf>
    <xf numFmtId="0" fontId="1" fillId="0" borderId="43" xfId="0" applyFont="1" applyBorder="1" applyAlignment="1">
      <alignment horizontal="center" vertical="center" wrapText="1"/>
    </xf>
    <xf numFmtId="2" fontId="1" fillId="0" borderId="43" xfId="0" applyNumberFormat="1" applyFont="1" applyBorder="1" applyAlignment="1">
      <alignment horizontal="center" vertical="center" wrapText="1"/>
    </xf>
    <xf numFmtId="10" fontId="1" fillId="0" borderId="43" xfId="0" applyNumberFormat="1" applyFont="1" applyBorder="1" applyAlignment="1">
      <alignment horizontal="center" vertical="center"/>
    </xf>
    <xf numFmtId="49" fontId="1" fillId="0" borderId="82" xfId="0" applyNumberFormat="1" applyFont="1" applyBorder="1" applyAlignment="1">
      <alignment horizontal="left" vertical="center" wrapText="1"/>
    </xf>
    <xf numFmtId="9" fontId="1" fillId="0" borderId="43" xfId="0" applyNumberFormat="1" applyFont="1" applyBorder="1" applyAlignment="1">
      <alignment horizontal="center" vertical="center" wrapText="1"/>
    </xf>
    <xf numFmtId="10" fontId="1" fillId="0" borderId="43" xfId="0" applyNumberFormat="1" applyFont="1" applyBorder="1" applyAlignment="1">
      <alignment horizontal="center" vertical="center" wrapText="1"/>
    </xf>
    <xf numFmtId="0" fontId="1" fillId="0" borderId="86" xfId="0" applyFont="1" applyBorder="1" applyAlignment="1">
      <alignment vertical="center" wrapText="1"/>
    </xf>
    <xf numFmtId="0" fontId="32" fillId="0" borderId="86" xfId="0" applyFont="1" applyBorder="1" applyAlignment="1">
      <alignment horizontal="left" vertical="center" wrapText="1"/>
    </xf>
    <xf numFmtId="0" fontId="1" fillId="0" borderId="86" xfId="0" applyFont="1" applyBorder="1" applyAlignment="1">
      <alignment horizontal="center" vertical="center" wrapText="1"/>
    </xf>
    <xf numFmtId="10" fontId="1" fillId="0" borderId="86" xfId="0" applyNumberFormat="1" applyFont="1" applyBorder="1" applyAlignment="1">
      <alignment horizontal="center" vertical="center"/>
    </xf>
    <xf numFmtId="0" fontId="1" fillId="0" borderId="86" xfId="0" applyFont="1" applyBorder="1" applyAlignment="1">
      <alignment horizontal="center" vertical="center"/>
    </xf>
    <xf numFmtId="49" fontId="1" fillId="0" borderId="87" xfId="0" applyNumberFormat="1" applyFont="1" applyBorder="1" applyAlignment="1">
      <alignment horizontal="left" vertical="center" wrapText="1"/>
    </xf>
    <xf numFmtId="0" fontId="1" fillId="0" borderId="0" xfId="0" applyFont="1" applyAlignment="1">
      <alignment vertical="center" wrapText="1"/>
    </xf>
    <xf numFmtId="0" fontId="12" fillId="0" borderId="0" xfId="0" applyFont="1" applyAlignment="1">
      <alignment horizontal="center" vertical="center"/>
    </xf>
    <xf numFmtId="0" fontId="32" fillId="0" borderId="0" xfId="0" applyFont="1" applyAlignment="1">
      <alignment horizontal="left" vertical="center" wrapText="1"/>
    </xf>
    <xf numFmtId="0" fontId="1" fillId="0" borderId="0" xfId="0" applyFont="1" applyAlignment="1">
      <alignment horizontal="center" vertical="center" wrapText="1"/>
    </xf>
    <xf numFmtId="10" fontId="1" fillId="0" borderId="0" xfId="0" applyNumberFormat="1" applyFont="1" applyAlignment="1">
      <alignment horizontal="center" vertical="center"/>
    </xf>
    <xf numFmtId="0" fontId="1" fillId="0" borderId="0" xfId="0" applyFont="1" applyAlignment="1">
      <alignment horizontal="center" vertical="center"/>
    </xf>
    <xf numFmtId="49" fontId="1" fillId="0" borderId="0" xfId="0" applyNumberFormat="1" applyFont="1" applyAlignment="1">
      <alignment horizontal="left" vertical="center" wrapText="1"/>
    </xf>
    <xf numFmtId="0" fontId="21" fillId="3" borderId="43" xfId="0" applyFont="1" applyFill="1" applyBorder="1" applyAlignment="1">
      <alignment horizontal="center" vertical="top" wrapText="1"/>
    </xf>
    <xf numFmtId="0" fontId="21" fillId="0" borderId="43" xfId="0" applyFont="1" applyBorder="1" applyAlignment="1">
      <alignment horizontal="center" vertical="center" wrapText="1"/>
    </xf>
    <xf numFmtId="10" fontId="21" fillId="0" borderId="43" xfId="0" applyNumberFormat="1" applyFont="1" applyBorder="1" applyAlignment="1">
      <alignment horizontal="center" vertical="center" wrapText="1"/>
    </xf>
    <xf numFmtId="0" fontId="15" fillId="0" borderId="82" xfId="0" applyFont="1" applyBorder="1" applyAlignment="1">
      <alignment horizontal="left" vertical="center" wrapText="1"/>
    </xf>
    <xf numFmtId="10" fontId="21" fillId="0" borderId="61" xfId="0" applyNumberFormat="1" applyFont="1" applyBorder="1" applyAlignment="1">
      <alignment horizontal="center" vertical="center" wrapText="1"/>
    </xf>
    <xf numFmtId="0" fontId="21" fillId="0" borderId="86" xfId="0" applyFont="1" applyBorder="1" applyAlignment="1">
      <alignment horizontal="center" vertical="center" wrapText="1"/>
    </xf>
    <xf numFmtId="10" fontId="21" fillId="0" borderId="86" xfId="0" applyNumberFormat="1" applyFont="1" applyBorder="1" applyAlignment="1">
      <alignment horizontal="center" vertical="center" wrapText="1"/>
    </xf>
    <xf numFmtId="0" fontId="21" fillId="0" borderId="66" xfId="0" applyFont="1" applyBorder="1" applyAlignment="1">
      <alignment horizontal="center" vertical="center" wrapText="1"/>
    </xf>
    <xf numFmtId="0" fontId="15" fillId="0" borderId="82" xfId="0" applyFont="1" applyBorder="1" applyAlignment="1">
      <alignment vertical="center" wrapText="1"/>
    </xf>
    <xf numFmtId="0" fontId="15" fillId="0" borderId="82" xfId="0" applyFont="1" applyBorder="1" applyAlignment="1">
      <alignment horizontal="left" vertical="top" wrapText="1"/>
    </xf>
    <xf numFmtId="0" fontId="15" fillId="0" borderId="82" xfId="0" applyFont="1" applyBorder="1" applyAlignment="1">
      <alignment vertical="top" wrapText="1"/>
    </xf>
    <xf numFmtId="0" fontId="1" fillId="0" borderId="75" xfId="0" applyFont="1" applyBorder="1" applyAlignment="1">
      <alignment vertical="top" wrapText="1"/>
    </xf>
    <xf numFmtId="0" fontId="1" fillId="0" borderId="43" xfId="0" applyFont="1" applyBorder="1" applyAlignment="1">
      <alignment vertical="top" wrapText="1"/>
    </xf>
    <xf numFmtId="2" fontId="1" fillId="0" borderId="43" xfId="0" applyNumberFormat="1" applyFont="1" applyBorder="1" applyAlignment="1">
      <alignment horizontal="center" vertical="center"/>
    </xf>
    <xf numFmtId="9" fontId="1" fillId="0" borderId="43" xfId="0" applyNumberFormat="1" applyFont="1" applyBorder="1" applyAlignment="1">
      <alignment horizontal="center" vertical="center"/>
    </xf>
    <xf numFmtId="0" fontId="15" fillId="0" borderId="87" xfId="0" applyFont="1" applyBorder="1" applyAlignment="1">
      <alignment horizontal="left" vertical="center" wrapText="1"/>
    </xf>
    <xf numFmtId="0" fontId="1" fillId="0" borderId="66" xfId="0" applyFont="1" applyBorder="1" applyAlignment="1">
      <alignment horizontal="center" vertical="center" wrapText="1"/>
    </xf>
    <xf numFmtId="0" fontId="1" fillId="0" borderId="66" xfId="0" applyFont="1" applyBorder="1" applyAlignment="1">
      <alignment horizontal="center" vertical="center"/>
    </xf>
    <xf numFmtId="10" fontId="1" fillId="0" borderId="66" xfId="0" applyNumberFormat="1" applyFont="1" applyBorder="1" applyAlignment="1">
      <alignment horizontal="center" vertical="center"/>
    </xf>
    <xf numFmtId="2" fontId="1" fillId="0" borderId="86" xfId="0" applyNumberFormat="1" applyFont="1" applyBorder="1" applyAlignment="1">
      <alignment horizontal="center" vertical="center"/>
    </xf>
    <xf numFmtId="0" fontId="1" fillId="0" borderId="87" xfId="0" applyFont="1" applyBorder="1"/>
    <xf numFmtId="10" fontId="12" fillId="0" borderId="0" xfId="0" applyNumberFormat="1" applyFont="1"/>
    <xf numFmtId="0" fontId="21" fillId="3" borderId="87" xfId="0" applyFont="1" applyFill="1" applyBorder="1" applyAlignment="1">
      <alignment horizontal="center" vertical="center" wrapText="1"/>
    </xf>
    <xf numFmtId="0" fontId="1" fillId="0" borderId="75" xfId="0" applyFont="1" applyBorder="1" applyAlignment="1">
      <alignment horizontal="left" vertical="center" wrapText="1"/>
    </xf>
    <xf numFmtId="3" fontId="1" fillId="0" borderId="43" xfId="0" applyNumberFormat="1" applyFont="1" applyBorder="1" applyAlignment="1">
      <alignment horizontal="center" vertical="center"/>
    </xf>
    <xf numFmtId="0" fontId="1" fillId="0" borderId="101" xfId="0" applyFont="1" applyBorder="1" applyAlignment="1">
      <alignment horizontal="center" vertical="center"/>
    </xf>
    <xf numFmtId="0" fontId="1" fillId="0" borderId="24" xfId="0" applyFont="1" applyBorder="1" applyAlignment="1">
      <alignment horizontal="left" vertical="center" wrapText="1"/>
    </xf>
    <xf numFmtId="0" fontId="1" fillId="0" borderId="43" xfId="0" applyFont="1" applyBorder="1" applyAlignment="1">
      <alignment horizontal="left" vertical="center" wrapText="1"/>
    </xf>
    <xf numFmtId="3" fontId="1" fillId="0" borderId="44" xfId="0" applyNumberFormat="1" applyFont="1" applyBorder="1" applyAlignment="1">
      <alignment horizontal="center" vertical="center"/>
    </xf>
    <xf numFmtId="3" fontId="1" fillId="0" borderId="103" xfId="0" applyNumberFormat="1" applyFont="1" applyBorder="1" applyAlignment="1">
      <alignment horizontal="center" vertical="center"/>
    </xf>
    <xf numFmtId="0" fontId="1" fillId="0" borderId="61" xfId="0" applyFont="1" applyBorder="1" applyAlignment="1">
      <alignment horizontal="center" vertical="center"/>
    </xf>
    <xf numFmtId="0" fontId="1" fillId="0" borderId="61" xfId="0" applyFont="1" applyBorder="1" applyAlignment="1">
      <alignment horizontal="left" vertical="center" wrapText="1"/>
    </xf>
    <xf numFmtId="0" fontId="1" fillId="0" borderId="86" xfId="0" applyFont="1" applyBorder="1" applyAlignment="1">
      <alignment horizontal="left" vertical="center" wrapText="1"/>
    </xf>
    <xf numFmtId="3" fontId="1" fillId="0" borderId="139" xfId="0" applyNumberFormat="1" applyFont="1" applyBorder="1" applyAlignment="1">
      <alignment horizontal="center" vertical="center"/>
    </xf>
    <xf numFmtId="0" fontId="1" fillId="0" borderId="86" xfId="0" applyFont="1" applyBorder="1" applyAlignment="1">
      <alignment vertical="top" wrapText="1"/>
    </xf>
    <xf numFmtId="0" fontId="1" fillId="2" borderId="87" xfId="0" applyFont="1" applyFill="1" applyBorder="1" applyAlignment="1">
      <alignment vertical="center" wrapText="1"/>
    </xf>
    <xf numFmtId="3" fontId="1" fillId="0" borderId="86" xfId="0" applyNumberFormat="1" applyFont="1" applyBorder="1" applyAlignment="1">
      <alignment horizontal="center" vertical="center"/>
    </xf>
    <xf numFmtId="0" fontId="1" fillId="2" borderId="87" xfId="0" applyFont="1" applyFill="1" applyBorder="1" applyAlignment="1">
      <alignment vertical="top" wrapText="1"/>
    </xf>
    <xf numFmtId="0" fontId="1" fillId="0" borderId="43" xfId="0" applyFont="1" applyBorder="1" applyAlignment="1">
      <alignment horizontal="left" vertical="top" wrapText="1"/>
    </xf>
    <xf numFmtId="0" fontId="1" fillId="0" borderId="61" xfId="0" applyFont="1" applyBorder="1" applyAlignment="1">
      <alignment horizontal="left" vertical="top" wrapText="1"/>
    </xf>
    <xf numFmtId="0" fontId="1" fillId="0" borderId="7" xfId="0" applyFont="1" applyBorder="1"/>
    <xf numFmtId="0" fontId="1" fillId="0" borderId="0" xfId="0" applyFont="1" applyAlignment="1">
      <alignment vertical="top" wrapText="1"/>
    </xf>
    <xf numFmtId="0" fontId="1" fillId="0" borderId="0" xfId="0" applyFont="1" applyAlignment="1">
      <alignment horizontal="left" vertical="center" wrapText="1"/>
    </xf>
    <xf numFmtId="3" fontId="1" fillId="0" borderId="0" xfId="0" applyNumberFormat="1" applyFont="1" applyAlignment="1">
      <alignment horizontal="center" vertical="center"/>
    </xf>
    <xf numFmtId="0" fontId="1" fillId="0" borderId="23" xfId="0" applyFont="1" applyBorder="1" applyAlignment="1">
      <alignment horizontal="left" vertical="center" wrapText="1"/>
    </xf>
    <xf numFmtId="3" fontId="1" fillId="0" borderId="61" xfId="0" applyNumberFormat="1" applyFont="1" applyBorder="1" applyAlignment="1">
      <alignment horizontal="center" vertical="center"/>
    </xf>
    <xf numFmtId="0" fontId="1" fillId="0" borderId="139" xfId="0" applyFont="1" applyBorder="1" applyAlignment="1">
      <alignment horizontal="left" vertical="center" wrapText="1"/>
    </xf>
    <xf numFmtId="0" fontId="1" fillId="0" borderId="142" xfId="0" applyFont="1" applyBorder="1" applyAlignment="1">
      <alignment wrapText="1"/>
    </xf>
    <xf numFmtId="0" fontId="1" fillId="0" borderId="40" xfId="0" applyFont="1" applyBorder="1" applyAlignment="1">
      <alignment wrapText="1"/>
    </xf>
    <xf numFmtId="3" fontId="1" fillId="0" borderId="27" xfId="0" applyNumberFormat="1" applyFont="1" applyBorder="1" applyAlignment="1">
      <alignment horizontal="center" vertical="center"/>
    </xf>
    <xf numFmtId="0" fontId="1" fillId="0" borderId="82" xfId="0" applyFont="1" applyBorder="1" applyAlignment="1">
      <alignment wrapText="1"/>
    </xf>
    <xf numFmtId="0" fontId="1" fillId="0" borderId="87" xfId="0" applyFont="1" applyBorder="1" applyAlignment="1">
      <alignment wrapText="1"/>
    </xf>
    <xf numFmtId="0" fontId="1" fillId="0" borderId="143" xfId="0" applyFont="1" applyBorder="1" applyAlignment="1">
      <alignment wrapText="1"/>
    </xf>
    <xf numFmtId="0" fontId="1" fillId="0" borderId="43" xfId="0" applyFont="1" applyBorder="1" applyAlignment="1">
      <alignment wrapText="1"/>
    </xf>
    <xf numFmtId="0" fontId="1" fillId="0" borderId="47" xfId="0" applyFont="1" applyBorder="1"/>
    <xf numFmtId="0" fontId="1" fillId="0" borderId="101" xfId="0" applyFont="1" applyBorder="1" applyAlignment="1">
      <alignment horizontal="left" vertical="center" wrapText="1"/>
    </xf>
    <xf numFmtId="0" fontId="1" fillId="0" borderId="141" xfId="0" applyFont="1" applyBorder="1"/>
    <xf numFmtId="0" fontId="1" fillId="0" borderId="66" xfId="0" applyFont="1" applyBorder="1"/>
    <xf numFmtId="0" fontId="1" fillId="0" borderId="142" xfId="0" applyFont="1" applyBorder="1"/>
    <xf numFmtId="0" fontId="17" fillId="3" borderId="64" xfId="0" applyFont="1" applyFill="1" applyBorder="1" applyAlignment="1">
      <alignment horizontal="center" vertical="center" wrapText="1"/>
    </xf>
    <xf numFmtId="0" fontId="1" fillId="0" borderId="16" xfId="0" applyFont="1" applyBorder="1" applyAlignment="1">
      <alignment horizontal="center" vertical="center" wrapText="1"/>
    </xf>
    <xf numFmtId="0" fontId="12" fillId="0" borderId="99" xfId="0" applyFont="1" applyBorder="1" applyAlignment="1">
      <alignment horizontal="center" vertical="center"/>
    </xf>
    <xf numFmtId="10" fontId="12" fillId="0" borderId="75" xfId="0" applyNumberFormat="1" applyFont="1" applyBorder="1" applyAlignment="1">
      <alignment horizontal="center" vertical="center"/>
    </xf>
    <xf numFmtId="0" fontId="1" fillId="0" borderId="45" xfId="0" applyFont="1" applyBorder="1" applyAlignment="1">
      <alignment horizontal="center" vertical="center" wrapText="1"/>
    </xf>
    <xf numFmtId="0" fontId="12" fillId="0" borderId="46" xfId="0" applyFont="1" applyBorder="1" applyAlignment="1">
      <alignment horizontal="center" vertical="center"/>
    </xf>
    <xf numFmtId="10" fontId="12" fillId="0" borderId="43" xfId="0" applyNumberFormat="1" applyFont="1" applyBorder="1" applyAlignment="1">
      <alignment horizontal="center" vertical="center"/>
    </xf>
    <xf numFmtId="49" fontId="1" fillId="0" borderId="142" xfId="0" applyNumberFormat="1" applyFont="1" applyBorder="1" applyAlignment="1">
      <alignment horizontal="left" vertical="center" wrapText="1"/>
    </xf>
    <xf numFmtId="170" fontId="12" fillId="0" borderId="43" xfId="0" applyNumberFormat="1" applyFont="1" applyBorder="1" applyAlignment="1">
      <alignment horizontal="center" vertical="center"/>
    </xf>
    <xf numFmtId="10" fontId="12" fillId="0" borderId="46" xfId="0" applyNumberFormat="1" applyFont="1" applyBorder="1" applyAlignment="1">
      <alignment horizontal="center" vertical="center"/>
    </xf>
    <xf numFmtId="0" fontId="12" fillId="0" borderId="82" xfId="0" applyFont="1" applyBorder="1" applyAlignment="1">
      <alignment vertical="center" wrapText="1"/>
    </xf>
    <xf numFmtId="0" fontId="1" fillId="0" borderId="92" xfId="0" applyFont="1" applyBorder="1" applyAlignment="1">
      <alignment horizontal="center" vertical="center" wrapText="1"/>
    </xf>
    <xf numFmtId="0" fontId="12" fillId="0" borderId="93" xfId="0" applyFont="1" applyBorder="1" applyAlignment="1">
      <alignment horizontal="center" vertical="center"/>
    </xf>
    <xf numFmtId="10" fontId="12" fillId="0" borderId="86" xfId="0" applyNumberFormat="1" applyFont="1" applyBorder="1" applyAlignment="1">
      <alignment horizontal="center" vertical="center"/>
    </xf>
    <xf numFmtId="0" fontId="1" fillId="0" borderId="18" xfId="0" applyFont="1" applyBorder="1" applyAlignment="1">
      <alignment vertical="center" wrapText="1"/>
    </xf>
    <xf numFmtId="0" fontId="17" fillId="3" borderId="43" xfId="0" applyFont="1" applyFill="1" applyBorder="1" applyAlignment="1">
      <alignment horizontal="center" vertical="center" wrapText="1"/>
    </xf>
    <xf numFmtId="0" fontId="1" fillId="0" borderId="82" xfId="0" applyFont="1" applyBorder="1" applyAlignment="1">
      <alignment vertical="top" wrapText="1"/>
    </xf>
    <xf numFmtId="2" fontId="1" fillId="0" borderId="61" xfId="0" applyNumberFormat="1" applyFont="1" applyBorder="1" applyAlignment="1">
      <alignment horizontal="center" vertical="center"/>
    </xf>
    <xf numFmtId="10" fontId="1" fillId="0" borderId="61" xfId="0" applyNumberFormat="1" applyFont="1" applyBorder="1" applyAlignment="1">
      <alignment horizontal="center" vertical="center"/>
    </xf>
    <xf numFmtId="0" fontId="1" fillId="0" borderId="143" xfId="0" applyFont="1" applyBorder="1" applyAlignment="1">
      <alignment vertical="top" wrapText="1"/>
    </xf>
    <xf numFmtId="0" fontId="1" fillId="0" borderId="87" xfId="0" applyFont="1" applyBorder="1" applyAlignment="1">
      <alignment vertical="top" wrapText="1"/>
    </xf>
    <xf numFmtId="0" fontId="1" fillId="0" borderId="82" xfId="0" applyFont="1" applyBorder="1" applyAlignment="1">
      <alignment vertical="center" wrapText="1"/>
    </xf>
    <xf numFmtId="9" fontId="1" fillId="0" borderId="61" xfId="0" applyNumberFormat="1" applyFont="1" applyBorder="1" applyAlignment="1">
      <alignment horizontal="center" vertical="center"/>
    </xf>
    <xf numFmtId="0" fontId="1" fillId="0" borderId="82" xfId="0" applyFont="1" applyBorder="1" applyAlignment="1">
      <alignment horizontal="left" vertical="center" wrapText="1"/>
    </xf>
    <xf numFmtId="0" fontId="1" fillId="0" borderId="87" xfId="0" applyFont="1" applyBorder="1" applyAlignment="1">
      <alignment horizontal="left" vertical="center" wrapText="1"/>
    </xf>
    <xf numFmtId="0" fontId="1" fillId="0" borderId="142" xfId="0" applyFont="1" applyBorder="1" applyAlignment="1">
      <alignment horizontal="left" vertical="center" wrapText="1"/>
    </xf>
    <xf numFmtId="0" fontId="1" fillId="0" borderId="44" xfId="0" applyFont="1" applyBorder="1" applyAlignment="1">
      <alignment horizontal="left" vertical="center" wrapText="1"/>
    </xf>
    <xf numFmtId="0" fontId="0" fillId="0" borderId="0" xfId="0" applyFont="1" applyAlignment="1"/>
    <xf numFmtId="0" fontId="42" fillId="0" borderId="82" xfId="0" applyFont="1" applyBorder="1" applyAlignment="1">
      <alignment horizontal="left" vertical="center" wrapText="1"/>
    </xf>
    <xf numFmtId="0" fontId="42" fillId="0" borderId="87" xfId="0" applyFont="1" applyBorder="1" applyAlignment="1">
      <alignment horizontal="left" vertical="center" wrapText="1"/>
    </xf>
    <xf numFmtId="166" fontId="1" fillId="0" borderId="43" xfId="0" applyNumberFormat="1" applyFont="1" applyFill="1" applyBorder="1" applyAlignment="1">
      <alignment horizontal="center"/>
    </xf>
    <xf numFmtId="10" fontId="15" fillId="0" borderId="75" xfId="0" applyNumberFormat="1" applyFont="1" applyFill="1" applyBorder="1" applyAlignment="1">
      <alignment horizontal="center" vertical="center" wrapText="1"/>
    </xf>
    <xf numFmtId="10" fontId="15" fillId="0" borderId="43" xfId="0" applyNumberFormat="1" applyFont="1" applyFill="1" applyBorder="1" applyAlignment="1">
      <alignment horizontal="center" vertical="center" wrapText="1"/>
    </xf>
    <xf numFmtId="10" fontId="15" fillId="0" borderId="86" xfId="0" applyNumberFormat="1" applyFont="1" applyFill="1" applyBorder="1" applyAlignment="1">
      <alignment horizontal="center" vertical="center"/>
    </xf>
    <xf numFmtId="10" fontId="15" fillId="0" borderId="64" xfId="0" applyNumberFormat="1" applyFont="1" applyFill="1" applyBorder="1" applyAlignment="1">
      <alignment horizontal="center" vertical="center" wrapText="1"/>
    </xf>
    <xf numFmtId="10" fontId="15" fillId="0" borderId="61" xfId="0" applyNumberFormat="1" applyFont="1" applyFill="1" applyBorder="1" applyAlignment="1">
      <alignment horizontal="center" vertical="center" wrapText="1"/>
    </xf>
    <xf numFmtId="10" fontId="23" fillId="0" borderId="43" xfId="0" applyNumberFormat="1" applyFont="1" applyFill="1" applyBorder="1" applyAlignment="1">
      <alignment horizontal="center" vertical="center"/>
    </xf>
    <xf numFmtId="10" fontId="15" fillId="0" borderId="43" xfId="0" applyNumberFormat="1" applyFont="1" applyFill="1" applyBorder="1" applyAlignment="1">
      <alignment horizontal="center" vertical="center"/>
    </xf>
    <xf numFmtId="10" fontId="23" fillId="0" borderId="102" xfId="0" applyNumberFormat="1" applyFont="1" applyFill="1" applyBorder="1" applyAlignment="1">
      <alignment horizontal="center" vertical="center"/>
    </xf>
    <xf numFmtId="10" fontId="15" fillId="0" borderId="86" xfId="0" applyNumberFormat="1"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1" fillId="0" borderId="30" xfId="0" applyFont="1" applyFill="1" applyBorder="1" applyAlignment="1">
      <alignment horizontal="center" vertical="center"/>
    </xf>
    <xf numFmtId="0" fontId="11" fillId="0" borderId="30" xfId="0" applyFont="1" applyFill="1" applyBorder="1" applyAlignment="1">
      <alignment horizontal="left" vertical="center" wrapText="1"/>
    </xf>
    <xf numFmtId="164" fontId="11" fillId="0" borderId="30" xfId="0" applyNumberFormat="1" applyFont="1" applyFill="1" applyBorder="1" applyAlignment="1">
      <alignment vertical="center"/>
    </xf>
    <xf numFmtId="10" fontId="11" fillId="0" borderId="31" xfId="0" applyNumberFormat="1" applyFont="1" applyFill="1" applyBorder="1" applyAlignment="1">
      <alignment horizontal="center" vertical="center"/>
    </xf>
    <xf numFmtId="9" fontId="11" fillId="0" borderId="30" xfId="0" applyNumberFormat="1" applyFont="1" applyFill="1" applyBorder="1" applyAlignment="1">
      <alignment horizontal="center" vertical="center"/>
    </xf>
    <xf numFmtId="10" fontId="11" fillId="0" borderId="30" xfId="0" applyNumberFormat="1" applyFont="1" applyFill="1" applyBorder="1" applyAlignment="1">
      <alignment horizontal="center" vertical="center"/>
    </xf>
    <xf numFmtId="10" fontId="11" fillId="0" borderId="41" xfId="0" applyNumberFormat="1" applyFont="1" applyFill="1" applyBorder="1" applyAlignment="1">
      <alignment horizontal="center" vertical="center"/>
    </xf>
    <xf numFmtId="10" fontId="8" fillId="0" borderId="29" xfId="0" applyNumberFormat="1" applyFont="1" applyFill="1" applyBorder="1" applyAlignment="1">
      <alignment horizontal="center" vertical="center"/>
    </xf>
    <xf numFmtId="10" fontId="8" fillId="0" borderId="30" xfId="0" applyNumberFormat="1" applyFont="1" applyFill="1" applyBorder="1" applyAlignment="1">
      <alignment horizontal="center" vertical="center"/>
    </xf>
    <xf numFmtId="10" fontId="8" fillId="0" borderId="42" xfId="0" applyNumberFormat="1" applyFont="1" applyFill="1" applyBorder="1" applyAlignment="1">
      <alignment horizontal="center" vertical="center"/>
    </xf>
    <xf numFmtId="10" fontId="8" fillId="0" borderId="31" xfId="0" applyNumberFormat="1" applyFont="1" applyFill="1" applyBorder="1" applyAlignment="1">
      <alignment horizontal="center" vertical="center"/>
    </xf>
    <xf numFmtId="10" fontId="8" fillId="0" borderId="41" xfId="0" applyNumberFormat="1" applyFont="1" applyFill="1" applyBorder="1" applyAlignment="1">
      <alignment horizontal="center" vertical="center"/>
    </xf>
    <xf numFmtId="9" fontId="8" fillId="0" borderId="42" xfId="0" applyNumberFormat="1" applyFont="1" applyFill="1" applyBorder="1" applyAlignment="1">
      <alignment horizontal="center" vertical="center"/>
    </xf>
    <xf numFmtId="9" fontId="11" fillId="0" borderId="30" xfId="0" applyNumberFormat="1" applyFont="1" applyFill="1" applyBorder="1" applyAlignment="1">
      <alignment vertical="center"/>
    </xf>
    <xf numFmtId="9" fontId="11" fillId="0" borderId="31" xfId="0" applyNumberFormat="1" applyFont="1" applyFill="1" applyBorder="1" applyAlignment="1">
      <alignment vertical="center"/>
    </xf>
    <xf numFmtId="10" fontId="11" fillId="0" borderId="29" xfId="0" applyNumberFormat="1" applyFont="1" applyFill="1" applyBorder="1" applyAlignment="1">
      <alignment horizontal="center" vertical="center"/>
    </xf>
    <xf numFmtId="10" fontId="11" fillId="0" borderId="30" xfId="0" applyNumberFormat="1" applyFont="1" applyFill="1" applyBorder="1" applyAlignment="1">
      <alignment vertical="center"/>
    </xf>
    <xf numFmtId="10" fontId="11" fillId="0" borderId="42" xfId="0" applyNumberFormat="1" applyFont="1" applyFill="1" applyBorder="1" applyAlignment="1">
      <alignment horizontal="center" vertical="center"/>
    </xf>
    <xf numFmtId="0" fontId="12" fillId="0" borderId="33" xfId="0" applyFont="1" applyFill="1" applyBorder="1" applyAlignment="1">
      <alignment horizontal="left" vertical="center" wrapText="1"/>
    </xf>
    <xf numFmtId="0" fontId="12" fillId="0" borderId="30"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12" fillId="0" borderId="42" xfId="0" applyFont="1" applyFill="1" applyBorder="1" applyAlignment="1">
      <alignment vertical="center" wrapText="1"/>
    </xf>
    <xf numFmtId="0" fontId="13" fillId="0" borderId="31" xfId="0" applyFont="1" applyFill="1" applyBorder="1" applyAlignment="1">
      <alignment horizontal="left" vertical="center" wrapText="1"/>
    </xf>
    <xf numFmtId="0" fontId="17" fillId="3" borderId="41" xfId="0" applyFont="1" applyFill="1" applyBorder="1" applyAlignment="1">
      <alignment horizontal="center" vertical="center" wrapText="1"/>
    </xf>
    <xf numFmtId="0" fontId="8" fillId="7" borderId="106" xfId="0" applyFont="1" applyFill="1" applyBorder="1" applyAlignment="1">
      <alignment horizontal="center" vertical="center" wrapText="1"/>
    </xf>
    <xf numFmtId="0" fontId="12" fillId="5" borderId="144" xfId="0" applyFont="1" applyFill="1" applyBorder="1" applyAlignment="1">
      <alignment horizontal="center" vertical="center" wrapText="1"/>
    </xf>
    <xf numFmtId="0" fontId="8" fillId="4" borderId="145" xfId="0" applyFont="1" applyFill="1" applyBorder="1" applyAlignment="1">
      <alignment horizontal="center" vertical="center" wrapText="1"/>
    </xf>
    <xf numFmtId="0" fontId="8" fillId="7" borderId="146" xfId="0" applyFont="1" applyFill="1" applyBorder="1" applyAlignment="1">
      <alignment horizontal="center" vertical="center" wrapText="1"/>
    </xf>
    <xf numFmtId="0" fontId="8" fillId="3" borderId="146" xfId="0" applyFont="1" applyFill="1" applyBorder="1" applyAlignment="1">
      <alignment horizontal="center" vertical="center" wrapText="1"/>
    </xf>
    <xf numFmtId="0" fontId="8" fillId="3" borderId="147" xfId="0" applyFont="1" applyFill="1" applyBorder="1" applyAlignment="1">
      <alignment horizontal="center" vertical="center" wrapText="1"/>
    </xf>
    <xf numFmtId="0" fontId="10" fillId="5" borderId="148" xfId="0" applyFont="1" applyFill="1" applyBorder="1" applyAlignment="1">
      <alignment horizontal="center" vertical="center" wrapText="1"/>
    </xf>
    <xf numFmtId="0" fontId="10" fillId="8" borderId="148" xfId="0" applyFont="1" applyFill="1" applyBorder="1" applyAlignment="1">
      <alignment horizontal="center" vertical="center" wrapText="1"/>
    </xf>
    <xf numFmtId="0" fontId="10" fillId="3" borderId="148" xfId="0" applyFont="1" applyFill="1" applyBorder="1" applyAlignment="1">
      <alignment horizontal="center" vertical="center" wrapText="1"/>
    </xf>
    <xf numFmtId="0" fontId="10" fillId="7" borderId="148" xfId="0" applyFont="1" applyFill="1" applyBorder="1" applyAlignment="1">
      <alignment horizontal="center" vertical="center" wrapText="1"/>
    </xf>
    <xf numFmtId="0" fontId="18" fillId="7" borderId="146" xfId="0" applyFont="1" applyFill="1" applyBorder="1" applyAlignment="1">
      <alignment horizontal="center" vertical="center" wrapText="1"/>
    </xf>
    <xf numFmtId="0" fontId="18" fillId="3" borderId="146" xfId="0" applyFont="1" applyFill="1" applyBorder="1" applyAlignment="1">
      <alignment horizontal="center" vertical="center" wrapText="1"/>
    </xf>
    <xf numFmtId="0" fontId="18" fillId="3" borderId="147" xfId="0" applyFont="1" applyFill="1" applyBorder="1" applyAlignment="1">
      <alignment horizontal="center" vertical="center" wrapText="1"/>
    </xf>
    <xf numFmtId="0" fontId="7" fillId="3" borderId="146" xfId="0" applyFont="1" applyFill="1" applyBorder="1" applyAlignment="1">
      <alignment horizontal="center" vertical="center" wrapText="1"/>
    </xf>
    <xf numFmtId="0" fontId="8" fillId="4" borderId="149" xfId="0" applyFont="1" applyFill="1" applyBorder="1" applyAlignment="1">
      <alignment horizontal="center" vertical="center" wrapText="1"/>
    </xf>
    <xf numFmtId="0" fontId="7" fillId="12" borderId="146" xfId="0" applyFont="1" applyFill="1" applyBorder="1" applyAlignment="1">
      <alignment horizontal="center" vertical="center" wrapText="1"/>
    </xf>
    <xf numFmtId="0" fontId="7" fillId="7" borderId="146" xfId="0" applyFont="1" applyFill="1" applyBorder="1" applyAlignment="1">
      <alignment horizontal="center" vertical="center" wrapText="1"/>
    </xf>
    <xf numFmtId="2" fontId="8" fillId="0" borderId="68" xfId="0" applyNumberFormat="1" applyFont="1" applyFill="1" applyBorder="1" applyAlignment="1">
      <alignment horizontal="center" vertical="center" wrapText="1"/>
    </xf>
    <xf numFmtId="1" fontId="8" fillId="0" borderId="68" xfId="0" applyNumberFormat="1" applyFont="1" applyFill="1" applyBorder="1" applyAlignment="1">
      <alignment horizontal="center" vertical="center" wrapText="1"/>
    </xf>
    <xf numFmtId="2" fontId="19" fillId="0" borderId="68" xfId="0" applyNumberFormat="1" applyFont="1" applyFill="1" applyBorder="1" applyAlignment="1">
      <alignment horizontal="center" vertical="center"/>
    </xf>
    <xf numFmtId="165" fontId="8" fillId="0" borderId="68" xfId="0" applyNumberFormat="1" applyFont="1" applyFill="1" applyBorder="1" applyAlignment="1">
      <alignment horizontal="center" vertical="center" wrapText="1"/>
    </xf>
    <xf numFmtId="0" fontId="8" fillId="0" borderId="68" xfId="0" applyFont="1" applyFill="1" applyBorder="1" applyAlignment="1">
      <alignment horizontal="center" vertical="center" wrapText="1"/>
    </xf>
    <xf numFmtId="0" fontId="8" fillId="0" borderId="68" xfId="0" applyFont="1" applyFill="1" applyBorder="1" applyAlignment="1">
      <alignment horizontal="center" vertical="center"/>
    </xf>
    <xf numFmtId="2" fontId="11" fillId="0" borderId="68" xfId="0" applyNumberFormat="1" applyFont="1" applyFill="1" applyBorder="1" applyAlignment="1">
      <alignment horizontal="center" vertical="center"/>
    </xf>
    <xf numFmtId="3" fontId="8" fillId="0" borderId="43" xfId="0" applyNumberFormat="1" applyFont="1" applyFill="1" applyBorder="1" applyAlignment="1">
      <alignment horizontal="center" vertical="center" wrapText="1"/>
    </xf>
    <xf numFmtId="0" fontId="8" fillId="0" borderId="43" xfId="0" applyFont="1" applyFill="1" applyBorder="1" applyAlignment="1">
      <alignment horizontal="center" vertical="center"/>
    </xf>
    <xf numFmtId="9" fontId="8" fillId="0" borderId="43" xfId="0" applyNumberFormat="1" applyFont="1" applyFill="1" applyBorder="1" applyAlignment="1">
      <alignment horizontal="center" vertical="center"/>
    </xf>
    <xf numFmtId="10" fontId="8" fillId="0" borderId="43" xfId="0" applyNumberFormat="1" applyFont="1" applyFill="1" applyBorder="1" applyAlignment="1">
      <alignment horizontal="center" vertical="center"/>
    </xf>
    <xf numFmtId="10" fontId="8" fillId="0" borderId="43" xfId="0" applyNumberFormat="1" applyFont="1" applyFill="1" applyBorder="1" applyAlignment="1">
      <alignment horizontal="center" vertical="center" wrapText="1"/>
    </xf>
    <xf numFmtId="10" fontId="8" fillId="0" borderId="80" xfId="0" applyNumberFormat="1" applyFont="1" applyFill="1" applyBorder="1" applyAlignment="1">
      <alignment horizontal="center" vertical="center" wrapText="1"/>
    </xf>
    <xf numFmtId="166" fontId="8" fillId="0" borderId="43" xfId="0" applyNumberFormat="1" applyFont="1" applyFill="1" applyBorder="1" applyAlignment="1">
      <alignment horizontal="center" vertical="center" wrapText="1"/>
    </xf>
    <xf numFmtId="37" fontId="11" fillId="0" borderId="43" xfId="0" applyNumberFormat="1" applyFont="1" applyFill="1" applyBorder="1" applyAlignment="1">
      <alignment horizontal="center" vertical="center"/>
    </xf>
    <xf numFmtId="167" fontId="19" fillId="0" borderId="43" xfId="0" applyNumberFormat="1" applyFont="1" applyFill="1" applyBorder="1" applyAlignment="1">
      <alignment horizontal="center" vertical="center"/>
    </xf>
    <xf numFmtId="8" fontId="8" fillId="0" borderId="43" xfId="0" applyNumberFormat="1" applyFont="1" applyFill="1" applyBorder="1" applyAlignment="1">
      <alignment horizontal="center" vertical="center" wrapText="1"/>
    </xf>
    <xf numFmtId="2" fontId="8" fillId="0" borderId="43" xfId="0" applyNumberFormat="1" applyFont="1" applyFill="1" applyBorder="1" applyAlignment="1">
      <alignment horizontal="center" vertical="center" wrapText="1"/>
    </xf>
    <xf numFmtId="0" fontId="11" fillId="0" borderId="43" xfId="0" applyFont="1" applyFill="1" applyBorder="1" applyAlignment="1">
      <alignment horizontal="right" vertical="center"/>
    </xf>
    <xf numFmtId="0" fontId="19" fillId="0" borderId="43" xfId="0" applyFont="1" applyFill="1" applyBorder="1" applyAlignment="1">
      <alignment horizontal="center" vertical="center"/>
    </xf>
    <xf numFmtId="0" fontId="8" fillId="0" borderId="43" xfId="0" applyFont="1" applyFill="1" applyBorder="1" applyAlignment="1">
      <alignment horizontal="right" vertical="center"/>
    </xf>
    <xf numFmtId="167" fontId="11" fillId="0" borderId="43" xfId="0" applyNumberFormat="1" applyFont="1" applyFill="1" applyBorder="1" applyAlignment="1">
      <alignment horizontal="right" vertical="center"/>
    </xf>
    <xf numFmtId="0" fontId="11" fillId="0" borderId="43" xfId="0" applyFont="1" applyFill="1" applyBorder="1" applyAlignment="1">
      <alignment horizontal="center" vertical="center"/>
    </xf>
    <xf numFmtId="2" fontId="11" fillId="0" borderId="43" xfId="0" applyNumberFormat="1" applyFont="1" applyFill="1" applyBorder="1" applyAlignment="1">
      <alignment horizontal="center" vertical="center"/>
    </xf>
    <xf numFmtId="167" fontId="11" fillId="0" borderId="43" xfId="0" applyNumberFormat="1" applyFont="1" applyFill="1" applyBorder="1" applyAlignment="1">
      <alignment horizontal="center" vertical="center"/>
    </xf>
    <xf numFmtId="2" fontId="8" fillId="0" borderId="64" xfId="0" applyNumberFormat="1" applyFont="1" applyFill="1" applyBorder="1" applyAlignment="1">
      <alignment horizontal="center" vertical="center" wrapText="1"/>
    </xf>
    <xf numFmtId="10" fontId="8" fillId="0" borderId="120" xfId="0" applyNumberFormat="1" applyFont="1" applyFill="1" applyBorder="1" applyAlignment="1">
      <alignment horizontal="center" vertical="center" wrapText="1"/>
    </xf>
    <xf numFmtId="10" fontId="8" fillId="0" borderId="78" xfId="0" applyNumberFormat="1" applyFont="1" applyFill="1" applyBorder="1" applyAlignment="1">
      <alignment horizontal="center" vertical="center" wrapText="1"/>
    </xf>
    <xf numFmtId="8" fontId="8" fillId="0" borderId="68" xfId="0" applyNumberFormat="1" applyFont="1" applyFill="1" applyBorder="1" applyAlignment="1">
      <alignment horizontal="center" vertical="center" wrapText="1"/>
    </xf>
    <xf numFmtId="166" fontId="8" fillId="0" borderId="43" xfId="0" applyNumberFormat="1" applyFont="1" applyFill="1" applyBorder="1" applyAlignment="1">
      <alignment horizontal="center" vertical="center"/>
    </xf>
    <xf numFmtId="2" fontId="11" fillId="0" borderId="43" xfId="0" applyNumberFormat="1" applyFont="1" applyFill="1" applyBorder="1" applyAlignment="1">
      <alignment horizontal="right" vertical="center"/>
    </xf>
    <xf numFmtId="1" fontId="8" fillId="0" borderId="43" xfId="0" applyNumberFormat="1" applyFont="1" applyFill="1" applyBorder="1" applyAlignment="1">
      <alignment horizontal="center" vertical="center" wrapText="1"/>
    </xf>
    <xf numFmtId="2" fontId="8" fillId="0" borderId="43" xfId="0" applyNumberFormat="1" applyFont="1" applyFill="1" applyBorder="1" applyAlignment="1">
      <alignment horizontal="center" vertical="center"/>
    </xf>
    <xf numFmtId="10" fontId="8" fillId="0" borderId="68" xfId="0" applyNumberFormat="1" applyFont="1" applyFill="1" applyBorder="1" applyAlignment="1">
      <alignment horizontal="center" vertical="center" wrapText="1"/>
    </xf>
    <xf numFmtId="6" fontId="8" fillId="0" borderId="68" xfId="0" applyNumberFormat="1" applyFont="1" applyFill="1" applyBorder="1" applyAlignment="1">
      <alignment horizontal="center" vertical="center" wrapText="1"/>
    </xf>
    <xf numFmtId="10" fontId="11" fillId="0" borderId="43" xfId="0" applyNumberFormat="1" applyFont="1" applyFill="1" applyBorder="1" applyAlignment="1">
      <alignment horizontal="center" vertical="center"/>
    </xf>
    <xf numFmtId="9" fontId="11" fillId="0" borderId="43" xfId="0" applyNumberFormat="1" applyFont="1" applyFill="1" applyBorder="1" applyAlignment="1">
      <alignment horizontal="right" vertical="center"/>
    </xf>
    <xf numFmtId="9" fontId="11" fillId="0" borderId="43" xfId="0" applyNumberFormat="1" applyFont="1" applyFill="1" applyBorder="1" applyAlignment="1">
      <alignment horizontal="center" vertical="center"/>
    </xf>
    <xf numFmtId="10" fontId="11" fillId="0" borderId="43" xfId="0" applyNumberFormat="1" applyFont="1" applyFill="1" applyBorder="1" applyAlignment="1">
      <alignment horizontal="right" vertical="center"/>
    </xf>
    <xf numFmtId="10" fontId="8" fillId="0" borderId="64" xfId="0" applyNumberFormat="1" applyFont="1" applyFill="1" applyBorder="1" applyAlignment="1">
      <alignment horizontal="center" vertical="center" wrapText="1"/>
    </xf>
    <xf numFmtId="164" fontId="8" fillId="0" borderId="78" xfId="0" applyNumberFormat="1" applyFont="1" applyFill="1" applyBorder="1" applyAlignment="1">
      <alignment vertical="center"/>
    </xf>
    <xf numFmtId="167" fontId="11" fillId="0" borderId="46" xfId="0" applyNumberFormat="1" applyFont="1" applyFill="1" applyBorder="1" applyAlignment="1">
      <alignment horizontal="center" vertical="center"/>
    </xf>
    <xf numFmtId="169" fontId="8" fillId="0" borderId="43" xfId="0" applyNumberFormat="1" applyFont="1" applyFill="1" applyBorder="1" applyAlignment="1">
      <alignment horizontal="center" vertical="center"/>
    </xf>
    <xf numFmtId="164" fontId="8" fillId="0" borderId="44" xfId="0" applyNumberFormat="1" applyFont="1" applyFill="1" applyBorder="1" applyAlignment="1">
      <alignment vertical="center"/>
    </xf>
    <xf numFmtId="3" fontId="8" fillId="0" borderId="46" xfId="0" applyNumberFormat="1" applyFont="1" applyFill="1" applyBorder="1" applyAlignment="1">
      <alignment horizontal="center" vertical="center" wrapText="1"/>
    </xf>
    <xf numFmtId="164" fontId="8" fillId="0" borderId="43" xfId="0" applyNumberFormat="1" applyFont="1" applyFill="1" applyBorder="1" applyAlignment="1">
      <alignment vertical="center"/>
    </xf>
    <xf numFmtId="2" fontId="11" fillId="0" borderId="64" xfId="0" applyNumberFormat="1" applyFont="1" applyFill="1" applyBorder="1" applyAlignment="1">
      <alignment horizontal="center" vertical="center"/>
    </xf>
    <xf numFmtId="1" fontId="8" fillId="0" borderId="64" xfId="0" applyNumberFormat="1" applyFont="1" applyFill="1" applyBorder="1" applyAlignment="1">
      <alignment horizontal="center" vertical="center" wrapText="1"/>
    </xf>
    <xf numFmtId="2" fontId="19" fillId="0" borderId="64" xfId="0" applyNumberFormat="1" applyFont="1" applyFill="1" applyBorder="1" applyAlignment="1">
      <alignment horizontal="center" vertical="center"/>
    </xf>
    <xf numFmtId="0" fontId="8" fillId="0" borderId="64" xfId="0" applyFont="1" applyFill="1" applyBorder="1" applyAlignment="1">
      <alignment horizontal="center" vertical="center" wrapText="1"/>
    </xf>
    <xf numFmtId="3" fontId="8" fillId="0" borderId="64" xfId="0" applyNumberFormat="1" applyFont="1" applyFill="1" applyBorder="1" applyAlignment="1">
      <alignment horizontal="center" vertical="center" wrapText="1"/>
    </xf>
    <xf numFmtId="2" fontId="8" fillId="0" borderId="64" xfId="0" applyNumberFormat="1" applyFont="1" applyFill="1" applyBorder="1" applyAlignment="1">
      <alignment horizontal="center" vertical="center"/>
    </xf>
    <xf numFmtId="9" fontId="8" fillId="0" borderId="64" xfId="0" applyNumberFormat="1" applyFont="1" applyFill="1" applyBorder="1" applyAlignment="1">
      <alignment horizontal="center" vertical="center"/>
    </xf>
    <xf numFmtId="10" fontId="8" fillId="0" borderId="64" xfId="0" applyNumberFormat="1" applyFont="1" applyFill="1" applyBorder="1" applyAlignment="1">
      <alignment horizontal="center" vertical="center"/>
    </xf>
    <xf numFmtId="3" fontId="8" fillId="0" borderId="68" xfId="0" applyNumberFormat="1" applyFont="1" applyFill="1" applyBorder="1" applyAlignment="1">
      <alignment horizontal="center" vertical="center" wrapText="1"/>
    </xf>
    <xf numFmtId="9" fontId="8" fillId="0" borderId="68" xfId="0" applyNumberFormat="1" applyFont="1" applyFill="1" applyBorder="1" applyAlignment="1">
      <alignment horizontal="center" vertical="center"/>
    </xf>
    <xf numFmtId="10" fontId="8" fillId="0" borderId="68" xfId="0" applyNumberFormat="1" applyFont="1" applyFill="1" applyBorder="1" applyAlignment="1">
      <alignment horizontal="center" vertical="center"/>
    </xf>
    <xf numFmtId="166" fontId="8" fillId="13" borderId="152" xfId="0" applyNumberFormat="1" applyFont="1" applyFill="1" applyBorder="1" applyAlignment="1">
      <alignment horizontal="center" vertical="center" wrapText="1"/>
    </xf>
    <xf numFmtId="166" fontId="8" fillId="13" borderId="146" xfId="0" applyNumberFormat="1" applyFont="1" applyFill="1" applyBorder="1" applyAlignment="1">
      <alignment horizontal="center" vertical="center" wrapText="1"/>
    </xf>
    <xf numFmtId="37" fontId="11" fillId="13" borderId="146" xfId="0" applyNumberFormat="1" applyFont="1" applyFill="1" applyBorder="1" applyAlignment="1">
      <alignment horizontal="center" vertical="center"/>
    </xf>
    <xf numFmtId="3" fontId="8" fillId="13" borderId="146" xfId="0" applyNumberFormat="1" applyFont="1" applyFill="1" applyBorder="1" applyAlignment="1">
      <alignment horizontal="center" vertical="center" wrapText="1"/>
    </xf>
    <xf numFmtId="9" fontId="8" fillId="13" borderId="146" xfId="0" applyNumberFormat="1" applyFont="1" applyFill="1" applyBorder="1" applyAlignment="1">
      <alignment horizontal="center" vertical="center"/>
    </xf>
    <xf numFmtId="10" fontId="8" fillId="13" borderId="146" xfId="0" applyNumberFormat="1" applyFont="1" applyFill="1" applyBorder="1" applyAlignment="1">
      <alignment horizontal="center" vertical="center"/>
    </xf>
    <xf numFmtId="10" fontId="8" fillId="13" borderId="146" xfId="0" applyNumberFormat="1" applyFont="1" applyFill="1" applyBorder="1" applyAlignment="1">
      <alignment horizontal="center" vertical="center" wrapText="1"/>
    </xf>
    <xf numFmtId="10" fontId="8" fillId="13" borderId="153" xfId="0" applyNumberFormat="1" applyFont="1" applyFill="1" applyBorder="1" applyAlignment="1">
      <alignment horizontal="center" vertical="center" wrapText="1"/>
    </xf>
    <xf numFmtId="1" fontId="11" fillId="0" borderId="64" xfId="0" applyNumberFormat="1" applyFont="1" applyFill="1" applyBorder="1" applyAlignment="1">
      <alignment horizontal="center" vertical="center"/>
    </xf>
    <xf numFmtId="0" fontId="11" fillId="0" borderId="64" xfId="0" applyFont="1" applyFill="1" applyBorder="1" applyAlignment="1">
      <alignment horizontal="center" vertical="center"/>
    </xf>
    <xf numFmtId="0" fontId="19" fillId="0" borderId="64" xfId="0" applyFont="1" applyFill="1" applyBorder="1" applyAlignment="1">
      <alignment horizontal="center" vertical="center"/>
    </xf>
    <xf numFmtId="0" fontId="19" fillId="0" borderId="68" xfId="0" applyFont="1" applyFill="1" applyBorder="1" applyAlignment="1">
      <alignment horizontal="center" vertical="center"/>
    </xf>
    <xf numFmtId="165" fontId="11" fillId="0" borderId="68" xfId="0" applyNumberFormat="1" applyFont="1" applyFill="1" applyBorder="1" applyAlignment="1">
      <alignment horizontal="center" vertical="center"/>
    </xf>
    <xf numFmtId="165" fontId="11" fillId="0" borderId="64" xfId="0" applyNumberFormat="1" applyFont="1" applyFill="1" applyBorder="1" applyAlignment="1">
      <alignment horizontal="center" vertical="center"/>
    </xf>
    <xf numFmtId="10" fontId="19" fillId="0" borderId="68" xfId="0" applyNumberFormat="1" applyFont="1" applyFill="1" applyBorder="1" applyAlignment="1">
      <alignment horizontal="center" vertical="center"/>
    </xf>
    <xf numFmtId="10" fontId="11" fillId="0" borderId="68" xfId="0" applyNumberFormat="1" applyFont="1" applyFill="1" applyBorder="1" applyAlignment="1">
      <alignment horizontal="center" vertical="center"/>
    </xf>
    <xf numFmtId="9" fontId="8" fillId="0" borderId="68" xfId="0" applyNumberFormat="1" applyFont="1" applyFill="1" applyBorder="1" applyAlignment="1">
      <alignment horizontal="center" vertical="center" wrapText="1"/>
    </xf>
    <xf numFmtId="10" fontId="11" fillId="0" borderId="64" xfId="0" applyNumberFormat="1" applyFont="1" applyFill="1" applyBorder="1" applyAlignment="1">
      <alignment horizontal="center" vertical="center"/>
    </xf>
    <xf numFmtId="10" fontId="19" fillId="0" borderId="64" xfId="0" applyNumberFormat="1" applyFont="1" applyFill="1" applyBorder="1" applyAlignment="1">
      <alignment horizontal="center" vertical="center"/>
    </xf>
    <xf numFmtId="2" fontId="8" fillId="0" borderId="68" xfId="0" applyNumberFormat="1" applyFont="1" applyFill="1" applyBorder="1" applyAlignment="1">
      <alignment horizontal="center" vertical="center"/>
    </xf>
    <xf numFmtId="3" fontId="8" fillId="0" borderId="110" xfId="0" applyNumberFormat="1" applyFont="1" applyFill="1" applyBorder="1" applyAlignment="1">
      <alignment horizontal="center" vertical="center" wrapText="1"/>
    </xf>
    <xf numFmtId="169" fontId="8" fillId="0" borderId="68" xfId="0" applyNumberFormat="1" applyFont="1" applyFill="1" applyBorder="1" applyAlignment="1">
      <alignment horizontal="center" vertical="center"/>
    </xf>
    <xf numFmtId="166" fontId="8" fillId="14" borderId="154" xfId="0" applyNumberFormat="1" applyFont="1" applyFill="1" applyBorder="1" applyAlignment="1">
      <alignment horizontal="center" vertical="center" wrapText="1"/>
    </xf>
    <xf numFmtId="166" fontId="8" fillId="14" borderId="155" xfId="0" applyNumberFormat="1" applyFont="1" applyFill="1" applyBorder="1" applyAlignment="1">
      <alignment horizontal="center" vertical="center" wrapText="1"/>
    </xf>
    <xf numFmtId="166" fontId="8" fillId="14" borderId="156" xfId="0" applyNumberFormat="1" applyFont="1" applyFill="1" applyBorder="1" applyAlignment="1">
      <alignment horizontal="center" vertical="center" wrapText="1"/>
    </xf>
    <xf numFmtId="166" fontId="8" fillId="14" borderId="157" xfId="0" applyNumberFormat="1" applyFont="1" applyFill="1" applyBorder="1" applyAlignment="1">
      <alignment horizontal="center" vertical="center" wrapText="1"/>
    </xf>
    <xf numFmtId="166" fontId="8" fillId="14" borderId="43" xfId="0" applyNumberFormat="1" applyFont="1" applyFill="1" applyBorder="1" applyAlignment="1">
      <alignment horizontal="center" vertical="center" wrapText="1"/>
    </xf>
    <xf numFmtId="166" fontId="8" fillId="14" borderId="75" xfId="0" applyNumberFormat="1" applyFont="1" applyFill="1" applyBorder="1" applyAlignment="1">
      <alignment horizontal="center" vertical="center" wrapText="1"/>
    </xf>
    <xf numFmtId="166" fontId="8" fillId="14" borderId="158" xfId="0" applyNumberFormat="1" applyFont="1" applyFill="1" applyBorder="1" applyAlignment="1">
      <alignment horizontal="center" vertical="center" wrapText="1"/>
    </xf>
    <xf numFmtId="166" fontId="8" fillId="14" borderId="159" xfId="0" applyNumberFormat="1" applyFont="1" applyFill="1" applyBorder="1" applyAlignment="1">
      <alignment horizontal="center" vertical="center" wrapText="1"/>
    </xf>
    <xf numFmtId="166" fontId="8" fillId="14" borderId="160" xfId="0" applyNumberFormat="1" applyFont="1" applyFill="1" applyBorder="1" applyAlignment="1">
      <alignment horizontal="center" vertical="center" wrapText="1"/>
    </xf>
    <xf numFmtId="166" fontId="8" fillId="14" borderId="161" xfId="0" applyNumberFormat="1" applyFont="1" applyFill="1" applyBorder="1" applyAlignment="1">
      <alignment horizontal="center" vertical="center" wrapText="1"/>
    </xf>
    <xf numFmtId="0" fontId="0" fillId="0" borderId="79" xfId="2" applyFont="1" applyAlignment="1"/>
    <xf numFmtId="0" fontId="24" fillId="0" borderId="130" xfId="2" applyFont="1" applyBorder="1" applyAlignment="1">
      <alignment horizontal="left" vertical="center" wrapText="1"/>
    </xf>
    <xf numFmtId="0" fontId="1" fillId="0" borderId="131" xfId="2" applyFont="1" applyBorder="1"/>
    <xf numFmtId="0" fontId="10" fillId="0" borderId="20" xfId="2" applyFont="1" applyBorder="1" applyAlignment="1">
      <alignment horizontal="left" vertical="center" wrapText="1"/>
    </xf>
    <xf numFmtId="0" fontId="1" fillId="0" borderId="20" xfId="2" applyFont="1" applyBorder="1" applyAlignment="1">
      <alignment horizontal="left"/>
    </xf>
    <xf numFmtId="0" fontId="1" fillId="0" borderId="35" xfId="2" applyFont="1" applyBorder="1" applyAlignment="1">
      <alignment horizontal="left"/>
    </xf>
    <xf numFmtId="0" fontId="21" fillId="3" borderId="116" xfId="2" applyFont="1" applyFill="1" applyBorder="1" applyAlignment="1">
      <alignment horizontal="center" vertical="center" wrapText="1"/>
    </xf>
    <xf numFmtId="0" fontId="21" fillId="3" borderId="124" xfId="2" applyFont="1" applyFill="1" applyBorder="1" applyAlignment="1">
      <alignment vertical="center" wrapText="1"/>
    </xf>
    <xf numFmtId="0" fontId="21" fillId="3" borderId="112" xfId="2" applyFont="1" applyFill="1" applyBorder="1" applyAlignment="1">
      <alignment vertical="center" wrapText="1"/>
    </xf>
    <xf numFmtId="0" fontId="21" fillId="3" borderId="117" xfId="2" applyFont="1" applyFill="1" applyBorder="1" applyAlignment="1">
      <alignment vertical="center" wrapText="1"/>
    </xf>
    <xf numFmtId="0" fontId="21" fillId="3" borderId="123" xfId="2" applyFont="1" applyFill="1" applyBorder="1" applyAlignment="1">
      <alignment horizontal="center" vertical="center" wrapText="1"/>
    </xf>
    <xf numFmtId="10" fontId="15" fillId="3" borderId="118" xfId="2" applyNumberFormat="1" applyFont="1" applyFill="1" applyBorder="1" applyAlignment="1">
      <alignment horizontal="center" vertical="center" wrapText="1"/>
    </xf>
    <xf numFmtId="0" fontId="15" fillId="3" borderId="118" xfId="2" applyFont="1" applyFill="1" applyBorder="1" applyAlignment="1">
      <alignment horizontal="center" vertical="center" wrapText="1"/>
    </xf>
    <xf numFmtId="0" fontId="21" fillId="3" borderId="118" xfId="2" applyFont="1" applyFill="1" applyBorder="1" applyAlignment="1">
      <alignment horizontal="center" vertical="center" wrapText="1"/>
    </xf>
    <xf numFmtId="0" fontId="21" fillId="3" borderId="118" xfId="2" applyFont="1" applyFill="1" applyBorder="1" applyAlignment="1">
      <alignment horizontal="center" vertical="top" wrapText="1"/>
    </xf>
    <xf numFmtId="0" fontId="21" fillId="3" borderId="140" xfId="2" applyFont="1" applyFill="1" applyBorder="1" applyAlignment="1">
      <alignment horizontal="center" vertical="center" wrapText="1"/>
    </xf>
    <xf numFmtId="0" fontId="21" fillId="3" borderId="64" xfId="2" applyFont="1" applyFill="1" applyBorder="1" applyAlignment="1">
      <alignment horizontal="center" vertical="center" wrapText="1"/>
    </xf>
    <xf numFmtId="0" fontId="21" fillId="3" borderId="64" xfId="2" applyFont="1" applyFill="1" applyBorder="1" applyAlignment="1">
      <alignment horizontal="center" vertical="top" wrapText="1"/>
    </xf>
    <xf numFmtId="0" fontId="21" fillId="3" borderId="120" xfId="2" applyFont="1" applyFill="1" applyBorder="1" applyAlignment="1">
      <alignment horizontal="center" vertical="top" wrapText="1"/>
    </xf>
    <xf numFmtId="0" fontId="26" fillId="3" borderId="122" xfId="2" applyFont="1" applyFill="1" applyBorder="1" applyAlignment="1">
      <alignment horizontal="left" vertical="center" wrapText="1"/>
    </xf>
    <xf numFmtId="1" fontId="25" fillId="0" borderId="43" xfId="2" applyNumberFormat="1" applyFont="1" applyBorder="1" applyAlignment="1">
      <alignment horizontal="center" vertical="center"/>
    </xf>
    <xf numFmtId="2" fontId="25" fillId="0" borderId="43" xfId="2" applyNumberFormat="1" applyFont="1" applyBorder="1" applyAlignment="1">
      <alignment horizontal="center" vertical="center"/>
    </xf>
    <xf numFmtId="2" fontId="21" fillId="0" borderId="43" xfId="2" applyNumberFormat="1" applyFont="1" applyBorder="1" applyAlignment="1">
      <alignment horizontal="center" vertical="center" wrapText="1"/>
    </xf>
    <xf numFmtId="2" fontId="27" fillId="0" borderId="43" xfId="2" applyNumberFormat="1" applyFont="1" applyBorder="1" applyAlignment="1">
      <alignment horizontal="center" vertical="center"/>
    </xf>
    <xf numFmtId="2" fontId="15" fillId="0" borderId="43" xfId="2" applyNumberFormat="1" applyFont="1" applyBorder="1" applyAlignment="1">
      <alignment horizontal="center" vertical="center" wrapText="1"/>
    </xf>
    <xf numFmtId="0" fontId="26" fillId="4" borderId="89" xfId="2" applyFont="1" applyFill="1" applyBorder="1" applyAlignment="1">
      <alignment horizontal="left" vertical="center" wrapText="1"/>
    </xf>
    <xf numFmtId="3" fontId="25" fillId="0" borderId="43" xfId="2" applyNumberFormat="1" applyFont="1" applyBorder="1" applyAlignment="1">
      <alignment horizontal="center" vertical="center"/>
    </xf>
    <xf numFmtId="166" fontId="25" fillId="0" borderId="43" xfId="2" applyNumberFormat="1" applyFont="1" applyBorder="1" applyAlignment="1">
      <alignment horizontal="center" vertical="center"/>
    </xf>
    <xf numFmtId="8" fontId="25" fillId="0" borderId="43" xfId="2" applyNumberFormat="1" applyFont="1" applyBorder="1" applyAlignment="1">
      <alignment horizontal="center" vertical="center"/>
    </xf>
    <xf numFmtId="171" fontId="15" fillId="0" borderId="43" xfId="2" applyNumberFormat="1" applyFont="1" applyBorder="1" applyAlignment="1">
      <alignment horizontal="center" vertical="center"/>
    </xf>
    <xf numFmtId="0" fontId="26" fillId="3" borderId="89" xfId="2" applyFont="1" applyFill="1" applyBorder="1" applyAlignment="1">
      <alignment horizontal="left" vertical="center" wrapText="1"/>
    </xf>
    <xf numFmtId="0" fontId="15" fillId="0" borderId="43" xfId="2" applyFont="1" applyBorder="1" applyAlignment="1">
      <alignment horizontal="center" vertical="center"/>
    </xf>
    <xf numFmtId="2" fontId="15" fillId="0" borderId="43" xfId="2" applyNumberFormat="1" applyFont="1" applyBorder="1" applyAlignment="1">
      <alignment horizontal="center" vertical="center"/>
    </xf>
    <xf numFmtId="167" fontId="15" fillId="0" borderId="43" xfId="2" applyNumberFormat="1" applyFont="1" applyBorder="1" applyAlignment="1">
      <alignment horizontal="center" vertical="center"/>
    </xf>
    <xf numFmtId="4" fontId="25" fillId="0" borderId="43" xfId="2" applyNumberFormat="1" applyFont="1" applyBorder="1" applyAlignment="1">
      <alignment horizontal="center" vertical="center"/>
    </xf>
    <xf numFmtId="0" fontId="21" fillId="0" borderId="43" xfId="2" applyFont="1" applyBorder="1" applyAlignment="1">
      <alignment horizontal="center" vertical="center"/>
    </xf>
    <xf numFmtId="0" fontId="26" fillId="4" borderId="125" xfId="2" applyFont="1" applyFill="1" applyBorder="1" applyAlignment="1">
      <alignment horizontal="left" vertical="center" wrapText="1"/>
    </xf>
    <xf numFmtId="164" fontId="15" fillId="0" borderId="43" xfId="2" applyNumberFormat="1" applyFont="1" applyBorder="1" applyAlignment="1">
      <alignment horizontal="center" vertical="center"/>
    </xf>
    <xf numFmtId="1" fontId="15" fillId="0" borderId="43" xfId="2" applyNumberFormat="1" applyFont="1" applyBorder="1" applyAlignment="1">
      <alignment horizontal="center" vertical="center"/>
    </xf>
    <xf numFmtId="0" fontId="25" fillId="0" borderId="43" xfId="2" applyFont="1" applyBorder="1" applyAlignment="1">
      <alignment horizontal="center" vertical="center"/>
    </xf>
    <xf numFmtId="2" fontId="21" fillId="0" borderId="43" xfId="2" applyNumberFormat="1" applyFont="1" applyBorder="1" applyAlignment="1">
      <alignment horizontal="center" vertical="center"/>
    </xf>
    <xf numFmtId="10" fontId="25" fillId="0" borderId="43" xfId="2" applyNumberFormat="1" applyFont="1" applyBorder="1" applyAlignment="1">
      <alignment horizontal="center" vertical="center"/>
    </xf>
    <xf numFmtId="10" fontId="25" fillId="0" borderId="43" xfId="2" applyNumberFormat="1" applyFont="1" applyBorder="1" applyAlignment="1">
      <alignment horizontal="center" vertical="center" wrapText="1"/>
    </xf>
    <xf numFmtId="10" fontId="27" fillId="0" borderId="43" xfId="2" applyNumberFormat="1" applyFont="1" applyBorder="1" applyAlignment="1">
      <alignment horizontal="center" vertical="center"/>
    </xf>
    <xf numFmtId="10" fontId="27" fillId="0" borderId="43" xfId="2" applyNumberFormat="1" applyFont="1" applyBorder="1" applyAlignment="1">
      <alignment horizontal="center" vertical="center" wrapText="1"/>
    </xf>
    <xf numFmtId="3" fontId="25" fillId="0" borderId="43" xfId="2" applyNumberFormat="1" applyFont="1" applyBorder="1" applyAlignment="1">
      <alignment horizontal="center" vertical="center" wrapText="1"/>
    </xf>
    <xf numFmtId="4" fontId="27" fillId="0" borderId="43" xfId="2" applyNumberFormat="1" applyFont="1" applyBorder="1" applyAlignment="1">
      <alignment horizontal="center" vertical="center" wrapText="1"/>
    </xf>
    <xf numFmtId="4" fontId="25" fillId="0" borderId="43" xfId="2" applyNumberFormat="1" applyFont="1" applyBorder="1" applyAlignment="1">
      <alignment horizontal="center" vertical="center" wrapText="1"/>
    </xf>
    <xf numFmtId="0" fontId="1" fillId="0" borderId="43" xfId="2" applyFont="1" applyBorder="1" applyAlignment="1">
      <alignment horizontal="center"/>
    </xf>
    <xf numFmtId="0" fontId="26" fillId="4" borderId="133" xfId="2" applyFont="1" applyFill="1" applyBorder="1" applyAlignment="1">
      <alignment horizontal="left" vertical="center" wrapText="1"/>
    </xf>
    <xf numFmtId="0" fontId="27" fillId="3" borderId="126" xfId="2" applyFont="1" applyFill="1" applyBorder="1" applyAlignment="1">
      <alignment horizontal="left" vertical="center" wrapText="1"/>
    </xf>
    <xf numFmtId="3" fontId="25" fillId="3" borderId="141" xfId="2" applyNumberFormat="1" applyFont="1" applyFill="1" applyBorder="1" applyAlignment="1">
      <alignment horizontal="center" vertical="center" wrapText="1"/>
    </xf>
    <xf numFmtId="172" fontId="27" fillId="3" borderId="68" xfId="2" applyNumberFormat="1" applyFont="1" applyFill="1" applyBorder="1" applyAlignment="1">
      <alignment horizontal="center" vertical="center" wrapText="1"/>
    </xf>
    <xf numFmtId="0" fontId="21" fillId="3" borderId="128" xfId="2" applyFont="1" applyFill="1" applyBorder="1" applyAlignment="1">
      <alignment vertical="center" wrapText="1"/>
    </xf>
    <xf numFmtId="0" fontId="21" fillId="3" borderId="79" xfId="2" applyFont="1" applyFill="1" applyBorder="1" applyAlignment="1">
      <alignment vertical="center" wrapText="1"/>
    </xf>
    <xf numFmtId="0" fontId="21" fillId="3" borderId="47" xfId="2" applyFont="1" applyFill="1" applyBorder="1" applyAlignment="1">
      <alignment vertical="center" wrapText="1"/>
    </xf>
    <xf numFmtId="0" fontId="27" fillId="3" borderId="80" xfId="2" applyFont="1" applyFill="1" applyBorder="1" applyAlignment="1">
      <alignment horizontal="left" vertical="center" wrapText="1"/>
    </xf>
    <xf numFmtId="3" fontId="25" fillId="3" borderId="74" xfId="2" applyNumberFormat="1" applyFont="1" applyFill="1" applyBorder="1" applyAlignment="1">
      <alignment horizontal="center" vertical="center" wrapText="1"/>
    </xf>
    <xf numFmtId="172" fontId="27" fillId="3" borderId="43" xfId="2" applyNumberFormat="1" applyFont="1" applyFill="1" applyBorder="1" applyAlignment="1">
      <alignment horizontal="center" vertical="center" wrapText="1"/>
    </xf>
    <xf numFmtId="0" fontId="27" fillId="3" borderId="139" xfId="2" applyFont="1" applyFill="1" applyBorder="1" applyAlignment="1">
      <alignment horizontal="left" vertical="center" wrapText="1"/>
    </xf>
    <xf numFmtId="3" fontId="28" fillId="3" borderId="85" xfId="2" applyNumberFormat="1" applyFont="1" applyFill="1" applyBorder="1" applyAlignment="1">
      <alignment horizontal="center" vertical="center"/>
    </xf>
    <xf numFmtId="172" fontId="27" fillId="3" borderId="86" xfId="2" applyNumberFormat="1" applyFont="1" applyFill="1" applyBorder="1" applyAlignment="1">
      <alignment horizontal="center" vertical="center" wrapText="1"/>
    </xf>
    <xf numFmtId="0" fontId="21" fillId="3" borderId="130" xfId="2" applyFont="1" applyFill="1" applyBorder="1" applyAlignment="1">
      <alignment vertical="center" wrapText="1"/>
    </xf>
    <xf numFmtId="0" fontId="21" fillId="3" borderId="131" xfId="2" applyFont="1" applyFill="1" applyBorder="1" applyAlignment="1">
      <alignment vertical="center" wrapText="1"/>
    </xf>
    <xf numFmtId="0" fontId="21" fillId="3" borderId="132" xfId="2" applyFont="1" applyFill="1" applyBorder="1" applyAlignment="1">
      <alignment vertical="center" wrapText="1"/>
    </xf>
    <xf numFmtId="0" fontId="1" fillId="10" borderId="79" xfId="2" applyFont="1" applyFill="1" applyBorder="1"/>
    <xf numFmtId="4" fontId="1" fillId="10" borderId="79" xfId="2" applyNumberFormat="1" applyFont="1" applyFill="1" applyBorder="1"/>
    <xf numFmtId="0" fontId="1" fillId="0" borderId="79" xfId="2" applyFont="1"/>
    <xf numFmtId="0" fontId="14" fillId="10" borderId="79" xfId="2" applyFont="1" applyFill="1" applyBorder="1"/>
    <xf numFmtId="0" fontId="29" fillId="10" borderId="79" xfId="2" applyFont="1" applyFill="1" applyBorder="1"/>
    <xf numFmtId="0" fontId="30" fillId="10" borderId="79" xfId="2" applyFont="1" applyFill="1" applyBorder="1" applyAlignment="1">
      <alignment horizontal="center"/>
    </xf>
    <xf numFmtId="0" fontId="14" fillId="9" borderId="43" xfId="2" applyFont="1" applyFill="1" applyBorder="1" applyAlignment="1">
      <alignment horizontal="center" vertical="center"/>
    </xf>
    <xf numFmtId="173" fontId="8" fillId="0" borderId="79" xfId="2" applyNumberFormat="1" applyFont="1" applyAlignment="1">
      <alignment horizontal="center"/>
    </xf>
    <xf numFmtId="0" fontId="1" fillId="0" borderId="43" xfId="2" applyFont="1" applyBorder="1" applyAlignment="1">
      <alignment horizontal="center" vertical="center"/>
    </xf>
    <xf numFmtId="172" fontId="27" fillId="0" borderId="79" xfId="2" applyNumberFormat="1" applyFont="1" applyAlignment="1">
      <alignment horizontal="center" vertical="center" wrapText="1"/>
    </xf>
    <xf numFmtId="4" fontId="1" fillId="0" borderId="79" xfId="2" applyNumberFormat="1" applyFont="1"/>
    <xf numFmtId="0" fontId="2" fillId="0" borderId="2" xfId="0" applyFont="1" applyBorder="1" applyAlignment="1">
      <alignment horizontal="center"/>
    </xf>
    <xf numFmtId="0" fontId="3" fillId="0" borderId="3" xfId="0" applyFont="1" applyBorder="1"/>
    <xf numFmtId="0" fontId="3" fillId="0" borderId="7" xfId="0" applyFont="1" applyBorder="1"/>
    <xf numFmtId="0" fontId="0" fillId="0" borderId="0" xfId="0" applyFont="1" applyAlignment="1"/>
    <xf numFmtId="0" fontId="3" fillId="0" borderId="9" xfId="0" applyFont="1" applyBorder="1"/>
    <xf numFmtId="0" fontId="3" fillId="0" borderId="10" xfId="0" applyFont="1" applyBorder="1"/>
    <xf numFmtId="0" fontId="4" fillId="3" borderId="4" xfId="0" applyFont="1" applyFill="1" applyBorder="1" applyAlignment="1">
      <alignment horizontal="center" vertical="center" wrapText="1"/>
    </xf>
    <xf numFmtId="0" fontId="3" fillId="0" borderId="5" xfId="0" applyFont="1" applyBorder="1"/>
    <xf numFmtId="0" fontId="3" fillId="0" borderId="6" xfId="0" applyFont="1" applyBorder="1"/>
    <xf numFmtId="0" fontId="5" fillId="3" borderId="4" xfId="0" applyFont="1" applyFill="1" applyBorder="1" applyAlignment="1">
      <alignment horizontal="center" vertical="center" wrapText="1"/>
    </xf>
    <xf numFmtId="0" fontId="3" fillId="0" borderId="8" xfId="0" applyFont="1" applyBorder="1"/>
    <xf numFmtId="0" fontId="6" fillId="2" borderId="11" xfId="0" applyFont="1" applyFill="1" applyBorder="1" applyAlignment="1">
      <alignment horizontal="left" vertical="center" wrapText="1"/>
    </xf>
    <xf numFmtId="0" fontId="3" fillId="0" borderId="12" xfId="0" applyFont="1" applyBorder="1"/>
    <xf numFmtId="0" fontId="3" fillId="0" borderId="13" xfId="0" applyFont="1" applyBorder="1"/>
    <xf numFmtId="0" fontId="6" fillId="2" borderId="14" xfId="0" applyFont="1" applyFill="1" applyBorder="1" applyAlignment="1">
      <alignment horizontal="left" vertical="center" wrapText="1"/>
    </xf>
    <xf numFmtId="0" fontId="7" fillId="3" borderId="15" xfId="0" applyFont="1" applyFill="1" applyBorder="1" applyAlignment="1">
      <alignment horizontal="left" vertical="center" wrapText="1"/>
    </xf>
    <xf numFmtId="0" fontId="3" fillId="0" borderId="16" xfId="0" applyFont="1" applyBorder="1"/>
    <xf numFmtId="0" fontId="3" fillId="0" borderId="17" xfId="0" applyFont="1" applyBorder="1"/>
    <xf numFmtId="0" fontId="7" fillId="0" borderId="4" xfId="0" applyFont="1" applyBorder="1" applyAlignment="1">
      <alignment horizontal="left" vertical="center" wrapText="1"/>
    </xf>
    <xf numFmtId="0" fontId="1" fillId="0" borderId="44" xfId="0" applyFont="1" applyBorder="1" applyAlignment="1">
      <alignment horizontal="left" vertical="center" wrapText="1"/>
    </xf>
    <xf numFmtId="0" fontId="3" fillId="0" borderId="45" xfId="0" applyFont="1" applyBorder="1"/>
    <xf numFmtId="0" fontId="3" fillId="0" borderId="46" xfId="0" applyFont="1" applyBorder="1"/>
    <xf numFmtId="0" fontId="1" fillId="0" borderId="44" xfId="0" applyFont="1" applyBorder="1" applyAlignment="1">
      <alignment horizontal="left" vertical="center"/>
    </xf>
    <xf numFmtId="0" fontId="7" fillId="0" borderId="9" xfId="0" applyFont="1" applyBorder="1" applyAlignment="1">
      <alignment horizontal="left" vertical="center" wrapText="1"/>
    </xf>
    <xf numFmtId="0" fontId="3" fillId="0" borderId="18" xfId="0" applyFont="1" applyBorder="1"/>
    <xf numFmtId="0" fontId="9" fillId="3" borderId="4"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3" fillId="0" borderId="27" xfId="0" applyFont="1" applyBorder="1"/>
    <xf numFmtId="0" fontId="3" fillId="0" borderId="39" xfId="0" applyFont="1" applyBorder="1"/>
    <xf numFmtId="0" fontId="10" fillId="3" borderId="24" xfId="0" applyFont="1" applyFill="1" applyBorder="1" applyAlignment="1">
      <alignment horizontal="center" vertical="center" wrapText="1"/>
    </xf>
    <xf numFmtId="0" fontId="3" fillId="0" borderId="28" xfId="0" applyFont="1" applyBorder="1"/>
    <xf numFmtId="0" fontId="3" fillId="0" borderId="40" xfId="0" applyFont="1" applyBorder="1"/>
    <xf numFmtId="0" fontId="9" fillId="5" borderId="4" xfId="0" applyFont="1" applyFill="1" applyBorder="1" applyAlignment="1">
      <alignment horizontal="center" vertical="center"/>
    </xf>
    <xf numFmtId="0" fontId="9" fillId="5" borderId="20" xfId="0" applyFont="1" applyFill="1" applyBorder="1" applyAlignment="1">
      <alignment horizontal="center" vertical="center"/>
    </xf>
    <xf numFmtId="0" fontId="10" fillId="5" borderId="21" xfId="0" applyFont="1" applyFill="1" applyBorder="1" applyAlignment="1">
      <alignment horizontal="center" vertical="center" wrapText="1"/>
    </xf>
    <xf numFmtId="0" fontId="3" fillId="0" borderId="25" xfId="0" applyFont="1" applyBorder="1"/>
    <xf numFmtId="0" fontId="3" fillId="0" borderId="37" xfId="0" applyFont="1" applyBorder="1"/>
    <xf numFmtId="0" fontId="7" fillId="6" borderId="21"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3" fillId="0" borderId="26" xfId="0" applyFont="1" applyBorder="1"/>
    <xf numFmtId="0" fontId="3" fillId="0" borderId="38" xfId="0" applyFont="1" applyBorder="1"/>
    <xf numFmtId="0" fontId="14" fillId="9" borderId="44" xfId="0" applyFont="1" applyFill="1" applyBorder="1" applyAlignment="1">
      <alignment horizontal="center" vertical="center"/>
    </xf>
    <xf numFmtId="0" fontId="14" fillId="9" borderId="44"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7" fillId="4" borderId="2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3" fillId="0" borderId="48" xfId="0" applyFont="1" applyBorder="1"/>
    <xf numFmtId="0" fontId="3" fillId="0" borderId="47" xfId="0" applyFont="1" applyBorder="1"/>
    <xf numFmtId="0" fontId="9" fillId="5" borderId="94" xfId="0" applyFont="1" applyFill="1" applyBorder="1" applyAlignment="1">
      <alignment horizontal="center" vertical="center"/>
    </xf>
    <xf numFmtId="0" fontId="3" fillId="0" borderId="95" xfId="0" applyFont="1" applyBorder="1"/>
    <xf numFmtId="0" fontId="3" fillId="0" borderId="96" xfId="0" applyFont="1" applyBorder="1"/>
    <xf numFmtId="0" fontId="12" fillId="0" borderId="61" xfId="0" applyFont="1" applyBorder="1" applyAlignment="1">
      <alignment horizontal="center" vertical="center" wrapText="1"/>
    </xf>
    <xf numFmtId="0" fontId="12" fillId="0" borderId="61" xfId="0" applyFont="1" applyBorder="1" applyAlignment="1">
      <alignment horizontal="left" vertical="center" wrapText="1"/>
    </xf>
    <xf numFmtId="0" fontId="12" fillId="3" borderId="70" xfId="0" applyFont="1" applyFill="1" applyBorder="1" applyAlignment="1">
      <alignment horizontal="center" vertical="center" wrapText="1"/>
    </xf>
    <xf numFmtId="0" fontId="3" fillId="0" borderId="71" xfId="0" applyFont="1" applyBorder="1"/>
    <xf numFmtId="0" fontId="3" fillId="0" borderId="72" xfId="0" applyFont="1" applyBorder="1"/>
    <xf numFmtId="0" fontId="3" fillId="0" borderId="79" xfId="0" applyFont="1" applyBorder="1"/>
    <xf numFmtId="0" fontId="3" fillId="0" borderId="83" xfId="0" applyFont="1" applyBorder="1"/>
    <xf numFmtId="0" fontId="19" fillId="0" borderId="150" xfId="0" applyFont="1" applyFill="1" applyBorder="1" applyAlignment="1">
      <alignment horizontal="center" vertical="center" wrapText="1"/>
    </xf>
    <xf numFmtId="0" fontId="3" fillId="0" borderId="150" xfId="0" applyFont="1" applyFill="1" applyBorder="1"/>
    <xf numFmtId="0" fontId="40" fillId="0" borderId="150" xfId="0" applyFont="1" applyFill="1" applyBorder="1" applyAlignment="1">
      <alignment horizontal="left" vertical="center" wrapText="1"/>
    </xf>
    <xf numFmtId="0" fontId="3" fillId="0" borderId="151" xfId="0" applyFont="1" applyFill="1" applyBorder="1"/>
    <xf numFmtId="9" fontId="8" fillId="11" borderId="128" xfId="0" applyNumberFormat="1" applyFont="1" applyFill="1" applyBorder="1" applyAlignment="1">
      <alignment horizontal="center" vertical="center"/>
    </xf>
    <xf numFmtId="0" fontId="3" fillId="11" borderId="79" xfId="0" applyFont="1" applyFill="1" applyBorder="1"/>
    <xf numFmtId="0" fontId="3" fillId="11" borderId="47" xfId="0" applyFont="1" applyFill="1" applyBorder="1"/>
    <xf numFmtId="0" fontId="3" fillId="11" borderId="7" xfId="0" applyFont="1" applyFill="1" applyBorder="1"/>
    <xf numFmtId="0" fontId="0" fillId="11" borderId="0" xfId="0" applyFont="1" applyFill="1" applyAlignment="1"/>
    <xf numFmtId="0" fontId="3" fillId="11" borderId="9" xfId="0" applyFont="1" applyFill="1" applyBorder="1"/>
    <xf numFmtId="0" fontId="3" fillId="11" borderId="10" xfId="0" applyFont="1" applyFill="1" applyBorder="1"/>
    <xf numFmtId="0" fontId="3" fillId="11" borderId="18" xfId="0" applyFont="1" applyFill="1" applyBorder="1"/>
    <xf numFmtId="0" fontId="36" fillId="0" borderId="150" xfId="1" applyFill="1" applyBorder="1" applyAlignment="1">
      <alignment horizontal="left" vertical="center" wrapText="1"/>
    </xf>
    <xf numFmtId="0" fontId="41" fillId="0" borderId="150" xfId="0" applyFont="1" applyFill="1" applyBorder="1" applyAlignment="1">
      <alignment horizontal="left" vertical="center" wrapText="1"/>
    </xf>
    <xf numFmtId="0" fontId="1" fillId="0" borderId="2" xfId="0" applyFont="1" applyBorder="1" applyAlignment="1">
      <alignment horizontal="center"/>
    </xf>
    <xf numFmtId="0" fontId="6" fillId="2" borderId="4" xfId="0" applyFont="1" applyFill="1" applyBorder="1" applyAlignment="1">
      <alignment horizontal="left" vertical="center"/>
    </xf>
    <xf numFmtId="0" fontId="7" fillId="3" borderId="4" xfId="0" applyFont="1" applyFill="1" applyBorder="1" applyAlignment="1">
      <alignment horizontal="center" vertical="center" wrapText="1"/>
    </xf>
    <xf numFmtId="0" fontId="7" fillId="0" borderId="7" xfId="0" applyFont="1" applyBorder="1" applyAlignment="1">
      <alignment horizontal="left" vertical="center" wrapText="1"/>
    </xf>
    <xf numFmtId="0" fontId="3" fillId="0" borderId="57" xfId="0" applyFont="1" applyBorder="1"/>
    <xf numFmtId="0" fontId="9" fillId="5" borderId="49" xfId="0" applyFont="1" applyFill="1" applyBorder="1" applyAlignment="1">
      <alignment horizontal="center" vertical="center" wrapText="1"/>
    </xf>
    <xf numFmtId="0" fontId="3" fillId="0" borderId="52" xfId="0" applyFont="1" applyBorder="1"/>
    <xf numFmtId="0" fontId="3" fillId="0" borderId="58" xfId="0" applyFont="1" applyBorder="1"/>
    <xf numFmtId="0" fontId="3" fillId="0" borderId="59" xfId="0" applyFont="1" applyBorder="1"/>
    <xf numFmtId="0" fontId="9" fillId="5" borderId="128" xfId="0" applyFont="1" applyFill="1" applyBorder="1" applyAlignment="1">
      <alignment horizontal="center" vertical="center"/>
    </xf>
    <xf numFmtId="0" fontId="3" fillId="0" borderId="50" xfId="0" applyFont="1" applyBorder="1"/>
    <xf numFmtId="0" fontId="3" fillId="0" borderId="51" xfId="0" applyFont="1" applyBorder="1"/>
    <xf numFmtId="0" fontId="9" fillId="3" borderId="4" xfId="0" applyFont="1" applyFill="1" applyBorder="1" applyAlignment="1">
      <alignment horizontal="center" vertical="center"/>
    </xf>
    <xf numFmtId="0" fontId="7" fillId="5" borderId="21" xfId="0" applyFont="1" applyFill="1" applyBorder="1" applyAlignment="1">
      <alignment horizontal="center" vertical="center" wrapText="1"/>
    </xf>
    <xf numFmtId="0" fontId="3" fillId="0" borderId="60" xfId="0" applyFont="1" applyBorder="1"/>
    <xf numFmtId="0" fontId="37" fillId="0" borderId="150" xfId="0" applyFont="1" applyFill="1" applyBorder="1" applyAlignment="1">
      <alignment horizontal="center" vertical="center" wrapText="1"/>
    </xf>
    <xf numFmtId="0" fontId="38" fillId="0" borderId="150" xfId="0" applyFont="1" applyFill="1" applyBorder="1" applyAlignment="1">
      <alignment horizontal="center" vertical="center" wrapText="1"/>
    </xf>
    <xf numFmtId="0" fontId="8" fillId="0" borderId="61" xfId="0" applyFont="1" applyBorder="1" applyAlignment="1">
      <alignment horizontal="center" vertical="center" wrapText="1"/>
    </xf>
    <xf numFmtId="0" fontId="3" fillId="0" borderId="66" xfId="0" applyFont="1" applyBorder="1"/>
    <xf numFmtId="0" fontId="21" fillId="0" borderId="61" xfId="0" applyFont="1" applyBorder="1" applyAlignment="1">
      <alignment horizontal="center" vertical="center" wrapText="1"/>
    </xf>
    <xf numFmtId="0" fontId="8" fillId="0" borderId="61" xfId="0" applyFont="1" applyFill="1" applyBorder="1" applyAlignment="1">
      <alignment horizontal="left" vertical="center" wrapText="1"/>
    </xf>
    <xf numFmtId="0" fontId="3" fillId="0" borderId="66" xfId="0" applyFont="1" applyFill="1" applyBorder="1"/>
    <xf numFmtId="0" fontId="8" fillId="0" borderId="61" xfId="0" applyFont="1" applyFill="1" applyBorder="1" applyAlignment="1">
      <alignment horizontal="left" vertical="top" wrapText="1"/>
    </xf>
    <xf numFmtId="170" fontId="21" fillId="0" borderId="101" xfId="0" applyNumberFormat="1" applyFont="1" applyFill="1" applyBorder="1" applyAlignment="1">
      <alignment horizontal="center" vertical="center" wrapText="1"/>
    </xf>
    <xf numFmtId="0" fontId="3" fillId="0" borderId="109" xfId="0" applyFont="1" applyFill="1" applyBorder="1"/>
    <xf numFmtId="0" fontId="15" fillId="0" borderId="61" xfId="0" applyFont="1" applyFill="1" applyBorder="1" applyAlignment="1">
      <alignment horizontal="justify" vertical="top" wrapText="1"/>
    </xf>
    <xf numFmtId="0" fontId="3" fillId="0" borderId="66" xfId="0" applyFont="1" applyFill="1" applyBorder="1" applyAlignment="1">
      <alignment horizontal="justify" vertical="top"/>
    </xf>
    <xf numFmtId="10" fontId="21" fillId="0" borderId="23" xfId="0" applyNumberFormat="1" applyFont="1" applyFill="1" applyBorder="1" applyAlignment="1">
      <alignment horizontal="center" vertical="center" wrapText="1"/>
    </xf>
    <xf numFmtId="0" fontId="3" fillId="0" borderId="27" xfId="0" applyFont="1" applyFill="1" applyBorder="1"/>
    <xf numFmtId="10" fontId="21" fillId="0" borderId="101" xfId="0" applyNumberFormat="1" applyFont="1" applyFill="1" applyBorder="1" applyAlignment="1">
      <alignment horizontal="center" vertical="center" wrapText="1"/>
    </xf>
    <xf numFmtId="0" fontId="3" fillId="0" borderId="39" xfId="0" applyFont="1" applyFill="1" applyBorder="1"/>
    <xf numFmtId="170" fontId="21" fillId="0" borderId="109" xfId="0" applyNumberFormat="1" applyFont="1" applyFill="1" applyBorder="1" applyAlignment="1">
      <alignment horizontal="center" vertical="center" wrapText="1"/>
    </xf>
    <xf numFmtId="0" fontId="3" fillId="0" borderId="105" xfId="0" applyFont="1" applyFill="1" applyBorder="1"/>
    <xf numFmtId="10" fontId="21" fillId="0" borderId="106" xfId="0" applyNumberFormat="1" applyFont="1" applyFill="1" applyBorder="1" applyAlignment="1">
      <alignment horizontal="center" vertical="center" wrapText="1"/>
    </xf>
    <xf numFmtId="0" fontId="3" fillId="0" borderId="108" xfId="0" applyFont="1" applyFill="1" applyBorder="1"/>
    <xf numFmtId="0" fontId="4" fillId="3" borderId="15" xfId="0" applyFont="1" applyFill="1" applyBorder="1" applyAlignment="1">
      <alignment horizontal="center" vertical="center" wrapText="1"/>
    </xf>
    <xf numFmtId="0" fontId="3" fillId="0" borderId="88" xfId="0" applyFont="1" applyBorder="1"/>
    <xf numFmtId="0" fontId="5" fillId="3" borderId="89" xfId="0" applyFont="1" applyFill="1" applyBorder="1" applyAlignment="1">
      <alignment horizontal="center" vertical="center" wrapText="1"/>
    </xf>
    <xf numFmtId="0" fontId="3" fillId="0" borderId="90" xfId="0" applyFont="1" applyBorder="1"/>
    <xf numFmtId="0" fontId="6" fillId="2" borderId="91" xfId="0" applyFont="1" applyFill="1" applyBorder="1" applyAlignment="1">
      <alignment horizontal="left" vertical="center" wrapText="1"/>
    </xf>
    <xf numFmtId="0" fontId="3" fillId="0" borderId="92" xfId="0" applyFont="1" applyBorder="1"/>
    <xf numFmtId="0" fontId="3" fillId="0" borderId="93" xfId="0" applyFont="1" applyBorder="1"/>
    <xf numFmtId="0" fontId="7" fillId="2" borderId="94" xfId="0" applyFont="1" applyFill="1" applyBorder="1" applyAlignment="1">
      <alignment horizontal="left" vertical="center" wrapText="1"/>
    </xf>
    <xf numFmtId="0" fontId="7" fillId="3" borderId="91" xfId="0" applyFont="1" applyFill="1" applyBorder="1" applyAlignment="1">
      <alignment horizontal="left" vertical="center" wrapText="1"/>
    </xf>
    <xf numFmtId="0" fontId="3" fillId="0" borderId="97" xfId="0" applyFont="1" applyBorder="1"/>
    <xf numFmtId="0" fontId="7" fillId="2" borderId="4" xfId="0" applyFont="1" applyFill="1" applyBorder="1" applyAlignment="1">
      <alignment horizontal="left" vertical="center" wrapText="1"/>
    </xf>
    <xf numFmtId="0" fontId="7" fillId="0" borderId="4" xfId="0" applyFont="1" applyBorder="1" applyAlignment="1">
      <alignment horizontal="center" vertical="center" wrapText="1"/>
    </xf>
    <xf numFmtId="0" fontId="21" fillId="3" borderId="49" xfId="0" applyFont="1" applyFill="1" applyBorder="1" applyAlignment="1">
      <alignment horizontal="center" vertical="center" wrapText="1"/>
    </xf>
    <xf numFmtId="0" fontId="21" fillId="3" borderId="23" xfId="0" applyFont="1" applyFill="1" applyBorder="1" applyAlignment="1">
      <alignment horizontal="center" vertical="center" wrapText="1"/>
    </xf>
    <xf numFmtId="0" fontId="22" fillId="3" borderId="98" xfId="0" applyFont="1" applyFill="1" applyBorder="1" applyAlignment="1">
      <alignment horizontal="center" vertical="center" wrapText="1"/>
    </xf>
    <xf numFmtId="0" fontId="3" fillId="0" borderId="99" xfId="0" applyFont="1" applyBorder="1"/>
    <xf numFmtId="0" fontId="21" fillId="5" borderId="98" xfId="0" applyFont="1" applyFill="1" applyBorder="1" applyAlignment="1">
      <alignment horizontal="center" vertical="center" wrapText="1"/>
    </xf>
    <xf numFmtId="0" fontId="21" fillId="3" borderId="98" xfId="0" applyFont="1" applyFill="1" applyBorder="1" applyAlignment="1">
      <alignment horizontal="center" vertical="center" wrapText="1"/>
    </xf>
    <xf numFmtId="0" fontId="21" fillId="3" borderId="24" xfId="0" applyFont="1" applyFill="1" applyBorder="1" applyAlignment="1">
      <alignment horizontal="center" vertical="center" wrapText="1"/>
    </xf>
    <xf numFmtId="0" fontId="3" fillId="0" borderId="78" xfId="0" applyFont="1" applyFill="1" applyBorder="1"/>
    <xf numFmtId="170" fontId="21" fillId="0" borderId="103" xfId="0" applyNumberFormat="1" applyFont="1" applyFill="1" applyBorder="1" applyAlignment="1">
      <alignment horizontal="center" vertical="center" wrapText="1"/>
    </xf>
    <xf numFmtId="9" fontId="21" fillId="0" borderId="61" xfId="0" applyNumberFormat="1" applyFont="1" applyFill="1" applyBorder="1" applyAlignment="1">
      <alignment horizontal="center" vertical="center" wrapText="1"/>
    </xf>
    <xf numFmtId="0" fontId="3" fillId="0" borderId="59" xfId="0" applyFont="1" applyFill="1" applyBorder="1" applyAlignment="1">
      <alignment horizontal="justify" vertical="top"/>
    </xf>
    <xf numFmtId="0" fontId="21" fillId="3" borderId="11" xfId="0" applyFont="1" applyFill="1" applyBorder="1" applyAlignment="1">
      <alignment horizontal="center" vertical="center" wrapText="1"/>
    </xf>
    <xf numFmtId="0" fontId="3" fillId="0" borderId="111" xfId="0" applyFont="1" applyBorder="1"/>
    <xf numFmtId="0" fontId="1" fillId="0" borderId="80" xfId="2" applyFont="1" applyBorder="1" applyAlignment="1">
      <alignment horizontal="left" vertical="center" wrapText="1"/>
    </xf>
    <xf numFmtId="0" fontId="3" fillId="0" borderId="114" xfId="2" applyFont="1" applyBorder="1"/>
    <xf numFmtId="0" fontId="3" fillId="0" borderId="102" xfId="2" applyFont="1" applyBorder="1"/>
    <xf numFmtId="0" fontId="1" fillId="0" borderId="80" xfId="2" applyFont="1" applyBorder="1" applyAlignment="1">
      <alignment horizontal="left" vertical="center"/>
    </xf>
    <xf numFmtId="0" fontId="22" fillId="3" borderId="94" xfId="2" applyFont="1" applyFill="1" applyBorder="1" applyAlignment="1">
      <alignment horizontal="center" vertical="center" wrapText="1"/>
    </xf>
    <xf numFmtId="0" fontId="3" fillId="0" borderId="95" xfId="2" applyFont="1" applyBorder="1"/>
    <xf numFmtId="0" fontId="3" fillId="0" borderId="106" xfId="2" applyFont="1" applyBorder="1"/>
    <xf numFmtId="0" fontId="3" fillId="0" borderId="128" xfId="2" applyFont="1" applyBorder="1"/>
    <xf numFmtId="0" fontId="0" fillId="0" borderId="79" xfId="2" applyFont="1" applyAlignment="1"/>
    <xf numFmtId="0" fontId="3" fillId="0" borderId="108" xfId="2" applyFont="1" applyBorder="1"/>
    <xf numFmtId="0" fontId="3" fillId="0" borderId="130" xfId="2" applyFont="1" applyBorder="1"/>
    <xf numFmtId="0" fontId="3" fillId="0" borderId="131" xfId="2" applyFont="1" applyBorder="1"/>
    <xf numFmtId="0" fontId="3" fillId="0" borderId="129" xfId="2" applyFont="1" applyBorder="1"/>
    <xf numFmtId="172" fontId="27" fillId="3" borderId="127" xfId="2" applyNumberFormat="1" applyFont="1" applyFill="1" applyBorder="1" applyAlignment="1">
      <alignment horizontal="center" vertical="center" wrapText="1"/>
    </xf>
    <xf numFmtId="0" fontId="3" fillId="0" borderId="127" xfId="2" applyFont="1" applyBorder="1"/>
    <xf numFmtId="0" fontId="3" fillId="0" borderId="113" xfId="2" applyFont="1" applyBorder="1"/>
    <xf numFmtId="0" fontId="14" fillId="9" borderId="80" xfId="2" applyFont="1" applyFill="1" applyBorder="1" applyAlignment="1">
      <alignment horizontal="center" vertical="center"/>
    </xf>
    <xf numFmtId="0" fontId="14" fillId="9" borderId="80" xfId="2" applyFont="1" applyFill="1" applyBorder="1" applyAlignment="1">
      <alignment horizontal="center" vertical="center" wrapText="1"/>
    </xf>
    <xf numFmtId="0" fontId="25" fillId="0" borderId="64" xfId="2" applyFont="1" applyBorder="1" applyAlignment="1">
      <alignment horizontal="center" vertical="center" wrapText="1"/>
    </xf>
    <xf numFmtId="0" fontId="3" fillId="0" borderId="118" xfId="2" applyFont="1" applyBorder="1"/>
    <xf numFmtId="0" fontId="3" fillId="0" borderId="68" xfId="2" applyFont="1" applyBorder="1"/>
    <xf numFmtId="3" fontId="27" fillId="0" borderId="64" xfId="2" applyNumberFormat="1" applyFont="1" applyBorder="1" applyAlignment="1">
      <alignment vertical="center" wrapText="1"/>
    </xf>
    <xf numFmtId="0" fontId="1" fillId="0" borderId="64" xfId="2" applyFont="1" applyBorder="1" applyAlignment="1">
      <alignment horizontal="center"/>
    </xf>
    <xf numFmtId="3" fontId="25" fillId="0" borderId="64" xfId="2" applyNumberFormat="1" applyFont="1" applyBorder="1" applyAlignment="1">
      <alignment horizontal="center" vertical="center" wrapText="1"/>
    </xf>
    <xf numFmtId="3" fontId="25" fillId="0" borderId="64" xfId="2" applyNumberFormat="1" applyFont="1" applyBorder="1" applyAlignment="1">
      <alignment vertical="center" wrapText="1"/>
    </xf>
    <xf numFmtId="3" fontId="25" fillId="0" borderId="121" xfId="2" applyNumberFormat="1" applyFont="1" applyBorder="1" applyAlignment="1">
      <alignment horizontal="center" vertical="center"/>
    </xf>
    <xf numFmtId="0" fontId="3" fillId="0" borderId="123" xfId="2" applyFont="1" applyBorder="1"/>
    <xf numFmtId="0" fontId="25" fillId="0" borderId="53" xfId="2" applyFont="1" applyBorder="1" applyAlignment="1">
      <alignment horizontal="center" vertical="center" wrapText="1"/>
    </xf>
    <xf numFmtId="0" fontId="25" fillId="0" borderId="53" xfId="2" applyFont="1" applyBorder="1" applyAlignment="1">
      <alignment vertical="center" wrapText="1"/>
    </xf>
    <xf numFmtId="0" fontId="25" fillId="0" borderId="64" xfId="2" applyFont="1" applyBorder="1" applyAlignment="1">
      <alignment vertical="center" wrapText="1"/>
    </xf>
    <xf numFmtId="0" fontId="3" fillId="0" borderId="124" xfId="2" applyFont="1" applyBorder="1"/>
    <xf numFmtId="0" fontId="3" fillId="0" borderId="112" xfId="2" applyFont="1" applyBorder="1"/>
    <xf numFmtId="0" fontId="21" fillId="3" borderId="56" xfId="2" applyFont="1" applyFill="1" applyBorder="1" applyAlignment="1">
      <alignment horizontal="center" vertical="center" wrapText="1"/>
    </xf>
    <xf numFmtId="0" fontId="7" fillId="3" borderId="36" xfId="2" applyFont="1" applyFill="1" applyBorder="1" applyAlignment="1">
      <alignment horizontal="left" vertical="center" wrapText="1"/>
    </xf>
    <xf numFmtId="0" fontId="3" fillId="0" borderId="20" xfId="2" applyFont="1" applyBorder="1"/>
    <xf numFmtId="0" fontId="3" fillId="0" borderId="35" xfId="2" applyFont="1" applyBorder="1"/>
    <xf numFmtId="0" fontId="7" fillId="2" borderId="20" xfId="2" applyFont="1" applyFill="1" applyBorder="1" applyAlignment="1">
      <alignment horizontal="left" vertical="center" wrapText="1"/>
    </xf>
    <xf numFmtId="0" fontId="24" fillId="3" borderId="130" xfId="2" applyFont="1" applyFill="1" applyBorder="1" applyAlignment="1">
      <alignment horizontal="left" vertical="center" wrapText="1"/>
    </xf>
    <xf numFmtId="0" fontId="3" fillId="0" borderId="132" xfId="2" applyFont="1" applyBorder="1"/>
    <xf numFmtId="0" fontId="10" fillId="0" borderId="20" xfId="2" applyFont="1" applyBorder="1" applyAlignment="1">
      <alignment horizontal="left" vertical="center" wrapText="1"/>
    </xf>
    <xf numFmtId="0" fontId="21" fillId="3" borderId="36" xfId="2" applyFont="1" applyFill="1" applyBorder="1" applyAlignment="1">
      <alignment horizontal="center" vertical="center" wrapText="1"/>
    </xf>
    <xf numFmtId="0" fontId="21" fillId="5" borderId="36" xfId="2" applyFont="1" applyFill="1" applyBorder="1" applyAlignment="1">
      <alignment horizontal="center" vertical="center" wrapText="1"/>
    </xf>
    <xf numFmtId="0" fontId="21" fillId="3" borderId="122" xfId="2" applyFont="1" applyFill="1" applyBorder="1" applyAlignment="1">
      <alignment horizontal="center" vertical="center" wrapText="1"/>
    </xf>
    <xf numFmtId="0" fontId="3" fillId="0" borderId="116" xfId="2" applyFont="1" applyBorder="1"/>
    <xf numFmtId="0" fontId="3" fillId="0" borderId="100" xfId="2" applyFont="1" applyBorder="1"/>
    <xf numFmtId="0" fontId="21" fillId="3" borderId="116" xfId="2" applyFont="1" applyFill="1" applyBorder="1" applyAlignment="1">
      <alignment horizontal="center" vertical="center" wrapText="1"/>
    </xf>
    <xf numFmtId="0" fontId="21" fillId="3" borderId="126" xfId="2" applyFont="1" applyFill="1" applyBorder="1" applyAlignment="1">
      <alignment horizontal="center" vertical="center" wrapText="1"/>
    </xf>
    <xf numFmtId="0" fontId="1" fillId="0" borderId="94" xfId="2" applyFont="1" applyBorder="1" applyAlignment="1">
      <alignment horizontal="center"/>
    </xf>
    <xf numFmtId="0" fontId="14" fillId="3" borderId="80" xfId="2" applyFont="1" applyFill="1" applyBorder="1" applyAlignment="1">
      <alignment horizontal="center" vertical="center"/>
    </xf>
    <xf numFmtId="0" fontId="10" fillId="3" borderId="120" xfId="2" applyFont="1" applyFill="1" applyBorder="1" applyAlignment="1">
      <alignment horizontal="center" vertical="center" wrapText="1"/>
    </xf>
    <xf numFmtId="0" fontId="3" fillId="0" borderId="136" xfId="2" applyFont="1" applyBorder="1"/>
    <xf numFmtId="0" fontId="10" fillId="10" borderId="94" xfId="2" applyFont="1" applyFill="1" applyBorder="1" applyAlignment="1">
      <alignment horizontal="left" vertical="center" wrapText="1"/>
    </xf>
    <xf numFmtId="0" fontId="3" fillId="0" borderId="96" xfId="2" applyFont="1" applyBorder="1"/>
    <xf numFmtId="0" fontId="10" fillId="10" borderId="94" xfId="2" applyFont="1" applyFill="1" applyBorder="1" applyAlignment="1">
      <alignment horizontal="left" vertical="center"/>
    </xf>
    <xf numFmtId="0" fontId="7" fillId="3" borderId="36" xfId="2" applyFont="1" applyFill="1" applyBorder="1" applyAlignment="1">
      <alignment horizontal="left" vertical="center"/>
    </xf>
    <xf numFmtId="0" fontId="7" fillId="2" borderId="20" xfId="2" applyFont="1" applyFill="1" applyBorder="1" applyAlignment="1">
      <alignment horizontal="left" vertical="center"/>
    </xf>
    <xf numFmtId="0" fontId="4" fillId="3" borderId="15" xfId="0" applyFont="1" applyFill="1" applyBorder="1" applyAlignment="1">
      <alignment horizontal="center" vertical="center"/>
    </xf>
    <xf numFmtId="0" fontId="7" fillId="3" borderId="133" xfId="0" applyFont="1" applyFill="1" applyBorder="1" applyAlignment="1">
      <alignment horizontal="center" vertical="center" wrapText="1"/>
    </xf>
    <xf numFmtId="0" fontId="3" fillId="0" borderId="115" xfId="0" applyFont="1" applyBorder="1"/>
    <xf numFmtId="0" fontId="3" fillId="0" borderId="134" xfId="0" applyFont="1" applyBorder="1"/>
    <xf numFmtId="0" fontId="6" fillId="0" borderId="91" xfId="0" applyFont="1" applyBorder="1" applyAlignment="1">
      <alignment horizontal="center"/>
    </xf>
    <xf numFmtId="0" fontId="7" fillId="0" borderId="4" xfId="0" applyFont="1" applyBorder="1" applyAlignment="1">
      <alignment horizontal="center"/>
    </xf>
    <xf numFmtId="0" fontId="17" fillId="3" borderId="94" xfId="0" applyFont="1" applyFill="1" applyBorder="1" applyAlignment="1">
      <alignment horizontal="left" vertical="center"/>
    </xf>
    <xf numFmtId="0" fontId="31" fillId="0" borderId="5" xfId="0" applyFont="1" applyBorder="1" applyAlignment="1">
      <alignment horizontal="center" vertical="center"/>
    </xf>
    <xf numFmtId="0" fontId="17" fillId="3" borderId="4" xfId="0" applyFont="1" applyFill="1" applyBorder="1" applyAlignment="1">
      <alignment horizontal="left" vertical="center"/>
    </xf>
    <xf numFmtId="0" fontId="31" fillId="0" borderId="10" xfId="0" applyFont="1" applyBorder="1" applyAlignment="1">
      <alignment horizontal="center" vertical="center"/>
    </xf>
    <xf numFmtId="0" fontId="9" fillId="4" borderId="15" xfId="0" applyFont="1" applyFill="1" applyBorder="1" applyAlignment="1">
      <alignment horizontal="center" vertical="center"/>
    </xf>
    <xf numFmtId="0" fontId="12" fillId="0" borderId="121" xfId="0" applyFont="1" applyBorder="1" applyAlignment="1">
      <alignment horizontal="center" vertical="center"/>
    </xf>
    <xf numFmtId="0" fontId="3" fillId="0" borderId="123" xfId="0" applyFont="1" applyBorder="1"/>
    <xf numFmtId="0" fontId="3" fillId="0" borderId="124" xfId="0" applyFont="1" applyBorder="1"/>
    <xf numFmtId="0" fontId="12" fillId="0" borderId="123" xfId="0" applyFont="1" applyBorder="1" applyAlignment="1">
      <alignment horizontal="center" vertical="center"/>
    </xf>
    <xf numFmtId="0" fontId="1" fillId="0" borderId="136" xfId="0" applyFont="1" applyBorder="1" applyAlignment="1">
      <alignment horizontal="center" vertical="center"/>
    </xf>
    <xf numFmtId="0" fontId="3" fillId="0" borderId="137" xfId="0" applyFont="1" applyBorder="1"/>
    <xf numFmtId="0" fontId="1" fillId="0" borderId="138" xfId="0" applyFont="1" applyBorder="1" applyAlignment="1">
      <alignment horizontal="center" vertical="center"/>
    </xf>
    <xf numFmtId="0" fontId="3" fillId="0" borderId="108" xfId="0" applyFont="1" applyBorder="1"/>
    <xf numFmtId="0" fontId="3" fillId="0" borderId="77" xfId="0" applyFont="1" applyBorder="1"/>
    <xf numFmtId="0" fontId="9" fillId="4" borderId="15" xfId="0" applyFont="1" applyFill="1" applyBorder="1" applyAlignment="1">
      <alignment horizontal="center"/>
    </xf>
    <xf numFmtId="0" fontId="1" fillId="0" borderId="121" xfId="0" applyFont="1" applyBorder="1" applyAlignment="1">
      <alignment horizontal="center" vertical="center"/>
    </xf>
    <xf numFmtId="0" fontId="1" fillId="0" borderId="140" xfId="0" applyFont="1" applyBorder="1" applyAlignment="1">
      <alignment horizontal="center" vertical="center"/>
    </xf>
    <xf numFmtId="0" fontId="3" fillId="0" borderId="141" xfId="0" applyFont="1" applyBorder="1"/>
    <xf numFmtId="0" fontId="12" fillId="0" borderId="2" xfId="0" applyFont="1" applyBorder="1" applyAlignment="1">
      <alignment horizontal="center" vertical="center"/>
    </xf>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colors>
    <mruColors>
      <color rgb="FF09E7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200025</xdr:colOff>
      <xdr:row>1</xdr:row>
      <xdr:rowOff>219075</xdr:rowOff>
    </xdr:from>
    <xdr:ext cx="5067300" cy="1600200"/>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153643</xdr:colOff>
      <xdr:row>0</xdr:row>
      <xdr:rowOff>0</xdr:rowOff>
    </xdr:from>
    <xdr:ext cx="2703857" cy="745435"/>
    <xdr:pic>
      <xdr:nvPicPr>
        <xdr:cNvPr id="2" name="image1.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153643" y="0"/>
          <a:ext cx="2703857" cy="74543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85725</xdr:rowOff>
    </xdr:from>
    <xdr:ext cx="4067175" cy="1504950"/>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171450</xdr:colOff>
      <xdr:row>0</xdr:row>
      <xdr:rowOff>123825</xdr:rowOff>
    </xdr:from>
    <xdr:ext cx="2676525" cy="790575"/>
    <xdr:pic>
      <xdr:nvPicPr>
        <xdr:cNvPr id="2" name="image3.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xfrm>
          <a:off x="171450" y="123825"/>
          <a:ext cx="2676525" cy="79057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9525</xdr:colOff>
      <xdr:row>0</xdr:row>
      <xdr:rowOff>200025</xdr:rowOff>
    </xdr:from>
    <xdr:ext cx="2124075" cy="847725"/>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1_Trabajo\3_SDA_Proyectos\Actividades2023\21Octubre2023_1642\7_FormatosTerriFinales_Agosto\CT_Territorializacion\09-PA-7804-SEPTIEMBRE-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los%20Moreno/Documents/Myriam/NUEVO%20PLAN%20DE%20DESARROLLO/SEGUIMIENTO/7804%20SISTEMAS/Diciembre/PE01PR02F2%20SEGPLAN%207804%20DICIEMBRE%202020%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sheetData sheetId="1">
        <row r="10">
          <cell r="DI10">
            <v>5.9999999999999991</v>
          </cell>
          <cell r="DM10">
            <v>5.0399999999999991</v>
          </cell>
        </row>
        <row r="11">
          <cell r="DI11">
            <v>1575104800</v>
          </cell>
          <cell r="DM11">
            <v>1508871984</v>
          </cell>
        </row>
        <row r="13">
          <cell r="DI13">
            <v>0</v>
          </cell>
          <cell r="DM13">
            <v>0</v>
          </cell>
        </row>
        <row r="14">
          <cell r="DI14">
            <v>210486934</v>
          </cell>
          <cell r="DM14">
            <v>210486934</v>
          </cell>
        </row>
        <row r="17">
          <cell r="DI17">
            <v>5</v>
          </cell>
          <cell r="DM17">
            <v>4.2</v>
          </cell>
        </row>
        <row r="18">
          <cell r="DI18">
            <v>350126000</v>
          </cell>
          <cell r="DM18">
            <v>350126000</v>
          </cell>
        </row>
        <row r="20">
          <cell r="DI20">
            <v>0</v>
          </cell>
          <cell r="DM20">
            <v>0</v>
          </cell>
        </row>
        <row r="21">
          <cell r="DI21">
            <v>15657699</v>
          </cell>
          <cell r="DM21">
            <v>15657699</v>
          </cell>
        </row>
        <row r="24">
          <cell r="DI24">
            <v>3</v>
          </cell>
          <cell r="DM24">
            <v>2</v>
          </cell>
        </row>
        <row r="25">
          <cell r="DI25">
            <v>166980000</v>
          </cell>
          <cell r="DM25">
            <v>144210000</v>
          </cell>
        </row>
        <row r="27">
          <cell r="DI27">
            <v>0</v>
          </cell>
          <cell r="DM27">
            <v>0</v>
          </cell>
        </row>
        <row r="28">
          <cell r="DI28">
            <v>6154666</v>
          </cell>
          <cell r="DM28">
            <v>6154666</v>
          </cell>
        </row>
        <row r="31">
          <cell r="DI31">
            <v>9.0000000000000024E-2</v>
          </cell>
          <cell r="DM31">
            <v>6.4400000000000013E-2</v>
          </cell>
        </row>
        <row r="32">
          <cell r="DM32">
            <v>1840925100</v>
          </cell>
        </row>
        <row r="34">
          <cell r="DI34">
            <v>3.5999999999999995E-3</v>
          </cell>
          <cell r="DM34">
            <v>3.5999999999999995E-3</v>
          </cell>
        </row>
        <row r="35">
          <cell r="DI35">
            <v>1090050284</v>
          </cell>
          <cell r="DM35">
            <v>1090050278</v>
          </cell>
        </row>
        <row r="38">
          <cell r="DI38">
            <v>3.0000000000000004</v>
          </cell>
          <cell r="DM38">
            <v>2.6100000000000003</v>
          </cell>
        </row>
        <row r="39">
          <cell r="DI39">
            <v>203608000</v>
          </cell>
          <cell r="DM39">
            <v>194710000</v>
          </cell>
        </row>
        <row r="41">
          <cell r="DI41">
            <v>0</v>
          </cell>
          <cell r="DM41">
            <v>0</v>
          </cell>
        </row>
        <row r="42">
          <cell r="DI42">
            <v>14647933</v>
          </cell>
          <cell r="DM42">
            <v>14647933</v>
          </cell>
        </row>
      </sheetData>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sheetData sheetId="1">
        <row r="11">
          <cell r="S11">
            <v>364736000</v>
          </cell>
        </row>
        <row r="40">
          <cell r="J40">
            <v>127032000</v>
          </cell>
          <cell r="L40">
            <v>552744000</v>
          </cell>
          <cell r="N40">
            <v>552744000</v>
          </cell>
          <cell r="P40">
            <v>571244160</v>
          </cell>
          <cell r="T40">
            <v>3356203598</v>
          </cell>
          <cell r="EA40">
            <v>643151350</v>
          </cell>
        </row>
      </sheetData>
      <sheetData sheetId="2"/>
      <sheetData sheetId="3"/>
      <sheetData sheetId="4"/>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https://drive.google.com/drive/folders/1U56IAd8OavsMncSTnuSbGhVOPE5eX_bT?usp=drive_link"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hyperlink" Target="https://drive.google.com/drive/folders/1xjGrhS2D4jI6JQL6Wr6uI8G4Vxy8qUas?usp=drive_link" TargetMode="External"/><Relationship Id="rId7" Type="http://schemas.openxmlformats.org/officeDocument/2006/relationships/comments" Target="../comments2.xml"/><Relationship Id="rId2" Type="http://schemas.openxmlformats.org/officeDocument/2006/relationships/hyperlink" Target="https://drive.google.com/drive/u/0/folders/1wdIm7zFsqtVWmuJobs3fSajcLigobcdw" TargetMode="External"/><Relationship Id="rId1" Type="http://schemas.openxmlformats.org/officeDocument/2006/relationships/hyperlink" Target="https://drive.google.com/drive/folders/1xNey_XgJd7b6KCWw3E0WWgCIylj6kBNj?usp=drive_link" TargetMode="External"/><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20"/>
  <sheetViews>
    <sheetView tabSelected="1" topLeftCell="A2" zoomScale="48" zoomScaleNormal="48" workbookViewId="0">
      <selection activeCell="D13" sqref="D13"/>
    </sheetView>
  </sheetViews>
  <sheetFormatPr baseColWidth="10" defaultColWidth="14.42578125" defaultRowHeight="15" customHeight="1" x14ac:dyDescent="0.25"/>
  <cols>
    <col min="1" max="1" width="12.140625" customWidth="1"/>
    <col min="2" max="2" width="12.85546875" customWidth="1"/>
    <col min="3" max="3" width="8.85546875" customWidth="1"/>
    <col min="4" max="4" width="24.7109375" customWidth="1"/>
    <col min="5" max="5" width="7.5703125" customWidth="1"/>
    <col min="6" max="6" width="22.140625" customWidth="1"/>
    <col min="7" max="7" width="15.42578125" customWidth="1"/>
    <col min="8" max="8" width="11.7109375" customWidth="1"/>
    <col min="9" max="9" width="13.5703125" customWidth="1"/>
    <col min="10" max="12" width="15.42578125" hidden="1" customWidth="1"/>
    <col min="13" max="13" width="15.85546875" hidden="1" customWidth="1"/>
    <col min="14" max="14" width="15.42578125" hidden="1" customWidth="1"/>
    <col min="15" max="15" width="17.5703125" hidden="1" customWidth="1"/>
    <col min="16" max="16" width="15.85546875" hidden="1" customWidth="1"/>
    <col min="17" max="17" width="19.140625" hidden="1" customWidth="1"/>
    <col min="18" max="18" width="16.28515625" hidden="1" customWidth="1"/>
    <col min="19" max="19" width="16.7109375" hidden="1" customWidth="1"/>
    <col min="20" max="20" width="17.140625" hidden="1" customWidth="1"/>
    <col min="21" max="21" width="13.140625" hidden="1" customWidth="1"/>
    <col min="22" max="22" width="13" hidden="1" customWidth="1"/>
    <col min="23" max="23" width="16.140625" hidden="1" customWidth="1"/>
    <col min="24" max="27" width="17.140625" hidden="1" customWidth="1"/>
    <col min="28" max="29" width="17.140625" customWidth="1"/>
    <col min="30" max="30" width="14.7109375" hidden="1" customWidth="1"/>
    <col min="31" max="54" width="12" hidden="1" customWidth="1"/>
    <col min="55" max="57" width="16" hidden="1" customWidth="1"/>
    <col min="58" max="59" width="16" customWidth="1"/>
    <col min="60" max="60" width="16.28515625" hidden="1" customWidth="1"/>
    <col min="61" max="71" width="12.7109375" hidden="1" customWidth="1"/>
    <col min="72" max="72" width="13.140625" hidden="1" customWidth="1"/>
    <col min="73" max="83" width="12.7109375" hidden="1" customWidth="1"/>
    <col min="84" max="87" width="16.140625" hidden="1" customWidth="1"/>
    <col min="88" max="89" width="16.140625" customWidth="1"/>
    <col min="90" max="90" width="15.42578125" customWidth="1"/>
    <col min="91" max="105" width="12.7109375" customWidth="1"/>
    <col min="106" max="108" width="13.42578125" customWidth="1"/>
    <col min="109" max="114" width="13.42578125" hidden="1" customWidth="1"/>
    <col min="115" max="115" width="13.42578125" customWidth="1"/>
    <col min="116" max="119" width="19.28515625" customWidth="1"/>
    <col min="120" max="120" width="18.42578125" customWidth="1"/>
    <col min="121" max="144" width="12.7109375" hidden="1" customWidth="1"/>
    <col min="145" max="145" width="13.5703125" hidden="1" customWidth="1"/>
    <col min="146" max="146" width="12.5703125" hidden="1" customWidth="1"/>
    <col min="147" max="147" width="12.140625" hidden="1" customWidth="1"/>
    <col min="148" max="149" width="11.85546875" hidden="1" customWidth="1"/>
    <col min="150" max="154" width="19.140625" customWidth="1"/>
    <col min="155" max="155" width="81.42578125" customWidth="1"/>
    <col min="156" max="156" width="17.5703125" customWidth="1"/>
    <col min="157" max="157" width="20.5703125" customWidth="1"/>
    <col min="158" max="158" width="41" customWidth="1"/>
    <col min="159" max="159" width="47.28515625" customWidth="1"/>
  </cols>
  <sheetData>
    <row r="1" spans="1:159" ht="21" customHeight="1" x14ac:dyDescent="0.25">
      <c r="C1" s="1"/>
      <c r="D1" s="1"/>
      <c r="E1" s="1"/>
      <c r="F1" s="1"/>
      <c r="G1" s="1"/>
      <c r="H1" s="1"/>
      <c r="I1" s="2"/>
      <c r="J1" s="2"/>
      <c r="K1" s="2"/>
      <c r="L1" s="2"/>
      <c r="M1" s="2"/>
      <c r="N1" s="2"/>
      <c r="O1" s="2"/>
      <c r="P1" s="2"/>
      <c r="Q1" s="2"/>
      <c r="R1" s="2"/>
      <c r="S1" s="2"/>
      <c r="T1" s="2"/>
      <c r="U1" s="2"/>
      <c r="V1" s="2"/>
      <c r="W1" s="2"/>
      <c r="X1" s="2"/>
      <c r="Y1" s="2"/>
      <c r="Z1" s="2"/>
      <c r="AA1" s="3"/>
    </row>
    <row r="2" spans="1:159" ht="56.25" customHeight="1" x14ac:dyDescent="0.25">
      <c r="A2" s="453"/>
      <c r="B2" s="454"/>
      <c r="C2" s="454"/>
      <c r="D2" s="454"/>
      <c r="E2" s="454"/>
      <c r="F2" s="454"/>
      <c r="G2" s="459" t="s">
        <v>0</v>
      </c>
      <c r="H2" s="460"/>
      <c r="I2" s="460"/>
      <c r="J2" s="460"/>
      <c r="K2" s="460"/>
      <c r="L2" s="460"/>
      <c r="M2" s="460"/>
      <c r="N2" s="460"/>
      <c r="O2" s="460"/>
      <c r="P2" s="460"/>
      <c r="Q2" s="460"/>
      <c r="R2" s="460"/>
      <c r="S2" s="460"/>
      <c r="T2" s="460"/>
      <c r="U2" s="460"/>
      <c r="V2" s="460"/>
      <c r="W2" s="460"/>
      <c r="X2" s="460"/>
      <c r="Y2" s="460"/>
      <c r="Z2" s="460"/>
      <c r="AA2" s="460"/>
      <c r="AB2" s="460"/>
      <c r="AC2" s="460"/>
      <c r="AD2" s="460"/>
      <c r="AE2" s="460"/>
      <c r="AF2" s="460"/>
      <c r="AG2" s="460"/>
      <c r="AH2" s="460"/>
      <c r="AI2" s="460"/>
      <c r="AJ2" s="460"/>
      <c r="AK2" s="460"/>
      <c r="AL2" s="460"/>
      <c r="AM2" s="460"/>
      <c r="AN2" s="460"/>
      <c r="AO2" s="460"/>
      <c r="AP2" s="460"/>
      <c r="AQ2" s="460"/>
      <c r="AR2" s="460"/>
      <c r="AS2" s="460"/>
      <c r="AT2" s="460"/>
      <c r="AU2" s="460"/>
      <c r="AV2" s="460"/>
      <c r="AW2" s="460"/>
      <c r="AX2" s="460"/>
      <c r="AY2" s="460"/>
      <c r="AZ2" s="460"/>
      <c r="BA2" s="460"/>
      <c r="BB2" s="460"/>
      <c r="BC2" s="460"/>
      <c r="BD2" s="460"/>
      <c r="BE2" s="460"/>
      <c r="BF2" s="460"/>
      <c r="BG2" s="460"/>
      <c r="BH2" s="460"/>
      <c r="BI2" s="460"/>
      <c r="BJ2" s="460"/>
      <c r="BK2" s="460"/>
      <c r="BL2" s="460"/>
      <c r="BM2" s="460"/>
      <c r="BN2" s="460"/>
      <c r="BO2" s="460"/>
      <c r="BP2" s="460"/>
      <c r="BQ2" s="460"/>
      <c r="BR2" s="460"/>
      <c r="BS2" s="460"/>
      <c r="BT2" s="460"/>
      <c r="BU2" s="460"/>
      <c r="BV2" s="460"/>
      <c r="BW2" s="460"/>
      <c r="BX2" s="460"/>
      <c r="BY2" s="460"/>
      <c r="BZ2" s="460"/>
      <c r="CA2" s="460"/>
      <c r="CB2" s="460"/>
      <c r="CC2" s="460"/>
      <c r="CD2" s="460"/>
      <c r="CE2" s="460"/>
      <c r="CF2" s="460"/>
      <c r="CG2" s="460"/>
      <c r="CH2" s="460"/>
      <c r="CI2" s="460"/>
      <c r="CJ2" s="460"/>
      <c r="CK2" s="460"/>
      <c r="CL2" s="460"/>
      <c r="CM2" s="460"/>
      <c r="CN2" s="460"/>
      <c r="CO2" s="460"/>
      <c r="CP2" s="460"/>
      <c r="CQ2" s="460"/>
      <c r="CR2" s="460"/>
      <c r="CS2" s="460"/>
      <c r="CT2" s="460"/>
      <c r="CU2" s="460"/>
      <c r="CV2" s="460"/>
      <c r="CW2" s="460"/>
      <c r="CX2" s="460"/>
      <c r="CY2" s="460"/>
      <c r="CZ2" s="460"/>
      <c r="DA2" s="460"/>
      <c r="DB2" s="460"/>
      <c r="DC2" s="460"/>
      <c r="DD2" s="460"/>
      <c r="DE2" s="460"/>
      <c r="DF2" s="460"/>
      <c r="DG2" s="460"/>
      <c r="DH2" s="460"/>
      <c r="DI2" s="460"/>
      <c r="DJ2" s="460"/>
      <c r="DK2" s="460"/>
      <c r="DL2" s="460"/>
      <c r="DM2" s="460"/>
      <c r="DN2" s="460"/>
      <c r="DO2" s="460"/>
      <c r="DP2" s="460"/>
      <c r="DQ2" s="460"/>
      <c r="DR2" s="460"/>
      <c r="DS2" s="460"/>
      <c r="DT2" s="460"/>
      <c r="DU2" s="460"/>
      <c r="DV2" s="460"/>
      <c r="DW2" s="460"/>
      <c r="DX2" s="460"/>
      <c r="DY2" s="460"/>
      <c r="DZ2" s="460"/>
      <c r="EA2" s="460"/>
      <c r="EB2" s="460"/>
      <c r="EC2" s="460"/>
      <c r="ED2" s="460"/>
      <c r="EE2" s="460"/>
      <c r="EF2" s="460"/>
      <c r="EG2" s="460"/>
      <c r="EH2" s="460"/>
      <c r="EI2" s="460"/>
      <c r="EJ2" s="460"/>
      <c r="EK2" s="460"/>
      <c r="EL2" s="460"/>
      <c r="EM2" s="460"/>
      <c r="EN2" s="460"/>
      <c r="EO2" s="460"/>
      <c r="EP2" s="460"/>
      <c r="EQ2" s="460"/>
      <c r="ER2" s="460"/>
      <c r="ES2" s="460"/>
      <c r="ET2" s="460"/>
      <c r="EU2" s="460"/>
      <c r="EV2" s="460"/>
      <c r="EW2" s="460"/>
      <c r="EX2" s="460"/>
      <c r="EY2" s="460"/>
      <c r="EZ2" s="460"/>
      <c r="FA2" s="460"/>
      <c r="FB2" s="460"/>
      <c r="FC2" s="461"/>
    </row>
    <row r="3" spans="1:159" ht="48" customHeight="1" x14ac:dyDescent="0.25">
      <c r="A3" s="455"/>
      <c r="B3" s="456"/>
      <c r="C3" s="456"/>
      <c r="D3" s="456"/>
      <c r="E3" s="456"/>
      <c r="F3" s="456"/>
      <c r="G3" s="462" t="s">
        <v>1</v>
      </c>
      <c r="H3" s="460"/>
      <c r="I3" s="460"/>
      <c r="J3" s="460"/>
      <c r="K3" s="460"/>
      <c r="L3" s="460"/>
      <c r="M3" s="460"/>
      <c r="N3" s="460"/>
      <c r="O3" s="460"/>
      <c r="P3" s="460"/>
      <c r="Q3" s="460"/>
      <c r="R3" s="460"/>
      <c r="S3" s="460"/>
      <c r="T3" s="460"/>
      <c r="U3" s="460"/>
      <c r="V3" s="460"/>
      <c r="W3" s="460"/>
      <c r="X3" s="460"/>
      <c r="Y3" s="460"/>
      <c r="Z3" s="460"/>
      <c r="AA3" s="460"/>
      <c r="AB3" s="460"/>
      <c r="AC3" s="460"/>
      <c r="AD3" s="460"/>
      <c r="AE3" s="460"/>
      <c r="AF3" s="460"/>
      <c r="AG3" s="460"/>
      <c r="AH3" s="460"/>
      <c r="AI3" s="460"/>
      <c r="AJ3" s="460"/>
      <c r="AK3" s="460"/>
      <c r="AL3" s="460"/>
      <c r="AM3" s="460"/>
      <c r="AN3" s="460"/>
      <c r="AO3" s="460"/>
      <c r="AP3" s="460"/>
      <c r="AQ3" s="460"/>
      <c r="AR3" s="460"/>
      <c r="AS3" s="460"/>
      <c r="AT3" s="460"/>
      <c r="AU3" s="460"/>
      <c r="AV3" s="460"/>
      <c r="AW3" s="460"/>
      <c r="AX3" s="460"/>
      <c r="AY3" s="460"/>
      <c r="AZ3" s="460"/>
      <c r="BA3" s="460"/>
      <c r="BB3" s="460"/>
      <c r="BC3" s="460"/>
      <c r="BD3" s="460"/>
      <c r="BE3" s="460"/>
      <c r="BF3" s="460"/>
      <c r="BG3" s="460"/>
      <c r="BH3" s="460"/>
      <c r="BI3" s="460"/>
      <c r="BJ3" s="460"/>
      <c r="BK3" s="460"/>
      <c r="BL3" s="460"/>
      <c r="BM3" s="460"/>
      <c r="BN3" s="460"/>
      <c r="BO3" s="460"/>
      <c r="BP3" s="460"/>
      <c r="BQ3" s="460"/>
      <c r="BR3" s="460"/>
      <c r="BS3" s="460"/>
      <c r="BT3" s="460"/>
      <c r="BU3" s="460"/>
      <c r="BV3" s="460"/>
      <c r="BW3" s="460"/>
      <c r="BX3" s="460"/>
      <c r="BY3" s="460"/>
      <c r="BZ3" s="460"/>
      <c r="CA3" s="460"/>
      <c r="CB3" s="460"/>
      <c r="CC3" s="460"/>
      <c r="CD3" s="460"/>
      <c r="CE3" s="460"/>
      <c r="CF3" s="460"/>
      <c r="CG3" s="460"/>
      <c r="CH3" s="460"/>
      <c r="CI3" s="460"/>
      <c r="CJ3" s="460"/>
      <c r="CK3" s="460"/>
      <c r="CL3" s="460"/>
      <c r="CM3" s="460"/>
      <c r="CN3" s="460"/>
      <c r="CO3" s="460"/>
      <c r="CP3" s="460"/>
      <c r="CQ3" s="460"/>
      <c r="CR3" s="460"/>
      <c r="CS3" s="460"/>
      <c r="CT3" s="460"/>
      <c r="CU3" s="460"/>
      <c r="CV3" s="460"/>
      <c r="CW3" s="460"/>
      <c r="CX3" s="460"/>
      <c r="CY3" s="460"/>
      <c r="CZ3" s="460"/>
      <c r="DA3" s="460"/>
      <c r="DB3" s="460"/>
      <c r="DC3" s="460"/>
      <c r="DD3" s="460"/>
      <c r="DE3" s="460"/>
      <c r="DF3" s="460"/>
      <c r="DG3" s="460"/>
      <c r="DH3" s="460"/>
      <c r="DI3" s="460"/>
      <c r="DJ3" s="460"/>
      <c r="DK3" s="460"/>
      <c r="DL3" s="460"/>
      <c r="DM3" s="460"/>
      <c r="DN3" s="460"/>
      <c r="DO3" s="460"/>
      <c r="DP3" s="460"/>
      <c r="DQ3" s="460"/>
      <c r="DR3" s="460"/>
      <c r="DS3" s="460"/>
      <c r="DT3" s="460"/>
      <c r="DU3" s="460"/>
      <c r="DV3" s="460"/>
      <c r="DW3" s="460"/>
      <c r="DX3" s="460"/>
      <c r="DY3" s="460"/>
      <c r="DZ3" s="460"/>
      <c r="EA3" s="460"/>
      <c r="EB3" s="460"/>
      <c r="EC3" s="460"/>
      <c r="ED3" s="460"/>
      <c r="EE3" s="460"/>
      <c r="EF3" s="460"/>
      <c r="EG3" s="460"/>
      <c r="EH3" s="460"/>
      <c r="EI3" s="460"/>
      <c r="EJ3" s="460"/>
      <c r="EK3" s="460"/>
      <c r="EL3" s="460"/>
      <c r="EM3" s="460"/>
      <c r="EN3" s="460"/>
      <c r="EO3" s="460"/>
      <c r="EP3" s="460"/>
      <c r="EQ3" s="460"/>
      <c r="ER3" s="460"/>
      <c r="ES3" s="460"/>
      <c r="ET3" s="460"/>
      <c r="EU3" s="460"/>
      <c r="EV3" s="460"/>
      <c r="EW3" s="460"/>
      <c r="EX3" s="460"/>
      <c r="EY3" s="460"/>
      <c r="EZ3" s="460"/>
      <c r="FA3" s="460"/>
      <c r="FB3" s="460"/>
      <c r="FC3" s="463"/>
    </row>
    <row r="4" spans="1:159" ht="63" customHeight="1" x14ac:dyDescent="0.25">
      <c r="A4" s="457"/>
      <c r="B4" s="458"/>
      <c r="C4" s="458"/>
      <c r="D4" s="458"/>
      <c r="E4" s="458"/>
      <c r="F4" s="458"/>
      <c r="G4" s="464" t="s">
        <v>2</v>
      </c>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465"/>
      <c r="AJ4" s="465"/>
      <c r="AK4" s="465"/>
      <c r="AL4" s="465"/>
      <c r="AM4" s="465"/>
      <c r="AN4" s="465"/>
      <c r="AO4" s="465"/>
      <c r="AP4" s="465"/>
      <c r="AQ4" s="465"/>
      <c r="AR4" s="465"/>
      <c r="AS4" s="465"/>
      <c r="AT4" s="465"/>
      <c r="AU4" s="465"/>
      <c r="AV4" s="465"/>
      <c r="AW4" s="465"/>
      <c r="AX4" s="465"/>
      <c r="AY4" s="465"/>
      <c r="AZ4" s="465"/>
      <c r="BA4" s="465"/>
      <c r="BB4" s="465"/>
      <c r="BC4" s="465"/>
      <c r="BD4" s="465"/>
      <c r="BE4" s="465"/>
      <c r="BF4" s="465"/>
      <c r="BG4" s="465"/>
      <c r="BH4" s="465"/>
      <c r="BI4" s="465"/>
      <c r="BJ4" s="465"/>
      <c r="BK4" s="465"/>
      <c r="BL4" s="465"/>
      <c r="BM4" s="465"/>
      <c r="BN4" s="465"/>
      <c r="BO4" s="465"/>
      <c r="BP4" s="465"/>
      <c r="BQ4" s="465"/>
      <c r="BR4" s="465"/>
      <c r="BS4" s="465"/>
      <c r="BT4" s="465"/>
      <c r="BU4" s="465"/>
      <c r="BV4" s="465"/>
      <c r="BW4" s="465"/>
      <c r="BX4" s="465"/>
      <c r="BY4" s="465"/>
      <c r="BZ4" s="465"/>
      <c r="CA4" s="465"/>
      <c r="CB4" s="465"/>
      <c r="CC4" s="465"/>
      <c r="CD4" s="465"/>
      <c r="CE4" s="465"/>
      <c r="CF4" s="465"/>
      <c r="CG4" s="465"/>
      <c r="CH4" s="465"/>
      <c r="CI4" s="465"/>
      <c r="CJ4" s="465"/>
      <c r="CK4" s="465"/>
      <c r="CL4" s="465"/>
      <c r="CM4" s="465"/>
      <c r="CN4" s="465"/>
      <c r="CO4" s="465"/>
      <c r="CP4" s="465"/>
      <c r="CQ4" s="465"/>
      <c r="CR4" s="465"/>
      <c r="CS4" s="465"/>
      <c r="CT4" s="465"/>
      <c r="CU4" s="465"/>
      <c r="CV4" s="465"/>
      <c r="CW4" s="465"/>
      <c r="CX4" s="465"/>
      <c r="CY4" s="465"/>
      <c r="CZ4" s="465"/>
      <c r="DA4" s="465"/>
      <c r="DB4" s="465"/>
      <c r="DC4" s="465"/>
      <c r="DD4" s="465"/>
      <c r="DE4" s="465"/>
      <c r="DF4" s="465"/>
      <c r="DG4" s="465"/>
      <c r="DH4" s="465"/>
      <c r="DI4" s="465"/>
      <c r="DJ4" s="465"/>
      <c r="DK4" s="465"/>
      <c r="DL4" s="465"/>
      <c r="DM4" s="465"/>
      <c r="DN4" s="465"/>
      <c r="DO4" s="465"/>
      <c r="DP4" s="465"/>
      <c r="DQ4" s="465"/>
      <c r="DR4" s="465"/>
      <c r="DS4" s="465"/>
      <c r="DT4" s="465"/>
      <c r="DU4" s="465"/>
      <c r="DV4" s="465"/>
      <c r="DW4" s="465"/>
      <c r="DX4" s="465"/>
      <c r="DY4" s="465"/>
      <c r="DZ4" s="465"/>
      <c r="EA4" s="465"/>
      <c r="EB4" s="465"/>
      <c r="EC4" s="465"/>
      <c r="ED4" s="465"/>
      <c r="EE4" s="465"/>
      <c r="EF4" s="465"/>
      <c r="EG4" s="465"/>
      <c r="EH4" s="465"/>
      <c r="EI4" s="465"/>
      <c r="EJ4" s="465"/>
      <c r="EK4" s="465"/>
      <c r="EL4" s="465"/>
      <c r="EM4" s="465"/>
      <c r="EN4" s="466"/>
      <c r="EO4" s="467" t="s">
        <v>3</v>
      </c>
      <c r="EP4" s="465"/>
      <c r="EQ4" s="465"/>
      <c r="ER4" s="465"/>
      <c r="ES4" s="465"/>
      <c r="ET4" s="465"/>
      <c r="EU4" s="465"/>
      <c r="EV4" s="465"/>
      <c r="EW4" s="465"/>
      <c r="EX4" s="465"/>
      <c r="EY4" s="465"/>
      <c r="EZ4" s="465"/>
      <c r="FA4" s="465"/>
      <c r="FB4" s="465"/>
      <c r="FC4" s="466"/>
    </row>
    <row r="5" spans="1:159" ht="41.25" customHeight="1" x14ac:dyDescent="0.25">
      <c r="A5" s="468" t="s">
        <v>4</v>
      </c>
      <c r="B5" s="469"/>
      <c r="C5" s="469"/>
      <c r="D5" s="469"/>
      <c r="E5" s="469"/>
      <c r="F5" s="470"/>
      <c r="G5" s="471" t="s">
        <v>5</v>
      </c>
      <c r="H5" s="460"/>
      <c r="I5" s="460"/>
      <c r="J5" s="460"/>
      <c r="K5" s="460"/>
      <c r="L5" s="460"/>
      <c r="M5" s="460"/>
      <c r="N5" s="460"/>
      <c r="O5" s="460"/>
      <c r="P5" s="460"/>
      <c r="Q5" s="460"/>
      <c r="R5" s="460"/>
      <c r="S5" s="460"/>
      <c r="T5" s="460"/>
      <c r="U5" s="460"/>
      <c r="V5" s="460"/>
      <c r="W5" s="460"/>
      <c r="X5" s="460"/>
      <c r="Y5" s="460"/>
      <c r="Z5" s="460"/>
      <c r="AA5" s="460"/>
      <c r="AB5" s="460"/>
      <c r="AC5" s="460"/>
      <c r="AD5" s="460"/>
      <c r="AE5" s="460"/>
      <c r="AF5" s="460"/>
      <c r="AG5" s="460"/>
      <c r="AH5" s="460"/>
      <c r="AI5" s="460"/>
      <c r="AJ5" s="460"/>
      <c r="AK5" s="460"/>
      <c r="AL5" s="460"/>
      <c r="AM5" s="460"/>
      <c r="AN5" s="460"/>
      <c r="AO5" s="460"/>
      <c r="AP5" s="460"/>
      <c r="AQ5" s="460"/>
      <c r="AR5" s="460"/>
      <c r="AS5" s="460"/>
      <c r="AT5" s="460"/>
      <c r="AU5" s="460"/>
      <c r="AV5" s="460"/>
      <c r="AW5" s="460"/>
      <c r="AX5" s="460"/>
      <c r="AY5" s="460"/>
      <c r="AZ5" s="460"/>
      <c r="BA5" s="460"/>
      <c r="BB5" s="460"/>
      <c r="BC5" s="460"/>
      <c r="BD5" s="460"/>
      <c r="BE5" s="460"/>
      <c r="BF5" s="460"/>
      <c r="BG5" s="460"/>
      <c r="BH5" s="460"/>
      <c r="BI5" s="460"/>
      <c r="BJ5" s="460"/>
      <c r="BK5" s="460"/>
      <c r="BL5" s="460"/>
      <c r="BM5" s="460"/>
      <c r="BN5" s="460"/>
      <c r="BO5" s="460"/>
      <c r="BP5" s="460"/>
      <c r="BQ5" s="460"/>
      <c r="BR5" s="460"/>
      <c r="BS5" s="460"/>
      <c r="BT5" s="460"/>
      <c r="BU5" s="460"/>
      <c r="BV5" s="460"/>
      <c r="BW5" s="460"/>
      <c r="BX5" s="460"/>
      <c r="BY5" s="460"/>
      <c r="BZ5" s="460"/>
      <c r="CA5" s="460"/>
      <c r="CB5" s="460"/>
      <c r="CC5" s="460"/>
      <c r="CD5" s="460"/>
      <c r="CE5" s="460"/>
      <c r="CF5" s="460"/>
      <c r="CG5" s="460"/>
      <c r="CH5" s="460"/>
      <c r="CI5" s="460"/>
      <c r="CJ5" s="460"/>
      <c r="CK5" s="460"/>
      <c r="CL5" s="460"/>
      <c r="CM5" s="460"/>
      <c r="CN5" s="460"/>
      <c r="CO5" s="460"/>
      <c r="CP5" s="460"/>
      <c r="CQ5" s="460"/>
      <c r="CR5" s="460"/>
      <c r="CS5" s="460"/>
      <c r="CT5" s="460"/>
      <c r="CU5" s="460"/>
      <c r="CV5" s="460"/>
      <c r="CW5" s="460"/>
      <c r="CX5" s="460"/>
      <c r="CY5" s="460"/>
      <c r="CZ5" s="460"/>
      <c r="DA5" s="460"/>
      <c r="DB5" s="460"/>
      <c r="DC5" s="460"/>
      <c r="DD5" s="460"/>
      <c r="DE5" s="460"/>
      <c r="DF5" s="460"/>
      <c r="DG5" s="460"/>
      <c r="DH5" s="460"/>
      <c r="DI5" s="460"/>
      <c r="DJ5" s="460"/>
      <c r="DK5" s="460"/>
      <c r="DL5" s="460"/>
      <c r="DM5" s="460"/>
      <c r="DN5" s="460"/>
      <c r="DO5" s="460"/>
      <c r="DP5" s="460"/>
      <c r="DQ5" s="460"/>
      <c r="DR5" s="460"/>
      <c r="DS5" s="460"/>
      <c r="DT5" s="460"/>
      <c r="DU5" s="460"/>
      <c r="DV5" s="460"/>
      <c r="DW5" s="460"/>
      <c r="DX5" s="460"/>
      <c r="DY5" s="460"/>
      <c r="DZ5" s="460"/>
      <c r="EA5" s="460"/>
      <c r="EB5" s="460"/>
      <c r="EC5" s="460"/>
      <c r="ED5" s="460"/>
      <c r="EE5" s="460"/>
      <c r="EF5" s="460"/>
      <c r="EG5" s="460"/>
      <c r="EH5" s="460"/>
      <c r="EI5" s="460"/>
      <c r="EJ5" s="460"/>
      <c r="EK5" s="460"/>
      <c r="EL5" s="460"/>
      <c r="EM5" s="460"/>
      <c r="EN5" s="460"/>
      <c r="EO5" s="460"/>
      <c r="EP5" s="460"/>
      <c r="EQ5" s="460"/>
      <c r="ER5" s="460"/>
      <c r="ES5" s="460"/>
      <c r="ET5" s="460"/>
      <c r="EU5" s="460"/>
      <c r="EV5" s="460"/>
      <c r="EW5" s="460"/>
      <c r="EX5" s="460"/>
      <c r="EY5" s="460"/>
      <c r="EZ5" s="460"/>
      <c r="FA5" s="460"/>
      <c r="FB5" s="460"/>
      <c r="FC5" s="463"/>
    </row>
    <row r="6" spans="1:159" ht="26.25" customHeight="1" x14ac:dyDescent="0.25">
      <c r="A6" s="468" t="s">
        <v>6</v>
      </c>
      <c r="B6" s="469"/>
      <c r="C6" s="469"/>
      <c r="D6" s="469"/>
      <c r="E6" s="469"/>
      <c r="F6" s="470"/>
      <c r="G6" s="471" t="s">
        <v>7</v>
      </c>
      <c r="H6" s="460"/>
      <c r="I6" s="460"/>
      <c r="J6" s="460"/>
      <c r="K6" s="460"/>
      <c r="L6" s="460"/>
      <c r="M6" s="460"/>
      <c r="N6" s="460"/>
      <c r="O6" s="460"/>
      <c r="P6" s="460"/>
      <c r="Q6" s="460"/>
      <c r="R6" s="460"/>
      <c r="S6" s="460"/>
      <c r="T6" s="460"/>
      <c r="U6" s="460"/>
      <c r="V6" s="460"/>
      <c r="W6" s="460"/>
      <c r="X6" s="460"/>
      <c r="Y6" s="460"/>
      <c r="Z6" s="460"/>
      <c r="AA6" s="460"/>
      <c r="AB6" s="460"/>
      <c r="AC6" s="460"/>
      <c r="AD6" s="460"/>
      <c r="AE6" s="460"/>
      <c r="AF6" s="460"/>
      <c r="AG6" s="460"/>
      <c r="AH6" s="460"/>
      <c r="AI6" s="460"/>
      <c r="AJ6" s="460"/>
      <c r="AK6" s="460"/>
      <c r="AL6" s="460"/>
      <c r="AM6" s="460"/>
      <c r="AN6" s="460"/>
      <c r="AO6" s="460"/>
      <c r="AP6" s="460"/>
      <c r="AQ6" s="460"/>
      <c r="AR6" s="460"/>
      <c r="AS6" s="460"/>
      <c r="AT6" s="460"/>
      <c r="AU6" s="460"/>
      <c r="AV6" s="460"/>
      <c r="AW6" s="460"/>
      <c r="AX6" s="460"/>
      <c r="AY6" s="460"/>
      <c r="AZ6" s="460"/>
      <c r="BA6" s="460"/>
      <c r="BB6" s="460"/>
      <c r="BC6" s="460"/>
      <c r="BD6" s="460"/>
      <c r="BE6" s="460"/>
      <c r="BF6" s="460"/>
      <c r="BG6" s="460"/>
      <c r="BH6" s="460"/>
      <c r="BI6" s="460"/>
      <c r="BJ6" s="460"/>
      <c r="BK6" s="460"/>
      <c r="BL6" s="460"/>
      <c r="BM6" s="460"/>
      <c r="BN6" s="460"/>
      <c r="BO6" s="460"/>
      <c r="BP6" s="460"/>
      <c r="BQ6" s="460"/>
      <c r="BR6" s="460"/>
      <c r="BS6" s="460"/>
      <c r="BT6" s="460"/>
      <c r="BU6" s="460"/>
      <c r="BV6" s="460"/>
      <c r="BW6" s="460"/>
      <c r="BX6" s="460"/>
      <c r="BY6" s="460"/>
      <c r="BZ6" s="460"/>
      <c r="CA6" s="460"/>
      <c r="CB6" s="460"/>
      <c r="CC6" s="460"/>
      <c r="CD6" s="460"/>
      <c r="CE6" s="460"/>
      <c r="CF6" s="460"/>
      <c r="CG6" s="460"/>
      <c r="CH6" s="460"/>
      <c r="CI6" s="460"/>
      <c r="CJ6" s="460"/>
      <c r="CK6" s="460"/>
      <c r="CL6" s="460"/>
      <c r="CM6" s="460"/>
      <c r="CN6" s="460"/>
      <c r="CO6" s="460"/>
      <c r="CP6" s="460"/>
      <c r="CQ6" s="460"/>
      <c r="CR6" s="460"/>
      <c r="CS6" s="460"/>
      <c r="CT6" s="460"/>
      <c r="CU6" s="460"/>
      <c r="CV6" s="460"/>
      <c r="CW6" s="460"/>
      <c r="CX6" s="460"/>
      <c r="CY6" s="460"/>
      <c r="CZ6" s="460"/>
      <c r="DA6" s="460"/>
      <c r="DB6" s="460"/>
      <c r="DC6" s="460"/>
      <c r="DD6" s="460"/>
      <c r="DE6" s="460"/>
      <c r="DF6" s="460"/>
      <c r="DG6" s="460"/>
      <c r="DH6" s="460"/>
      <c r="DI6" s="460"/>
      <c r="DJ6" s="460"/>
      <c r="DK6" s="460"/>
      <c r="DL6" s="460"/>
      <c r="DM6" s="460"/>
      <c r="DN6" s="460"/>
      <c r="DO6" s="460"/>
      <c r="DP6" s="460"/>
      <c r="DQ6" s="460"/>
      <c r="DR6" s="460"/>
      <c r="DS6" s="460"/>
      <c r="DT6" s="460"/>
      <c r="DU6" s="460"/>
      <c r="DV6" s="460"/>
      <c r="DW6" s="460"/>
      <c r="DX6" s="460"/>
      <c r="DY6" s="460"/>
      <c r="DZ6" s="460"/>
      <c r="EA6" s="460"/>
      <c r="EB6" s="460"/>
      <c r="EC6" s="460"/>
      <c r="ED6" s="460"/>
      <c r="EE6" s="460"/>
      <c r="EF6" s="460"/>
      <c r="EG6" s="460"/>
      <c r="EH6" s="460"/>
      <c r="EI6" s="460"/>
      <c r="EJ6" s="460"/>
      <c r="EK6" s="460"/>
      <c r="EL6" s="460"/>
      <c r="EM6" s="460"/>
      <c r="EN6" s="460"/>
      <c r="EO6" s="460"/>
      <c r="EP6" s="460"/>
      <c r="EQ6" s="460"/>
      <c r="ER6" s="460"/>
      <c r="ES6" s="460"/>
      <c r="ET6" s="460"/>
      <c r="EU6" s="460"/>
      <c r="EV6" s="460"/>
      <c r="EW6" s="460"/>
      <c r="EX6" s="460"/>
      <c r="EY6" s="460"/>
      <c r="EZ6" s="460"/>
      <c r="FA6" s="460"/>
      <c r="FB6" s="460"/>
      <c r="FC6" s="463"/>
    </row>
    <row r="7" spans="1:159" ht="30" customHeight="1" x14ac:dyDescent="0.25">
      <c r="A7" s="468" t="s">
        <v>8</v>
      </c>
      <c r="B7" s="469"/>
      <c r="C7" s="469"/>
      <c r="D7" s="469"/>
      <c r="E7" s="469"/>
      <c r="F7" s="470"/>
      <c r="G7" s="471" t="s">
        <v>9</v>
      </c>
      <c r="H7" s="460"/>
      <c r="I7" s="460"/>
      <c r="J7" s="460"/>
      <c r="K7" s="460"/>
      <c r="L7" s="460"/>
      <c r="M7" s="460"/>
      <c r="N7" s="460"/>
      <c r="O7" s="460"/>
      <c r="P7" s="460"/>
      <c r="Q7" s="460"/>
      <c r="R7" s="460"/>
      <c r="S7" s="460"/>
      <c r="T7" s="460"/>
      <c r="U7" s="460"/>
      <c r="V7" s="460"/>
      <c r="W7" s="460"/>
      <c r="X7" s="460"/>
      <c r="Y7" s="460"/>
      <c r="Z7" s="460"/>
      <c r="AA7" s="460"/>
      <c r="AB7" s="460"/>
      <c r="AC7" s="460"/>
      <c r="AD7" s="460"/>
      <c r="AE7" s="460"/>
      <c r="AF7" s="460"/>
      <c r="AG7" s="460"/>
      <c r="AH7" s="460"/>
      <c r="AI7" s="460"/>
      <c r="AJ7" s="460"/>
      <c r="AK7" s="460"/>
      <c r="AL7" s="460"/>
      <c r="AM7" s="460"/>
      <c r="AN7" s="460"/>
      <c r="AO7" s="460"/>
      <c r="AP7" s="460"/>
      <c r="AQ7" s="460"/>
      <c r="AR7" s="460"/>
      <c r="AS7" s="460"/>
      <c r="AT7" s="460"/>
      <c r="AU7" s="460"/>
      <c r="AV7" s="460"/>
      <c r="AW7" s="460"/>
      <c r="AX7" s="460"/>
      <c r="AY7" s="460"/>
      <c r="AZ7" s="460"/>
      <c r="BA7" s="460"/>
      <c r="BB7" s="460"/>
      <c r="BC7" s="460"/>
      <c r="BD7" s="460"/>
      <c r="BE7" s="460"/>
      <c r="BF7" s="460"/>
      <c r="BG7" s="460"/>
      <c r="BH7" s="460"/>
      <c r="BI7" s="460"/>
      <c r="BJ7" s="460"/>
      <c r="BK7" s="460"/>
      <c r="BL7" s="460"/>
      <c r="BM7" s="460"/>
      <c r="BN7" s="460"/>
      <c r="BO7" s="460"/>
      <c r="BP7" s="460"/>
      <c r="BQ7" s="460"/>
      <c r="BR7" s="460"/>
      <c r="BS7" s="460"/>
      <c r="BT7" s="460"/>
      <c r="BU7" s="460"/>
      <c r="BV7" s="460"/>
      <c r="BW7" s="460"/>
      <c r="BX7" s="460"/>
      <c r="BY7" s="460"/>
      <c r="BZ7" s="460"/>
      <c r="CA7" s="460"/>
      <c r="CB7" s="460"/>
      <c r="CC7" s="460"/>
      <c r="CD7" s="460"/>
      <c r="CE7" s="460"/>
      <c r="CF7" s="460"/>
      <c r="CG7" s="460"/>
      <c r="CH7" s="460"/>
      <c r="CI7" s="460"/>
      <c r="CJ7" s="460"/>
      <c r="CK7" s="460"/>
      <c r="CL7" s="460"/>
      <c r="CM7" s="460"/>
      <c r="CN7" s="460"/>
      <c r="CO7" s="460"/>
      <c r="CP7" s="460"/>
      <c r="CQ7" s="460"/>
      <c r="CR7" s="460"/>
      <c r="CS7" s="460"/>
      <c r="CT7" s="460"/>
      <c r="CU7" s="460"/>
      <c r="CV7" s="460"/>
      <c r="CW7" s="460"/>
      <c r="CX7" s="460"/>
      <c r="CY7" s="460"/>
      <c r="CZ7" s="460"/>
      <c r="DA7" s="460"/>
      <c r="DB7" s="460"/>
      <c r="DC7" s="460"/>
      <c r="DD7" s="460"/>
      <c r="DE7" s="460"/>
      <c r="DF7" s="460"/>
      <c r="DG7" s="460"/>
      <c r="DH7" s="460"/>
      <c r="DI7" s="460"/>
      <c r="DJ7" s="460"/>
      <c r="DK7" s="460"/>
      <c r="DL7" s="460"/>
      <c r="DM7" s="460"/>
      <c r="DN7" s="460"/>
      <c r="DO7" s="460"/>
      <c r="DP7" s="460"/>
      <c r="DQ7" s="460"/>
      <c r="DR7" s="460"/>
      <c r="DS7" s="460"/>
      <c r="DT7" s="460"/>
      <c r="DU7" s="460"/>
      <c r="DV7" s="460"/>
      <c r="DW7" s="460"/>
      <c r="DX7" s="460"/>
      <c r="DY7" s="460"/>
      <c r="DZ7" s="460"/>
      <c r="EA7" s="460"/>
      <c r="EB7" s="460"/>
      <c r="EC7" s="460"/>
      <c r="ED7" s="460"/>
      <c r="EE7" s="460"/>
      <c r="EF7" s="460"/>
      <c r="EG7" s="460"/>
      <c r="EH7" s="460"/>
      <c r="EI7" s="460"/>
      <c r="EJ7" s="460"/>
      <c r="EK7" s="460"/>
      <c r="EL7" s="460"/>
      <c r="EM7" s="460"/>
      <c r="EN7" s="460"/>
      <c r="EO7" s="460"/>
      <c r="EP7" s="460"/>
      <c r="EQ7" s="460"/>
      <c r="ER7" s="460"/>
      <c r="ES7" s="460"/>
      <c r="ET7" s="460"/>
      <c r="EU7" s="460"/>
      <c r="EV7" s="460"/>
      <c r="EW7" s="460"/>
      <c r="EX7" s="460"/>
      <c r="EY7" s="460"/>
      <c r="EZ7" s="460"/>
      <c r="FA7" s="460"/>
      <c r="FB7" s="460"/>
      <c r="FC7" s="463"/>
    </row>
    <row r="8" spans="1:159" ht="30" customHeight="1" x14ac:dyDescent="0.25">
      <c r="A8" s="468" t="s">
        <v>10</v>
      </c>
      <c r="B8" s="469"/>
      <c r="C8" s="469"/>
      <c r="D8" s="469"/>
      <c r="E8" s="469"/>
      <c r="F8" s="470"/>
      <c r="G8" s="476" t="s">
        <v>11</v>
      </c>
      <c r="H8" s="458"/>
      <c r="I8" s="458"/>
      <c r="J8" s="458"/>
      <c r="K8" s="458"/>
      <c r="L8" s="458"/>
      <c r="M8" s="458"/>
      <c r="N8" s="458"/>
      <c r="O8" s="458"/>
      <c r="P8" s="458"/>
      <c r="Q8" s="458"/>
      <c r="R8" s="458"/>
      <c r="S8" s="458"/>
      <c r="T8" s="458"/>
      <c r="U8" s="458"/>
      <c r="V8" s="458"/>
      <c r="W8" s="458"/>
      <c r="X8" s="458"/>
      <c r="Y8" s="458"/>
      <c r="Z8" s="458"/>
      <c r="AA8" s="458"/>
      <c r="AB8" s="458"/>
      <c r="AC8" s="458"/>
      <c r="AD8" s="458"/>
      <c r="AE8" s="458"/>
      <c r="AF8" s="458"/>
      <c r="AG8" s="458"/>
      <c r="AH8" s="458"/>
      <c r="AI8" s="458"/>
      <c r="AJ8" s="458"/>
      <c r="AK8" s="458"/>
      <c r="AL8" s="458"/>
      <c r="AM8" s="458"/>
      <c r="AN8" s="458"/>
      <c r="AO8" s="458"/>
      <c r="AP8" s="458"/>
      <c r="AQ8" s="458"/>
      <c r="AR8" s="458"/>
      <c r="AS8" s="458"/>
      <c r="AT8" s="458"/>
      <c r="AU8" s="458"/>
      <c r="AV8" s="458"/>
      <c r="AW8" s="458"/>
      <c r="AX8" s="458"/>
      <c r="AY8" s="458"/>
      <c r="AZ8" s="458"/>
      <c r="BA8" s="458"/>
      <c r="BB8" s="458"/>
      <c r="BC8" s="458"/>
      <c r="BD8" s="458"/>
      <c r="BE8" s="458"/>
      <c r="BF8" s="458"/>
      <c r="BG8" s="458"/>
      <c r="BH8" s="458"/>
      <c r="BI8" s="458"/>
      <c r="BJ8" s="458"/>
      <c r="BK8" s="458"/>
      <c r="BL8" s="458"/>
      <c r="BM8" s="458"/>
      <c r="BN8" s="458"/>
      <c r="BO8" s="458"/>
      <c r="BP8" s="458"/>
      <c r="BQ8" s="458"/>
      <c r="BR8" s="458"/>
      <c r="BS8" s="458"/>
      <c r="BT8" s="458"/>
      <c r="BU8" s="458"/>
      <c r="BV8" s="458"/>
      <c r="BW8" s="458"/>
      <c r="BX8" s="458"/>
      <c r="BY8" s="458"/>
      <c r="BZ8" s="458"/>
      <c r="CA8" s="458"/>
      <c r="CB8" s="458"/>
      <c r="CC8" s="458"/>
      <c r="CD8" s="458"/>
      <c r="CE8" s="458"/>
      <c r="CF8" s="458"/>
      <c r="CG8" s="458"/>
      <c r="CH8" s="458"/>
      <c r="CI8" s="458"/>
      <c r="CJ8" s="458"/>
      <c r="CK8" s="458"/>
      <c r="CL8" s="458"/>
      <c r="CM8" s="458"/>
      <c r="CN8" s="458"/>
      <c r="CO8" s="458"/>
      <c r="CP8" s="458"/>
      <c r="CQ8" s="458"/>
      <c r="CR8" s="458"/>
      <c r="CS8" s="458"/>
      <c r="CT8" s="458"/>
      <c r="CU8" s="458"/>
      <c r="CV8" s="458"/>
      <c r="CW8" s="458"/>
      <c r="CX8" s="458"/>
      <c r="CY8" s="458"/>
      <c r="CZ8" s="458"/>
      <c r="DA8" s="458"/>
      <c r="DB8" s="458"/>
      <c r="DC8" s="458"/>
      <c r="DD8" s="458"/>
      <c r="DE8" s="458"/>
      <c r="DF8" s="458"/>
      <c r="DG8" s="458"/>
      <c r="DH8" s="458"/>
      <c r="DI8" s="458"/>
      <c r="DJ8" s="458"/>
      <c r="DK8" s="458"/>
      <c r="DL8" s="458"/>
      <c r="DM8" s="458"/>
      <c r="DN8" s="458"/>
      <c r="DO8" s="458"/>
      <c r="DP8" s="458"/>
      <c r="DQ8" s="458"/>
      <c r="DR8" s="458"/>
      <c r="DS8" s="458"/>
      <c r="DT8" s="458"/>
      <c r="DU8" s="458"/>
      <c r="DV8" s="458"/>
      <c r="DW8" s="458"/>
      <c r="DX8" s="458"/>
      <c r="DY8" s="458"/>
      <c r="DZ8" s="458"/>
      <c r="EA8" s="458"/>
      <c r="EB8" s="458"/>
      <c r="EC8" s="458"/>
      <c r="ED8" s="458"/>
      <c r="EE8" s="458"/>
      <c r="EF8" s="458"/>
      <c r="EG8" s="458"/>
      <c r="EH8" s="458"/>
      <c r="EI8" s="458"/>
      <c r="EJ8" s="458"/>
      <c r="EK8" s="458"/>
      <c r="EL8" s="458"/>
      <c r="EM8" s="458"/>
      <c r="EN8" s="458"/>
      <c r="EO8" s="458"/>
      <c r="EP8" s="458"/>
      <c r="EQ8" s="458"/>
      <c r="ER8" s="458"/>
      <c r="ES8" s="458"/>
      <c r="ET8" s="458"/>
      <c r="EU8" s="458"/>
      <c r="EV8" s="458"/>
      <c r="EW8" s="458"/>
      <c r="EX8" s="458"/>
      <c r="EY8" s="458"/>
      <c r="EZ8" s="458"/>
      <c r="FA8" s="458"/>
      <c r="FB8" s="458"/>
      <c r="FC8" s="477"/>
    </row>
    <row r="9" spans="1:159" ht="20.25" customHeight="1" x14ac:dyDescent="0.25">
      <c r="A9" s="4"/>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7"/>
      <c r="EP9" s="7"/>
      <c r="EQ9" s="7"/>
      <c r="ER9" s="7"/>
      <c r="ES9" s="7"/>
      <c r="ET9" s="7"/>
      <c r="EU9" s="7"/>
      <c r="EV9" s="7"/>
      <c r="EW9" s="7"/>
      <c r="EX9" s="7"/>
      <c r="EY9" s="7"/>
      <c r="EZ9" s="7"/>
      <c r="FA9" s="7"/>
      <c r="FB9" s="7"/>
      <c r="FC9" s="8"/>
    </row>
    <row r="10" spans="1:159" ht="36" customHeight="1" x14ac:dyDescent="0.25">
      <c r="A10" s="478" t="s">
        <v>12</v>
      </c>
      <c r="B10" s="460"/>
      <c r="C10" s="460"/>
      <c r="D10" s="460"/>
      <c r="E10" s="460"/>
      <c r="F10" s="460"/>
      <c r="G10" s="460"/>
      <c r="H10" s="460"/>
      <c r="I10" s="463"/>
      <c r="J10" s="496" t="s">
        <v>13</v>
      </c>
      <c r="K10" s="460"/>
      <c r="L10" s="460"/>
      <c r="M10" s="460"/>
      <c r="N10" s="460"/>
      <c r="O10" s="460"/>
      <c r="P10" s="460"/>
      <c r="Q10" s="460"/>
      <c r="R10" s="460"/>
      <c r="S10" s="460"/>
      <c r="T10" s="460"/>
      <c r="U10" s="460"/>
      <c r="V10" s="460"/>
      <c r="W10" s="460"/>
      <c r="X10" s="460"/>
      <c r="Y10" s="460"/>
      <c r="Z10" s="460"/>
      <c r="AA10" s="460"/>
      <c r="AB10" s="460"/>
      <c r="AC10" s="460"/>
      <c r="AD10" s="460"/>
      <c r="AE10" s="460"/>
      <c r="AF10" s="460"/>
      <c r="AG10" s="460"/>
      <c r="AH10" s="460"/>
      <c r="AI10" s="460"/>
      <c r="AJ10" s="460"/>
      <c r="AK10" s="460"/>
      <c r="AL10" s="460"/>
      <c r="AM10" s="460"/>
      <c r="AN10" s="460"/>
      <c r="AO10" s="460"/>
      <c r="AP10" s="460"/>
      <c r="AQ10" s="460"/>
      <c r="AR10" s="460"/>
      <c r="AS10" s="460"/>
      <c r="AT10" s="460"/>
      <c r="AU10" s="460"/>
      <c r="AV10" s="460"/>
      <c r="AW10" s="460"/>
      <c r="AX10" s="460"/>
      <c r="AY10" s="460"/>
      <c r="AZ10" s="460"/>
      <c r="BA10" s="460"/>
      <c r="BB10" s="460"/>
      <c r="BC10" s="460"/>
      <c r="BD10" s="460"/>
      <c r="BE10" s="460"/>
      <c r="BF10" s="460"/>
      <c r="BG10" s="460"/>
      <c r="BH10" s="460"/>
      <c r="BI10" s="460"/>
      <c r="BJ10" s="460"/>
      <c r="BK10" s="460"/>
      <c r="BL10" s="460"/>
      <c r="BM10" s="460"/>
      <c r="BN10" s="460"/>
      <c r="BO10" s="460"/>
      <c r="BP10" s="460"/>
      <c r="BQ10" s="460"/>
      <c r="BR10" s="460"/>
      <c r="BS10" s="460"/>
      <c r="BT10" s="460"/>
      <c r="BU10" s="460"/>
      <c r="BV10" s="460"/>
      <c r="BW10" s="460"/>
      <c r="BX10" s="460"/>
      <c r="BY10" s="460"/>
      <c r="BZ10" s="460"/>
      <c r="CA10" s="460"/>
      <c r="CB10" s="460"/>
      <c r="CC10" s="460"/>
      <c r="CD10" s="460"/>
      <c r="CE10" s="460"/>
      <c r="CF10" s="460"/>
      <c r="CG10" s="460"/>
      <c r="CH10" s="460"/>
      <c r="CI10" s="460"/>
      <c r="CJ10" s="460"/>
      <c r="CK10" s="460"/>
      <c r="CL10" s="460"/>
      <c r="CM10" s="460"/>
      <c r="CN10" s="460"/>
      <c r="CO10" s="460"/>
      <c r="CP10" s="460"/>
      <c r="CQ10" s="460"/>
      <c r="CR10" s="460"/>
      <c r="CS10" s="460"/>
      <c r="CT10" s="460"/>
      <c r="CU10" s="460"/>
      <c r="CV10" s="460"/>
      <c r="CW10" s="460"/>
      <c r="CX10" s="460"/>
      <c r="CY10" s="460"/>
      <c r="CZ10" s="460"/>
      <c r="DA10" s="460"/>
      <c r="DB10" s="460"/>
      <c r="DC10" s="460"/>
      <c r="DD10" s="460"/>
      <c r="DE10" s="460"/>
      <c r="DF10" s="460"/>
      <c r="DG10" s="460"/>
      <c r="DH10" s="460"/>
      <c r="DI10" s="460"/>
      <c r="DJ10" s="460"/>
      <c r="DK10" s="460"/>
      <c r="DL10" s="460"/>
      <c r="DM10" s="460"/>
      <c r="DN10" s="460"/>
      <c r="DO10" s="460"/>
      <c r="DP10" s="460"/>
      <c r="DQ10" s="460"/>
      <c r="DR10" s="460"/>
      <c r="DS10" s="460"/>
      <c r="DT10" s="460"/>
      <c r="DU10" s="460"/>
      <c r="DV10" s="460"/>
      <c r="DW10" s="460"/>
      <c r="DX10" s="460"/>
      <c r="DY10" s="460"/>
      <c r="DZ10" s="460"/>
      <c r="EA10" s="460"/>
      <c r="EB10" s="460"/>
      <c r="EC10" s="460"/>
      <c r="ED10" s="460"/>
      <c r="EE10" s="460"/>
      <c r="EF10" s="460"/>
      <c r="EG10" s="460"/>
      <c r="EH10" s="460"/>
      <c r="EI10" s="460"/>
      <c r="EJ10" s="460"/>
      <c r="EK10" s="460"/>
      <c r="EL10" s="460"/>
      <c r="EM10" s="460"/>
      <c r="EN10" s="460"/>
      <c r="EO10" s="460"/>
      <c r="EP10" s="460"/>
      <c r="EQ10" s="460"/>
      <c r="ER10" s="460"/>
      <c r="ES10" s="463"/>
      <c r="ET10" s="497" t="s">
        <v>14</v>
      </c>
      <c r="EU10" s="497" t="s">
        <v>15</v>
      </c>
      <c r="EV10" s="487" t="s">
        <v>16</v>
      </c>
      <c r="EW10" s="490" t="s">
        <v>17</v>
      </c>
      <c r="EX10" s="487" t="s">
        <v>18</v>
      </c>
      <c r="EY10" s="491" t="s">
        <v>19</v>
      </c>
      <c r="EZ10" s="479" t="s">
        <v>20</v>
      </c>
      <c r="FA10" s="479" t="s">
        <v>21</v>
      </c>
      <c r="FB10" s="479" t="s">
        <v>22</v>
      </c>
      <c r="FC10" s="482" t="s">
        <v>23</v>
      </c>
    </row>
    <row r="11" spans="1:159" ht="24.75" customHeight="1" x14ac:dyDescent="0.25">
      <c r="A11" s="478" t="s">
        <v>24</v>
      </c>
      <c r="B11" s="460"/>
      <c r="C11" s="460"/>
      <c r="D11" s="460"/>
      <c r="E11" s="460"/>
      <c r="F11" s="460"/>
      <c r="G11" s="460"/>
      <c r="H11" s="460"/>
      <c r="I11" s="463"/>
      <c r="J11" s="485" t="s">
        <v>25</v>
      </c>
      <c r="K11" s="460"/>
      <c r="L11" s="460"/>
      <c r="M11" s="460"/>
      <c r="N11" s="460"/>
      <c r="O11" s="460"/>
      <c r="P11" s="460"/>
      <c r="Q11" s="460"/>
      <c r="R11" s="460"/>
      <c r="S11" s="460"/>
      <c r="T11" s="460"/>
      <c r="U11" s="460"/>
      <c r="V11" s="460"/>
      <c r="W11" s="460"/>
      <c r="X11" s="460"/>
      <c r="Y11" s="460"/>
      <c r="Z11" s="460"/>
      <c r="AA11" s="460"/>
      <c r="AB11" s="460"/>
      <c r="AC11" s="463"/>
      <c r="AD11" s="485" t="s">
        <v>26</v>
      </c>
      <c r="AE11" s="460"/>
      <c r="AF11" s="460"/>
      <c r="AG11" s="460"/>
      <c r="AH11" s="460"/>
      <c r="AI11" s="460"/>
      <c r="AJ11" s="460"/>
      <c r="AK11" s="460"/>
      <c r="AL11" s="460"/>
      <c r="AM11" s="460"/>
      <c r="AN11" s="460"/>
      <c r="AO11" s="460"/>
      <c r="AP11" s="460"/>
      <c r="AQ11" s="460"/>
      <c r="AR11" s="460"/>
      <c r="AS11" s="460"/>
      <c r="AT11" s="460"/>
      <c r="AU11" s="460"/>
      <c r="AV11" s="460"/>
      <c r="AW11" s="460"/>
      <c r="AX11" s="460"/>
      <c r="AY11" s="460"/>
      <c r="AZ11" s="460"/>
      <c r="BA11" s="460"/>
      <c r="BB11" s="460"/>
      <c r="BC11" s="460"/>
      <c r="BD11" s="460"/>
      <c r="BE11" s="460"/>
      <c r="BF11" s="460"/>
      <c r="BG11" s="463"/>
      <c r="BH11" s="485" t="s">
        <v>27</v>
      </c>
      <c r="BI11" s="460"/>
      <c r="BJ11" s="460"/>
      <c r="BK11" s="460"/>
      <c r="BL11" s="460"/>
      <c r="BM11" s="460"/>
      <c r="BN11" s="460"/>
      <c r="BO11" s="460"/>
      <c r="BP11" s="460"/>
      <c r="BQ11" s="460"/>
      <c r="BR11" s="460"/>
      <c r="BS11" s="460"/>
      <c r="BT11" s="460"/>
      <c r="BU11" s="460"/>
      <c r="BV11" s="460"/>
      <c r="BW11" s="460"/>
      <c r="BX11" s="460"/>
      <c r="BY11" s="460"/>
      <c r="BZ11" s="460"/>
      <c r="CA11" s="460"/>
      <c r="CB11" s="460"/>
      <c r="CC11" s="460"/>
      <c r="CD11" s="460"/>
      <c r="CE11" s="460"/>
      <c r="CF11" s="460"/>
      <c r="CG11" s="460"/>
      <c r="CH11" s="460"/>
      <c r="CI11" s="460"/>
      <c r="CJ11" s="460"/>
      <c r="CK11" s="463"/>
      <c r="CL11" s="486" t="s">
        <v>28</v>
      </c>
      <c r="CM11" s="460"/>
      <c r="CN11" s="460"/>
      <c r="CO11" s="460"/>
      <c r="CP11" s="460"/>
      <c r="CQ11" s="460"/>
      <c r="CR11" s="460"/>
      <c r="CS11" s="460"/>
      <c r="CT11" s="460"/>
      <c r="CU11" s="460"/>
      <c r="CV11" s="460"/>
      <c r="CW11" s="460"/>
      <c r="CX11" s="460"/>
      <c r="CY11" s="460"/>
      <c r="CZ11" s="460"/>
      <c r="DA11" s="460"/>
      <c r="DB11" s="460"/>
      <c r="DC11" s="460"/>
      <c r="DD11" s="460"/>
      <c r="DE11" s="460"/>
      <c r="DF11" s="460"/>
      <c r="DG11" s="460"/>
      <c r="DH11" s="460"/>
      <c r="DI11" s="460"/>
      <c r="DJ11" s="460"/>
      <c r="DK11" s="460"/>
      <c r="DL11" s="460"/>
      <c r="DM11" s="460"/>
      <c r="DN11" s="460"/>
      <c r="DO11" s="461"/>
      <c r="DP11" s="485" t="s">
        <v>29</v>
      </c>
      <c r="DQ11" s="460"/>
      <c r="DR11" s="460"/>
      <c r="DS11" s="460"/>
      <c r="DT11" s="460"/>
      <c r="DU11" s="460"/>
      <c r="DV11" s="460"/>
      <c r="DW11" s="460"/>
      <c r="DX11" s="460"/>
      <c r="DY11" s="460"/>
      <c r="DZ11" s="460"/>
      <c r="EA11" s="460"/>
      <c r="EB11" s="460"/>
      <c r="EC11" s="460"/>
      <c r="ED11" s="460"/>
      <c r="EE11" s="460"/>
      <c r="EF11" s="460"/>
      <c r="EG11" s="460"/>
      <c r="EH11" s="460"/>
      <c r="EI11" s="460"/>
      <c r="EJ11" s="460"/>
      <c r="EK11" s="460"/>
      <c r="EL11" s="460"/>
      <c r="EM11" s="460"/>
      <c r="EN11" s="460"/>
      <c r="EO11" s="460"/>
      <c r="EP11" s="460"/>
      <c r="EQ11" s="460"/>
      <c r="ER11" s="460"/>
      <c r="ES11" s="461"/>
      <c r="ET11" s="488"/>
      <c r="EU11" s="488"/>
      <c r="EV11" s="488"/>
      <c r="EW11" s="488"/>
      <c r="EX11" s="488"/>
      <c r="EY11" s="492"/>
      <c r="EZ11" s="480"/>
      <c r="FA11" s="480"/>
      <c r="FB11" s="480"/>
      <c r="FC11" s="483"/>
    </row>
    <row r="12" spans="1:159" ht="112.5" customHeight="1" x14ac:dyDescent="0.25">
      <c r="A12" s="9" t="s">
        <v>30</v>
      </c>
      <c r="B12" s="9" t="s">
        <v>31</v>
      </c>
      <c r="C12" s="10" t="s">
        <v>32</v>
      </c>
      <c r="D12" s="10" t="s">
        <v>33</v>
      </c>
      <c r="E12" s="10" t="s">
        <v>34</v>
      </c>
      <c r="F12" s="10" t="s">
        <v>35</v>
      </c>
      <c r="G12" s="10" t="s">
        <v>36</v>
      </c>
      <c r="H12" s="10" t="s">
        <v>37</v>
      </c>
      <c r="I12" s="11" t="s">
        <v>38</v>
      </c>
      <c r="J12" s="12" t="s">
        <v>39</v>
      </c>
      <c r="K12" s="13" t="s">
        <v>40</v>
      </c>
      <c r="L12" s="14" t="s">
        <v>41</v>
      </c>
      <c r="M12" s="13" t="s">
        <v>42</v>
      </c>
      <c r="N12" s="14" t="s">
        <v>43</v>
      </c>
      <c r="O12" s="13" t="s">
        <v>44</v>
      </c>
      <c r="P12" s="14" t="s">
        <v>45</v>
      </c>
      <c r="Q12" s="13" t="s">
        <v>46</v>
      </c>
      <c r="R12" s="14" t="s">
        <v>47</v>
      </c>
      <c r="S12" s="13" t="s">
        <v>48</v>
      </c>
      <c r="T12" s="14" t="s">
        <v>49</v>
      </c>
      <c r="U12" s="13" t="s">
        <v>50</v>
      </c>
      <c r="V12" s="14" t="s">
        <v>51</v>
      </c>
      <c r="W12" s="13" t="s">
        <v>52</v>
      </c>
      <c r="X12" s="15" t="s">
        <v>53</v>
      </c>
      <c r="Y12" s="16" t="s">
        <v>54</v>
      </c>
      <c r="Z12" s="17" t="s">
        <v>55</v>
      </c>
      <c r="AA12" s="18" t="s">
        <v>56</v>
      </c>
      <c r="AB12" s="19" t="s">
        <v>57</v>
      </c>
      <c r="AC12" s="18" t="s">
        <v>58</v>
      </c>
      <c r="AD12" s="12" t="s">
        <v>59</v>
      </c>
      <c r="AE12" s="13" t="s">
        <v>60</v>
      </c>
      <c r="AF12" s="14" t="s">
        <v>61</v>
      </c>
      <c r="AG12" s="13" t="s">
        <v>62</v>
      </c>
      <c r="AH12" s="14" t="s">
        <v>63</v>
      </c>
      <c r="AI12" s="13" t="s">
        <v>64</v>
      </c>
      <c r="AJ12" s="14" t="s">
        <v>65</v>
      </c>
      <c r="AK12" s="13" t="s">
        <v>66</v>
      </c>
      <c r="AL12" s="14" t="s">
        <v>67</v>
      </c>
      <c r="AM12" s="13" t="s">
        <v>68</v>
      </c>
      <c r="AN12" s="14" t="s">
        <v>69</v>
      </c>
      <c r="AO12" s="13" t="s">
        <v>70</v>
      </c>
      <c r="AP12" s="14" t="s">
        <v>71</v>
      </c>
      <c r="AQ12" s="13" t="s">
        <v>72</v>
      </c>
      <c r="AR12" s="14" t="s">
        <v>73</v>
      </c>
      <c r="AS12" s="13" t="s">
        <v>74</v>
      </c>
      <c r="AT12" s="14" t="s">
        <v>75</v>
      </c>
      <c r="AU12" s="13" t="s">
        <v>76</v>
      </c>
      <c r="AV12" s="14" t="s">
        <v>77</v>
      </c>
      <c r="AW12" s="13" t="s">
        <v>78</v>
      </c>
      <c r="AX12" s="14" t="s">
        <v>79</v>
      </c>
      <c r="AY12" s="13" t="s">
        <v>80</v>
      </c>
      <c r="AZ12" s="14" t="s">
        <v>81</v>
      </c>
      <c r="BA12" s="13" t="s">
        <v>82</v>
      </c>
      <c r="BB12" s="15" t="s">
        <v>83</v>
      </c>
      <c r="BC12" s="16" t="s">
        <v>54</v>
      </c>
      <c r="BD12" s="20" t="s">
        <v>84</v>
      </c>
      <c r="BE12" s="18" t="s">
        <v>85</v>
      </c>
      <c r="BF12" s="19" t="s">
        <v>86</v>
      </c>
      <c r="BG12" s="18" t="s">
        <v>87</v>
      </c>
      <c r="BH12" s="12" t="s">
        <v>88</v>
      </c>
      <c r="BI12" s="13" t="s">
        <v>89</v>
      </c>
      <c r="BJ12" s="14" t="s">
        <v>90</v>
      </c>
      <c r="BK12" s="13" t="s">
        <v>91</v>
      </c>
      <c r="BL12" s="14" t="s">
        <v>92</v>
      </c>
      <c r="BM12" s="13" t="s">
        <v>93</v>
      </c>
      <c r="BN12" s="14" t="s">
        <v>94</v>
      </c>
      <c r="BO12" s="13" t="s">
        <v>95</v>
      </c>
      <c r="BP12" s="14" t="s">
        <v>96</v>
      </c>
      <c r="BQ12" s="13" t="s">
        <v>97</v>
      </c>
      <c r="BR12" s="14" t="s">
        <v>98</v>
      </c>
      <c r="BS12" s="13" t="s">
        <v>99</v>
      </c>
      <c r="BT12" s="14" t="s">
        <v>100</v>
      </c>
      <c r="BU12" s="13" t="s">
        <v>101</v>
      </c>
      <c r="BV12" s="14" t="s">
        <v>102</v>
      </c>
      <c r="BW12" s="13" t="s">
        <v>103</v>
      </c>
      <c r="BX12" s="14" t="s">
        <v>104</v>
      </c>
      <c r="BY12" s="13" t="s">
        <v>105</v>
      </c>
      <c r="BZ12" s="14" t="s">
        <v>106</v>
      </c>
      <c r="CA12" s="13" t="s">
        <v>107</v>
      </c>
      <c r="CB12" s="14" t="s">
        <v>108</v>
      </c>
      <c r="CC12" s="13" t="s">
        <v>109</v>
      </c>
      <c r="CD12" s="14" t="s">
        <v>110</v>
      </c>
      <c r="CE12" s="13" t="s">
        <v>111</v>
      </c>
      <c r="CF12" s="15" t="s">
        <v>112</v>
      </c>
      <c r="CG12" s="16" t="s">
        <v>54</v>
      </c>
      <c r="CH12" s="19" t="s">
        <v>113</v>
      </c>
      <c r="CI12" s="18" t="s">
        <v>114</v>
      </c>
      <c r="CJ12" s="19" t="s">
        <v>115</v>
      </c>
      <c r="CK12" s="18" t="s">
        <v>116</v>
      </c>
      <c r="CL12" s="21" t="s">
        <v>117</v>
      </c>
      <c r="CM12" s="13" t="s">
        <v>118</v>
      </c>
      <c r="CN12" s="14" t="s">
        <v>119</v>
      </c>
      <c r="CO12" s="13" t="s">
        <v>120</v>
      </c>
      <c r="CP12" s="14" t="s">
        <v>121</v>
      </c>
      <c r="CQ12" s="13" t="s">
        <v>122</v>
      </c>
      <c r="CR12" s="14" t="s">
        <v>123</v>
      </c>
      <c r="CS12" s="13" t="s">
        <v>124</v>
      </c>
      <c r="CT12" s="14" t="s">
        <v>125</v>
      </c>
      <c r="CU12" s="13" t="s">
        <v>126</v>
      </c>
      <c r="CV12" s="14" t="s">
        <v>127</v>
      </c>
      <c r="CW12" s="13" t="s">
        <v>128</v>
      </c>
      <c r="CX12" s="14" t="s">
        <v>129</v>
      </c>
      <c r="CY12" s="13" t="s">
        <v>130</v>
      </c>
      <c r="CZ12" s="14" t="s">
        <v>131</v>
      </c>
      <c r="DA12" s="13" t="s">
        <v>132</v>
      </c>
      <c r="DB12" s="14" t="s">
        <v>133</v>
      </c>
      <c r="DC12" s="13" t="s">
        <v>134</v>
      </c>
      <c r="DD12" s="14" t="s">
        <v>135</v>
      </c>
      <c r="DE12" s="13" t="s">
        <v>136</v>
      </c>
      <c r="DF12" s="14" t="s">
        <v>137</v>
      </c>
      <c r="DG12" s="13" t="s">
        <v>138</v>
      </c>
      <c r="DH12" s="14" t="s">
        <v>139</v>
      </c>
      <c r="DI12" s="13" t="s">
        <v>140</v>
      </c>
      <c r="DJ12" s="15" t="s">
        <v>141</v>
      </c>
      <c r="DK12" s="16" t="s">
        <v>54</v>
      </c>
      <c r="DL12" s="22" t="s">
        <v>142</v>
      </c>
      <c r="DM12" s="23" t="s">
        <v>143</v>
      </c>
      <c r="DN12" s="24" t="s">
        <v>144</v>
      </c>
      <c r="DO12" s="23" t="s">
        <v>145</v>
      </c>
      <c r="DP12" s="21" t="s">
        <v>146</v>
      </c>
      <c r="DQ12" s="13" t="s">
        <v>147</v>
      </c>
      <c r="DR12" s="14" t="s">
        <v>148</v>
      </c>
      <c r="DS12" s="13" t="s">
        <v>149</v>
      </c>
      <c r="DT12" s="14" t="s">
        <v>150</v>
      </c>
      <c r="DU12" s="13" t="s">
        <v>151</v>
      </c>
      <c r="DV12" s="14" t="s">
        <v>152</v>
      </c>
      <c r="DW12" s="13" t="s">
        <v>153</v>
      </c>
      <c r="DX12" s="14" t="s">
        <v>154</v>
      </c>
      <c r="DY12" s="13" t="s">
        <v>155</v>
      </c>
      <c r="DZ12" s="14" t="s">
        <v>156</v>
      </c>
      <c r="EA12" s="13" t="s">
        <v>157</v>
      </c>
      <c r="EB12" s="14" t="s">
        <v>158</v>
      </c>
      <c r="EC12" s="13" t="s">
        <v>159</v>
      </c>
      <c r="ED12" s="14" t="s">
        <v>160</v>
      </c>
      <c r="EE12" s="13" t="s">
        <v>161</v>
      </c>
      <c r="EF12" s="14" t="s">
        <v>162</v>
      </c>
      <c r="EG12" s="13" t="s">
        <v>163</v>
      </c>
      <c r="EH12" s="14" t="s">
        <v>164</v>
      </c>
      <c r="EI12" s="13" t="s">
        <v>165</v>
      </c>
      <c r="EJ12" s="14" t="s">
        <v>166</v>
      </c>
      <c r="EK12" s="13" t="s">
        <v>167</v>
      </c>
      <c r="EL12" s="14" t="s">
        <v>168</v>
      </c>
      <c r="EM12" s="13" t="s">
        <v>169</v>
      </c>
      <c r="EN12" s="15" t="s">
        <v>170</v>
      </c>
      <c r="EO12" s="16" t="s">
        <v>54</v>
      </c>
      <c r="EP12" s="22" t="s">
        <v>171</v>
      </c>
      <c r="EQ12" s="23" t="s">
        <v>172</v>
      </c>
      <c r="ER12" s="24" t="s">
        <v>173</v>
      </c>
      <c r="ES12" s="25" t="s">
        <v>174</v>
      </c>
      <c r="ET12" s="489"/>
      <c r="EU12" s="489"/>
      <c r="EV12" s="489"/>
      <c r="EW12" s="489"/>
      <c r="EX12" s="489"/>
      <c r="EY12" s="493"/>
      <c r="EZ12" s="481"/>
      <c r="FA12" s="481"/>
      <c r="FB12" s="481"/>
      <c r="FC12" s="484"/>
    </row>
    <row r="13" spans="1:159" ht="230.25" customHeight="1" x14ac:dyDescent="0.25">
      <c r="A13" s="245">
        <v>5</v>
      </c>
      <c r="B13" s="246">
        <v>53</v>
      </c>
      <c r="C13" s="247">
        <v>457</v>
      </c>
      <c r="D13" s="248" t="s">
        <v>175</v>
      </c>
      <c r="E13" s="247">
        <v>492</v>
      </c>
      <c r="F13" s="246" t="s">
        <v>176</v>
      </c>
      <c r="G13" s="246" t="s">
        <v>177</v>
      </c>
      <c r="H13" s="249" t="s">
        <v>178</v>
      </c>
      <c r="I13" s="250">
        <v>1</v>
      </c>
      <c r="J13" s="251">
        <v>0.16</v>
      </c>
      <c r="K13" s="251"/>
      <c r="L13" s="251"/>
      <c r="M13" s="251">
        <v>0.16</v>
      </c>
      <c r="N13" s="252">
        <v>1.2800000000000001E-2</v>
      </c>
      <c r="O13" s="251">
        <v>0.16</v>
      </c>
      <c r="P13" s="252">
        <v>3.3500000000000002E-2</v>
      </c>
      <c r="Q13" s="251">
        <v>0.16</v>
      </c>
      <c r="R13" s="252">
        <v>6.25E-2</v>
      </c>
      <c r="S13" s="251">
        <v>0.16</v>
      </c>
      <c r="T13" s="252">
        <v>8.2600000000000007E-2</v>
      </c>
      <c r="U13" s="251">
        <v>0.16</v>
      </c>
      <c r="V13" s="252">
        <v>0.1091</v>
      </c>
      <c r="W13" s="251">
        <v>0.16</v>
      </c>
      <c r="X13" s="252">
        <v>0.14460000000000001</v>
      </c>
      <c r="Y13" s="253">
        <v>0.16</v>
      </c>
      <c r="Z13" s="253">
        <v>0.16</v>
      </c>
      <c r="AA13" s="253">
        <v>0.14460000000000001</v>
      </c>
      <c r="AB13" s="252">
        <v>0.16</v>
      </c>
      <c r="AC13" s="250">
        <v>0.14460000000000001</v>
      </c>
      <c r="AD13" s="254">
        <f>+AE13+AG13+AI13+AK13+AM13+AO13+AQ13+AS13+AU13+AW13+AY13+BA13</f>
        <v>0.19539999999999999</v>
      </c>
      <c r="AE13" s="252">
        <v>8.2000000000000007E-3</v>
      </c>
      <c r="AF13" s="252">
        <v>8.2000000000000007E-3</v>
      </c>
      <c r="AG13" s="252">
        <v>9.300000000000001E-3</v>
      </c>
      <c r="AH13" s="252">
        <v>9.300000000000001E-3</v>
      </c>
      <c r="AI13" s="252">
        <v>1.21E-2</v>
      </c>
      <c r="AJ13" s="252">
        <v>1.21E-2</v>
      </c>
      <c r="AK13" s="252">
        <v>1.38E-2</v>
      </c>
      <c r="AL13" s="252">
        <v>1.38E-2</v>
      </c>
      <c r="AM13" s="252">
        <v>2.4299999999999999E-2</v>
      </c>
      <c r="AN13" s="252">
        <v>2.4299999999999999E-2</v>
      </c>
      <c r="AO13" s="252">
        <v>2.5499999999999998E-2</v>
      </c>
      <c r="AP13" s="252">
        <v>2.5499999999999998E-2</v>
      </c>
      <c r="AQ13" s="252">
        <v>2.6100000000000002E-2</v>
      </c>
      <c r="AR13" s="252">
        <v>2.6100000000000002E-2</v>
      </c>
      <c r="AS13" s="252">
        <v>2.4E-2</v>
      </c>
      <c r="AT13" s="252">
        <v>2.4E-2</v>
      </c>
      <c r="AU13" s="252">
        <v>0.02</v>
      </c>
      <c r="AV13" s="252">
        <v>0.02</v>
      </c>
      <c r="AW13" s="252">
        <v>1.3299999999999999E-2</v>
      </c>
      <c r="AX13" s="252">
        <v>1.3299999999999999E-2</v>
      </c>
      <c r="AY13" s="252">
        <v>1.03E-2</v>
      </c>
      <c r="AZ13" s="252">
        <v>9.5999999999999992E-3</v>
      </c>
      <c r="BA13" s="253">
        <v>8.5000000000000006E-3</v>
      </c>
      <c r="BB13" s="250">
        <v>7.4999999999999997E-3</v>
      </c>
      <c r="BC13" s="252">
        <f>+AE13+AG13+AI13+AK13+AM13+AO13+AQ13+AS13+AU13+AW13+AY13+BA13</f>
        <v>0.19539999999999999</v>
      </c>
      <c r="BD13" s="255">
        <f t="shared" ref="BD13:BE13" si="0">+AE13+AG13+AI13+AK13+AM13+AO13+AQ13+AS13+AU13+AW13+AY13+BA13</f>
        <v>0.19539999999999999</v>
      </c>
      <c r="BE13" s="255">
        <f t="shared" si="0"/>
        <v>0.19369999999999998</v>
      </c>
      <c r="BF13" s="252">
        <f t="shared" ref="BF13:BG13" si="1">AE13+AG13+AI13+AK13+AM13+AO13+AQ13+AS13+AU13+AW13+AY13+BA13</f>
        <v>0.19539999999999999</v>
      </c>
      <c r="BG13" s="250">
        <f t="shared" si="1"/>
        <v>0.19369999999999998</v>
      </c>
      <c r="BH13" s="256">
        <f>+BI13+BK13+BM13+BO13+BQ13+BS13+BU13+BW13+BY13+CA13+CC13+CE13</f>
        <v>0.26169999999999999</v>
      </c>
      <c r="BI13" s="255">
        <v>7.9000000000000008E-3</v>
      </c>
      <c r="BJ13" s="252">
        <v>7.9000000000000008E-3</v>
      </c>
      <c r="BK13" s="255">
        <v>1.24E-2</v>
      </c>
      <c r="BL13" s="255">
        <v>1.24E-2</v>
      </c>
      <c r="BM13" s="255">
        <v>1.7000000000000001E-2</v>
      </c>
      <c r="BN13" s="255">
        <v>1.7000000000000001E-2</v>
      </c>
      <c r="BO13" s="255">
        <v>2.1299999999999999E-2</v>
      </c>
      <c r="BP13" s="255">
        <v>2.1299999999999999E-2</v>
      </c>
      <c r="BQ13" s="255">
        <v>2.5399999999999999E-2</v>
      </c>
      <c r="BR13" s="255">
        <v>2.5399999999999999E-2</v>
      </c>
      <c r="BS13" s="255">
        <v>2.6200000000000001E-2</v>
      </c>
      <c r="BT13" s="255">
        <v>2.6200000000000001E-2</v>
      </c>
      <c r="BU13" s="255">
        <v>2.52E-2</v>
      </c>
      <c r="BV13" s="255">
        <v>2.52E-2</v>
      </c>
      <c r="BW13" s="255">
        <v>2.6200000000000001E-2</v>
      </c>
      <c r="BX13" s="255">
        <v>2.6200000000000001E-2</v>
      </c>
      <c r="BY13" s="255">
        <v>2.7099999999999999E-2</v>
      </c>
      <c r="BZ13" s="255">
        <v>2.7099999999999999E-2</v>
      </c>
      <c r="CA13" s="255">
        <v>2.5100000000000001E-2</v>
      </c>
      <c r="CB13" s="255">
        <v>2.5100000000000001E-2</v>
      </c>
      <c r="CC13" s="255">
        <v>2.3800000000000002E-2</v>
      </c>
      <c r="CD13" s="255">
        <v>2.3800000000000002E-2</v>
      </c>
      <c r="CE13" s="255">
        <v>2.41E-2</v>
      </c>
      <c r="CF13" s="257">
        <v>4.1000000000000003E-3</v>
      </c>
      <c r="CG13" s="252">
        <f>+BI13+BK13+BM13+BO13+BQ13+BS13+BU13+BW13+BY13+CA13+CC13+CE13</f>
        <v>0.26169999999999999</v>
      </c>
      <c r="CH13" s="255">
        <f t="shared" ref="CH13:CI13" si="2">+BI13+BK13+BM13+BO13+BQ13+BS13+BU13+BW13+BY13+CA13+CC13+CE13</f>
        <v>0.26169999999999999</v>
      </c>
      <c r="CI13" s="255">
        <f t="shared" si="2"/>
        <v>0.24169999999999997</v>
      </c>
      <c r="CJ13" s="252">
        <f>+BI13+BK13+BM13+BO13+BQ13+BS13+BU13+BW13+BY13+CA13+CC13+CE13</f>
        <v>0.26169999999999999</v>
      </c>
      <c r="CK13" s="250">
        <f>BJ13+BL13+BN13+BP13+BR13+BT13+BV13+BX13+BZ13+CB13+CD13+CF13</f>
        <v>0.24169999999999997</v>
      </c>
      <c r="CL13" s="254">
        <v>0.27</v>
      </c>
      <c r="CM13" s="255">
        <v>6.7999999999999996E-3</v>
      </c>
      <c r="CN13" s="255">
        <v>6.7999999999999996E-3</v>
      </c>
      <c r="CO13" s="255">
        <v>1.11E-2</v>
      </c>
      <c r="CP13" s="255">
        <v>1.11E-2</v>
      </c>
      <c r="CQ13" s="255">
        <v>1.67E-2</v>
      </c>
      <c r="CR13" s="255">
        <v>1.67E-2</v>
      </c>
      <c r="CS13" s="255">
        <v>2.1899999999999999E-2</v>
      </c>
      <c r="CT13" s="255">
        <v>2.1899999999999999E-2</v>
      </c>
      <c r="CU13" s="255">
        <v>2.9600000000000001E-2</v>
      </c>
      <c r="CV13" s="255">
        <v>2.9600000000000001E-2</v>
      </c>
      <c r="CW13" s="255">
        <v>3.5799999999999998E-2</v>
      </c>
      <c r="CX13" s="255">
        <v>3.5799999999999998E-2</v>
      </c>
      <c r="CY13" s="255">
        <v>3.73E-2</v>
      </c>
      <c r="CZ13" s="255">
        <v>3.73E-2</v>
      </c>
      <c r="DA13" s="255">
        <v>2.92E-2</v>
      </c>
      <c r="DB13" s="255">
        <v>2.92E-2</v>
      </c>
      <c r="DC13" s="255">
        <v>2.4500000000000001E-2</v>
      </c>
      <c r="DD13" s="255">
        <v>2.4500000000000001E-2</v>
      </c>
      <c r="DE13" s="255">
        <v>2.07E-2</v>
      </c>
      <c r="DF13" s="255"/>
      <c r="DG13" s="255">
        <v>1.84E-2</v>
      </c>
      <c r="DH13" s="255"/>
      <c r="DI13" s="255">
        <v>1.7999999999999999E-2</v>
      </c>
      <c r="DJ13" s="258"/>
      <c r="DK13" s="255">
        <f>CM13+CO13+CQ13+CS13+CU13+CW13+CY13+DA13+DC13+DE13+DG13+DI13</f>
        <v>0.27</v>
      </c>
      <c r="DL13" s="255">
        <f>CM13+CO13+CQ13+CS13+CU13+CW13+CY13+DA13+DC13</f>
        <v>0.21290000000000001</v>
      </c>
      <c r="DM13" s="255">
        <f>CN13+CP13+CR13+CT13+CV13+CX13+CZ13+DB13+DD13+DF13+DH13+DJ13</f>
        <v>0.21290000000000001</v>
      </c>
      <c r="DN13" s="255">
        <f>+CM13+CO13+CQ13+CS13+CU13+CW13+CY13+DA13+DC13+DE13+DG13+DI13</f>
        <v>0.27</v>
      </c>
      <c r="DO13" s="255">
        <f>CN13+CP13+CR13+CT13+CV13+CX13+CZ13+DB13+DD13+DF13+DH13+DJ13</f>
        <v>0.21290000000000001</v>
      </c>
      <c r="DP13" s="259">
        <v>0.15</v>
      </c>
      <c r="DQ13" s="260"/>
      <c r="DR13" s="260"/>
      <c r="DS13" s="260"/>
      <c r="DT13" s="260"/>
      <c r="DU13" s="260"/>
      <c r="DV13" s="260"/>
      <c r="DW13" s="260"/>
      <c r="DX13" s="260"/>
      <c r="DY13" s="260"/>
      <c r="DZ13" s="260"/>
      <c r="EA13" s="260"/>
      <c r="EB13" s="260"/>
      <c r="EC13" s="260"/>
      <c r="ED13" s="260"/>
      <c r="EE13" s="260"/>
      <c r="EF13" s="260"/>
      <c r="EG13" s="260"/>
      <c r="EH13" s="260"/>
      <c r="EI13" s="260"/>
      <c r="EJ13" s="260"/>
      <c r="EK13" s="260"/>
      <c r="EL13" s="260"/>
      <c r="EM13" s="260"/>
      <c r="EN13" s="261"/>
      <c r="EO13" s="262"/>
      <c r="EP13" s="262"/>
      <c r="EQ13" s="263"/>
      <c r="ER13" s="252"/>
      <c r="ES13" s="260"/>
      <c r="ET13" s="259">
        <f>DD13/DC13</f>
        <v>1</v>
      </c>
      <c r="EU13" s="264">
        <f>+DM13/DL13</f>
        <v>1</v>
      </c>
      <c r="EV13" s="264">
        <f>+DO13/DN13</f>
        <v>0.78851851851851851</v>
      </c>
      <c r="EW13" s="264">
        <f>+(BG13+AC13+CK13+DM13)/(AB13+BF13+CJ13+DL13)</f>
        <v>0.95530120481927705</v>
      </c>
      <c r="EX13" s="264">
        <f>+(BG13+AC13+CK13+DO13)/I13</f>
        <v>0.79289999999999994</v>
      </c>
      <c r="EY13" s="265" t="s">
        <v>844</v>
      </c>
      <c r="EZ13" s="266" t="s">
        <v>179</v>
      </c>
      <c r="FA13" s="267" t="s">
        <v>179</v>
      </c>
      <c r="FB13" s="268" t="s">
        <v>180</v>
      </c>
      <c r="FC13" s="269" t="s">
        <v>181</v>
      </c>
    </row>
    <row r="14" spans="1:159" ht="10.5" customHeight="1" x14ac:dyDescent="0.25">
      <c r="A14" s="1"/>
      <c r="B14" s="1"/>
      <c r="C14" s="1"/>
      <c r="D14" s="1"/>
      <c r="E14" s="1"/>
      <c r="F14" s="1"/>
      <c r="G14" s="1"/>
      <c r="H14" s="1"/>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1"/>
      <c r="EP14" s="1"/>
      <c r="EQ14" s="1"/>
      <c r="ER14" s="1"/>
      <c r="ES14" s="1"/>
      <c r="ET14" s="1"/>
      <c r="EU14" s="1"/>
      <c r="EV14" s="1"/>
      <c r="EW14" s="1"/>
      <c r="EX14" s="1"/>
      <c r="EY14" s="1"/>
      <c r="EZ14" s="1"/>
      <c r="FA14" s="1"/>
      <c r="FB14" s="1"/>
      <c r="FC14" s="1"/>
    </row>
    <row r="15" spans="1:159" x14ac:dyDescent="0.25">
      <c r="I15" s="3"/>
      <c r="J15" s="3"/>
      <c r="K15" s="3"/>
      <c r="L15" s="3"/>
      <c r="M15" s="3"/>
      <c r="N15" s="3"/>
      <c r="O15" s="3"/>
      <c r="P15" s="3"/>
      <c r="Q15" s="3"/>
      <c r="R15" s="3"/>
      <c r="S15" s="3"/>
      <c r="T15" s="3"/>
      <c r="U15" s="3"/>
      <c r="V15" s="3"/>
      <c r="W15" s="3"/>
      <c r="X15" s="3"/>
      <c r="Y15" s="3"/>
      <c r="Z15" s="3"/>
      <c r="AA15" s="3"/>
      <c r="AB15" s="3"/>
      <c r="AC15" s="3"/>
      <c r="AD15" s="26"/>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row>
    <row r="16" spans="1:159" x14ac:dyDescent="0.25">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row>
    <row r="17" spans="4:144" x14ac:dyDescent="0.25">
      <c r="D17" s="27" t="s">
        <v>182</v>
      </c>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26"/>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row>
    <row r="18" spans="4:144" ht="15.75" customHeight="1" x14ac:dyDescent="0.25">
      <c r="D18" s="28" t="s">
        <v>183</v>
      </c>
      <c r="E18" s="494" t="s">
        <v>184</v>
      </c>
      <c r="F18" s="473"/>
      <c r="G18" s="473"/>
      <c r="H18" s="473"/>
      <c r="I18" s="473"/>
      <c r="J18" s="473"/>
      <c r="K18" s="474"/>
      <c r="L18" s="495" t="s">
        <v>185</v>
      </c>
      <c r="M18" s="473"/>
      <c r="N18" s="473"/>
      <c r="O18" s="473"/>
      <c r="P18" s="473"/>
      <c r="Q18" s="473"/>
      <c r="R18" s="474"/>
      <c r="S18" s="29"/>
      <c r="T18" s="29"/>
      <c r="U18" s="29"/>
      <c r="V18" s="29"/>
      <c r="W18" s="29"/>
      <c r="X18" s="29"/>
      <c r="Y18" s="29"/>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row>
    <row r="19" spans="4:144" ht="15.75" customHeight="1" x14ac:dyDescent="0.25">
      <c r="D19" s="30">
        <v>13</v>
      </c>
      <c r="E19" s="472" t="s">
        <v>186</v>
      </c>
      <c r="F19" s="473"/>
      <c r="G19" s="473"/>
      <c r="H19" s="473"/>
      <c r="I19" s="473"/>
      <c r="J19" s="473"/>
      <c r="K19" s="474"/>
      <c r="L19" s="475" t="s">
        <v>187</v>
      </c>
      <c r="M19" s="473"/>
      <c r="N19" s="473"/>
      <c r="O19" s="473"/>
      <c r="P19" s="473"/>
      <c r="Q19" s="473"/>
      <c r="R19" s="474"/>
      <c r="S19" s="29"/>
      <c r="T19" s="29"/>
      <c r="U19" s="29"/>
      <c r="V19" s="29"/>
      <c r="W19" s="29"/>
      <c r="X19" s="29"/>
      <c r="Y19" s="29"/>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row>
    <row r="20" spans="4:144" ht="15.75" customHeight="1" x14ac:dyDescent="0.25">
      <c r="D20" s="30">
        <v>14</v>
      </c>
      <c r="E20" s="472" t="s">
        <v>188</v>
      </c>
      <c r="F20" s="473"/>
      <c r="G20" s="473"/>
      <c r="H20" s="473"/>
      <c r="I20" s="473"/>
      <c r="J20" s="473"/>
      <c r="K20" s="474"/>
      <c r="L20" s="475" t="s">
        <v>189</v>
      </c>
      <c r="M20" s="473"/>
      <c r="N20" s="473"/>
      <c r="O20" s="473"/>
      <c r="P20" s="473"/>
      <c r="Q20" s="473"/>
      <c r="R20" s="474"/>
      <c r="S20" s="29"/>
      <c r="T20" s="29"/>
      <c r="U20" s="29"/>
      <c r="V20" s="29"/>
      <c r="W20" s="29"/>
      <c r="X20" s="29"/>
      <c r="Y20" s="29"/>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row>
    <row r="21" spans="4:144" ht="15.75" customHeight="1" x14ac:dyDescent="0.25">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row>
    <row r="22" spans="4:144" ht="15.75" customHeight="1" x14ac:dyDescent="0.25">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row>
    <row r="23" spans="4:144" ht="15.75" customHeight="1" x14ac:dyDescent="0.25">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row>
    <row r="24" spans="4:144" ht="15.75" customHeight="1" x14ac:dyDescent="0.25">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row>
    <row r="25" spans="4:144" ht="15.75" customHeight="1" x14ac:dyDescent="0.25">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row>
    <row r="26" spans="4:144" ht="15.75" customHeight="1" x14ac:dyDescent="0.25">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row>
    <row r="27" spans="4:144" ht="15.75" customHeight="1" x14ac:dyDescent="0.25">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row>
    <row r="28" spans="4:144" ht="15.75" customHeight="1" x14ac:dyDescent="0.25">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row>
    <row r="29" spans="4:144" ht="15.75" customHeight="1" x14ac:dyDescent="0.25">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row>
    <row r="30" spans="4:144" ht="15.75" customHeight="1" x14ac:dyDescent="0.25">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row>
    <row r="31" spans="4:144" ht="15.75" customHeight="1" x14ac:dyDescent="0.25">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row>
    <row r="32" spans="4:144" ht="15.75" customHeight="1" x14ac:dyDescent="0.25">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row>
    <row r="33" spans="9:144" ht="15.75" customHeight="1" x14ac:dyDescent="0.25">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row>
    <row r="34" spans="9:144" ht="15.75" customHeight="1" x14ac:dyDescent="0.25">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row>
    <row r="35" spans="9:144" ht="15.75" customHeight="1" x14ac:dyDescent="0.25">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row>
    <row r="36" spans="9:144" ht="15.75" customHeight="1" x14ac:dyDescent="0.25">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row>
    <row r="37" spans="9:144" ht="15.75" customHeight="1" x14ac:dyDescent="0.25">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row>
    <row r="38" spans="9:144" ht="15.75" customHeight="1" x14ac:dyDescent="0.25">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row>
    <row r="39" spans="9:144" ht="15.75" customHeight="1" x14ac:dyDescent="0.25">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row>
    <row r="40" spans="9:144" ht="15.75" customHeight="1" x14ac:dyDescent="0.25">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row>
    <row r="41" spans="9:144" ht="15.75" customHeight="1" x14ac:dyDescent="0.25">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row>
    <row r="42" spans="9:144" ht="15.75" customHeight="1" x14ac:dyDescent="0.25">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row>
    <row r="43" spans="9:144" ht="15.75" customHeight="1" x14ac:dyDescent="0.25">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row>
    <row r="44" spans="9:144" ht="15.75" customHeight="1" x14ac:dyDescent="0.25">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row>
    <row r="45" spans="9:144" ht="15.75" customHeight="1" x14ac:dyDescent="0.25">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row>
    <row r="46" spans="9:144" ht="15.75" customHeight="1" x14ac:dyDescent="0.25">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row>
    <row r="47" spans="9:144" ht="15.75" customHeight="1" x14ac:dyDescent="0.25">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row>
    <row r="48" spans="9:144" ht="15.75" customHeight="1" x14ac:dyDescent="0.25">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row>
    <row r="49" spans="9:144" ht="15.75" customHeight="1" x14ac:dyDescent="0.25">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row>
    <row r="50" spans="9:144" ht="15.75" customHeight="1" x14ac:dyDescent="0.25">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row>
    <row r="51" spans="9:144" ht="15.75" customHeight="1" x14ac:dyDescent="0.25">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row>
    <row r="52" spans="9:144" ht="15.75" customHeight="1" x14ac:dyDescent="0.25">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row>
    <row r="53" spans="9:144" ht="15.75" customHeight="1" x14ac:dyDescent="0.25">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row>
    <row r="54" spans="9:144" ht="15.75" customHeight="1" x14ac:dyDescent="0.25">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row>
    <row r="55" spans="9:144" ht="15.75" customHeight="1" x14ac:dyDescent="0.25">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row>
    <row r="56" spans="9:144" ht="15.75" customHeight="1" x14ac:dyDescent="0.25">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row>
    <row r="57" spans="9:144" ht="15.75" customHeight="1" x14ac:dyDescent="0.25">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row>
    <row r="58" spans="9:144" ht="15.75" customHeight="1" x14ac:dyDescent="0.25">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row>
    <row r="59" spans="9:144" ht="15.75" customHeight="1" x14ac:dyDescent="0.25">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row>
    <row r="60" spans="9:144" ht="15.75" customHeight="1" x14ac:dyDescent="0.25">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row>
    <row r="61" spans="9:144" ht="15.75" customHeight="1" x14ac:dyDescent="0.25">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row>
    <row r="62" spans="9:144" ht="15.75" customHeight="1" x14ac:dyDescent="0.25">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row>
    <row r="63" spans="9:144" ht="15.75" customHeight="1" x14ac:dyDescent="0.25">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row>
    <row r="64" spans="9:144" ht="15.75" customHeight="1" x14ac:dyDescent="0.25">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row>
    <row r="65" spans="9:144" ht="15.75" customHeight="1" x14ac:dyDescent="0.25">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row>
    <row r="66" spans="9:144" ht="15.75" customHeight="1" x14ac:dyDescent="0.25">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row>
    <row r="67" spans="9:144" ht="15.75" customHeight="1" x14ac:dyDescent="0.25">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row>
    <row r="68" spans="9:144" ht="15.75" customHeight="1" x14ac:dyDescent="0.25">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row>
    <row r="69" spans="9:144" ht="15.75" customHeight="1" x14ac:dyDescent="0.25">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row>
    <row r="70" spans="9:144" ht="15.75" customHeight="1" x14ac:dyDescent="0.25">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row>
    <row r="71" spans="9:144" ht="15.75" customHeight="1" x14ac:dyDescent="0.25">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row>
    <row r="72" spans="9:144" ht="15.75" customHeight="1" x14ac:dyDescent="0.25">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row>
    <row r="73" spans="9:144" ht="15.75" customHeight="1" x14ac:dyDescent="0.25">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row>
    <row r="74" spans="9:144" ht="15.75" customHeight="1" x14ac:dyDescent="0.25">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row>
    <row r="75" spans="9:144" ht="15.75" customHeight="1" x14ac:dyDescent="0.25">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row>
    <row r="76" spans="9:144" ht="15.75" customHeight="1" x14ac:dyDescent="0.25">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row>
    <row r="77" spans="9:144" ht="15.75" customHeight="1" x14ac:dyDescent="0.25">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row>
    <row r="78" spans="9:144" ht="15.75" customHeight="1" x14ac:dyDescent="0.25">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row>
    <row r="79" spans="9:144" ht="15.75" customHeight="1" x14ac:dyDescent="0.25">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row>
    <row r="80" spans="9:144" ht="15.75" customHeight="1" x14ac:dyDescent="0.25">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row>
    <row r="81" spans="9:144" ht="15.75" customHeight="1" x14ac:dyDescent="0.25">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row>
    <row r="82" spans="9:144" ht="15.75" customHeight="1" x14ac:dyDescent="0.25">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row>
    <row r="83" spans="9:144" ht="15.75" customHeight="1" x14ac:dyDescent="0.25">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row>
    <row r="84" spans="9:144" ht="15.75" customHeight="1" x14ac:dyDescent="0.25">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row>
    <row r="85" spans="9:144" ht="15.75" customHeight="1" x14ac:dyDescent="0.25">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row>
    <row r="86" spans="9:144" ht="15.75" customHeight="1" x14ac:dyDescent="0.25">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row>
    <row r="87" spans="9:144" ht="15.75" customHeight="1" x14ac:dyDescent="0.25">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row>
    <row r="88" spans="9:144" ht="15.75" customHeight="1" x14ac:dyDescent="0.25">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row>
    <row r="89" spans="9:144" ht="15.75" customHeight="1" x14ac:dyDescent="0.25">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row>
    <row r="90" spans="9:144" ht="15.75" customHeight="1" x14ac:dyDescent="0.25">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row>
    <row r="91" spans="9:144" ht="15.75" customHeight="1" x14ac:dyDescent="0.25">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row>
    <row r="92" spans="9:144" ht="15.75" customHeight="1" x14ac:dyDescent="0.25">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row>
    <row r="93" spans="9:144" ht="15.75" customHeight="1" x14ac:dyDescent="0.25">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row>
    <row r="94" spans="9:144" ht="15.75" customHeight="1" x14ac:dyDescent="0.25">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row>
    <row r="95" spans="9:144" ht="15.75" customHeight="1" x14ac:dyDescent="0.25">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row>
    <row r="96" spans="9:144" ht="15.75" customHeight="1" x14ac:dyDescent="0.25">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row>
    <row r="97" spans="9:144" ht="15.75" customHeight="1" x14ac:dyDescent="0.25">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row>
    <row r="98" spans="9:144" ht="15.75" customHeight="1" x14ac:dyDescent="0.25">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row>
    <row r="99" spans="9:144" ht="15.75" customHeight="1" x14ac:dyDescent="0.25">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row>
    <row r="100" spans="9:144" ht="15.75" customHeight="1" x14ac:dyDescent="0.25">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row>
    <row r="101" spans="9:144" ht="15.75" customHeight="1" x14ac:dyDescent="0.25">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row>
    <row r="102" spans="9:144" ht="15.75" customHeight="1" x14ac:dyDescent="0.25">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row>
    <row r="103" spans="9:144" ht="15.75" customHeight="1" x14ac:dyDescent="0.25">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row>
    <row r="104" spans="9:144" ht="15.75" customHeight="1" x14ac:dyDescent="0.25">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row>
    <row r="105" spans="9:144" ht="15.75" customHeight="1" x14ac:dyDescent="0.25">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row>
    <row r="106" spans="9:144" ht="15.75" customHeight="1" x14ac:dyDescent="0.25">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row>
    <row r="107" spans="9:144" ht="15.75" customHeight="1" x14ac:dyDescent="0.25">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row>
    <row r="108" spans="9:144" ht="15.75" customHeight="1" x14ac:dyDescent="0.25">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row>
    <row r="109" spans="9:144" ht="15.75" customHeight="1" x14ac:dyDescent="0.25">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row>
    <row r="110" spans="9:144" ht="15.75" customHeight="1" x14ac:dyDescent="0.25">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row>
    <row r="111" spans="9:144" ht="15.75" customHeight="1" x14ac:dyDescent="0.25">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row>
    <row r="112" spans="9:144" ht="15.75" customHeight="1" x14ac:dyDescent="0.25">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row>
    <row r="113" spans="9:144" ht="15.75" customHeight="1" x14ac:dyDescent="0.25">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row>
    <row r="114" spans="9:144" ht="15.75" customHeight="1" x14ac:dyDescent="0.25">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row>
    <row r="115" spans="9:144" ht="15.75" customHeight="1" x14ac:dyDescent="0.25">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row>
    <row r="116" spans="9:144" ht="15.75" customHeight="1" x14ac:dyDescent="0.25">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row>
    <row r="117" spans="9:144" ht="15.75" customHeight="1" x14ac:dyDescent="0.25">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row>
    <row r="118" spans="9:144" ht="15.75" customHeight="1" x14ac:dyDescent="0.25">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row>
    <row r="119" spans="9:144" ht="15.75" customHeight="1" x14ac:dyDescent="0.25">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row>
    <row r="120" spans="9:144" ht="15.75" customHeight="1" x14ac:dyDescent="0.25">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row>
    <row r="121" spans="9:144" ht="15.75" customHeight="1" x14ac:dyDescent="0.25">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row>
    <row r="122" spans="9:144" ht="15.75" customHeight="1" x14ac:dyDescent="0.25">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row>
    <row r="123" spans="9:144" ht="15.75" customHeight="1" x14ac:dyDescent="0.25">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row>
    <row r="124" spans="9:144" ht="15.75" customHeight="1" x14ac:dyDescent="0.25">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row>
    <row r="125" spans="9:144" ht="15.75" customHeight="1" x14ac:dyDescent="0.25">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row>
    <row r="126" spans="9:144" ht="15.75" customHeight="1" x14ac:dyDescent="0.25">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row>
    <row r="127" spans="9:144" ht="15.75" customHeight="1" x14ac:dyDescent="0.25">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row>
    <row r="128" spans="9:144" ht="15.75" customHeight="1" x14ac:dyDescent="0.25">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row>
    <row r="129" spans="9:144" ht="15.75" customHeight="1" x14ac:dyDescent="0.25">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row>
    <row r="130" spans="9:144" ht="15.75" customHeight="1" x14ac:dyDescent="0.25">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row>
    <row r="131" spans="9:144" ht="15.75" customHeight="1" x14ac:dyDescent="0.25">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row>
    <row r="132" spans="9:144" ht="15.75" customHeight="1" x14ac:dyDescent="0.25">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row>
    <row r="133" spans="9:144" ht="15.75" customHeight="1" x14ac:dyDescent="0.25">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row>
    <row r="134" spans="9:144" ht="15.75" customHeight="1" x14ac:dyDescent="0.25">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row>
    <row r="135" spans="9:144" ht="15.75" customHeight="1" x14ac:dyDescent="0.25">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row>
    <row r="136" spans="9:144" ht="15.75" customHeight="1" x14ac:dyDescent="0.25">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row>
    <row r="137" spans="9:144" ht="15.75" customHeight="1" x14ac:dyDescent="0.25">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row>
    <row r="138" spans="9:144" ht="15.75" customHeight="1" x14ac:dyDescent="0.25">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row>
    <row r="139" spans="9:144" ht="15.75" customHeight="1" x14ac:dyDescent="0.25">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row>
    <row r="140" spans="9:144" ht="15.75" customHeight="1" x14ac:dyDescent="0.25">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row>
    <row r="141" spans="9:144" ht="15.75" customHeight="1" x14ac:dyDescent="0.25">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row>
    <row r="142" spans="9:144" ht="15.75" customHeight="1" x14ac:dyDescent="0.25">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row>
    <row r="143" spans="9:144" ht="15.75" customHeight="1" x14ac:dyDescent="0.25">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row>
    <row r="144" spans="9:144" ht="15.75" customHeight="1" x14ac:dyDescent="0.25">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row>
    <row r="145" spans="9:144" ht="15.75" customHeight="1" x14ac:dyDescent="0.25">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row>
    <row r="146" spans="9:144" ht="15.75" customHeight="1" x14ac:dyDescent="0.25">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row>
    <row r="147" spans="9:144" ht="15.75" customHeight="1" x14ac:dyDescent="0.25">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row>
    <row r="148" spans="9:144" ht="15.75" customHeight="1" x14ac:dyDescent="0.25">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row>
    <row r="149" spans="9:144" ht="15.75" customHeight="1" x14ac:dyDescent="0.25">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row>
    <row r="150" spans="9:144" ht="15.75" customHeight="1" x14ac:dyDescent="0.25">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row>
    <row r="151" spans="9:144" ht="15.75" customHeight="1" x14ac:dyDescent="0.25">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row>
    <row r="152" spans="9:144" ht="15.75" customHeight="1" x14ac:dyDescent="0.25">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row>
    <row r="153" spans="9:144" ht="15.75" customHeight="1" x14ac:dyDescent="0.25">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row>
    <row r="154" spans="9:144" ht="15.75" customHeight="1" x14ac:dyDescent="0.25">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row>
    <row r="155" spans="9:144" ht="15.75" customHeight="1" x14ac:dyDescent="0.25">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row>
    <row r="156" spans="9:144" ht="15.75" customHeight="1" x14ac:dyDescent="0.25">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row>
    <row r="157" spans="9:144" ht="15.75" customHeight="1" x14ac:dyDescent="0.25">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row>
    <row r="158" spans="9:144" ht="15.75" customHeight="1" x14ac:dyDescent="0.25">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row>
    <row r="159" spans="9:144" ht="15.75" customHeight="1" x14ac:dyDescent="0.25">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row>
    <row r="160" spans="9:144" ht="15.75" customHeight="1" x14ac:dyDescent="0.25">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row>
    <row r="161" spans="9:144" ht="15.75" customHeight="1" x14ac:dyDescent="0.25">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row>
    <row r="162" spans="9:144" ht="15.75" customHeight="1" x14ac:dyDescent="0.25">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row>
    <row r="163" spans="9:144" ht="15.75" customHeight="1" x14ac:dyDescent="0.25">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row>
    <row r="164" spans="9:144" ht="15.75" customHeight="1" x14ac:dyDescent="0.25">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row>
    <row r="165" spans="9:144" ht="15.75" customHeight="1" x14ac:dyDescent="0.25">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row>
    <row r="166" spans="9:144" ht="15.75" customHeight="1" x14ac:dyDescent="0.25">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row>
    <row r="167" spans="9:144" ht="15.75" customHeight="1" x14ac:dyDescent="0.25">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row>
    <row r="168" spans="9:144" ht="15.75" customHeight="1" x14ac:dyDescent="0.25">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row>
    <row r="169" spans="9:144" ht="15.75" customHeight="1" x14ac:dyDescent="0.25">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row>
    <row r="170" spans="9:144" ht="15.75" customHeight="1" x14ac:dyDescent="0.25">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row>
    <row r="171" spans="9:144" ht="15.75" customHeight="1" x14ac:dyDescent="0.25">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row>
    <row r="172" spans="9:144" ht="15.75" customHeight="1" x14ac:dyDescent="0.25">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row>
    <row r="173" spans="9:144" ht="15.75" customHeight="1" x14ac:dyDescent="0.25">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row>
    <row r="174" spans="9:144" ht="15.75" customHeight="1" x14ac:dyDescent="0.25">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row>
    <row r="175" spans="9:144" ht="15.75" customHeight="1" x14ac:dyDescent="0.25">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row>
    <row r="176" spans="9:144" ht="15.75" customHeight="1" x14ac:dyDescent="0.25">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row>
    <row r="177" spans="9:144" ht="15.75" customHeight="1" x14ac:dyDescent="0.25">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row>
    <row r="178" spans="9:144" ht="15.75" customHeight="1" x14ac:dyDescent="0.25">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row>
    <row r="179" spans="9:144" ht="15.75" customHeight="1" x14ac:dyDescent="0.25">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row>
    <row r="180" spans="9:144" ht="15.75" customHeight="1" x14ac:dyDescent="0.25">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row>
    <row r="181" spans="9:144" ht="15.75" customHeight="1" x14ac:dyDescent="0.25">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row>
    <row r="182" spans="9:144" ht="15.75" customHeight="1" x14ac:dyDescent="0.25">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row>
    <row r="183" spans="9:144" ht="15.75" customHeight="1" x14ac:dyDescent="0.25">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row>
    <row r="184" spans="9:144" ht="15.75" customHeight="1" x14ac:dyDescent="0.25">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row>
    <row r="185" spans="9:144" ht="15.75" customHeight="1" x14ac:dyDescent="0.25">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row>
    <row r="186" spans="9:144" ht="15.75" customHeight="1" x14ac:dyDescent="0.25">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row>
    <row r="187" spans="9:144" ht="15.75" customHeight="1" x14ac:dyDescent="0.25">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row>
    <row r="188" spans="9:144" ht="15.75" customHeight="1" x14ac:dyDescent="0.25">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row>
    <row r="189" spans="9:144" ht="15.75" customHeight="1" x14ac:dyDescent="0.25">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row>
    <row r="190" spans="9:144" ht="15.75" customHeight="1" x14ac:dyDescent="0.25">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row>
    <row r="191" spans="9:144" ht="15.75" customHeight="1" x14ac:dyDescent="0.25">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row>
    <row r="192" spans="9:144" ht="15.75" customHeight="1" x14ac:dyDescent="0.25">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row>
    <row r="193" spans="9:144" ht="15.75" customHeight="1" x14ac:dyDescent="0.25">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row>
    <row r="194" spans="9:144" ht="15.75" customHeight="1" x14ac:dyDescent="0.25">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row>
    <row r="195" spans="9:144" ht="15.75" customHeight="1" x14ac:dyDescent="0.25">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row>
    <row r="196" spans="9:144" ht="15.75" customHeight="1" x14ac:dyDescent="0.25">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row>
    <row r="197" spans="9:144" ht="15.75" customHeight="1" x14ac:dyDescent="0.25">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row>
    <row r="198" spans="9:144" ht="15.75" customHeight="1" x14ac:dyDescent="0.25">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row>
    <row r="199" spans="9:144" ht="15.75" customHeight="1" x14ac:dyDescent="0.25">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row>
    <row r="200" spans="9:144" ht="15.75" customHeight="1" x14ac:dyDescent="0.25">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row>
    <row r="201" spans="9:144" ht="15.75" customHeight="1" x14ac:dyDescent="0.25">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row>
    <row r="202" spans="9:144" ht="15.75" customHeight="1" x14ac:dyDescent="0.25">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row>
    <row r="203" spans="9:144" ht="15.75" customHeight="1" x14ac:dyDescent="0.25">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row>
    <row r="204" spans="9:144" ht="15.75" customHeight="1" x14ac:dyDescent="0.25">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row>
    <row r="205" spans="9:144" ht="15.75" customHeight="1" x14ac:dyDescent="0.25">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row>
    <row r="206" spans="9:144" ht="15.75" customHeight="1" x14ac:dyDescent="0.25">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row>
    <row r="207" spans="9:144" ht="15.75" customHeight="1" x14ac:dyDescent="0.25">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row>
    <row r="208" spans="9:144" ht="15.75" customHeight="1" x14ac:dyDescent="0.25">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row>
    <row r="209" spans="9:144" ht="15.75" customHeight="1" x14ac:dyDescent="0.25">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row>
    <row r="210" spans="9:144" ht="15.75" customHeight="1" x14ac:dyDescent="0.25">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row>
    <row r="211" spans="9:144" ht="15.75" customHeight="1" x14ac:dyDescent="0.25">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row>
    <row r="212" spans="9:144" ht="15.75" customHeight="1" x14ac:dyDescent="0.25">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row>
    <row r="213" spans="9:144" ht="15.75" customHeight="1" x14ac:dyDescent="0.25">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row>
    <row r="214" spans="9:144" ht="15.75" customHeight="1" x14ac:dyDescent="0.25">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row>
    <row r="215" spans="9:144" ht="15.75" customHeight="1" x14ac:dyDescent="0.25">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row>
    <row r="216" spans="9:144" ht="15.75" customHeight="1" x14ac:dyDescent="0.25">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row>
    <row r="217" spans="9:144" ht="15.75" customHeight="1" x14ac:dyDescent="0.25">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row>
    <row r="218" spans="9:144" ht="15.75" customHeight="1" x14ac:dyDescent="0.25">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row>
    <row r="219" spans="9:144" ht="15.75" customHeight="1" x14ac:dyDescent="0.25">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row>
    <row r="220" spans="9:144" ht="15.75" customHeight="1" x14ac:dyDescent="0.25">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row>
  </sheetData>
  <mergeCells count="37">
    <mergeCell ref="EV10:EV12"/>
    <mergeCell ref="EW10:EW12"/>
    <mergeCell ref="EX10:EX12"/>
    <mergeCell ref="EY10:EY12"/>
    <mergeCell ref="E18:K18"/>
    <mergeCell ref="L18:R18"/>
    <mergeCell ref="DP11:ES11"/>
    <mergeCell ref="J10:ES10"/>
    <mergeCell ref="ET10:ET12"/>
    <mergeCell ref="EU10:EU12"/>
    <mergeCell ref="E19:K19"/>
    <mergeCell ref="L19:R19"/>
    <mergeCell ref="E20:K20"/>
    <mergeCell ref="L20:R20"/>
    <mergeCell ref="A8:F8"/>
    <mergeCell ref="G8:FC8"/>
    <mergeCell ref="A10:I10"/>
    <mergeCell ref="EZ10:EZ12"/>
    <mergeCell ref="FA10:FA12"/>
    <mergeCell ref="FB10:FB12"/>
    <mergeCell ref="FC10:FC12"/>
    <mergeCell ref="A11:I11"/>
    <mergeCell ref="J11:AC11"/>
    <mergeCell ref="AD11:BG11"/>
    <mergeCell ref="BH11:CK11"/>
    <mergeCell ref="CL11:DO11"/>
    <mergeCell ref="A5:F5"/>
    <mergeCell ref="G5:FC5"/>
    <mergeCell ref="A6:F6"/>
    <mergeCell ref="G6:FC6"/>
    <mergeCell ref="A7:F7"/>
    <mergeCell ref="G7:FC7"/>
    <mergeCell ref="A2:F4"/>
    <mergeCell ref="G2:FC2"/>
    <mergeCell ref="G3:FC3"/>
    <mergeCell ref="G4:EN4"/>
    <mergeCell ref="EO4:FC4"/>
  </mergeCells>
  <dataValidations count="2">
    <dataValidation type="custom" allowBlank="1" showErrorMessage="1" sqref="EY13 FB13" xr:uid="{00000000-0002-0000-0000-000000000000}">
      <formula1>LT(LEN(EY13),(2000))</formula1>
    </dataValidation>
    <dataValidation type="custom" allowBlank="1" showErrorMessage="1" sqref="EZ13:FA13" xr:uid="{00000000-0002-0000-0000-000001000000}">
      <formula1>LT(LEN(EZ13),(500))</formula1>
    </dataValidation>
  </dataValidations>
  <hyperlinks>
    <hyperlink ref="FC13" r:id="rId1" xr:uid="{00000000-0004-0000-0000-000000000000}"/>
  </hyperlinks>
  <pageMargins left="0.7" right="0.7" top="0.75" bottom="0.75" header="0" footer="0"/>
  <pageSetup orientation="landscape"/>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A253"/>
  <sheetViews>
    <sheetView view="pageBreakPreview" zoomScale="55" zoomScaleNormal="70" zoomScaleSheetLayoutView="55" workbookViewId="0">
      <selection activeCell="DL45" sqref="DL45:DM46"/>
    </sheetView>
  </sheetViews>
  <sheetFormatPr baseColWidth="10" defaultColWidth="14.42578125" defaultRowHeight="15" customHeight="1" x14ac:dyDescent="0.25"/>
  <cols>
    <col min="1" max="1" width="14" customWidth="1"/>
    <col min="2" max="2" width="7.28515625" customWidth="1"/>
    <col min="3" max="3" width="22.42578125" customWidth="1"/>
    <col min="4" max="4" width="11.7109375" customWidth="1"/>
    <col min="5" max="5" width="10.5703125" customWidth="1"/>
    <col min="6" max="6" width="17.28515625" customWidth="1"/>
    <col min="7" max="7" width="25.85546875" customWidth="1"/>
    <col min="8" max="8" width="22.7109375" hidden="1" customWidth="1"/>
    <col min="9" max="10" width="17" hidden="1" customWidth="1"/>
    <col min="11" max="13" width="16.28515625" hidden="1" customWidth="1"/>
    <col min="14" max="14" width="19.5703125" hidden="1" customWidth="1"/>
    <col min="15" max="20" width="16.28515625" hidden="1" customWidth="1"/>
    <col min="21" max="21" width="22.42578125" hidden="1" customWidth="1"/>
    <col min="22" max="25" width="24" hidden="1" customWidth="1"/>
    <col min="26" max="26" width="25.42578125" customWidth="1"/>
    <col min="27" max="27" width="24" customWidth="1"/>
    <col min="28" max="28" width="24.140625" hidden="1" customWidth="1"/>
    <col min="29" max="29" width="21.5703125" hidden="1" customWidth="1"/>
    <col min="30" max="30" width="18.28515625" hidden="1" customWidth="1"/>
    <col min="31" max="31" width="20.42578125" hidden="1" customWidth="1"/>
    <col min="32" max="32" width="21.85546875" hidden="1" customWidth="1"/>
    <col min="33" max="33" width="21.5703125" hidden="1" customWidth="1"/>
    <col min="34" max="34" width="20" hidden="1" customWidth="1"/>
    <col min="35" max="35" width="21" hidden="1" customWidth="1"/>
    <col min="36" max="39" width="18.28515625" hidden="1" customWidth="1"/>
    <col min="40" max="40" width="22.140625" hidden="1" customWidth="1"/>
    <col min="41" max="41" width="21.28515625" hidden="1" customWidth="1"/>
    <col min="42" max="42" width="18.28515625" hidden="1" customWidth="1"/>
    <col min="43" max="43" width="22.140625" hidden="1" customWidth="1"/>
    <col min="44" max="44" width="18.140625" hidden="1" customWidth="1"/>
    <col min="45" max="45" width="18.5703125" hidden="1" customWidth="1"/>
    <col min="46" max="46" width="18.140625" hidden="1" customWidth="1"/>
    <col min="47" max="47" width="19.5703125" hidden="1" customWidth="1"/>
    <col min="48" max="48" width="17.42578125" hidden="1" customWidth="1"/>
    <col min="49" max="49" width="20" hidden="1" customWidth="1"/>
    <col min="50" max="50" width="20.28515625" hidden="1" customWidth="1"/>
    <col min="51" max="51" width="20.7109375" hidden="1" customWidth="1"/>
    <col min="52" max="52" width="17.85546875" hidden="1" customWidth="1"/>
    <col min="53" max="53" width="22.42578125" hidden="1" customWidth="1"/>
    <col min="54" max="54" width="22.85546875" hidden="1" customWidth="1"/>
    <col min="55" max="55" width="22.42578125" hidden="1" customWidth="1"/>
    <col min="56" max="56" width="25.42578125" customWidth="1"/>
    <col min="57" max="57" width="28.28515625" customWidth="1"/>
    <col min="58" max="60" width="22.5703125" hidden="1" customWidth="1"/>
    <col min="61" max="63" width="18.28515625" hidden="1" customWidth="1"/>
    <col min="64" max="64" width="18.140625" hidden="1" customWidth="1"/>
    <col min="65" max="66" width="18.28515625" hidden="1" customWidth="1"/>
    <col min="67" max="67" width="20.85546875" hidden="1" customWidth="1"/>
    <col min="68" max="74" width="18.28515625" hidden="1" customWidth="1"/>
    <col min="75" max="75" width="20.28515625" hidden="1" customWidth="1"/>
    <col min="76" max="76" width="15.7109375" hidden="1" customWidth="1"/>
    <col min="77" max="77" width="19" hidden="1" customWidth="1"/>
    <col min="78" max="80" width="15.7109375" hidden="1" customWidth="1"/>
    <col min="81" max="81" width="20" hidden="1" customWidth="1"/>
    <col min="82" max="82" width="21.85546875" hidden="1" customWidth="1"/>
    <col min="83" max="83" width="28.5703125" hidden="1" customWidth="1"/>
    <col min="84" max="84" width="22.5703125" hidden="1" customWidth="1"/>
    <col min="85" max="85" width="21.5703125" hidden="1" customWidth="1"/>
    <col min="86" max="86" width="30" customWidth="1"/>
    <col min="87" max="87" width="26.5703125" customWidth="1"/>
    <col min="88" max="88" width="24.5703125" customWidth="1"/>
    <col min="89" max="90" width="23.42578125" customWidth="1"/>
    <col min="91" max="92" width="23.85546875" customWidth="1"/>
    <col min="93" max="95" width="24" customWidth="1"/>
    <col min="96" max="98" width="21.42578125" customWidth="1"/>
    <col min="99" max="99" width="25.28515625" customWidth="1"/>
    <col min="100" max="100" width="21.7109375" customWidth="1"/>
    <col min="101" max="101" width="21.42578125" customWidth="1"/>
    <col min="102" max="102" width="23.28515625" customWidth="1"/>
    <col min="103" max="112" width="23.85546875" customWidth="1"/>
    <col min="113" max="114" width="24.7109375" customWidth="1"/>
    <col min="115" max="115" width="24.28515625" customWidth="1"/>
    <col min="116" max="117" width="23.7109375" customWidth="1"/>
    <col min="118" max="118" width="27.5703125" customWidth="1"/>
    <col min="119" max="141" width="16.28515625" hidden="1" customWidth="1"/>
    <col min="142" max="142" width="23" hidden="1" customWidth="1"/>
    <col min="143" max="143" width="19" hidden="1" customWidth="1"/>
    <col min="144" max="144" width="19.85546875" hidden="1" customWidth="1"/>
    <col min="145" max="145" width="22.140625" hidden="1" customWidth="1"/>
    <col min="146" max="146" width="20.7109375" hidden="1" customWidth="1"/>
    <col min="147" max="147" width="10" hidden="1" customWidth="1"/>
    <col min="148" max="152" width="24" customWidth="1"/>
    <col min="153" max="153" width="91.85546875" customWidth="1"/>
    <col min="154" max="154" width="20.85546875" customWidth="1"/>
    <col min="155" max="155" width="22.42578125" customWidth="1"/>
    <col min="156" max="156" width="50.5703125" customWidth="1"/>
    <col min="157" max="157" width="53.28515625" customWidth="1"/>
  </cols>
  <sheetData>
    <row r="1" spans="1:157" ht="16.5" customHeight="1" x14ac:dyDescent="0.25">
      <c r="A1" s="525"/>
      <c r="B1" s="454"/>
      <c r="C1" s="454"/>
      <c r="D1" s="454"/>
      <c r="E1" s="454"/>
      <c r="F1" s="459" t="s">
        <v>0</v>
      </c>
      <c r="G1" s="460"/>
      <c r="H1" s="460"/>
      <c r="I1" s="460"/>
      <c r="J1" s="460"/>
      <c r="K1" s="460"/>
      <c r="L1" s="460"/>
      <c r="M1" s="460"/>
      <c r="N1" s="460"/>
      <c r="O1" s="460"/>
      <c r="P1" s="460"/>
      <c r="Q1" s="460"/>
      <c r="R1" s="460"/>
      <c r="S1" s="460"/>
      <c r="T1" s="460"/>
      <c r="U1" s="460"/>
      <c r="V1" s="460"/>
      <c r="W1" s="460"/>
      <c r="X1" s="460"/>
      <c r="Y1" s="460"/>
      <c r="Z1" s="460"/>
      <c r="AA1" s="460"/>
      <c r="AB1" s="460"/>
      <c r="AC1" s="460"/>
      <c r="AD1" s="460"/>
      <c r="AE1" s="460"/>
      <c r="AF1" s="460"/>
      <c r="AG1" s="460"/>
      <c r="AH1" s="460"/>
      <c r="AI1" s="460"/>
      <c r="AJ1" s="460"/>
      <c r="AK1" s="460"/>
      <c r="AL1" s="460"/>
      <c r="AM1" s="460"/>
      <c r="AN1" s="460"/>
      <c r="AO1" s="460"/>
      <c r="AP1" s="460"/>
      <c r="AQ1" s="460"/>
      <c r="AR1" s="460"/>
      <c r="AS1" s="460"/>
      <c r="AT1" s="460"/>
      <c r="AU1" s="460"/>
      <c r="AV1" s="460"/>
      <c r="AW1" s="460"/>
      <c r="AX1" s="460"/>
      <c r="AY1" s="460"/>
      <c r="AZ1" s="460"/>
      <c r="BA1" s="460"/>
      <c r="BB1" s="460"/>
      <c r="BC1" s="460"/>
      <c r="BD1" s="460"/>
      <c r="BE1" s="460"/>
      <c r="BF1" s="460"/>
      <c r="BG1" s="460"/>
      <c r="BH1" s="460"/>
      <c r="BI1" s="460"/>
      <c r="BJ1" s="460"/>
      <c r="BK1" s="460"/>
      <c r="BL1" s="460"/>
      <c r="BM1" s="460"/>
      <c r="BN1" s="460"/>
      <c r="BO1" s="460"/>
      <c r="BP1" s="460"/>
      <c r="BQ1" s="460"/>
      <c r="BR1" s="460"/>
      <c r="BS1" s="460"/>
      <c r="BT1" s="460"/>
      <c r="BU1" s="460"/>
      <c r="BV1" s="460"/>
      <c r="BW1" s="460"/>
      <c r="BX1" s="460"/>
      <c r="BY1" s="460"/>
      <c r="BZ1" s="460"/>
      <c r="CA1" s="460"/>
      <c r="CB1" s="460"/>
      <c r="CC1" s="460"/>
      <c r="CD1" s="460"/>
      <c r="CE1" s="460"/>
      <c r="CF1" s="460"/>
      <c r="CG1" s="460"/>
      <c r="CH1" s="460"/>
      <c r="CI1" s="460"/>
      <c r="CJ1" s="460"/>
      <c r="CK1" s="460"/>
      <c r="CL1" s="460"/>
      <c r="CM1" s="460"/>
      <c r="CN1" s="460"/>
      <c r="CO1" s="460"/>
      <c r="CP1" s="460"/>
      <c r="CQ1" s="460"/>
      <c r="CR1" s="460"/>
      <c r="CS1" s="460"/>
      <c r="CT1" s="460"/>
      <c r="CU1" s="460"/>
      <c r="CV1" s="460"/>
      <c r="CW1" s="460"/>
      <c r="CX1" s="460"/>
      <c r="CY1" s="460"/>
      <c r="CZ1" s="460"/>
      <c r="DA1" s="460"/>
      <c r="DB1" s="460"/>
      <c r="DC1" s="460"/>
      <c r="DD1" s="460"/>
      <c r="DE1" s="460"/>
      <c r="DF1" s="460"/>
      <c r="DG1" s="460"/>
      <c r="DH1" s="460"/>
      <c r="DI1" s="460"/>
      <c r="DJ1" s="460"/>
      <c r="DK1" s="460"/>
      <c r="DL1" s="460"/>
      <c r="DM1" s="460"/>
      <c r="DN1" s="460"/>
      <c r="DO1" s="460"/>
      <c r="DP1" s="460"/>
      <c r="DQ1" s="460"/>
      <c r="DR1" s="460"/>
      <c r="DS1" s="460"/>
      <c r="DT1" s="460"/>
      <c r="DU1" s="460"/>
      <c r="DV1" s="460"/>
      <c r="DW1" s="460"/>
      <c r="DX1" s="460"/>
      <c r="DY1" s="460"/>
      <c r="DZ1" s="460"/>
      <c r="EA1" s="460"/>
      <c r="EB1" s="460"/>
      <c r="EC1" s="460"/>
      <c r="ED1" s="460"/>
      <c r="EE1" s="460"/>
      <c r="EF1" s="460"/>
      <c r="EG1" s="460"/>
      <c r="EH1" s="460"/>
      <c r="EI1" s="460"/>
      <c r="EJ1" s="460"/>
      <c r="EK1" s="460"/>
      <c r="EL1" s="460"/>
      <c r="EM1" s="460"/>
      <c r="EN1" s="460"/>
      <c r="EO1" s="460"/>
      <c r="EP1" s="460"/>
      <c r="EQ1" s="460"/>
      <c r="ER1" s="460"/>
      <c r="ES1" s="460"/>
      <c r="ET1" s="460"/>
      <c r="EU1" s="460"/>
      <c r="EV1" s="460"/>
      <c r="EW1" s="460"/>
      <c r="EX1" s="460"/>
      <c r="EY1" s="460"/>
      <c r="EZ1" s="460"/>
      <c r="FA1" s="463"/>
    </row>
    <row r="2" spans="1:157" ht="28.5" customHeight="1" x14ac:dyDescent="0.25">
      <c r="A2" s="455"/>
      <c r="B2" s="456"/>
      <c r="C2" s="456"/>
      <c r="D2" s="456"/>
      <c r="E2" s="456"/>
      <c r="F2" s="462" t="s">
        <v>190</v>
      </c>
      <c r="G2" s="460"/>
      <c r="H2" s="460"/>
      <c r="I2" s="460"/>
      <c r="J2" s="460"/>
      <c r="K2" s="460"/>
      <c r="L2" s="460"/>
      <c r="M2" s="460"/>
      <c r="N2" s="460"/>
      <c r="O2" s="460"/>
      <c r="P2" s="460"/>
      <c r="Q2" s="460"/>
      <c r="R2" s="460"/>
      <c r="S2" s="460"/>
      <c r="T2" s="460"/>
      <c r="U2" s="460"/>
      <c r="V2" s="460"/>
      <c r="W2" s="460"/>
      <c r="X2" s="460"/>
      <c r="Y2" s="460"/>
      <c r="Z2" s="460"/>
      <c r="AA2" s="460"/>
      <c r="AB2" s="460"/>
      <c r="AC2" s="460"/>
      <c r="AD2" s="460"/>
      <c r="AE2" s="460"/>
      <c r="AF2" s="460"/>
      <c r="AG2" s="460"/>
      <c r="AH2" s="460"/>
      <c r="AI2" s="460"/>
      <c r="AJ2" s="460"/>
      <c r="AK2" s="460"/>
      <c r="AL2" s="460"/>
      <c r="AM2" s="460"/>
      <c r="AN2" s="460"/>
      <c r="AO2" s="460"/>
      <c r="AP2" s="460"/>
      <c r="AQ2" s="460"/>
      <c r="AR2" s="460"/>
      <c r="AS2" s="460"/>
      <c r="AT2" s="460"/>
      <c r="AU2" s="460"/>
      <c r="AV2" s="460"/>
      <c r="AW2" s="460"/>
      <c r="AX2" s="460"/>
      <c r="AY2" s="460"/>
      <c r="AZ2" s="460"/>
      <c r="BA2" s="460"/>
      <c r="BB2" s="460"/>
      <c r="BC2" s="460"/>
      <c r="BD2" s="460"/>
      <c r="BE2" s="460"/>
      <c r="BF2" s="460"/>
      <c r="BG2" s="460"/>
      <c r="BH2" s="460"/>
      <c r="BI2" s="460"/>
      <c r="BJ2" s="460"/>
      <c r="BK2" s="460"/>
      <c r="BL2" s="460"/>
      <c r="BM2" s="460"/>
      <c r="BN2" s="460"/>
      <c r="BO2" s="460"/>
      <c r="BP2" s="460"/>
      <c r="BQ2" s="460"/>
      <c r="BR2" s="460"/>
      <c r="BS2" s="460"/>
      <c r="BT2" s="460"/>
      <c r="BU2" s="460"/>
      <c r="BV2" s="460"/>
      <c r="BW2" s="460"/>
      <c r="BX2" s="460"/>
      <c r="BY2" s="460"/>
      <c r="BZ2" s="460"/>
      <c r="CA2" s="460"/>
      <c r="CB2" s="460"/>
      <c r="CC2" s="460"/>
      <c r="CD2" s="460"/>
      <c r="CE2" s="460"/>
      <c r="CF2" s="460"/>
      <c r="CG2" s="460"/>
      <c r="CH2" s="460"/>
      <c r="CI2" s="460"/>
      <c r="CJ2" s="460"/>
      <c r="CK2" s="460"/>
      <c r="CL2" s="460"/>
      <c r="CM2" s="460"/>
      <c r="CN2" s="460"/>
      <c r="CO2" s="460"/>
      <c r="CP2" s="460"/>
      <c r="CQ2" s="460"/>
      <c r="CR2" s="460"/>
      <c r="CS2" s="460"/>
      <c r="CT2" s="460"/>
      <c r="CU2" s="460"/>
      <c r="CV2" s="460"/>
      <c r="CW2" s="460"/>
      <c r="CX2" s="460"/>
      <c r="CY2" s="460"/>
      <c r="CZ2" s="460"/>
      <c r="DA2" s="460"/>
      <c r="DB2" s="460"/>
      <c r="DC2" s="460"/>
      <c r="DD2" s="460"/>
      <c r="DE2" s="460"/>
      <c r="DF2" s="460"/>
      <c r="DG2" s="460"/>
      <c r="DH2" s="460"/>
      <c r="DI2" s="460"/>
      <c r="DJ2" s="460"/>
      <c r="DK2" s="460"/>
      <c r="DL2" s="460"/>
      <c r="DM2" s="460"/>
      <c r="DN2" s="460"/>
      <c r="DO2" s="460"/>
      <c r="DP2" s="460"/>
      <c r="DQ2" s="460"/>
      <c r="DR2" s="460"/>
      <c r="DS2" s="460"/>
      <c r="DT2" s="460"/>
      <c r="DU2" s="460"/>
      <c r="DV2" s="460"/>
      <c r="DW2" s="460"/>
      <c r="DX2" s="460"/>
      <c r="DY2" s="460"/>
      <c r="DZ2" s="460"/>
      <c r="EA2" s="460"/>
      <c r="EB2" s="460"/>
      <c r="EC2" s="460"/>
      <c r="ED2" s="460"/>
      <c r="EE2" s="460"/>
      <c r="EF2" s="460"/>
      <c r="EG2" s="460"/>
      <c r="EH2" s="460"/>
      <c r="EI2" s="460"/>
      <c r="EJ2" s="460"/>
      <c r="EK2" s="460"/>
      <c r="EL2" s="460"/>
      <c r="EM2" s="460"/>
      <c r="EN2" s="460"/>
      <c r="EO2" s="460"/>
      <c r="EP2" s="460"/>
      <c r="EQ2" s="460"/>
      <c r="ER2" s="460"/>
      <c r="ES2" s="460"/>
      <c r="ET2" s="460"/>
      <c r="EU2" s="460"/>
      <c r="EV2" s="460"/>
      <c r="EW2" s="460"/>
      <c r="EX2" s="460"/>
      <c r="EY2" s="460"/>
      <c r="EZ2" s="460"/>
      <c r="FA2" s="463"/>
    </row>
    <row r="3" spans="1:157" ht="26.25" x14ac:dyDescent="0.25">
      <c r="A3" s="457"/>
      <c r="B3" s="458"/>
      <c r="C3" s="458"/>
      <c r="D3" s="458"/>
      <c r="E3" s="458"/>
      <c r="F3" s="526" t="s">
        <v>2</v>
      </c>
      <c r="G3" s="460"/>
      <c r="H3" s="460"/>
      <c r="I3" s="460"/>
      <c r="J3" s="460"/>
      <c r="K3" s="460"/>
      <c r="L3" s="460"/>
      <c r="M3" s="460"/>
      <c r="N3" s="460"/>
      <c r="O3" s="460"/>
      <c r="P3" s="460"/>
      <c r="Q3" s="460"/>
      <c r="R3" s="460"/>
      <c r="S3" s="460"/>
      <c r="T3" s="460"/>
      <c r="U3" s="460"/>
      <c r="V3" s="460"/>
      <c r="W3" s="460"/>
      <c r="X3" s="460"/>
      <c r="Y3" s="460"/>
      <c r="Z3" s="460"/>
      <c r="AA3" s="460"/>
      <c r="AB3" s="460"/>
      <c r="AC3" s="460"/>
      <c r="AD3" s="460"/>
      <c r="AE3" s="460"/>
      <c r="AF3" s="460"/>
      <c r="AG3" s="460"/>
      <c r="AH3" s="460"/>
      <c r="AI3" s="460"/>
      <c r="AJ3" s="460"/>
      <c r="AK3" s="460"/>
      <c r="AL3" s="460"/>
      <c r="AM3" s="460"/>
      <c r="AN3" s="460"/>
      <c r="AO3" s="460"/>
      <c r="AP3" s="460"/>
      <c r="AQ3" s="460"/>
      <c r="AR3" s="460"/>
      <c r="AS3" s="460"/>
      <c r="AT3" s="460"/>
      <c r="AU3" s="460"/>
      <c r="AV3" s="460"/>
      <c r="AW3" s="460"/>
      <c r="AX3" s="460"/>
      <c r="AY3" s="460"/>
      <c r="AZ3" s="460"/>
      <c r="BA3" s="460"/>
      <c r="BB3" s="460"/>
      <c r="BC3" s="460"/>
      <c r="BD3" s="460"/>
      <c r="BE3" s="460"/>
      <c r="BF3" s="460"/>
      <c r="BG3" s="460"/>
      <c r="BH3" s="460"/>
      <c r="BI3" s="460"/>
      <c r="BJ3" s="460"/>
      <c r="BK3" s="460"/>
      <c r="BL3" s="460"/>
      <c r="BM3" s="460"/>
      <c r="BN3" s="460"/>
      <c r="BO3" s="460"/>
      <c r="BP3" s="460"/>
      <c r="BQ3" s="460"/>
      <c r="BR3" s="460"/>
      <c r="BS3" s="460"/>
      <c r="BT3" s="460"/>
      <c r="BU3" s="460"/>
      <c r="BV3" s="460"/>
      <c r="BW3" s="460"/>
      <c r="BX3" s="460"/>
      <c r="BY3" s="460"/>
      <c r="BZ3" s="460"/>
      <c r="CA3" s="460"/>
      <c r="CB3" s="460"/>
      <c r="CC3" s="460"/>
      <c r="CD3" s="460"/>
      <c r="CE3" s="460"/>
      <c r="CF3" s="460"/>
      <c r="CG3" s="460"/>
      <c r="CH3" s="460"/>
      <c r="CI3" s="460"/>
      <c r="CJ3" s="460"/>
      <c r="CK3" s="460"/>
      <c r="CL3" s="460"/>
      <c r="CM3" s="460"/>
      <c r="CN3" s="460"/>
      <c r="CO3" s="460"/>
      <c r="CP3" s="460"/>
      <c r="CQ3" s="460"/>
      <c r="CR3" s="460"/>
      <c r="CS3" s="460"/>
      <c r="CT3" s="460"/>
      <c r="CU3" s="460"/>
      <c r="CV3" s="460"/>
      <c r="CW3" s="460"/>
      <c r="CX3" s="460"/>
      <c r="CY3" s="460"/>
      <c r="CZ3" s="460"/>
      <c r="DA3" s="460"/>
      <c r="DB3" s="460"/>
      <c r="DC3" s="460"/>
      <c r="DD3" s="460"/>
      <c r="DE3" s="460"/>
      <c r="DF3" s="460"/>
      <c r="DG3" s="460"/>
      <c r="DH3" s="460"/>
      <c r="DI3" s="460"/>
      <c r="DJ3" s="460"/>
      <c r="DK3" s="460"/>
      <c r="DL3" s="460"/>
      <c r="DM3" s="460"/>
      <c r="DN3" s="460"/>
      <c r="DO3" s="460"/>
      <c r="DP3" s="460"/>
      <c r="DQ3" s="460"/>
      <c r="DR3" s="460"/>
      <c r="DS3" s="460"/>
      <c r="DT3" s="460"/>
      <c r="DU3" s="460"/>
      <c r="DV3" s="460"/>
      <c r="DW3" s="460"/>
      <c r="DX3" s="460"/>
      <c r="DY3" s="460"/>
      <c r="DZ3" s="460"/>
      <c r="EA3" s="460"/>
      <c r="EB3" s="460"/>
      <c r="EC3" s="460"/>
      <c r="ED3" s="460"/>
      <c r="EE3" s="460"/>
      <c r="EF3" s="460"/>
      <c r="EG3" s="460"/>
      <c r="EH3" s="460"/>
      <c r="EI3" s="460"/>
      <c r="EJ3" s="460"/>
      <c r="EK3" s="460"/>
      <c r="EL3" s="460"/>
      <c r="EM3" s="460"/>
      <c r="EN3" s="461"/>
      <c r="EO3" s="526" t="s">
        <v>3</v>
      </c>
      <c r="EP3" s="460"/>
      <c r="EQ3" s="460"/>
      <c r="ER3" s="460"/>
      <c r="ES3" s="460"/>
      <c r="ET3" s="460"/>
      <c r="EU3" s="460"/>
      <c r="EV3" s="460"/>
      <c r="EW3" s="460"/>
      <c r="EX3" s="460"/>
      <c r="EY3" s="460"/>
      <c r="EZ3" s="460"/>
      <c r="FA3" s="463"/>
    </row>
    <row r="4" spans="1:157" ht="26.25" customHeight="1" x14ac:dyDescent="0.25">
      <c r="A4" s="527" t="s">
        <v>4</v>
      </c>
      <c r="B4" s="460"/>
      <c r="C4" s="460"/>
      <c r="D4" s="460"/>
      <c r="E4" s="461"/>
      <c r="F4" s="528" t="s">
        <v>5</v>
      </c>
      <c r="G4" s="456"/>
      <c r="H4" s="456"/>
      <c r="I4" s="456"/>
      <c r="J4" s="456"/>
      <c r="K4" s="456"/>
      <c r="L4" s="456"/>
      <c r="M4" s="456"/>
      <c r="N4" s="456"/>
      <c r="O4" s="456"/>
      <c r="P4" s="456"/>
      <c r="Q4" s="456"/>
      <c r="R4" s="456"/>
      <c r="S4" s="456"/>
      <c r="T4" s="456"/>
      <c r="U4" s="456"/>
      <c r="V4" s="456"/>
      <c r="W4" s="456"/>
      <c r="X4" s="456"/>
      <c r="Y4" s="456"/>
      <c r="Z4" s="456"/>
      <c r="AA4" s="456"/>
      <c r="AB4" s="456"/>
      <c r="AC4" s="456"/>
      <c r="AD4" s="456"/>
      <c r="AE4" s="456"/>
      <c r="AF4" s="456"/>
      <c r="AG4" s="456"/>
      <c r="AH4" s="456"/>
      <c r="AI4" s="456"/>
      <c r="AJ4" s="456"/>
      <c r="AK4" s="456"/>
      <c r="AL4" s="456"/>
      <c r="AM4" s="456"/>
      <c r="AN4" s="456"/>
      <c r="AO4" s="456"/>
      <c r="AP4" s="456"/>
      <c r="AQ4" s="456"/>
      <c r="AR4" s="456"/>
      <c r="AS4" s="456"/>
      <c r="AT4" s="456"/>
      <c r="AU4" s="456"/>
      <c r="AV4" s="456"/>
      <c r="AW4" s="456"/>
      <c r="AX4" s="456"/>
      <c r="AY4" s="456"/>
      <c r="AZ4" s="456"/>
      <c r="BA4" s="456"/>
      <c r="BB4" s="456"/>
      <c r="BC4" s="456"/>
      <c r="BD4" s="456"/>
      <c r="BE4" s="456"/>
      <c r="BF4" s="456"/>
      <c r="BG4" s="456"/>
      <c r="BH4" s="456"/>
      <c r="BI4" s="456"/>
      <c r="BJ4" s="456"/>
      <c r="BK4" s="456"/>
      <c r="BL4" s="456"/>
      <c r="BM4" s="456"/>
      <c r="BN4" s="456"/>
      <c r="BO4" s="456"/>
      <c r="BP4" s="456"/>
      <c r="BQ4" s="456"/>
      <c r="BR4" s="456"/>
      <c r="BS4" s="456"/>
      <c r="BT4" s="456"/>
      <c r="BU4" s="456"/>
      <c r="BV4" s="456"/>
      <c r="BW4" s="456"/>
      <c r="BX4" s="456"/>
      <c r="BY4" s="456"/>
      <c r="BZ4" s="456"/>
      <c r="CA4" s="456"/>
      <c r="CB4" s="456"/>
      <c r="CC4" s="456"/>
      <c r="CD4" s="456"/>
      <c r="CE4" s="456"/>
      <c r="CF4" s="456"/>
      <c r="CG4" s="456"/>
      <c r="CH4" s="456"/>
      <c r="CI4" s="456"/>
      <c r="CJ4" s="456"/>
      <c r="CK4" s="456"/>
      <c r="CL4" s="456"/>
      <c r="CM4" s="456"/>
      <c r="CN4" s="456"/>
      <c r="CO4" s="456"/>
      <c r="CP4" s="456"/>
      <c r="CQ4" s="456"/>
      <c r="CR4" s="456"/>
      <c r="CS4" s="456"/>
      <c r="CT4" s="456"/>
      <c r="CU4" s="456"/>
      <c r="CV4" s="456"/>
      <c r="CW4" s="456"/>
      <c r="CX4" s="456"/>
      <c r="CY4" s="456"/>
      <c r="CZ4" s="456"/>
      <c r="DA4" s="456"/>
      <c r="DB4" s="456"/>
      <c r="DC4" s="456"/>
      <c r="DD4" s="456"/>
      <c r="DE4" s="456"/>
      <c r="DF4" s="456"/>
      <c r="DG4" s="456"/>
      <c r="DH4" s="456"/>
      <c r="DI4" s="456"/>
      <c r="DJ4" s="456"/>
      <c r="DK4" s="456"/>
      <c r="DL4" s="456"/>
      <c r="DM4" s="456"/>
      <c r="DN4" s="456"/>
      <c r="DO4" s="456"/>
      <c r="DP4" s="456"/>
      <c r="DQ4" s="456"/>
      <c r="DR4" s="456"/>
      <c r="DS4" s="456"/>
      <c r="DT4" s="456"/>
      <c r="DU4" s="456"/>
      <c r="DV4" s="456"/>
      <c r="DW4" s="456"/>
      <c r="DX4" s="456"/>
      <c r="DY4" s="456"/>
      <c r="DZ4" s="456"/>
      <c r="EA4" s="456"/>
      <c r="EB4" s="456"/>
      <c r="EC4" s="456"/>
      <c r="ED4" s="456"/>
      <c r="EE4" s="456"/>
      <c r="EF4" s="456"/>
      <c r="EG4" s="456"/>
      <c r="EH4" s="456"/>
      <c r="EI4" s="456"/>
      <c r="EJ4" s="456"/>
      <c r="EK4" s="456"/>
      <c r="EL4" s="456"/>
      <c r="EM4" s="456"/>
      <c r="EN4" s="456"/>
      <c r="EO4" s="456"/>
      <c r="EP4" s="456"/>
      <c r="EQ4" s="456"/>
      <c r="ER4" s="456"/>
      <c r="ES4" s="456"/>
      <c r="ET4" s="456"/>
      <c r="EU4" s="456"/>
      <c r="EV4" s="456"/>
      <c r="EW4" s="456"/>
      <c r="EX4" s="456"/>
      <c r="EY4" s="456"/>
      <c r="EZ4" s="456"/>
      <c r="FA4" s="500"/>
    </row>
    <row r="5" spans="1:157" ht="26.25" customHeight="1" x14ac:dyDescent="0.25">
      <c r="A5" s="527" t="s">
        <v>6</v>
      </c>
      <c r="B5" s="460"/>
      <c r="C5" s="460"/>
      <c r="D5" s="460"/>
      <c r="E5" s="461"/>
      <c r="F5" s="471" t="s">
        <v>191</v>
      </c>
      <c r="G5" s="460"/>
      <c r="H5" s="460"/>
      <c r="I5" s="460"/>
      <c r="J5" s="460"/>
      <c r="K5" s="460"/>
      <c r="L5" s="460"/>
      <c r="M5" s="460"/>
      <c r="N5" s="460"/>
      <c r="O5" s="460"/>
      <c r="P5" s="460"/>
      <c r="Q5" s="460"/>
      <c r="R5" s="460"/>
      <c r="S5" s="460"/>
      <c r="T5" s="460"/>
      <c r="U5" s="460"/>
      <c r="V5" s="460"/>
      <c r="W5" s="460"/>
      <c r="X5" s="460"/>
      <c r="Y5" s="460"/>
      <c r="Z5" s="460"/>
      <c r="AA5" s="460"/>
      <c r="AB5" s="460"/>
      <c r="AC5" s="460"/>
      <c r="AD5" s="460"/>
      <c r="AE5" s="460"/>
      <c r="AF5" s="460"/>
      <c r="AG5" s="460"/>
      <c r="AH5" s="460"/>
      <c r="AI5" s="460"/>
      <c r="AJ5" s="460"/>
      <c r="AK5" s="460"/>
      <c r="AL5" s="460"/>
      <c r="AM5" s="460"/>
      <c r="AN5" s="460"/>
      <c r="AO5" s="460"/>
      <c r="AP5" s="460"/>
      <c r="AQ5" s="460"/>
      <c r="AR5" s="460"/>
      <c r="AS5" s="460"/>
      <c r="AT5" s="460"/>
      <c r="AU5" s="460"/>
      <c r="AV5" s="460"/>
      <c r="AW5" s="460"/>
      <c r="AX5" s="460"/>
      <c r="AY5" s="460"/>
      <c r="AZ5" s="460"/>
      <c r="BA5" s="460"/>
      <c r="BB5" s="460"/>
      <c r="BC5" s="460"/>
      <c r="BD5" s="460"/>
      <c r="BE5" s="460"/>
      <c r="BF5" s="460"/>
      <c r="BG5" s="460"/>
      <c r="BH5" s="460"/>
      <c r="BI5" s="460"/>
      <c r="BJ5" s="460"/>
      <c r="BK5" s="460"/>
      <c r="BL5" s="460"/>
      <c r="BM5" s="460"/>
      <c r="BN5" s="460"/>
      <c r="BO5" s="460"/>
      <c r="BP5" s="460"/>
      <c r="BQ5" s="460"/>
      <c r="BR5" s="460"/>
      <c r="BS5" s="460"/>
      <c r="BT5" s="460"/>
      <c r="BU5" s="460"/>
      <c r="BV5" s="460"/>
      <c r="BW5" s="460"/>
      <c r="BX5" s="460"/>
      <c r="BY5" s="460"/>
      <c r="BZ5" s="460"/>
      <c r="CA5" s="460"/>
      <c r="CB5" s="460"/>
      <c r="CC5" s="460"/>
      <c r="CD5" s="460"/>
      <c r="CE5" s="460"/>
      <c r="CF5" s="460"/>
      <c r="CG5" s="460"/>
      <c r="CH5" s="460"/>
      <c r="CI5" s="460"/>
      <c r="CJ5" s="460"/>
      <c r="CK5" s="460"/>
      <c r="CL5" s="460"/>
      <c r="CM5" s="460"/>
      <c r="CN5" s="460"/>
      <c r="CO5" s="460"/>
      <c r="CP5" s="460"/>
      <c r="CQ5" s="460"/>
      <c r="CR5" s="460"/>
      <c r="CS5" s="460"/>
      <c r="CT5" s="460"/>
      <c r="CU5" s="460"/>
      <c r="CV5" s="460"/>
      <c r="CW5" s="460"/>
      <c r="CX5" s="460"/>
      <c r="CY5" s="460"/>
      <c r="CZ5" s="460"/>
      <c r="DA5" s="460"/>
      <c r="DB5" s="460"/>
      <c r="DC5" s="460"/>
      <c r="DD5" s="460"/>
      <c r="DE5" s="460"/>
      <c r="DF5" s="460"/>
      <c r="DG5" s="460"/>
      <c r="DH5" s="460"/>
      <c r="DI5" s="460"/>
      <c r="DJ5" s="460"/>
      <c r="DK5" s="460"/>
      <c r="DL5" s="460"/>
      <c r="DM5" s="460"/>
      <c r="DN5" s="460"/>
      <c r="DO5" s="460"/>
      <c r="DP5" s="460"/>
      <c r="DQ5" s="460"/>
      <c r="DR5" s="460"/>
      <c r="DS5" s="460"/>
      <c r="DT5" s="460"/>
      <c r="DU5" s="460"/>
      <c r="DV5" s="460"/>
      <c r="DW5" s="460"/>
      <c r="DX5" s="460"/>
      <c r="DY5" s="460"/>
      <c r="DZ5" s="460"/>
      <c r="EA5" s="460"/>
      <c r="EB5" s="460"/>
      <c r="EC5" s="460"/>
      <c r="ED5" s="460"/>
      <c r="EE5" s="460"/>
      <c r="EF5" s="460"/>
      <c r="EG5" s="460"/>
      <c r="EH5" s="460"/>
      <c r="EI5" s="460"/>
      <c r="EJ5" s="460"/>
      <c r="EK5" s="460"/>
      <c r="EL5" s="460"/>
      <c r="EM5" s="460"/>
      <c r="EN5" s="460"/>
      <c r="EO5" s="460"/>
      <c r="EP5" s="460"/>
      <c r="EQ5" s="460"/>
      <c r="ER5" s="460"/>
      <c r="ES5" s="460"/>
      <c r="ET5" s="460"/>
      <c r="EU5" s="460"/>
      <c r="EV5" s="460"/>
      <c r="EW5" s="460"/>
      <c r="EX5" s="460"/>
      <c r="EY5" s="460"/>
      <c r="EZ5" s="460"/>
      <c r="FA5" s="463"/>
    </row>
    <row r="6" spans="1:157" ht="15.75" x14ac:dyDescent="0.25">
      <c r="A6" s="1"/>
      <c r="B6" s="1"/>
      <c r="C6" s="1"/>
      <c r="D6" s="32"/>
      <c r="E6" s="32"/>
      <c r="F6" s="33"/>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c r="BY6" s="34"/>
      <c r="BZ6" s="34"/>
      <c r="CA6" s="34"/>
      <c r="CB6" s="34"/>
      <c r="CC6" s="34"/>
      <c r="CD6" s="34"/>
      <c r="CE6" s="34"/>
      <c r="CF6" s="34"/>
      <c r="CG6" s="34"/>
      <c r="CH6" s="34"/>
      <c r="CI6" s="34"/>
      <c r="CJ6" s="34"/>
      <c r="CK6" s="34"/>
      <c r="CL6" s="34"/>
      <c r="CM6" s="34"/>
      <c r="CN6" s="34"/>
      <c r="CO6" s="34"/>
      <c r="CP6" s="34"/>
      <c r="CQ6" s="34"/>
      <c r="CR6" s="34"/>
      <c r="CS6" s="34"/>
      <c r="CT6" s="34"/>
      <c r="CU6" s="34"/>
      <c r="CV6" s="34"/>
      <c r="CW6" s="34"/>
      <c r="CX6" s="34"/>
      <c r="CY6" s="34"/>
      <c r="CZ6" s="34"/>
      <c r="DA6" s="34"/>
      <c r="DB6" s="34"/>
      <c r="DC6" s="34"/>
      <c r="DD6" s="34"/>
      <c r="DE6" s="34"/>
      <c r="DF6" s="34"/>
      <c r="DG6" s="34"/>
      <c r="DH6" s="34"/>
      <c r="DI6" s="29"/>
      <c r="DJ6" s="34"/>
      <c r="DK6" s="34"/>
      <c r="DL6" s="34"/>
      <c r="DM6" s="34"/>
      <c r="DN6" s="34"/>
      <c r="DO6" s="34"/>
      <c r="DP6" s="34"/>
      <c r="DQ6" s="34"/>
      <c r="DR6" s="34"/>
      <c r="DS6" s="34"/>
      <c r="DT6" s="34"/>
      <c r="DU6" s="34"/>
      <c r="DV6" s="34"/>
      <c r="DW6" s="34"/>
      <c r="DX6" s="34"/>
      <c r="DY6" s="34"/>
      <c r="DZ6" s="34"/>
      <c r="EA6" s="34"/>
      <c r="EB6" s="34"/>
      <c r="EC6" s="34"/>
      <c r="ED6" s="34"/>
      <c r="EE6" s="34"/>
      <c r="EF6" s="34"/>
      <c r="EG6" s="34"/>
      <c r="EH6" s="34"/>
      <c r="EI6" s="34"/>
      <c r="EJ6" s="34"/>
      <c r="EK6" s="34"/>
      <c r="EL6" s="34"/>
      <c r="EM6" s="1"/>
      <c r="EN6" s="1"/>
      <c r="EO6" s="1"/>
      <c r="EP6" s="1"/>
      <c r="EQ6" s="1"/>
      <c r="ER6" s="2"/>
      <c r="ES6" s="35"/>
      <c r="ET6" s="35"/>
      <c r="EU6" s="1"/>
      <c r="EV6" s="1"/>
      <c r="EW6" s="1"/>
      <c r="EX6" s="1"/>
      <c r="EY6" s="1"/>
      <c r="EZ6" s="1"/>
      <c r="FA6" s="1"/>
    </row>
    <row r="7" spans="1:157" ht="32.25" customHeight="1" thickBot="1" x14ac:dyDescent="0.3">
      <c r="A7" s="498" t="s">
        <v>192</v>
      </c>
      <c r="B7" s="454"/>
      <c r="C7" s="454"/>
      <c r="D7" s="454"/>
      <c r="E7" s="454"/>
      <c r="F7" s="454"/>
      <c r="G7" s="499"/>
      <c r="H7" s="537" t="s">
        <v>193</v>
      </c>
      <c r="I7" s="460"/>
      <c r="J7" s="460"/>
      <c r="K7" s="460"/>
      <c r="L7" s="460"/>
      <c r="M7" s="460"/>
      <c r="N7" s="460"/>
      <c r="O7" s="460"/>
      <c r="P7" s="460"/>
      <c r="Q7" s="460"/>
      <c r="R7" s="460"/>
      <c r="S7" s="460"/>
      <c r="T7" s="460"/>
      <c r="U7" s="460"/>
      <c r="V7" s="460"/>
      <c r="W7" s="460"/>
      <c r="X7" s="460"/>
      <c r="Y7" s="460"/>
      <c r="Z7" s="460"/>
      <c r="AA7" s="460"/>
      <c r="AB7" s="460"/>
      <c r="AC7" s="460"/>
      <c r="AD7" s="460"/>
      <c r="AE7" s="460"/>
      <c r="AF7" s="460"/>
      <c r="AG7" s="460"/>
      <c r="AH7" s="460"/>
      <c r="AI7" s="460"/>
      <c r="AJ7" s="460"/>
      <c r="AK7" s="460"/>
      <c r="AL7" s="460"/>
      <c r="AM7" s="460"/>
      <c r="AN7" s="460"/>
      <c r="AO7" s="460"/>
      <c r="AP7" s="460"/>
      <c r="AQ7" s="460"/>
      <c r="AR7" s="460"/>
      <c r="AS7" s="460"/>
      <c r="AT7" s="460"/>
      <c r="AU7" s="460"/>
      <c r="AV7" s="460"/>
      <c r="AW7" s="460"/>
      <c r="AX7" s="460"/>
      <c r="AY7" s="460"/>
      <c r="AZ7" s="460"/>
      <c r="BA7" s="460"/>
      <c r="BB7" s="460"/>
      <c r="BC7" s="460"/>
      <c r="BD7" s="460"/>
      <c r="BE7" s="460"/>
      <c r="BF7" s="460"/>
      <c r="BG7" s="460"/>
      <c r="BH7" s="460"/>
      <c r="BI7" s="460"/>
      <c r="BJ7" s="460"/>
      <c r="BK7" s="460"/>
      <c r="BL7" s="460"/>
      <c r="BM7" s="460"/>
      <c r="BN7" s="460"/>
      <c r="BO7" s="460"/>
      <c r="BP7" s="460"/>
      <c r="BQ7" s="460"/>
      <c r="BR7" s="460"/>
      <c r="BS7" s="460"/>
      <c r="BT7" s="460"/>
      <c r="BU7" s="460"/>
      <c r="BV7" s="460"/>
      <c r="BW7" s="460"/>
      <c r="BX7" s="460"/>
      <c r="BY7" s="460"/>
      <c r="BZ7" s="460"/>
      <c r="CA7" s="460"/>
      <c r="CB7" s="460"/>
      <c r="CC7" s="460"/>
      <c r="CD7" s="460"/>
      <c r="CE7" s="460"/>
      <c r="CF7" s="460"/>
      <c r="CG7" s="460"/>
      <c r="CH7" s="460"/>
      <c r="CI7" s="460"/>
      <c r="CJ7" s="460"/>
      <c r="CK7" s="460"/>
      <c r="CL7" s="460"/>
      <c r="CM7" s="460"/>
      <c r="CN7" s="460"/>
      <c r="CO7" s="460"/>
      <c r="CP7" s="460"/>
      <c r="CQ7" s="460"/>
      <c r="CR7" s="460"/>
      <c r="CS7" s="460"/>
      <c r="CT7" s="460"/>
      <c r="CU7" s="460"/>
      <c r="CV7" s="460"/>
      <c r="CW7" s="460"/>
      <c r="CX7" s="460"/>
      <c r="CY7" s="460"/>
      <c r="CZ7" s="460"/>
      <c r="DA7" s="460"/>
      <c r="DB7" s="460"/>
      <c r="DC7" s="460"/>
      <c r="DD7" s="460"/>
      <c r="DE7" s="460"/>
      <c r="DF7" s="460"/>
      <c r="DG7" s="460"/>
      <c r="DH7" s="460"/>
      <c r="DI7" s="460"/>
      <c r="DJ7" s="460"/>
      <c r="DK7" s="460"/>
      <c r="DL7" s="460"/>
      <c r="DM7" s="460"/>
      <c r="DN7" s="460"/>
      <c r="DO7" s="460"/>
      <c r="DP7" s="460"/>
      <c r="DQ7" s="460"/>
      <c r="DR7" s="460"/>
      <c r="DS7" s="460"/>
      <c r="DT7" s="460"/>
      <c r="DU7" s="460"/>
      <c r="DV7" s="460"/>
      <c r="DW7" s="460"/>
      <c r="DX7" s="460"/>
      <c r="DY7" s="460"/>
      <c r="DZ7" s="460"/>
      <c r="EA7" s="460"/>
      <c r="EB7" s="460"/>
      <c r="EC7" s="460"/>
      <c r="ED7" s="460"/>
      <c r="EE7" s="460"/>
      <c r="EF7" s="460"/>
      <c r="EG7" s="460"/>
      <c r="EH7" s="460"/>
      <c r="EI7" s="460"/>
      <c r="EJ7" s="460"/>
      <c r="EK7" s="460"/>
      <c r="EL7" s="460"/>
      <c r="EM7" s="460"/>
      <c r="EN7" s="460"/>
      <c r="EO7" s="460"/>
      <c r="EP7" s="460"/>
      <c r="EQ7" s="463"/>
      <c r="ER7" s="497" t="s">
        <v>14</v>
      </c>
      <c r="ES7" s="497" t="s">
        <v>15</v>
      </c>
      <c r="ET7" s="538" t="s">
        <v>16</v>
      </c>
      <c r="EU7" s="490" t="s">
        <v>194</v>
      </c>
      <c r="EV7" s="530" t="s">
        <v>18</v>
      </c>
      <c r="EW7" s="479" t="s">
        <v>845</v>
      </c>
      <c r="EX7" s="479" t="s">
        <v>195</v>
      </c>
      <c r="EY7" s="479" t="s">
        <v>196</v>
      </c>
      <c r="EZ7" s="479" t="s">
        <v>197</v>
      </c>
      <c r="FA7" s="482" t="s">
        <v>198</v>
      </c>
    </row>
    <row r="8" spans="1:157" ht="19.5" customHeight="1" thickBot="1" x14ac:dyDescent="0.3">
      <c r="A8" s="457"/>
      <c r="B8" s="458"/>
      <c r="C8" s="458"/>
      <c r="D8" s="458"/>
      <c r="E8" s="458"/>
      <c r="F8" s="458"/>
      <c r="G8" s="500"/>
      <c r="H8" s="501" t="s">
        <v>199</v>
      </c>
      <c r="I8" s="502"/>
      <c r="J8" s="502"/>
      <c r="K8" s="502"/>
      <c r="L8" s="502"/>
      <c r="M8" s="502"/>
      <c r="N8" s="502"/>
      <c r="O8" s="502"/>
      <c r="P8" s="502"/>
      <c r="Q8" s="502"/>
      <c r="R8" s="502"/>
      <c r="S8" s="502"/>
      <c r="T8" s="502"/>
      <c r="U8" s="502"/>
      <c r="V8" s="502"/>
      <c r="W8" s="502"/>
      <c r="X8" s="502"/>
      <c r="Y8" s="502"/>
      <c r="Z8" s="502"/>
      <c r="AA8" s="503"/>
      <c r="AB8" s="501" t="s">
        <v>200</v>
      </c>
      <c r="AC8" s="502"/>
      <c r="AD8" s="502"/>
      <c r="AE8" s="502"/>
      <c r="AF8" s="502"/>
      <c r="AG8" s="502"/>
      <c r="AH8" s="502"/>
      <c r="AI8" s="502"/>
      <c r="AJ8" s="502"/>
      <c r="AK8" s="502"/>
      <c r="AL8" s="502"/>
      <c r="AM8" s="502"/>
      <c r="AN8" s="502"/>
      <c r="AO8" s="502"/>
      <c r="AP8" s="502"/>
      <c r="AQ8" s="502"/>
      <c r="AR8" s="502"/>
      <c r="AS8" s="502"/>
      <c r="AT8" s="502"/>
      <c r="AU8" s="502"/>
      <c r="AV8" s="502"/>
      <c r="AW8" s="502"/>
      <c r="AX8" s="502"/>
      <c r="AY8" s="502"/>
      <c r="AZ8" s="502"/>
      <c r="BA8" s="502"/>
      <c r="BB8" s="502"/>
      <c r="BC8" s="502"/>
      <c r="BD8" s="502"/>
      <c r="BE8" s="503"/>
      <c r="BF8" s="501" t="s">
        <v>27</v>
      </c>
      <c r="BG8" s="502"/>
      <c r="BH8" s="502"/>
      <c r="BI8" s="502"/>
      <c r="BJ8" s="502"/>
      <c r="BK8" s="502"/>
      <c r="BL8" s="502"/>
      <c r="BM8" s="502"/>
      <c r="BN8" s="502"/>
      <c r="BO8" s="502"/>
      <c r="BP8" s="502"/>
      <c r="BQ8" s="502"/>
      <c r="BR8" s="502"/>
      <c r="BS8" s="502"/>
      <c r="BT8" s="502"/>
      <c r="BU8" s="502"/>
      <c r="BV8" s="502"/>
      <c r="BW8" s="502"/>
      <c r="BX8" s="502"/>
      <c r="BY8" s="502"/>
      <c r="BZ8" s="502"/>
      <c r="CA8" s="502"/>
      <c r="CB8" s="502"/>
      <c r="CC8" s="502"/>
      <c r="CD8" s="502"/>
      <c r="CE8" s="502"/>
      <c r="CF8" s="502"/>
      <c r="CG8" s="502"/>
      <c r="CH8" s="502"/>
      <c r="CI8" s="503"/>
      <c r="CJ8" s="534" t="s">
        <v>28</v>
      </c>
      <c r="CK8" s="509"/>
      <c r="CL8" s="509"/>
      <c r="CM8" s="509"/>
      <c r="CN8" s="509"/>
      <c r="CO8" s="509"/>
      <c r="CP8" s="509"/>
      <c r="CQ8" s="509"/>
      <c r="CR8" s="509"/>
      <c r="CS8" s="509"/>
      <c r="CT8" s="509"/>
      <c r="CU8" s="509"/>
      <c r="CV8" s="509"/>
      <c r="CW8" s="509"/>
      <c r="CX8" s="509"/>
      <c r="CY8" s="509"/>
      <c r="CZ8" s="509"/>
      <c r="DA8" s="509"/>
      <c r="DB8" s="509"/>
      <c r="DC8" s="509"/>
      <c r="DD8" s="509"/>
      <c r="DE8" s="509"/>
      <c r="DF8" s="509"/>
      <c r="DG8" s="509"/>
      <c r="DH8" s="509"/>
      <c r="DI8" s="509"/>
      <c r="DJ8" s="509"/>
      <c r="DK8" s="509"/>
      <c r="DL8" s="509"/>
      <c r="DM8" s="509"/>
      <c r="DN8" s="534" t="s">
        <v>29</v>
      </c>
      <c r="DO8" s="535"/>
      <c r="DP8" s="535"/>
      <c r="DQ8" s="535"/>
      <c r="DR8" s="535"/>
      <c r="DS8" s="535"/>
      <c r="DT8" s="535"/>
      <c r="DU8" s="535"/>
      <c r="DV8" s="535"/>
      <c r="DW8" s="535"/>
      <c r="DX8" s="535"/>
      <c r="DY8" s="535"/>
      <c r="DZ8" s="535"/>
      <c r="EA8" s="535"/>
      <c r="EB8" s="535"/>
      <c r="EC8" s="535"/>
      <c r="ED8" s="535"/>
      <c r="EE8" s="535"/>
      <c r="EF8" s="535"/>
      <c r="EG8" s="535"/>
      <c r="EH8" s="535"/>
      <c r="EI8" s="535"/>
      <c r="EJ8" s="535"/>
      <c r="EK8" s="535"/>
      <c r="EL8" s="535"/>
      <c r="EM8" s="535"/>
      <c r="EN8" s="535"/>
      <c r="EO8" s="535"/>
      <c r="EP8" s="535"/>
      <c r="EQ8" s="536"/>
      <c r="ER8" s="488"/>
      <c r="ES8" s="488"/>
      <c r="ET8" s="488"/>
      <c r="EU8" s="488"/>
      <c r="EV8" s="531"/>
      <c r="EW8" s="480"/>
      <c r="EX8" s="480"/>
      <c r="EY8" s="480"/>
      <c r="EZ8" s="480"/>
      <c r="FA8" s="483"/>
    </row>
    <row r="9" spans="1:157" ht="108.75" customHeight="1" thickBot="1" x14ac:dyDescent="0.3">
      <c r="A9" s="36" t="s">
        <v>201</v>
      </c>
      <c r="B9" s="37" t="s">
        <v>202</v>
      </c>
      <c r="C9" s="38" t="s">
        <v>203</v>
      </c>
      <c r="D9" s="38" t="s">
        <v>204</v>
      </c>
      <c r="E9" s="38" t="s">
        <v>205</v>
      </c>
      <c r="F9" s="270" t="s">
        <v>206</v>
      </c>
      <c r="G9" s="272" t="s">
        <v>207</v>
      </c>
      <c r="H9" s="273" t="s">
        <v>208</v>
      </c>
      <c r="I9" s="274" t="s">
        <v>209</v>
      </c>
      <c r="J9" s="275" t="s">
        <v>210</v>
      </c>
      <c r="K9" s="274" t="s">
        <v>211</v>
      </c>
      <c r="L9" s="275" t="s">
        <v>212</v>
      </c>
      <c r="M9" s="274" t="s">
        <v>213</v>
      </c>
      <c r="N9" s="275" t="s">
        <v>214</v>
      </c>
      <c r="O9" s="274" t="s">
        <v>215</v>
      </c>
      <c r="P9" s="275" t="s">
        <v>216</v>
      </c>
      <c r="Q9" s="274" t="s">
        <v>217</v>
      </c>
      <c r="R9" s="275" t="s">
        <v>218</v>
      </c>
      <c r="S9" s="274" t="s">
        <v>219</v>
      </c>
      <c r="T9" s="275" t="s">
        <v>220</v>
      </c>
      <c r="U9" s="274" t="s">
        <v>221</v>
      </c>
      <c r="V9" s="276" t="s">
        <v>222</v>
      </c>
      <c r="W9" s="277" t="s">
        <v>54</v>
      </c>
      <c r="X9" s="278" t="s">
        <v>55</v>
      </c>
      <c r="Y9" s="279" t="s">
        <v>56</v>
      </c>
      <c r="Z9" s="280" t="s">
        <v>57</v>
      </c>
      <c r="AA9" s="279" t="s">
        <v>58</v>
      </c>
      <c r="AB9" s="273" t="s">
        <v>223</v>
      </c>
      <c r="AC9" s="274" t="s">
        <v>224</v>
      </c>
      <c r="AD9" s="275" t="s">
        <v>225</v>
      </c>
      <c r="AE9" s="274" t="s">
        <v>226</v>
      </c>
      <c r="AF9" s="275" t="s">
        <v>227</v>
      </c>
      <c r="AG9" s="274" t="s">
        <v>228</v>
      </c>
      <c r="AH9" s="275" t="s">
        <v>229</v>
      </c>
      <c r="AI9" s="274" t="s">
        <v>230</v>
      </c>
      <c r="AJ9" s="275" t="s">
        <v>231</v>
      </c>
      <c r="AK9" s="274" t="s">
        <v>232</v>
      </c>
      <c r="AL9" s="275" t="s">
        <v>233</v>
      </c>
      <c r="AM9" s="274" t="s">
        <v>234</v>
      </c>
      <c r="AN9" s="275" t="s">
        <v>235</v>
      </c>
      <c r="AO9" s="274" t="s">
        <v>236</v>
      </c>
      <c r="AP9" s="275" t="s">
        <v>237</v>
      </c>
      <c r="AQ9" s="274" t="s">
        <v>238</v>
      </c>
      <c r="AR9" s="275" t="s">
        <v>239</v>
      </c>
      <c r="AS9" s="274" t="s">
        <v>240</v>
      </c>
      <c r="AT9" s="275" t="s">
        <v>241</v>
      </c>
      <c r="AU9" s="274" t="s">
        <v>242</v>
      </c>
      <c r="AV9" s="275" t="s">
        <v>243</v>
      </c>
      <c r="AW9" s="274" t="s">
        <v>244</v>
      </c>
      <c r="AX9" s="275" t="s">
        <v>245</v>
      </c>
      <c r="AY9" s="274" t="s">
        <v>246</v>
      </c>
      <c r="AZ9" s="276" t="s">
        <v>247</v>
      </c>
      <c r="BA9" s="277" t="s">
        <v>54</v>
      </c>
      <c r="BB9" s="278" t="s">
        <v>84</v>
      </c>
      <c r="BC9" s="279" t="s">
        <v>85</v>
      </c>
      <c r="BD9" s="280" t="s">
        <v>86</v>
      </c>
      <c r="BE9" s="279" t="s">
        <v>87</v>
      </c>
      <c r="BF9" s="273" t="s">
        <v>248</v>
      </c>
      <c r="BG9" s="281" t="s">
        <v>249</v>
      </c>
      <c r="BH9" s="282" t="s">
        <v>250</v>
      </c>
      <c r="BI9" s="281" t="s">
        <v>251</v>
      </c>
      <c r="BJ9" s="282" t="s">
        <v>252</v>
      </c>
      <c r="BK9" s="281" t="s">
        <v>253</v>
      </c>
      <c r="BL9" s="282" t="s">
        <v>254</v>
      </c>
      <c r="BM9" s="281" t="s">
        <v>255</v>
      </c>
      <c r="BN9" s="282" t="s">
        <v>256</v>
      </c>
      <c r="BO9" s="281" t="s">
        <v>257</v>
      </c>
      <c r="BP9" s="282" t="s">
        <v>258</v>
      </c>
      <c r="BQ9" s="281" t="s">
        <v>259</v>
      </c>
      <c r="BR9" s="282" t="s">
        <v>260</v>
      </c>
      <c r="BS9" s="281" t="s">
        <v>261</v>
      </c>
      <c r="BT9" s="282" t="s">
        <v>262</v>
      </c>
      <c r="BU9" s="281" t="s">
        <v>263</v>
      </c>
      <c r="BV9" s="282" t="s">
        <v>264</v>
      </c>
      <c r="BW9" s="281" t="s">
        <v>265</v>
      </c>
      <c r="BX9" s="282" t="s">
        <v>266</v>
      </c>
      <c r="BY9" s="281" t="s">
        <v>267</v>
      </c>
      <c r="BZ9" s="282" t="s">
        <v>268</v>
      </c>
      <c r="CA9" s="281" t="s">
        <v>269</v>
      </c>
      <c r="CB9" s="282" t="s">
        <v>270</v>
      </c>
      <c r="CC9" s="281" t="s">
        <v>271</v>
      </c>
      <c r="CD9" s="283" t="s">
        <v>272</v>
      </c>
      <c r="CE9" s="277" t="s">
        <v>54</v>
      </c>
      <c r="CF9" s="280" t="s">
        <v>113</v>
      </c>
      <c r="CG9" s="279" t="s">
        <v>114</v>
      </c>
      <c r="CH9" s="280" t="s">
        <v>115</v>
      </c>
      <c r="CI9" s="279" t="s">
        <v>116</v>
      </c>
      <c r="CJ9" s="273" t="s">
        <v>273</v>
      </c>
      <c r="CK9" s="281" t="s">
        <v>274</v>
      </c>
      <c r="CL9" s="282" t="s">
        <v>275</v>
      </c>
      <c r="CM9" s="281" t="s">
        <v>276</v>
      </c>
      <c r="CN9" s="282" t="s">
        <v>277</v>
      </c>
      <c r="CO9" s="281" t="s">
        <v>278</v>
      </c>
      <c r="CP9" s="282" t="s">
        <v>279</v>
      </c>
      <c r="CQ9" s="281" t="s">
        <v>280</v>
      </c>
      <c r="CR9" s="282" t="s">
        <v>281</v>
      </c>
      <c r="CS9" s="281" t="s">
        <v>282</v>
      </c>
      <c r="CT9" s="282" t="s">
        <v>283</v>
      </c>
      <c r="CU9" s="281" t="s">
        <v>284</v>
      </c>
      <c r="CV9" s="282" t="s">
        <v>285</v>
      </c>
      <c r="CW9" s="281" t="s">
        <v>286</v>
      </c>
      <c r="CX9" s="282" t="s">
        <v>287</v>
      </c>
      <c r="CY9" s="281" t="s">
        <v>288</v>
      </c>
      <c r="CZ9" s="282" t="s">
        <v>289</v>
      </c>
      <c r="DA9" s="281" t="s">
        <v>290</v>
      </c>
      <c r="DB9" s="282" t="s">
        <v>291</v>
      </c>
      <c r="DC9" s="281" t="s">
        <v>292</v>
      </c>
      <c r="DD9" s="282" t="s">
        <v>293</v>
      </c>
      <c r="DE9" s="281" t="s">
        <v>294</v>
      </c>
      <c r="DF9" s="282" t="s">
        <v>295</v>
      </c>
      <c r="DG9" s="281" t="s">
        <v>296</v>
      </c>
      <c r="DH9" s="282" t="s">
        <v>297</v>
      </c>
      <c r="DI9" s="286" t="s">
        <v>54</v>
      </c>
      <c r="DJ9" s="287" t="s">
        <v>142</v>
      </c>
      <c r="DK9" s="284" t="s">
        <v>143</v>
      </c>
      <c r="DL9" s="287" t="s">
        <v>144</v>
      </c>
      <c r="DM9" s="284" t="s">
        <v>145</v>
      </c>
      <c r="DN9" s="285" t="s">
        <v>298</v>
      </c>
      <c r="DO9" s="271" t="s">
        <v>299</v>
      </c>
      <c r="DP9" s="40" t="s">
        <v>300</v>
      </c>
      <c r="DQ9" s="39" t="s">
        <v>301</v>
      </c>
      <c r="DR9" s="40" t="s">
        <v>302</v>
      </c>
      <c r="DS9" s="39" t="s">
        <v>303</v>
      </c>
      <c r="DT9" s="40" t="s">
        <v>304</v>
      </c>
      <c r="DU9" s="39" t="s">
        <v>305</v>
      </c>
      <c r="DV9" s="40" t="s">
        <v>306</v>
      </c>
      <c r="DW9" s="39" t="s">
        <v>307</v>
      </c>
      <c r="DX9" s="40" t="s">
        <v>308</v>
      </c>
      <c r="DY9" s="39" t="s">
        <v>309</v>
      </c>
      <c r="DZ9" s="40" t="s">
        <v>310</v>
      </c>
      <c r="EA9" s="39" t="s">
        <v>311</v>
      </c>
      <c r="EB9" s="40" t="s">
        <v>312</v>
      </c>
      <c r="EC9" s="39" t="s">
        <v>313</v>
      </c>
      <c r="ED9" s="40" t="s">
        <v>314</v>
      </c>
      <c r="EE9" s="39" t="s">
        <v>315</v>
      </c>
      <c r="EF9" s="40" t="s">
        <v>316</v>
      </c>
      <c r="EG9" s="39" t="s">
        <v>317</v>
      </c>
      <c r="EH9" s="40" t="s">
        <v>318</v>
      </c>
      <c r="EI9" s="39" t="s">
        <v>319</v>
      </c>
      <c r="EJ9" s="40" t="s">
        <v>320</v>
      </c>
      <c r="EK9" s="39" t="s">
        <v>321</v>
      </c>
      <c r="EL9" s="40" t="s">
        <v>322</v>
      </c>
      <c r="EM9" s="44" t="s">
        <v>54</v>
      </c>
      <c r="EN9" s="41" t="s">
        <v>171</v>
      </c>
      <c r="EO9" s="43" t="s">
        <v>172</v>
      </c>
      <c r="EP9" s="42" t="s">
        <v>173</v>
      </c>
      <c r="EQ9" s="43" t="s">
        <v>174</v>
      </c>
      <c r="ER9" s="529"/>
      <c r="ES9" s="529"/>
      <c r="ET9" s="529"/>
      <c r="EU9" s="529"/>
      <c r="EV9" s="532"/>
      <c r="EW9" s="533"/>
      <c r="EX9" s="533"/>
      <c r="EY9" s="533"/>
      <c r="EZ9" s="533"/>
      <c r="FA9" s="539"/>
    </row>
    <row r="10" spans="1:157" ht="69.75" customHeight="1" x14ac:dyDescent="0.25">
      <c r="A10" s="504" t="s">
        <v>323</v>
      </c>
      <c r="B10" s="504">
        <v>1</v>
      </c>
      <c r="C10" s="505" t="s">
        <v>324</v>
      </c>
      <c r="D10" s="504" t="s">
        <v>178</v>
      </c>
      <c r="E10" s="504">
        <v>457</v>
      </c>
      <c r="F10" s="45" t="s">
        <v>325</v>
      </c>
      <c r="G10" s="288">
        <f t="shared" ref="G10" si="0">AA10+BE10+CI10+DL10+DN10</f>
        <v>24</v>
      </c>
      <c r="H10" s="289">
        <v>4</v>
      </c>
      <c r="I10" s="289"/>
      <c r="J10" s="289"/>
      <c r="K10" s="289">
        <v>4</v>
      </c>
      <c r="L10" s="288">
        <v>0.1</v>
      </c>
      <c r="M10" s="289">
        <v>4</v>
      </c>
      <c r="N10" s="290">
        <v>0.9</v>
      </c>
      <c r="O10" s="289">
        <v>4</v>
      </c>
      <c r="P10" s="290">
        <v>1.9</v>
      </c>
      <c r="Q10" s="289">
        <v>4</v>
      </c>
      <c r="R10" s="290">
        <v>2.65</v>
      </c>
      <c r="S10" s="289">
        <v>4</v>
      </c>
      <c r="T10" s="288">
        <v>3.5999999999999996</v>
      </c>
      <c r="U10" s="289">
        <v>4</v>
      </c>
      <c r="V10" s="291">
        <v>4</v>
      </c>
      <c r="W10" s="292">
        <v>4</v>
      </c>
      <c r="X10" s="292">
        <v>4</v>
      </c>
      <c r="Y10" s="292">
        <v>4</v>
      </c>
      <c r="Z10" s="292">
        <v>4</v>
      </c>
      <c r="AA10" s="292">
        <v>4</v>
      </c>
      <c r="AB10" s="288">
        <f>+AC10+AE10+AG10+AI10+AK10+AM10+AO10+AQ10+AS10+AU10+AW10+AY10</f>
        <v>3</v>
      </c>
      <c r="AC10" s="288">
        <v>0.13</v>
      </c>
      <c r="AD10" s="293">
        <v>0.13</v>
      </c>
      <c r="AE10" s="288">
        <v>0.15000000000000002</v>
      </c>
      <c r="AF10" s="293">
        <v>0.15000000000000002</v>
      </c>
      <c r="AG10" s="288">
        <v>0.15000000000000002</v>
      </c>
      <c r="AH10" s="288">
        <v>0.15000000000000002</v>
      </c>
      <c r="AI10" s="288">
        <v>0.24</v>
      </c>
      <c r="AJ10" s="288">
        <v>0.24</v>
      </c>
      <c r="AK10" s="288">
        <v>0.36</v>
      </c>
      <c r="AL10" s="288">
        <v>0.36</v>
      </c>
      <c r="AM10" s="288">
        <v>0.36</v>
      </c>
      <c r="AN10" s="288">
        <v>0.36</v>
      </c>
      <c r="AO10" s="288">
        <v>0.45</v>
      </c>
      <c r="AP10" s="288">
        <v>0.45</v>
      </c>
      <c r="AQ10" s="288">
        <v>0.36</v>
      </c>
      <c r="AR10" s="288">
        <v>0.36</v>
      </c>
      <c r="AS10" s="288">
        <v>0.3</v>
      </c>
      <c r="AT10" s="288">
        <v>0.3</v>
      </c>
      <c r="AU10" s="288">
        <v>0.23</v>
      </c>
      <c r="AV10" s="288">
        <v>0.23</v>
      </c>
      <c r="AW10" s="288">
        <v>0.14000000000000001</v>
      </c>
      <c r="AX10" s="288">
        <v>0.14000000000000001</v>
      </c>
      <c r="AY10" s="288">
        <v>0.13</v>
      </c>
      <c r="AZ10" s="288">
        <v>0.13</v>
      </c>
      <c r="BA10" s="294">
        <f>+AC10+AE10+AG10+AI10+AK10+AM10+AO10+AQ10+AS10+AU10+AW10+AY10</f>
        <v>3</v>
      </c>
      <c r="BB10" s="294">
        <f t="shared" ref="BB10:BC10" si="1">+AC10+AE10+AG10+AI10+AK10+AM10+AO10+AQ10+AS10+AU10+AW10+AY10</f>
        <v>3</v>
      </c>
      <c r="BC10" s="294">
        <f t="shared" si="1"/>
        <v>3</v>
      </c>
      <c r="BD10" s="294">
        <f t="shared" ref="BD10:BE10" si="2">AC10+AE10+AG10+AI10+AK10+AM10+AO10+AQ10+AS10+AU10+AW10+AY10</f>
        <v>3</v>
      </c>
      <c r="BE10" s="294">
        <f t="shared" si="2"/>
        <v>3</v>
      </c>
      <c r="BF10" s="288">
        <v>7</v>
      </c>
      <c r="BG10" s="288">
        <v>0.1</v>
      </c>
      <c r="BH10" s="288">
        <v>0.1</v>
      </c>
      <c r="BI10" s="288">
        <v>0.24</v>
      </c>
      <c r="BJ10" s="288">
        <v>0.24</v>
      </c>
      <c r="BK10" s="288">
        <v>0.38</v>
      </c>
      <c r="BL10" s="288">
        <v>0.38</v>
      </c>
      <c r="BM10" s="288">
        <v>0.56000000000000005</v>
      </c>
      <c r="BN10" s="288">
        <v>0.56000000000000005</v>
      </c>
      <c r="BO10" s="288">
        <v>0.7</v>
      </c>
      <c r="BP10" s="288">
        <v>0.7</v>
      </c>
      <c r="BQ10" s="288">
        <v>0.78</v>
      </c>
      <c r="BR10" s="288">
        <v>0.78</v>
      </c>
      <c r="BS10" s="288">
        <v>0.78</v>
      </c>
      <c r="BT10" s="288">
        <v>0.78</v>
      </c>
      <c r="BU10" s="288">
        <v>0.74</v>
      </c>
      <c r="BV10" s="288">
        <v>0.74</v>
      </c>
      <c r="BW10" s="288">
        <v>0.7</v>
      </c>
      <c r="BX10" s="288">
        <v>0.7</v>
      </c>
      <c r="BY10" s="288">
        <v>0.7</v>
      </c>
      <c r="BZ10" s="288">
        <v>0.7</v>
      </c>
      <c r="CA10" s="288">
        <v>0.66</v>
      </c>
      <c r="CB10" s="288">
        <v>0.66</v>
      </c>
      <c r="CC10" s="288">
        <v>0.66</v>
      </c>
      <c r="CD10" s="288">
        <v>0.66</v>
      </c>
      <c r="CE10" s="294">
        <f>+BG10+BI10+BK10+BM10+BO10+BQ10+BS10+BU10+BW10+BY10+CA10+CC10</f>
        <v>7.0000000000000009</v>
      </c>
      <c r="CF10" s="294">
        <f t="shared" ref="CF10:CG10" si="3">+BG10+BI10+BK10+BM10+BO10+BQ10+BS10+BU10+BW10+BY10+CA10+CC10</f>
        <v>7.0000000000000009</v>
      </c>
      <c r="CG10" s="294">
        <f t="shared" si="3"/>
        <v>7.0000000000000009</v>
      </c>
      <c r="CH10" s="294">
        <f t="shared" ref="CH10:CI10" si="4">BG10+BI10+BK10+BM10+BO10+BQ10+BS10+BU10+BW10+BY10+CA10+CC10</f>
        <v>7.0000000000000009</v>
      </c>
      <c r="CI10" s="294">
        <f t="shared" si="4"/>
        <v>7.0000000000000009</v>
      </c>
      <c r="CJ10" s="289">
        <v>6</v>
      </c>
      <c r="CK10" s="288">
        <v>0.12</v>
      </c>
      <c r="CL10" s="288">
        <v>0.12</v>
      </c>
      <c r="CM10" s="288">
        <v>0.12</v>
      </c>
      <c r="CN10" s="288">
        <v>0.12</v>
      </c>
      <c r="CO10" s="288">
        <v>0.3</v>
      </c>
      <c r="CP10" s="288">
        <v>0.3</v>
      </c>
      <c r="CQ10" s="288">
        <v>0.6</v>
      </c>
      <c r="CR10" s="288">
        <v>0.6</v>
      </c>
      <c r="CS10" s="288">
        <v>0.9</v>
      </c>
      <c r="CT10" s="288">
        <v>0.9</v>
      </c>
      <c r="CU10" s="288">
        <v>0.9</v>
      </c>
      <c r="CV10" s="288">
        <v>0.9</v>
      </c>
      <c r="CW10" s="288">
        <v>0.9</v>
      </c>
      <c r="CX10" s="288">
        <v>0.9</v>
      </c>
      <c r="CY10" s="288">
        <v>0.6</v>
      </c>
      <c r="CZ10" s="288">
        <v>0.6</v>
      </c>
      <c r="DA10" s="288">
        <v>0.6</v>
      </c>
      <c r="DB10" s="288">
        <v>0.6</v>
      </c>
      <c r="DC10" s="288">
        <v>0.36</v>
      </c>
      <c r="DD10" s="288"/>
      <c r="DE10" s="288">
        <v>0.3</v>
      </c>
      <c r="DF10" s="288"/>
      <c r="DG10" s="288">
        <v>0.3</v>
      </c>
      <c r="DH10" s="288"/>
      <c r="DI10" s="288">
        <f t="shared" ref="DI10:DI15" si="5">+CK10+CM10+CO10+CQ10+CS10+CU10+CW10+CY10+DA10+DC10+DE10+DG10</f>
        <v>5.9999999999999991</v>
      </c>
      <c r="DJ10" s="288">
        <f t="shared" ref="DJ10:DJ13" si="6">+CK10+CM10+CO10+CQ10+CS10+CU10+CW10+CY10+DA10</f>
        <v>5.0399999999999991</v>
      </c>
      <c r="DK10" s="288">
        <f t="shared" ref="DK10:DK13" si="7">CL10+CN10+CP10+CR10+CT10+CV10+CX10+CZ10+DB10+DD10+DF10+DH10</f>
        <v>5.0399999999999991</v>
      </c>
      <c r="DL10" s="288">
        <f t="shared" ref="DL10:DL14" si="8">+CK10+CM10+CO10+CQ10+CS10+CU10+CW10+CY10+DA10+DC10+DE10+DG10</f>
        <v>5.9999999999999991</v>
      </c>
      <c r="DM10" s="288">
        <f t="shared" ref="DM10:DM12" si="9">CL10+CN10+CP10+CR10+CT10+CV10+CX10+CZ10+DB10+DD10+DF10+DH10</f>
        <v>5.0399999999999991</v>
      </c>
      <c r="DN10" s="289">
        <v>4</v>
      </c>
      <c r="DO10" s="295"/>
      <c r="DP10" s="295"/>
      <c r="DQ10" s="295"/>
      <c r="DR10" s="295"/>
      <c r="DS10" s="295"/>
      <c r="DT10" s="295"/>
      <c r="DU10" s="295"/>
      <c r="DV10" s="295"/>
      <c r="DW10" s="295"/>
      <c r="DX10" s="295"/>
      <c r="DY10" s="295"/>
      <c r="DZ10" s="295"/>
      <c r="EA10" s="295"/>
      <c r="EB10" s="295"/>
      <c r="EC10" s="295"/>
      <c r="ED10" s="295"/>
      <c r="EE10" s="295"/>
      <c r="EF10" s="295"/>
      <c r="EG10" s="295"/>
      <c r="EH10" s="295"/>
      <c r="EI10" s="295"/>
      <c r="EJ10" s="295"/>
      <c r="EK10" s="295"/>
      <c r="EL10" s="295"/>
      <c r="EM10" s="296"/>
      <c r="EN10" s="296"/>
      <c r="EO10" s="296"/>
      <c r="EP10" s="296"/>
      <c r="EQ10" s="296"/>
      <c r="ER10" s="297">
        <f>DB10/DA10</f>
        <v>1</v>
      </c>
      <c r="ES10" s="298">
        <f>+DK10/DJ10</f>
        <v>1</v>
      </c>
      <c r="ET10" s="298">
        <f>+DM10/DL10</f>
        <v>0.84</v>
      </c>
      <c r="EU10" s="299">
        <f>(AA10+BE10+CI10+DK10)/(Z10+BD10+CH10+DJ10)</f>
        <v>1</v>
      </c>
      <c r="EV10" s="300">
        <f>(AA10+BE10+CI10+DM10)/G10</f>
        <v>0.79333333333333333</v>
      </c>
      <c r="EW10" s="513" t="s">
        <v>846</v>
      </c>
      <c r="EX10" s="511" t="s">
        <v>179</v>
      </c>
      <c r="EY10" s="511" t="s">
        <v>179</v>
      </c>
      <c r="EZ10" s="540" t="s">
        <v>847</v>
      </c>
      <c r="FA10" s="541" t="s">
        <v>848</v>
      </c>
    </row>
    <row r="11" spans="1:157" ht="62.25" customHeight="1" x14ac:dyDescent="0.25">
      <c r="A11" s="480"/>
      <c r="B11" s="480"/>
      <c r="C11" s="480"/>
      <c r="D11" s="480"/>
      <c r="E11" s="480"/>
      <c r="F11" s="46" t="s">
        <v>326</v>
      </c>
      <c r="G11" s="301">
        <f>AA11+BE11+CI11+DL11+DN11</f>
        <v>5615590962</v>
      </c>
      <c r="H11" s="295">
        <v>355014000</v>
      </c>
      <c r="I11" s="295"/>
      <c r="J11" s="295"/>
      <c r="K11" s="295">
        <v>355014000</v>
      </c>
      <c r="L11" s="295">
        <v>85592000</v>
      </c>
      <c r="M11" s="295">
        <v>355014000</v>
      </c>
      <c r="N11" s="302">
        <v>233828000</v>
      </c>
      <c r="O11" s="295">
        <v>355014000</v>
      </c>
      <c r="P11" s="303">
        <v>233828000</v>
      </c>
      <c r="Q11" s="295">
        <v>364736000</v>
      </c>
      <c r="R11" s="302">
        <v>233828000</v>
      </c>
      <c r="S11" s="295">
        <v>364736000</v>
      </c>
      <c r="T11" s="295">
        <v>262868000</v>
      </c>
      <c r="U11" s="295">
        <v>364736000</v>
      </c>
      <c r="V11" s="295">
        <v>354700000</v>
      </c>
      <c r="W11" s="295">
        <v>355014000</v>
      </c>
      <c r="X11" s="295">
        <v>354700000</v>
      </c>
      <c r="Y11" s="295">
        <v>354700000</v>
      </c>
      <c r="Z11" s="301">
        <v>364736000</v>
      </c>
      <c r="AA11" s="301">
        <v>354700000</v>
      </c>
      <c r="AB11" s="301">
        <v>1279585000</v>
      </c>
      <c r="AC11" s="301">
        <v>0</v>
      </c>
      <c r="AD11" s="301">
        <v>0</v>
      </c>
      <c r="AE11" s="301">
        <v>393756000</v>
      </c>
      <c r="AF11" s="301">
        <v>393756000</v>
      </c>
      <c r="AG11" s="301">
        <v>593874725</v>
      </c>
      <c r="AH11" s="301">
        <v>593874725</v>
      </c>
      <c r="AI11" s="301">
        <v>0</v>
      </c>
      <c r="AJ11" s="301">
        <v>0</v>
      </c>
      <c r="AK11" s="301">
        <f>1002610725-AG11-AE11</f>
        <v>14980000</v>
      </c>
      <c r="AL11" s="301">
        <v>14980000</v>
      </c>
      <c r="AM11" s="301">
        <v>31425000</v>
      </c>
      <c r="AN11" s="301">
        <v>0</v>
      </c>
      <c r="AO11" s="301">
        <v>0</v>
      </c>
      <c r="AP11" s="301">
        <v>0</v>
      </c>
      <c r="AQ11" s="301">
        <v>25140000</v>
      </c>
      <c r="AR11" s="301">
        <v>25140000</v>
      </c>
      <c r="AS11" s="301">
        <v>0</v>
      </c>
      <c r="AT11" s="301">
        <v>25140000</v>
      </c>
      <c r="AU11" s="301">
        <v>4280000</v>
      </c>
      <c r="AV11" s="301">
        <v>0</v>
      </c>
      <c r="AW11" s="301">
        <v>71287000</v>
      </c>
      <c r="AX11" s="301">
        <v>0</v>
      </c>
      <c r="AY11" s="301">
        <v>59634017</v>
      </c>
      <c r="AZ11" s="301">
        <v>96468189</v>
      </c>
      <c r="BA11" s="301">
        <f t="shared" ref="BA11:BA15" si="10">AC11+AE11+AG11+AI11+AK11+AM11+AO11+AQ11+AS11+AU11+AW11+AY11</f>
        <v>1194376742</v>
      </c>
      <c r="BB11" s="301">
        <f t="shared" ref="BB11:BC11" si="11">+AC11+AE11+AG11+AI11+AK11+AM11+AO11+AQ11+AS11+AU11+AW11+AY11</f>
        <v>1194376742</v>
      </c>
      <c r="BC11" s="301">
        <f t="shared" si="11"/>
        <v>1149358914</v>
      </c>
      <c r="BD11" s="301">
        <f t="shared" ref="BD11:BE11" si="12">AC11+AE11+AG11+AI11+AK11+AM11+AO11+AQ11+AS11+AU11+AW11+AY11</f>
        <v>1194376742</v>
      </c>
      <c r="BE11" s="301">
        <f t="shared" si="12"/>
        <v>1149358914</v>
      </c>
      <c r="BF11" s="301">
        <v>1226257000</v>
      </c>
      <c r="BG11" s="301">
        <v>1180647506</v>
      </c>
      <c r="BH11" s="301">
        <v>1180647506</v>
      </c>
      <c r="BI11" s="301">
        <v>0</v>
      </c>
      <c r="BJ11" s="301"/>
      <c r="BK11" s="301"/>
      <c r="BL11" s="301"/>
      <c r="BM11" s="301"/>
      <c r="BN11" s="301">
        <v>0</v>
      </c>
      <c r="BO11" s="301"/>
      <c r="BP11" s="301"/>
      <c r="BQ11" s="301"/>
      <c r="BR11" s="301"/>
      <c r="BS11" s="301">
        <v>35546000</v>
      </c>
      <c r="BT11" s="301">
        <v>35546000</v>
      </c>
      <c r="BU11" s="301">
        <v>153144667</v>
      </c>
      <c r="BV11" s="301">
        <v>112910667</v>
      </c>
      <c r="BW11" s="301">
        <v>23840600</v>
      </c>
      <c r="BX11" s="301">
        <v>46014600</v>
      </c>
      <c r="BY11" s="301">
        <v>15813800</v>
      </c>
      <c r="BZ11" s="301">
        <v>-2577000</v>
      </c>
      <c r="CA11" s="301">
        <v>84136233</v>
      </c>
      <c r="CB11" s="301">
        <v>56686100</v>
      </c>
      <c r="CC11" s="301">
        <v>52413108.666666664</v>
      </c>
      <c r="CD11" s="301">
        <v>114307375</v>
      </c>
      <c r="CE11" s="301">
        <f t="shared" ref="CE11:CE12" si="13">BG11+BI11+BK11+BM11+BO11+BQ11+BS11+BU11+BW11+BY11+CA11+CC11</f>
        <v>1545541914.6666667</v>
      </c>
      <c r="CF11" s="301">
        <f t="shared" ref="CF11:CG11" si="14">+BG11+BI11+BK11+BM11+BO11+BQ11+BS11+BU11+BW11+BY11+CA11+CC11</f>
        <v>1545541914.6666667</v>
      </c>
      <c r="CG11" s="301">
        <f t="shared" si="14"/>
        <v>1543535248</v>
      </c>
      <c r="CH11" s="301">
        <f t="shared" ref="CH11:CI11" si="15">BG11+BI11+BK11+BM11+BO11+BQ11+BS11+BU11+BW11+BY11+CA11+CC11</f>
        <v>1545541914.6666667</v>
      </c>
      <c r="CI11" s="301">
        <f t="shared" si="15"/>
        <v>1543535248</v>
      </c>
      <c r="CJ11" s="301">
        <v>1580418000</v>
      </c>
      <c r="CK11" s="301"/>
      <c r="CL11" s="301"/>
      <c r="CM11" s="301">
        <v>1039261984</v>
      </c>
      <c r="CN11" s="301">
        <v>1039261984</v>
      </c>
      <c r="CO11" s="301">
        <v>203163000</v>
      </c>
      <c r="CP11" s="301">
        <v>203163000</v>
      </c>
      <c r="CQ11" s="301">
        <v>221644000</v>
      </c>
      <c r="CR11" s="301">
        <v>68752000</v>
      </c>
      <c r="CS11" s="301">
        <v>102592000</v>
      </c>
      <c r="CT11" s="301">
        <v>42199000</v>
      </c>
      <c r="CU11" s="301">
        <v>46656000</v>
      </c>
      <c r="CV11" s="301">
        <v>106340000</v>
      </c>
      <c r="CW11" s="301"/>
      <c r="CX11" s="301">
        <v>40911000</v>
      </c>
      <c r="CY11" s="301"/>
      <c r="CZ11" s="301">
        <v>0</v>
      </c>
      <c r="DA11" s="301"/>
      <c r="DB11" s="301">
        <v>8245000</v>
      </c>
      <c r="DC11" s="301"/>
      <c r="DD11" s="301"/>
      <c r="DE11" s="301"/>
      <c r="DF11" s="301"/>
      <c r="DG11" s="301">
        <v>-38212184</v>
      </c>
      <c r="DH11" s="301"/>
      <c r="DI11" s="301">
        <f t="shared" si="5"/>
        <v>1575104800</v>
      </c>
      <c r="DJ11" s="304">
        <f>+CK11+CM11+CO11+CQ11+CS11+CU11+CW11+CY11+DA11+DG11</f>
        <v>1575104800</v>
      </c>
      <c r="DK11" s="301">
        <f t="shared" si="7"/>
        <v>1508871984</v>
      </c>
      <c r="DL11" s="301">
        <f t="shared" si="8"/>
        <v>1575104800</v>
      </c>
      <c r="DM11" s="301">
        <f t="shared" si="9"/>
        <v>1508871984</v>
      </c>
      <c r="DN11" s="301">
        <v>992892000</v>
      </c>
      <c r="DO11" s="302"/>
      <c r="DP11" s="302"/>
      <c r="DQ11" s="302"/>
      <c r="DR11" s="302"/>
      <c r="DS11" s="302"/>
      <c r="DT11" s="302"/>
      <c r="DU11" s="302"/>
      <c r="DV11" s="302"/>
      <c r="DW11" s="302"/>
      <c r="DX11" s="302"/>
      <c r="DY11" s="302"/>
      <c r="DZ11" s="302"/>
      <c r="EA11" s="302"/>
      <c r="EB11" s="302"/>
      <c r="EC11" s="302"/>
      <c r="ED11" s="302"/>
      <c r="EE11" s="302"/>
      <c r="EF11" s="302"/>
      <c r="EG11" s="302"/>
      <c r="EH11" s="302"/>
      <c r="EI11" s="302"/>
      <c r="EJ11" s="302"/>
      <c r="EK11" s="302"/>
      <c r="EL11" s="302"/>
      <c r="EM11" s="302"/>
      <c r="EN11" s="302"/>
      <c r="EO11" s="302"/>
      <c r="EP11" s="302"/>
      <c r="EQ11" s="302"/>
      <c r="ER11" s="297">
        <f>IFERROR(DB11/DA11,0)</f>
        <v>0</v>
      </c>
      <c r="ES11" s="298">
        <f>+DK11/DJ11</f>
        <v>0.95795021639195055</v>
      </c>
      <c r="ET11" s="298">
        <f>+DM11/DL11</f>
        <v>0.95795021639195055</v>
      </c>
      <c r="EU11" s="299">
        <f t="shared" ref="EU11:EU12" si="16">(AA11+BE11+CI11+DK11)/(Z11+BD11+CH11+DJ11)</f>
        <v>0.97365392135892237</v>
      </c>
      <c r="EV11" s="300">
        <f t="shared" ref="EV11" si="17">(AA11+BE11+CI11+DM11)/G11</f>
        <v>0.8113956619762791</v>
      </c>
      <c r="EW11" s="512"/>
      <c r="EX11" s="512"/>
      <c r="EY11" s="512"/>
      <c r="EZ11" s="540"/>
      <c r="FA11" s="541"/>
    </row>
    <row r="12" spans="1:157" ht="62.25" customHeight="1" x14ac:dyDescent="0.25">
      <c r="A12" s="480"/>
      <c r="B12" s="480"/>
      <c r="C12" s="480"/>
      <c r="D12" s="480"/>
      <c r="E12" s="480"/>
      <c r="F12" s="47" t="s">
        <v>327</v>
      </c>
      <c r="G12" s="301"/>
      <c r="H12" s="295"/>
      <c r="I12" s="295"/>
      <c r="J12" s="295"/>
      <c r="K12" s="295"/>
      <c r="L12" s="295"/>
      <c r="M12" s="295"/>
      <c r="N12" s="302"/>
      <c r="O12" s="295"/>
      <c r="P12" s="303"/>
      <c r="Q12" s="295"/>
      <c r="R12" s="302"/>
      <c r="S12" s="295"/>
      <c r="T12" s="295"/>
      <c r="U12" s="295"/>
      <c r="V12" s="295"/>
      <c r="W12" s="295"/>
      <c r="X12" s="295"/>
      <c r="Y12" s="295"/>
      <c r="Z12" s="301"/>
      <c r="AA12" s="301"/>
      <c r="AB12" s="301">
        <f t="shared" ref="AB12:AB14" si="18">+AC12+AE12+AG12+AI12+AK12+AM12+AO12+AQ12+AS12+AU12+AW12+AY12</f>
        <v>1194376742</v>
      </c>
      <c r="AC12" s="301">
        <v>0</v>
      </c>
      <c r="AD12" s="301">
        <v>0</v>
      </c>
      <c r="AE12" s="301">
        <v>0</v>
      </c>
      <c r="AF12" s="301">
        <v>0</v>
      </c>
      <c r="AG12" s="301">
        <v>16760400</v>
      </c>
      <c r="AH12" s="301">
        <v>16760400</v>
      </c>
      <c r="AI12" s="301">
        <v>88882756</v>
      </c>
      <c r="AJ12" s="301">
        <v>88882756</v>
      </c>
      <c r="AK12" s="301">
        <v>58365467</v>
      </c>
      <c r="AL12" s="301">
        <v>58365467</v>
      </c>
      <c r="AM12" s="301">
        <v>148440312</v>
      </c>
      <c r="AN12" s="301">
        <f>305007935-164008623</f>
        <v>140999312</v>
      </c>
      <c r="AO12" s="301">
        <v>103806656</v>
      </c>
      <c r="AP12" s="301">
        <v>98737856</v>
      </c>
      <c r="AQ12" s="301">
        <v>103806656</v>
      </c>
      <c r="AR12" s="301">
        <v>106884456</v>
      </c>
      <c r="AS12" s="301">
        <v>104644656</v>
      </c>
      <c r="AT12" s="301">
        <v>103806656</v>
      </c>
      <c r="AU12" s="301">
        <v>114910156</v>
      </c>
      <c r="AV12" s="301">
        <v>112316656</v>
      </c>
      <c r="AW12" s="301">
        <v>118516656</v>
      </c>
      <c r="AX12" s="301">
        <v>104459656</v>
      </c>
      <c r="AY12" s="301">
        <v>336243027</v>
      </c>
      <c r="AZ12" s="301">
        <v>112504423</v>
      </c>
      <c r="BA12" s="301">
        <f t="shared" si="10"/>
        <v>1194376742</v>
      </c>
      <c r="BB12" s="301">
        <f t="shared" ref="BB12:BC12" si="19">+AC12+AE12+AG12+AI12+AK12+AM12+AO12+AQ12+AS12+AU12+AW12+AY12</f>
        <v>1194376742</v>
      </c>
      <c r="BC12" s="301">
        <f t="shared" si="19"/>
        <v>943717638</v>
      </c>
      <c r="BD12" s="301">
        <f t="shared" ref="BD12:BE12" si="20">AC12+AE12+AG12+AI12+AK12+AM12+AO12+AQ12+AS12+AU12+AW12+AY12</f>
        <v>1194376742</v>
      </c>
      <c r="BE12" s="301">
        <f t="shared" si="20"/>
        <v>943717638</v>
      </c>
      <c r="BF12" s="301">
        <v>1226257000</v>
      </c>
      <c r="BG12" s="301"/>
      <c r="BH12" s="301"/>
      <c r="BI12" s="301">
        <v>43432455</v>
      </c>
      <c r="BJ12" s="301">
        <v>1608700</v>
      </c>
      <c r="BK12" s="301">
        <v>117389455</v>
      </c>
      <c r="BL12" s="301">
        <v>103771042</v>
      </c>
      <c r="BM12" s="301">
        <v>117389455</v>
      </c>
      <c r="BN12" s="301">
        <v>122876542</v>
      </c>
      <c r="BO12" s="301">
        <v>117389455</v>
      </c>
      <c r="BP12" s="301">
        <v>108298942</v>
      </c>
      <c r="BQ12" s="301">
        <v>116056455</v>
      </c>
      <c r="BR12" s="301">
        <v>121120942</v>
      </c>
      <c r="BS12" s="301">
        <v>116056455</v>
      </c>
      <c r="BT12" s="301">
        <v>114709942</v>
      </c>
      <c r="BU12" s="301">
        <v>121134455</v>
      </c>
      <c r="BV12" s="301">
        <v>115387009</v>
      </c>
      <c r="BW12" s="301">
        <v>150718455</v>
      </c>
      <c r="BX12" s="301">
        <v>135353602</v>
      </c>
      <c r="BY12" s="301">
        <v>151573255</v>
      </c>
      <c r="BZ12" s="301">
        <v>143158608</v>
      </c>
      <c r="CA12" s="301">
        <v>148141455</v>
      </c>
      <c r="CB12" s="301">
        <v>144568942</v>
      </c>
      <c r="CC12" s="301">
        <v>346260564.66666675</v>
      </c>
      <c r="CD12" s="301">
        <v>214143942</v>
      </c>
      <c r="CE12" s="301">
        <f t="shared" si="13"/>
        <v>1545541914.6666667</v>
      </c>
      <c r="CF12" s="301">
        <f t="shared" ref="CF12:CG12" si="21">+BG12+BI12+BK12+BM12+BO12+BQ12+BS12+BU12+BW12+BY12+CA12+CC12</f>
        <v>1545541914.6666667</v>
      </c>
      <c r="CG12" s="301">
        <f t="shared" si="21"/>
        <v>1324998213</v>
      </c>
      <c r="CH12" s="301">
        <f t="shared" ref="CH12:CI12" si="22">BG12+BI12+BK12+BM12+BO12+BQ12+BS12+BU12+BW12+BY12+CA12+CC12</f>
        <v>1545541914.6666667</v>
      </c>
      <c r="CI12" s="301">
        <f t="shared" si="22"/>
        <v>1324998213</v>
      </c>
      <c r="CJ12" s="301">
        <v>1580418000</v>
      </c>
      <c r="CK12" s="301"/>
      <c r="CL12" s="301"/>
      <c r="CM12" s="301"/>
      <c r="CN12" s="301"/>
      <c r="CO12" s="301">
        <v>22999933</v>
      </c>
      <c r="CP12" s="301">
        <v>22999933</v>
      </c>
      <c r="CQ12" s="301">
        <v>156138863</v>
      </c>
      <c r="CR12" s="301">
        <v>153249930</v>
      </c>
      <c r="CS12" s="301">
        <v>146086098</v>
      </c>
      <c r="CT12" s="301">
        <v>125674098</v>
      </c>
      <c r="CU12" s="301">
        <v>160742098</v>
      </c>
      <c r="CV12" s="301">
        <v>130891965</v>
      </c>
      <c r="CW12" s="301">
        <v>146086098</v>
      </c>
      <c r="CX12" s="301">
        <v>140578498</v>
      </c>
      <c r="CY12" s="301">
        <v>146086098</v>
      </c>
      <c r="CZ12" s="301">
        <v>176563898</v>
      </c>
      <c r="DA12" s="301">
        <v>146086098</v>
      </c>
      <c r="DB12" s="301">
        <v>161330098</v>
      </c>
      <c r="DC12" s="301">
        <v>146086098</v>
      </c>
      <c r="DD12" s="301"/>
      <c r="DE12" s="301">
        <v>146086098</v>
      </c>
      <c r="DF12" s="301"/>
      <c r="DG12" s="301">
        <v>285427318</v>
      </c>
      <c r="DH12" s="301"/>
      <c r="DI12" s="301">
        <f t="shared" si="5"/>
        <v>1501824800</v>
      </c>
      <c r="DJ12" s="304">
        <f t="shared" si="6"/>
        <v>924225286</v>
      </c>
      <c r="DK12" s="301">
        <f t="shared" si="7"/>
        <v>911288420</v>
      </c>
      <c r="DL12" s="301">
        <f t="shared" si="8"/>
        <v>1501824800</v>
      </c>
      <c r="DM12" s="301">
        <f t="shared" si="9"/>
        <v>911288420</v>
      </c>
      <c r="DN12" s="301"/>
      <c r="DO12" s="302"/>
      <c r="DP12" s="302"/>
      <c r="DQ12" s="302"/>
      <c r="DR12" s="302"/>
      <c r="DS12" s="302"/>
      <c r="DT12" s="302"/>
      <c r="DU12" s="302"/>
      <c r="DV12" s="302"/>
      <c r="DW12" s="302"/>
      <c r="DX12" s="302"/>
      <c r="DY12" s="302"/>
      <c r="DZ12" s="302"/>
      <c r="EA12" s="302"/>
      <c r="EB12" s="302"/>
      <c r="EC12" s="302"/>
      <c r="ED12" s="302"/>
      <c r="EE12" s="302"/>
      <c r="EF12" s="302"/>
      <c r="EG12" s="302"/>
      <c r="EH12" s="302"/>
      <c r="EI12" s="302"/>
      <c r="EJ12" s="302"/>
      <c r="EK12" s="302"/>
      <c r="EL12" s="302"/>
      <c r="EM12" s="302"/>
      <c r="EN12" s="302"/>
      <c r="EO12" s="302"/>
      <c r="EP12" s="302"/>
      <c r="EQ12" s="302"/>
      <c r="ER12" s="297">
        <f t="shared" ref="ER12:ER44" si="23">IFERROR(DB12/DA12,0)</f>
        <v>1.1043494227630064</v>
      </c>
      <c r="ES12" s="298">
        <f t="shared" ref="ES12" si="24">+DK12/DJ12</f>
        <v>0.98600247559121645</v>
      </c>
      <c r="ET12" s="298">
        <f t="shared" ref="ET12" si="25">+DM12/DL12</f>
        <v>0.60678743619095921</v>
      </c>
      <c r="EU12" s="299">
        <f t="shared" si="16"/>
        <v>0.86787100090988156</v>
      </c>
      <c r="EV12" s="300">
        <f t="shared" ref="EV12:EV13" si="26">IFERROR((AA12+BE12+CI12+DM12)/G12,0)</f>
        <v>0</v>
      </c>
      <c r="EW12" s="512"/>
      <c r="EX12" s="512"/>
      <c r="EY12" s="512"/>
      <c r="EZ12" s="540"/>
      <c r="FA12" s="541"/>
    </row>
    <row r="13" spans="1:157" ht="62.25" customHeight="1" x14ac:dyDescent="0.25">
      <c r="A13" s="480"/>
      <c r="B13" s="480"/>
      <c r="C13" s="480"/>
      <c r="D13" s="480"/>
      <c r="E13" s="480"/>
      <c r="F13" s="45" t="s">
        <v>328</v>
      </c>
      <c r="G13" s="305">
        <f t="shared" ref="G13:G14" si="27">AA13+BE13+CI13+DL13+DN13</f>
        <v>0</v>
      </c>
      <c r="H13" s="306"/>
      <c r="I13" s="306"/>
      <c r="J13" s="306"/>
      <c r="K13" s="306"/>
      <c r="L13" s="307"/>
      <c r="M13" s="306"/>
      <c r="N13" s="307"/>
      <c r="O13" s="306"/>
      <c r="P13" s="307"/>
      <c r="Q13" s="306"/>
      <c r="R13" s="307"/>
      <c r="S13" s="306"/>
      <c r="T13" s="306"/>
      <c r="U13" s="306"/>
      <c r="V13" s="306"/>
      <c r="W13" s="306"/>
      <c r="X13" s="306"/>
      <c r="Y13" s="306"/>
      <c r="Z13" s="306"/>
      <c r="AA13" s="306"/>
      <c r="AB13" s="296">
        <f t="shared" si="18"/>
        <v>0</v>
      </c>
      <c r="AC13" s="308"/>
      <c r="AD13" s="296"/>
      <c r="AE13" s="308"/>
      <c r="AF13" s="296"/>
      <c r="AG13" s="308"/>
      <c r="AH13" s="306"/>
      <c r="AI13" s="308"/>
      <c r="AJ13" s="306"/>
      <c r="AK13" s="306"/>
      <c r="AL13" s="306"/>
      <c r="AM13" s="306"/>
      <c r="AN13" s="306"/>
      <c r="AO13" s="306"/>
      <c r="AP13" s="306"/>
      <c r="AQ13" s="306"/>
      <c r="AR13" s="306"/>
      <c r="AS13" s="306"/>
      <c r="AT13" s="306"/>
      <c r="AU13" s="306"/>
      <c r="AV13" s="306"/>
      <c r="AW13" s="306">
        <v>0</v>
      </c>
      <c r="AX13" s="306"/>
      <c r="AY13" s="306"/>
      <c r="AZ13" s="309"/>
      <c r="BA13" s="310">
        <f t="shared" si="10"/>
        <v>0</v>
      </c>
      <c r="BB13" s="311">
        <f t="shared" ref="BB13:BC13" si="28">+AC13+AE13+AG13+AI13+AK13+AM13+AO13+AQ13+AS13+AU13+AW13+AY13</f>
        <v>0</v>
      </c>
      <c r="BC13" s="312">
        <f t="shared" si="28"/>
        <v>0</v>
      </c>
      <c r="BD13" s="310">
        <f t="shared" ref="BD13:BE13" si="29">AC13+AE13+AG13+AI13+AK13+AM13+AO13+AQ13+AS13+AU13+AW13+AY13</f>
        <v>0</v>
      </c>
      <c r="BE13" s="312">
        <f t="shared" si="29"/>
        <v>0</v>
      </c>
      <c r="BF13" s="310"/>
      <c r="BG13" s="306"/>
      <c r="BH13" s="306"/>
      <c r="BI13" s="306"/>
      <c r="BJ13" s="306"/>
      <c r="BK13" s="306"/>
      <c r="BL13" s="306"/>
      <c r="BM13" s="306"/>
      <c r="BN13" s="306"/>
      <c r="BO13" s="306"/>
      <c r="BP13" s="306"/>
      <c r="BQ13" s="306"/>
      <c r="BR13" s="306"/>
      <c r="BS13" s="306"/>
      <c r="BT13" s="306"/>
      <c r="BU13" s="306"/>
      <c r="BV13" s="306"/>
      <c r="BW13" s="306"/>
      <c r="BX13" s="306"/>
      <c r="BY13" s="306"/>
      <c r="BZ13" s="306"/>
      <c r="CA13" s="306"/>
      <c r="CB13" s="306"/>
      <c r="CC13" s="309"/>
      <c r="CD13" s="306"/>
      <c r="CE13" s="312"/>
      <c r="CF13" s="312">
        <f t="shared" ref="CF13:CG13" si="30">+BG13+BI13+BK13+BM13+BO13+BQ13+BS13+BU13+BW13+BY13+CA13+CC13</f>
        <v>0</v>
      </c>
      <c r="CG13" s="310">
        <f t="shared" si="30"/>
        <v>0</v>
      </c>
      <c r="CH13" s="312">
        <f t="shared" ref="CH13:CI13" si="31">BG13+BI13+BK13+BM13+BO13+BQ13+BS13+BU13+BW13+BY13+CA13+CC13</f>
        <v>0</v>
      </c>
      <c r="CI13" s="310">
        <f t="shared" si="31"/>
        <v>0</v>
      </c>
      <c r="CJ13" s="306"/>
      <c r="CK13" s="306"/>
      <c r="CL13" s="306"/>
      <c r="CM13" s="306"/>
      <c r="CN13" s="306"/>
      <c r="CO13" s="306"/>
      <c r="CP13" s="306"/>
      <c r="CQ13" s="306"/>
      <c r="CR13" s="306"/>
      <c r="CS13" s="306"/>
      <c r="CT13" s="310">
        <v>0</v>
      </c>
      <c r="CU13" s="306"/>
      <c r="CV13" s="301">
        <v>0</v>
      </c>
      <c r="CW13" s="306"/>
      <c r="CX13" s="306">
        <v>0</v>
      </c>
      <c r="CY13" s="306"/>
      <c r="CZ13" s="306">
        <v>0</v>
      </c>
      <c r="DA13" s="306"/>
      <c r="DB13" s="306">
        <v>0</v>
      </c>
      <c r="DC13" s="306"/>
      <c r="DD13" s="306"/>
      <c r="DE13" s="306"/>
      <c r="DF13" s="306"/>
      <c r="DG13" s="306"/>
      <c r="DH13" s="306"/>
      <c r="DI13" s="310">
        <f t="shared" si="5"/>
        <v>0</v>
      </c>
      <c r="DJ13" s="305">
        <f t="shared" si="6"/>
        <v>0</v>
      </c>
      <c r="DK13" s="311">
        <f t="shared" si="7"/>
        <v>0</v>
      </c>
      <c r="DL13" s="310">
        <f t="shared" si="8"/>
        <v>0</v>
      </c>
      <c r="DM13" s="311">
        <f t="shared" ref="DM13:DM14" si="32">CL13+CN13+CP13+CR13+CT13+CV13+CX13+CX13+CX13+CZ13+DB13+DD13+DF13+DH13</f>
        <v>0</v>
      </c>
      <c r="DN13" s="306"/>
      <c r="DO13" s="306"/>
      <c r="DP13" s="306"/>
      <c r="DQ13" s="306"/>
      <c r="DR13" s="306"/>
      <c r="DS13" s="306"/>
      <c r="DT13" s="306"/>
      <c r="DU13" s="306"/>
      <c r="DV13" s="306"/>
      <c r="DW13" s="306"/>
      <c r="DX13" s="306"/>
      <c r="DY13" s="306"/>
      <c r="DZ13" s="306"/>
      <c r="EA13" s="306"/>
      <c r="EB13" s="306"/>
      <c r="EC13" s="306"/>
      <c r="ED13" s="306"/>
      <c r="EE13" s="306"/>
      <c r="EF13" s="306"/>
      <c r="EG13" s="306"/>
      <c r="EH13" s="306"/>
      <c r="EI13" s="306"/>
      <c r="EJ13" s="306"/>
      <c r="EK13" s="306"/>
      <c r="EL13" s="306"/>
      <c r="EM13" s="296"/>
      <c r="EN13" s="296"/>
      <c r="EO13" s="296"/>
      <c r="EP13" s="296"/>
      <c r="EQ13" s="296"/>
      <c r="ER13" s="297">
        <f t="shared" si="23"/>
        <v>0</v>
      </c>
      <c r="ES13" s="298">
        <f>IFERROR(+DK13/DJ13,0)</f>
        <v>0</v>
      </c>
      <c r="ET13" s="298">
        <f>IFERROR(+DM13/DL13,0)</f>
        <v>0</v>
      </c>
      <c r="EU13" s="299">
        <f>IFERROR((AA13+BE13+CI13+DK13)/(Z13+BD13+CH13+DJ13),0)</f>
        <v>0</v>
      </c>
      <c r="EV13" s="300">
        <f t="shared" si="26"/>
        <v>0</v>
      </c>
      <c r="EW13" s="512"/>
      <c r="EX13" s="512"/>
      <c r="EY13" s="512"/>
      <c r="EZ13" s="540"/>
      <c r="FA13" s="541"/>
    </row>
    <row r="14" spans="1:157" ht="62.25" customHeight="1" x14ac:dyDescent="0.25">
      <c r="A14" s="480"/>
      <c r="B14" s="480"/>
      <c r="C14" s="480"/>
      <c r="D14" s="480"/>
      <c r="E14" s="480"/>
      <c r="F14" s="46" t="s">
        <v>329</v>
      </c>
      <c r="G14" s="301">
        <f t="shared" si="27"/>
        <v>481382038</v>
      </c>
      <c r="H14" s="295"/>
      <c r="I14" s="295"/>
      <c r="J14" s="295"/>
      <c r="K14" s="295"/>
      <c r="L14" s="295"/>
      <c r="M14" s="295"/>
      <c r="N14" s="302"/>
      <c r="O14" s="295"/>
      <c r="P14" s="303"/>
      <c r="Q14" s="295"/>
      <c r="R14" s="302"/>
      <c r="S14" s="295"/>
      <c r="T14" s="295"/>
      <c r="U14" s="295"/>
      <c r="V14" s="295"/>
      <c r="W14" s="295"/>
      <c r="X14" s="295"/>
      <c r="Y14" s="295"/>
      <c r="Z14" s="301"/>
      <c r="AA14" s="301"/>
      <c r="AB14" s="301">
        <f t="shared" si="18"/>
        <v>111261701</v>
      </c>
      <c r="AC14" s="301">
        <v>22135533</v>
      </c>
      <c r="AD14" s="301">
        <v>22135533</v>
      </c>
      <c r="AE14" s="301">
        <v>50305801</v>
      </c>
      <c r="AF14" s="301">
        <v>50305801</v>
      </c>
      <c r="AG14" s="301">
        <v>38820367</v>
      </c>
      <c r="AH14" s="301">
        <v>38820367</v>
      </c>
      <c r="AI14" s="301">
        <v>0</v>
      </c>
      <c r="AJ14" s="301">
        <v>0</v>
      </c>
      <c r="AK14" s="301"/>
      <c r="AL14" s="301"/>
      <c r="AM14" s="301"/>
      <c r="AN14" s="301"/>
      <c r="AO14" s="301"/>
      <c r="AP14" s="301"/>
      <c r="AQ14" s="301"/>
      <c r="AR14" s="301"/>
      <c r="AS14" s="301"/>
      <c r="AT14" s="301"/>
      <c r="AU14" s="301"/>
      <c r="AV14" s="301"/>
      <c r="AW14" s="301"/>
      <c r="AX14" s="301"/>
      <c r="AY14" s="301"/>
      <c r="AZ14" s="301"/>
      <c r="BA14" s="301">
        <f t="shared" si="10"/>
        <v>111261701</v>
      </c>
      <c r="BB14" s="301">
        <f t="shared" ref="BB14:BC14" si="33">+AC14+AE14+AG14+AI14+AK14+AM14+AO14+AQ14+AS14+AU14+AW14+AY14</f>
        <v>111261701</v>
      </c>
      <c r="BC14" s="301">
        <f t="shared" si="33"/>
        <v>111261701</v>
      </c>
      <c r="BD14" s="301">
        <f t="shared" ref="BD14:BE14" si="34">AC14+AE14+AG14+AI14+AK14+AM14+AO14+AQ14+AS14+AU14+AW14+AY14</f>
        <v>111261701</v>
      </c>
      <c r="BE14" s="301">
        <f t="shared" si="34"/>
        <v>111261701</v>
      </c>
      <c r="BF14" s="301">
        <v>179192543</v>
      </c>
      <c r="BG14" s="301">
        <v>46384200</v>
      </c>
      <c r="BH14" s="301">
        <v>46384200</v>
      </c>
      <c r="BI14" s="301">
        <v>77962855</v>
      </c>
      <c r="BJ14" s="301">
        <v>60814736</v>
      </c>
      <c r="BK14" s="301">
        <v>7441000</v>
      </c>
      <c r="BL14" s="301">
        <v>17709800</v>
      </c>
      <c r="BM14" s="301">
        <v>7441000</v>
      </c>
      <c r="BN14" s="301">
        <v>7441000</v>
      </c>
      <c r="BO14" s="301">
        <f>7441000-19572733</f>
        <v>-12131733</v>
      </c>
      <c r="BP14" s="301">
        <v>7441000</v>
      </c>
      <c r="BQ14" s="301">
        <v>7441000</v>
      </c>
      <c r="BR14" s="301">
        <v>7441000</v>
      </c>
      <c r="BS14" s="301">
        <v>7441000</v>
      </c>
      <c r="BT14" s="301">
        <v>7441000</v>
      </c>
      <c r="BU14" s="301">
        <v>4960667</v>
      </c>
      <c r="BV14" s="301">
        <v>4960667</v>
      </c>
      <c r="BW14" s="301">
        <v>-6876000</v>
      </c>
      <c r="BX14" s="301"/>
      <c r="BY14" s="301"/>
      <c r="BZ14" s="301"/>
      <c r="CA14" s="301"/>
      <c r="CB14" s="301"/>
      <c r="CC14" s="301">
        <v>19569414</v>
      </c>
      <c r="CD14" s="301"/>
      <c r="CE14" s="301">
        <f t="shared" ref="CE14:CE15" si="35">BG14+BI14+BK14+BM14+BO14+BQ14+BS14+BU14+BW14+BY14+CA14+CC14</f>
        <v>159633403</v>
      </c>
      <c r="CF14" s="301">
        <f t="shared" ref="CF14:CG14" si="36">+BG14+BI14+BK14+BM14+BO14+BQ14+BS14+BU14+BW14+BY14+CA14+CC14</f>
        <v>159633403</v>
      </c>
      <c r="CG14" s="301">
        <f t="shared" si="36"/>
        <v>159633403</v>
      </c>
      <c r="CH14" s="301">
        <f t="shared" ref="CH14:CI14" si="37">BG14+BI14+BK14+BM14+BO14+BQ14+BS14+BU14+BW14+BY14+CA14+CC14</f>
        <v>159633403</v>
      </c>
      <c r="CI14" s="301">
        <f t="shared" si="37"/>
        <v>159633403</v>
      </c>
      <c r="CJ14" s="301">
        <v>218537035</v>
      </c>
      <c r="CK14" s="301">
        <v>68003943</v>
      </c>
      <c r="CL14" s="301">
        <v>68003943</v>
      </c>
      <c r="CM14" s="301">
        <v>99719258</v>
      </c>
      <c r="CN14" s="301">
        <v>99719258</v>
      </c>
      <c r="CO14" s="301">
        <v>30551033</v>
      </c>
      <c r="CP14" s="301">
        <v>30551033</v>
      </c>
      <c r="CQ14" s="301">
        <v>17912100</v>
      </c>
      <c r="CR14" s="301">
        <v>3010000</v>
      </c>
      <c r="CS14" s="301"/>
      <c r="CT14" s="301">
        <v>2595633</v>
      </c>
      <c r="CU14" s="301"/>
      <c r="CV14" s="301">
        <v>6607067</v>
      </c>
      <c r="CW14" s="301">
        <v>-1</v>
      </c>
      <c r="CX14" s="301"/>
      <c r="CY14" s="301"/>
      <c r="CZ14" s="301">
        <v>0</v>
      </c>
      <c r="DA14" s="301">
        <v>-5699399</v>
      </c>
      <c r="DB14" s="301"/>
      <c r="DC14" s="301"/>
      <c r="DD14" s="301"/>
      <c r="DE14" s="301"/>
      <c r="DF14" s="301"/>
      <c r="DG14" s="301"/>
      <c r="DH14" s="301"/>
      <c r="DI14" s="301">
        <f>+CK14+CM14+CO14+CQ14+CS14+CU14+CW14+CY14+DA14+DC14+DE14+DG14</f>
        <v>210486934</v>
      </c>
      <c r="DJ14" s="304">
        <f>+CK14+CM14+CO14+CQ14+CS14+CU14+CW14+CY14+DA14</f>
        <v>210486934</v>
      </c>
      <c r="DK14" s="301">
        <f>CL14+CN14+CP14+CR14+CT14+CV14+CX14+CX14+CX14+CZ14+DB14+DD14+DF14+DH14</f>
        <v>210486934</v>
      </c>
      <c r="DL14" s="301">
        <f t="shared" si="8"/>
        <v>210486934</v>
      </c>
      <c r="DM14" s="301">
        <f t="shared" si="32"/>
        <v>210486934</v>
      </c>
      <c r="DN14" s="301"/>
      <c r="DO14" s="306"/>
      <c r="DP14" s="306"/>
      <c r="DQ14" s="306"/>
      <c r="DR14" s="306"/>
      <c r="DS14" s="306"/>
      <c r="DT14" s="306"/>
      <c r="DU14" s="306"/>
      <c r="DV14" s="306"/>
      <c r="DW14" s="306"/>
      <c r="DX14" s="306"/>
      <c r="DY14" s="306"/>
      <c r="DZ14" s="306"/>
      <c r="EA14" s="306"/>
      <c r="EB14" s="306"/>
      <c r="EC14" s="306"/>
      <c r="ED14" s="306"/>
      <c r="EE14" s="306"/>
      <c r="EF14" s="306"/>
      <c r="EG14" s="306"/>
      <c r="EH14" s="306"/>
      <c r="EI14" s="306"/>
      <c r="EJ14" s="306"/>
      <c r="EK14" s="306"/>
      <c r="EL14" s="306"/>
      <c r="EM14" s="302"/>
      <c r="EN14" s="302"/>
      <c r="EO14" s="302"/>
      <c r="EP14" s="302"/>
      <c r="EQ14" s="302"/>
      <c r="ER14" s="297">
        <f t="shared" si="23"/>
        <v>0</v>
      </c>
      <c r="ES14" s="298">
        <f t="shared" ref="ES14:ES19" si="38">+DK14/DJ14</f>
        <v>1</v>
      </c>
      <c r="ET14" s="298">
        <f t="shared" ref="ET14:ET19" si="39">+DM14/DL14</f>
        <v>1</v>
      </c>
      <c r="EU14" s="299">
        <f t="shared" ref="EU14:EU19" si="40">(AA14+BE14+CI14+DK14)/(Z14+BD14+CH14+DJ14)</f>
        <v>1</v>
      </c>
      <c r="EV14" s="300">
        <f t="shared" ref="EV14:EV18" si="41">(AA14+BE14+CI14+DM14)/G14</f>
        <v>1</v>
      </c>
      <c r="EW14" s="512"/>
      <c r="EX14" s="512"/>
      <c r="EY14" s="512"/>
      <c r="EZ14" s="540"/>
      <c r="FA14" s="541"/>
    </row>
    <row r="15" spans="1:157" ht="62.25" customHeight="1" thickBot="1" x14ac:dyDescent="0.3">
      <c r="A15" s="480"/>
      <c r="B15" s="480"/>
      <c r="C15" s="480"/>
      <c r="D15" s="480"/>
      <c r="E15" s="480"/>
      <c r="F15" s="45" t="s">
        <v>330</v>
      </c>
      <c r="G15" s="334">
        <f t="shared" ref="G15:G16" si="42">G10+G13</f>
        <v>24</v>
      </c>
      <c r="H15" s="335">
        <f>+H10+H13</f>
        <v>4</v>
      </c>
      <c r="I15" s="335"/>
      <c r="J15" s="335"/>
      <c r="K15" s="335">
        <v>4</v>
      </c>
      <c r="L15" s="336">
        <v>0.1</v>
      </c>
      <c r="M15" s="335">
        <v>4</v>
      </c>
      <c r="N15" s="336">
        <v>0.9</v>
      </c>
      <c r="O15" s="335">
        <v>4</v>
      </c>
      <c r="P15" s="336">
        <v>1.9</v>
      </c>
      <c r="Q15" s="335">
        <v>4</v>
      </c>
      <c r="R15" s="336">
        <v>2.65</v>
      </c>
      <c r="S15" s="335">
        <v>4</v>
      </c>
      <c r="T15" s="313">
        <v>3.5999999999999996</v>
      </c>
      <c r="U15" s="335">
        <v>4</v>
      </c>
      <c r="V15" s="335">
        <v>4</v>
      </c>
      <c r="W15" s="337">
        <v>4</v>
      </c>
      <c r="X15" s="337">
        <v>4</v>
      </c>
      <c r="Y15" s="337">
        <v>4</v>
      </c>
      <c r="Z15" s="337">
        <v>4</v>
      </c>
      <c r="AA15" s="337">
        <v>4</v>
      </c>
      <c r="AB15" s="313">
        <f t="shared" ref="AB15:AZ15" si="43">+AB10+AB13</f>
        <v>3</v>
      </c>
      <c r="AC15" s="313">
        <f t="shared" si="43"/>
        <v>0.13</v>
      </c>
      <c r="AD15" s="313">
        <f t="shared" si="43"/>
        <v>0.13</v>
      </c>
      <c r="AE15" s="313">
        <f t="shared" si="43"/>
        <v>0.15000000000000002</v>
      </c>
      <c r="AF15" s="313">
        <f t="shared" si="43"/>
        <v>0.15000000000000002</v>
      </c>
      <c r="AG15" s="313">
        <f t="shared" si="43"/>
        <v>0.15000000000000002</v>
      </c>
      <c r="AH15" s="313">
        <f t="shared" si="43"/>
        <v>0.15000000000000002</v>
      </c>
      <c r="AI15" s="313">
        <f t="shared" si="43"/>
        <v>0.24</v>
      </c>
      <c r="AJ15" s="313">
        <f t="shared" si="43"/>
        <v>0.24</v>
      </c>
      <c r="AK15" s="313">
        <f t="shared" si="43"/>
        <v>0.36</v>
      </c>
      <c r="AL15" s="313">
        <f t="shared" si="43"/>
        <v>0.36</v>
      </c>
      <c r="AM15" s="313">
        <f t="shared" si="43"/>
        <v>0.36</v>
      </c>
      <c r="AN15" s="313">
        <f t="shared" si="43"/>
        <v>0.36</v>
      </c>
      <c r="AO15" s="313">
        <f t="shared" si="43"/>
        <v>0.45</v>
      </c>
      <c r="AP15" s="313">
        <f t="shared" si="43"/>
        <v>0.45</v>
      </c>
      <c r="AQ15" s="313">
        <f t="shared" si="43"/>
        <v>0.36</v>
      </c>
      <c r="AR15" s="313">
        <f t="shared" si="43"/>
        <v>0.36</v>
      </c>
      <c r="AS15" s="313">
        <f t="shared" si="43"/>
        <v>0.3</v>
      </c>
      <c r="AT15" s="313">
        <f t="shared" si="43"/>
        <v>0.3</v>
      </c>
      <c r="AU15" s="313">
        <f t="shared" si="43"/>
        <v>0.23</v>
      </c>
      <c r="AV15" s="313">
        <f t="shared" si="43"/>
        <v>0.23</v>
      </c>
      <c r="AW15" s="313">
        <f t="shared" si="43"/>
        <v>0.14000000000000001</v>
      </c>
      <c r="AX15" s="313">
        <f t="shared" si="43"/>
        <v>0.14000000000000001</v>
      </c>
      <c r="AY15" s="313">
        <f t="shared" si="43"/>
        <v>0.13</v>
      </c>
      <c r="AZ15" s="313">
        <f t="shared" si="43"/>
        <v>0.13</v>
      </c>
      <c r="BA15" s="334">
        <f t="shared" si="10"/>
        <v>3</v>
      </c>
      <c r="BB15" s="334">
        <f t="shared" ref="BB15:BC15" si="44">+BB10+BB13</f>
        <v>3</v>
      </c>
      <c r="BC15" s="334">
        <f t="shared" si="44"/>
        <v>3</v>
      </c>
      <c r="BD15" s="334">
        <f t="shared" ref="BD15:BE15" si="45">BD10+BD13</f>
        <v>3</v>
      </c>
      <c r="BE15" s="334">
        <f t="shared" si="45"/>
        <v>3</v>
      </c>
      <c r="BF15" s="338">
        <f>+BG15+BI15+BK15+BM15+BO15+BQ15+BS15+BU15+BW15+BY15+CA15+CC15</f>
        <v>7.0000000000000009</v>
      </c>
      <c r="BG15" s="313">
        <f t="shared" ref="BG15:CD15" si="46">BG10+BG13</f>
        <v>0.1</v>
      </c>
      <c r="BH15" s="313">
        <f t="shared" si="46"/>
        <v>0.1</v>
      </c>
      <c r="BI15" s="313">
        <f t="shared" si="46"/>
        <v>0.24</v>
      </c>
      <c r="BJ15" s="313">
        <f t="shared" si="46"/>
        <v>0.24</v>
      </c>
      <c r="BK15" s="313">
        <f t="shared" si="46"/>
        <v>0.38</v>
      </c>
      <c r="BL15" s="313">
        <f t="shared" si="46"/>
        <v>0.38</v>
      </c>
      <c r="BM15" s="313">
        <f t="shared" si="46"/>
        <v>0.56000000000000005</v>
      </c>
      <c r="BN15" s="313">
        <f t="shared" si="46"/>
        <v>0.56000000000000005</v>
      </c>
      <c r="BO15" s="313">
        <f t="shared" si="46"/>
        <v>0.7</v>
      </c>
      <c r="BP15" s="313">
        <f t="shared" si="46"/>
        <v>0.7</v>
      </c>
      <c r="BQ15" s="313">
        <f t="shared" si="46"/>
        <v>0.78</v>
      </c>
      <c r="BR15" s="313">
        <f t="shared" si="46"/>
        <v>0.78</v>
      </c>
      <c r="BS15" s="313">
        <f t="shared" si="46"/>
        <v>0.78</v>
      </c>
      <c r="BT15" s="313">
        <f t="shared" si="46"/>
        <v>0.78</v>
      </c>
      <c r="BU15" s="313">
        <f t="shared" si="46"/>
        <v>0.74</v>
      </c>
      <c r="BV15" s="313">
        <f t="shared" si="46"/>
        <v>0.74</v>
      </c>
      <c r="BW15" s="313">
        <f t="shared" si="46"/>
        <v>0.7</v>
      </c>
      <c r="BX15" s="313">
        <f t="shared" si="46"/>
        <v>0.7</v>
      </c>
      <c r="BY15" s="313">
        <f t="shared" si="46"/>
        <v>0.7</v>
      </c>
      <c r="BZ15" s="313">
        <f t="shared" si="46"/>
        <v>0.7</v>
      </c>
      <c r="CA15" s="313">
        <f t="shared" si="46"/>
        <v>0.66</v>
      </c>
      <c r="CB15" s="313">
        <f t="shared" si="46"/>
        <v>0.66</v>
      </c>
      <c r="CC15" s="313">
        <f t="shared" si="46"/>
        <v>0.66</v>
      </c>
      <c r="CD15" s="338">
        <f t="shared" si="46"/>
        <v>0.66</v>
      </c>
      <c r="CE15" s="334">
        <f t="shared" si="35"/>
        <v>7.0000000000000009</v>
      </c>
      <c r="CF15" s="334">
        <f t="shared" ref="CF15:CG15" si="47">+CF10+CF13</f>
        <v>7.0000000000000009</v>
      </c>
      <c r="CG15" s="334">
        <f t="shared" si="47"/>
        <v>7.0000000000000009</v>
      </c>
      <c r="CH15" s="334">
        <f t="shared" ref="CH15:CI15" si="48">CH10+CH13</f>
        <v>7.0000000000000009</v>
      </c>
      <c r="CI15" s="334">
        <f t="shared" si="48"/>
        <v>7.0000000000000009</v>
      </c>
      <c r="CJ15" s="335">
        <f>+CJ10+CJ13</f>
        <v>6</v>
      </c>
      <c r="CK15" s="313">
        <f>CK10+CK13</f>
        <v>0.12</v>
      </c>
      <c r="CL15" s="313">
        <f t="shared" ref="CL15:DH15" si="49">+CL10+CL13</f>
        <v>0.12</v>
      </c>
      <c r="CM15" s="313">
        <f t="shared" si="49"/>
        <v>0.12</v>
      </c>
      <c r="CN15" s="313">
        <f t="shared" si="49"/>
        <v>0.12</v>
      </c>
      <c r="CO15" s="313">
        <f t="shared" si="49"/>
        <v>0.3</v>
      </c>
      <c r="CP15" s="313">
        <f t="shared" si="49"/>
        <v>0.3</v>
      </c>
      <c r="CQ15" s="313">
        <f t="shared" si="49"/>
        <v>0.6</v>
      </c>
      <c r="CR15" s="313">
        <f t="shared" si="49"/>
        <v>0.6</v>
      </c>
      <c r="CS15" s="313">
        <f t="shared" si="49"/>
        <v>0.9</v>
      </c>
      <c r="CT15" s="313">
        <f t="shared" si="49"/>
        <v>0.9</v>
      </c>
      <c r="CU15" s="313">
        <f t="shared" si="49"/>
        <v>0.9</v>
      </c>
      <c r="CV15" s="313">
        <f t="shared" si="49"/>
        <v>0.9</v>
      </c>
      <c r="CW15" s="313">
        <f t="shared" si="49"/>
        <v>0.9</v>
      </c>
      <c r="CX15" s="313">
        <f t="shared" si="49"/>
        <v>0.9</v>
      </c>
      <c r="CY15" s="313">
        <f t="shared" si="49"/>
        <v>0.6</v>
      </c>
      <c r="CZ15" s="313">
        <f t="shared" si="49"/>
        <v>0.6</v>
      </c>
      <c r="DA15" s="313">
        <f t="shared" si="49"/>
        <v>0.6</v>
      </c>
      <c r="DB15" s="313">
        <f t="shared" si="49"/>
        <v>0.6</v>
      </c>
      <c r="DC15" s="313">
        <f t="shared" si="49"/>
        <v>0.36</v>
      </c>
      <c r="DD15" s="313">
        <f t="shared" si="49"/>
        <v>0</v>
      </c>
      <c r="DE15" s="313">
        <f t="shared" si="49"/>
        <v>0.3</v>
      </c>
      <c r="DF15" s="313">
        <f t="shared" si="49"/>
        <v>0</v>
      </c>
      <c r="DG15" s="313">
        <f t="shared" si="49"/>
        <v>0.3</v>
      </c>
      <c r="DH15" s="313">
        <f t="shared" si="49"/>
        <v>0</v>
      </c>
      <c r="DI15" s="335">
        <f t="shared" si="5"/>
        <v>5.9999999999999991</v>
      </c>
      <c r="DJ15" s="313">
        <f>DJ10+DJ13</f>
        <v>5.0399999999999991</v>
      </c>
      <c r="DK15" s="313">
        <f>+DK10+DK13</f>
        <v>5.0399999999999991</v>
      </c>
      <c r="DL15" s="335">
        <f t="shared" ref="DL15:DM15" si="50">DL10+DL13</f>
        <v>5.9999999999999991</v>
      </c>
      <c r="DM15" s="313">
        <f t="shared" si="50"/>
        <v>5.0399999999999991</v>
      </c>
      <c r="DN15" s="335">
        <v>4</v>
      </c>
      <c r="DO15" s="338"/>
      <c r="DP15" s="338"/>
      <c r="DQ15" s="338"/>
      <c r="DR15" s="338"/>
      <c r="DS15" s="338"/>
      <c r="DT15" s="338"/>
      <c r="DU15" s="338"/>
      <c r="DV15" s="338"/>
      <c r="DW15" s="338"/>
      <c r="DX15" s="338"/>
      <c r="DY15" s="338"/>
      <c r="DZ15" s="338"/>
      <c r="EA15" s="338"/>
      <c r="EB15" s="338"/>
      <c r="EC15" s="338"/>
      <c r="ED15" s="338"/>
      <c r="EE15" s="338"/>
      <c r="EF15" s="338"/>
      <c r="EG15" s="338"/>
      <c r="EH15" s="338"/>
      <c r="EI15" s="338"/>
      <c r="EJ15" s="338"/>
      <c r="EK15" s="338"/>
      <c r="EL15" s="338"/>
      <c r="EM15" s="339"/>
      <c r="EN15" s="339"/>
      <c r="EO15" s="339"/>
      <c r="EP15" s="339"/>
      <c r="EQ15" s="339">
        <f t="shared" ref="EQ15:EQ16" si="51">+EQ10+EQ13</f>
        <v>0</v>
      </c>
      <c r="ER15" s="340">
        <f t="shared" si="23"/>
        <v>1</v>
      </c>
      <c r="ES15" s="341">
        <f t="shared" si="38"/>
        <v>1</v>
      </c>
      <c r="ET15" s="341">
        <f t="shared" si="39"/>
        <v>0.84</v>
      </c>
      <c r="EU15" s="327">
        <f t="shared" si="40"/>
        <v>1</v>
      </c>
      <c r="EV15" s="314">
        <f t="shared" si="41"/>
        <v>0.79333333333333333</v>
      </c>
      <c r="EW15" s="512"/>
      <c r="EX15" s="512"/>
      <c r="EY15" s="512"/>
      <c r="EZ15" s="540"/>
      <c r="FA15" s="541"/>
    </row>
    <row r="16" spans="1:157" ht="62.25" customHeight="1" thickBot="1" x14ac:dyDescent="0.3">
      <c r="A16" s="481"/>
      <c r="B16" s="481"/>
      <c r="C16" s="481"/>
      <c r="D16" s="481"/>
      <c r="E16" s="481"/>
      <c r="F16" s="48" t="s">
        <v>331</v>
      </c>
      <c r="G16" s="345">
        <f t="shared" si="42"/>
        <v>6096973000</v>
      </c>
      <c r="H16" s="346">
        <f t="shared" ref="H16:DN16" si="52">H11+H14</f>
        <v>355014000</v>
      </c>
      <c r="I16" s="346">
        <f t="shared" si="52"/>
        <v>0</v>
      </c>
      <c r="J16" s="346">
        <f t="shared" si="52"/>
        <v>0</v>
      </c>
      <c r="K16" s="346">
        <f t="shared" si="52"/>
        <v>355014000</v>
      </c>
      <c r="L16" s="346">
        <f t="shared" si="52"/>
        <v>85592000</v>
      </c>
      <c r="M16" s="346">
        <f t="shared" si="52"/>
        <v>355014000</v>
      </c>
      <c r="N16" s="346">
        <f t="shared" si="52"/>
        <v>233828000</v>
      </c>
      <c r="O16" s="346">
        <f t="shared" si="52"/>
        <v>355014000</v>
      </c>
      <c r="P16" s="346">
        <f t="shared" si="52"/>
        <v>233828000</v>
      </c>
      <c r="Q16" s="346">
        <f t="shared" si="52"/>
        <v>364736000</v>
      </c>
      <c r="R16" s="346">
        <f t="shared" si="52"/>
        <v>233828000</v>
      </c>
      <c r="S16" s="346">
        <f t="shared" si="52"/>
        <v>364736000</v>
      </c>
      <c r="T16" s="346">
        <f t="shared" si="52"/>
        <v>262868000</v>
      </c>
      <c r="U16" s="346">
        <f t="shared" si="52"/>
        <v>364736000</v>
      </c>
      <c r="V16" s="346">
        <f t="shared" si="52"/>
        <v>354700000</v>
      </c>
      <c r="W16" s="346">
        <f t="shared" si="52"/>
        <v>355014000</v>
      </c>
      <c r="X16" s="346">
        <f t="shared" si="52"/>
        <v>354700000</v>
      </c>
      <c r="Y16" s="346">
        <f t="shared" si="52"/>
        <v>354700000</v>
      </c>
      <c r="Z16" s="346">
        <f t="shared" si="52"/>
        <v>364736000</v>
      </c>
      <c r="AA16" s="346">
        <f t="shared" si="52"/>
        <v>354700000</v>
      </c>
      <c r="AB16" s="346">
        <f t="shared" si="52"/>
        <v>1390846701</v>
      </c>
      <c r="AC16" s="346">
        <f t="shared" si="52"/>
        <v>22135533</v>
      </c>
      <c r="AD16" s="346">
        <f t="shared" si="52"/>
        <v>22135533</v>
      </c>
      <c r="AE16" s="346">
        <f t="shared" si="52"/>
        <v>444061801</v>
      </c>
      <c r="AF16" s="346">
        <f t="shared" si="52"/>
        <v>444061801</v>
      </c>
      <c r="AG16" s="346">
        <f t="shared" si="52"/>
        <v>632695092</v>
      </c>
      <c r="AH16" s="346">
        <f t="shared" si="52"/>
        <v>632695092</v>
      </c>
      <c r="AI16" s="346">
        <f t="shared" si="52"/>
        <v>0</v>
      </c>
      <c r="AJ16" s="346">
        <f t="shared" si="52"/>
        <v>0</v>
      </c>
      <c r="AK16" s="346">
        <f t="shared" si="52"/>
        <v>14980000</v>
      </c>
      <c r="AL16" s="346">
        <f t="shared" si="52"/>
        <v>14980000</v>
      </c>
      <c r="AM16" s="346">
        <f t="shared" si="52"/>
        <v>31425000</v>
      </c>
      <c r="AN16" s="346">
        <f t="shared" si="52"/>
        <v>0</v>
      </c>
      <c r="AO16" s="346">
        <f t="shared" si="52"/>
        <v>0</v>
      </c>
      <c r="AP16" s="346">
        <f t="shared" si="52"/>
        <v>0</v>
      </c>
      <c r="AQ16" s="346">
        <f t="shared" si="52"/>
        <v>25140000</v>
      </c>
      <c r="AR16" s="346">
        <f t="shared" si="52"/>
        <v>25140000</v>
      </c>
      <c r="AS16" s="346">
        <f t="shared" si="52"/>
        <v>0</v>
      </c>
      <c r="AT16" s="346">
        <f t="shared" si="52"/>
        <v>25140000</v>
      </c>
      <c r="AU16" s="346">
        <f t="shared" si="52"/>
        <v>4280000</v>
      </c>
      <c r="AV16" s="346">
        <f t="shared" si="52"/>
        <v>0</v>
      </c>
      <c r="AW16" s="346">
        <f t="shared" si="52"/>
        <v>71287000</v>
      </c>
      <c r="AX16" s="346">
        <f t="shared" si="52"/>
        <v>0</v>
      </c>
      <c r="AY16" s="346">
        <f t="shared" si="52"/>
        <v>59634017</v>
      </c>
      <c r="AZ16" s="346">
        <f t="shared" si="52"/>
        <v>96468189</v>
      </c>
      <c r="BA16" s="346">
        <f t="shared" si="52"/>
        <v>1305638443</v>
      </c>
      <c r="BB16" s="346">
        <f t="shared" si="52"/>
        <v>1305638443</v>
      </c>
      <c r="BC16" s="346">
        <f t="shared" si="52"/>
        <v>1260620615</v>
      </c>
      <c r="BD16" s="346">
        <f t="shared" si="52"/>
        <v>1305638443</v>
      </c>
      <c r="BE16" s="346">
        <f t="shared" si="52"/>
        <v>1260620615</v>
      </c>
      <c r="BF16" s="346">
        <f t="shared" si="52"/>
        <v>1405449543</v>
      </c>
      <c r="BG16" s="346">
        <f t="shared" si="52"/>
        <v>1227031706</v>
      </c>
      <c r="BH16" s="346">
        <f t="shared" si="52"/>
        <v>1227031706</v>
      </c>
      <c r="BI16" s="346">
        <f t="shared" si="52"/>
        <v>77962855</v>
      </c>
      <c r="BJ16" s="346">
        <f t="shared" si="52"/>
        <v>60814736</v>
      </c>
      <c r="BK16" s="346">
        <f t="shared" si="52"/>
        <v>7441000</v>
      </c>
      <c r="BL16" s="346">
        <f t="shared" si="52"/>
        <v>17709800</v>
      </c>
      <c r="BM16" s="346">
        <f t="shared" si="52"/>
        <v>7441000</v>
      </c>
      <c r="BN16" s="346">
        <f t="shared" si="52"/>
        <v>7441000</v>
      </c>
      <c r="BO16" s="346">
        <f t="shared" si="52"/>
        <v>-12131733</v>
      </c>
      <c r="BP16" s="346">
        <f t="shared" si="52"/>
        <v>7441000</v>
      </c>
      <c r="BQ16" s="346">
        <f t="shared" si="52"/>
        <v>7441000</v>
      </c>
      <c r="BR16" s="346">
        <f t="shared" si="52"/>
        <v>7441000</v>
      </c>
      <c r="BS16" s="346">
        <f t="shared" si="52"/>
        <v>42987000</v>
      </c>
      <c r="BT16" s="346">
        <f t="shared" si="52"/>
        <v>42987000</v>
      </c>
      <c r="BU16" s="346">
        <f t="shared" si="52"/>
        <v>158105334</v>
      </c>
      <c r="BV16" s="346">
        <f t="shared" si="52"/>
        <v>117871334</v>
      </c>
      <c r="BW16" s="346">
        <f t="shared" si="52"/>
        <v>16964600</v>
      </c>
      <c r="BX16" s="346">
        <f t="shared" si="52"/>
        <v>46014600</v>
      </c>
      <c r="BY16" s="346">
        <f t="shared" si="52"/>
        <v>15813800</v>
      </c>
      <c r="BZ16" s="346">
        <f t="shared" si="52"/>
        <v>-2577000</v>
      </c>
      <c r="CA16" s="346">
        <f t="shared" si="52"/>
        <v>84136233</v>
      </c>
      <c r="CB16" s="346">
        <f t="shared" si="52"/>
        <v>56686100</v>
      </c>
      <c r="CC16" s="346">
        <f t="shared" si="52"/>
        <v>71982522.666666657</v>
      </c>
      <c r="CD16" s="346">
        <f t="shared" si="52"/>
        <v>114307375</v>
      </c>
      <c r="CE16" s="346">
        <f t="shared" si="52"/>
        <v>1705175317.6666667</v>
      </c>
      <c r="CF16" s="346">
        <f t="shared" si="52"/>
        <v>1705175317.6666667</v>
      </c>
      <c r="CG16" s="346">
        <f t="shared" si="52"/>
        <v>1703168651</v>
      </c>
      <c r="CH16" s="346">
        <f t="shared" si="52"/>
        <v>1705175317.6666667</v>
      </c>
      <c r="CI16" s="346">
        <f t="shared" si="52"/>
        <v>1703168651</v>
      </c>
      <c r="CJ16" s="346">
        <f t="shared" si="52"/>
        <v>1798955035</v>
      </c>
      <c r="CK16" s="346">
        <f t="shared" si="52"/>
        <v>68003943</v>
      </c>
      <c r="CL16" s="346">
        <f t="shared" si="52"/>
        <v>68003943</v>
      </c>
      <c r="CM16" s="346">
        <f t="shared" si="52"/>
        <v>1138981242</v>
      </c>
      <c r="CN16" s="346">
        <f t="shared" si="52"/>
        <v>1138981242</v>
      </c>
      <c r="CO16" s="346">
        <f t="shared" si="52"/>
        <v>233714033</v>
      </c>
      <c r="CP16" s="346">
        <f t="shared" si="52"/>
        <v>233714033</v>
      </c>
      <c r="CQ16" s="346">
        <f t="shared" si="52"/>
        <v>239556100</v>
      </c>
      <c r="CR16" s="346">
        <f t="shared" si="52"/>
        <v>71762000</v>
      </c>
      <c r="CS16" s="346">
        <f t="shared" si="52"/>
        <v>102592000</v>
      </c>
      <c r="CT16" s="346">
        <f t="shared" si="52"/>
        <v>44794633</v>
      </c>
      <c r="CU16" s="346">
        <f t="shared" si="52"/>
        <v>46656000</v>
      </c>
      <c r="CV16" s="346">
        <f t="shared" si="52"/>
        <v>112947067</v>
      </c>
      <c r="CW16" s="346">
        <f t="shared" si="52"/>
        <v>-1</v>
      </c>
      <c r="CX16" s="346">
        <f t="shared" si="52"/>
        <v>40911000</v>
      </c>
      <c r="CY16" s="346">
        <f t="shared" si="52"/>
        <v>0</v>
      </c>
      <c r="CZ16" s="346">
        <f t="shared" si="52"/>
        <v>0</v>
      </c>
      <c r="DA16" s="346">
        <f t="shared" si="52"/>
        <v>-5699399</v>
      </c>
      <c r="DB16" s="346">
        <f t="shared" si="52"/>
        <v>8245000</v>
      </c>
      <c r="DC16" s="346">
        <f t="shared" si="52"/>
        <v>0</v>
      </c>
      <c r="DD16" s="346">
        <f t="shared" si="52"/>
        <v>0</v>
      </c>
      <c r="DE16" s="346">
        <f t="shared" si="52"/>
        <v>0</v>
      </c>
      <c r="DF16" s="346">
        <f t="shared" si="52"/>
        <v>0</v>
      </c>
      <c r="DG16" s="346">
        <f t="shared" si="52"/>
        <v>-38212184</v>
      </c>
      <c r="DH16" s="346">
        <f t="shared" si="52"/>
        <v>0</v>
      </c>
      <c r="DI16" s="346">
        <f t="shared" si="52"/>
        <v>1785591734</v>
      </c>
      <c r="DJ16" s="346">
        <f t="shared" si="52"/>
        <v>1785591734</v>
      </c>
      <c r="DK16" s="346">
        <f t="shared" si="52"/>
        <v>1719358918</v>
      </c>
      <c r="DL16" s="346">
        <f t="shared" si="52"/>
        <v>1785591734</v>
      </c>
      <c r="DM16" s="346">
        <f t="shared" si="52"/>
        <v>1719358918</v>
      </c>
      <c r="DN16" s="346">
        <f t="shared" si="52"/>
        <v>992892000</v>
      </c>
      <c r="DO16" s="347">
        <f t="shared" ref="DO16:EL16" si="53">+DO11+DO14</f>
        <v>0</v>
      </c>
      <c r="DP16" s="347">
        <f t="shared" si="53"/>
        <v>0</v>
      </c>
      <c r="DQ16" s="347">
        <f t="shared" si="53"/>
        <v>0</v>
      </c>
      <c r="DR16" s="347">
        <f t="shared" si="53"/>
        <v>0</v>
      </c>
      <c r="DS16" s="347">
        <f t="shared" si="53"/>
        <v>0</v>
      </c>
      <c r="DT16" s="347">
        <f t="shared" si="53"/>
        <v>0</v>
      </c>
      <c r="DU16" s="347">
        <f t="shared" si="53"/>
        <v>0</v>
      </c>
      <c r="DV16" s="347">
        <f t="shared" si="53"/>
        <v>0</v>
      </c>
      <c r="DW16" s="347">
        <f t="shared" si="53"/>
        <v>0</v>
      </c>
      <c r="DX16" s="347">
        <f t="shared" si="53"/>
        <v>0</v>
      </c>
      <c r="DY16" s="347">
        <f t="shared" si="53"/>
        <v>0</v>
      </c>
      <c r="DZ16" s="347">
        <f t="shared" si="53"/>
        <v>0</v>
      </c>
      <c r="EA16" s="347">
        <f t="shared" si="53"/>
        <v>0</v>
      </c>
      <c r="EB16" s="347">
        <f t="shared" si="53"/>
        <v>0</v>
      </c>
      <c r="EC16" s="347">
        <f t="shared" si="53"/>
        <v>0</v>
      </c>
      <c r="ED16" s="347">
        <f t="shared" si="53"/>
        <v>0</v>
      </c>
      <c r="EE16" s="347">
        <f t="shared" si="53"/>
        <v>0</v>
      </c>
      <c r="EF16" s="347">
        <f t="shared" si="53"/>
        <v>0</v>
      </c>
      <c r="EG16" s="347">
        <f t="shared" si="53"/>
        <v>0</v>
      </c>
      <c r="EH16" s="347">
        <f t="shared" si="53"/>
        <v>0</v>
      </c>
      <c r="EI16" s="347">
        <f t="shared" si="53"/>
        <v>0</v>
      </c>
      <c r="EJ16" s="347">
        <f t="shared" si="53"/>
        <v>0</v>
      </c>
      <c r="EK16" s="347">
        <f t="shared" si="53"/>
        <v>0</v>
      </c>
      <c r="EL16" s="347">
        <f t="shared" si="53"/>
        <v>0</v>
      </c>
      <c r="EM16" s="348"/>
      <c r="EN16" s="348"/>
      <c r="EO16" s="348"/>
      <c r="EP16" s="348"/>
      <c r="EQ16" s="348">
        <f t="shared" si="51"/>
        <v>0</v>
      </c>
      <c r="ER16" s="349">
        <f>IFERROR(DB16/DA16,0)</f>
        <v>-1.4466437601578692</v>
      </c>
      <c r="ES16" s="350">
        <f t="shared" si="38"/>
        <v>0.96290707739129799</v>
      </c>
      <c r="ET16" s="350">
        <f t="shared" si="39"/>
        <v>0.96290707739129799</v>
      </c>
      <c r="EU16" s="351">
        <f t="shared" si="40"/>
        <v>0.97611123221595963</v>
      </c>
      <c r="EV16" s="352">
        <f>(AA16+BE16+CI16+DM16)/G16</f>
        <v>0.8262867793575599</v>
      </c>
      <c r="EW16" s="514"/>
      <c r="EX16" s="512"/>
      <c r="EY16" s="512"/>
      <c r="EZ16" s="540"/>
      <c r="FA16" s="541"/>
    </row>
    <row r="17" spans="1:157" ht="55.5" customHeight="1" x14ac:dyDescent="0.25">
      <c r="A17" s="504" t="s">
        <v>332</v>
      </c>
      <c r="B17" s="504">
        <v>2</v>
      </c>
      <c r="C17" s="505" t="s">
        <v>333</v>
      </c>
      <c r="D17" s="504" t="s">
        <v>178</v>
      </c>
      <c r="E17" s="504">
        <v>457</v>
      </c>
      <c r="F17" s="49" t="s">
        <v>325</v>
      </c>
      <c r="G17" s="288">
        <f t="shared" ref="G17:G18" si="54">AA17+BE17+CI17+DL17+DN17</f>
        <v>15</v>
      </c>
      <c r="H17" s="289">
        <v>2</v>
      </c>
      <c r="I17" s="289"/>
      <c r="J17" s="289"/>
      <c r="K17" s="289">
        <v>2</v>
      </c>
      <c r="L17" s="288">
        <v>0.1</v>
      </c>
      <c r="M17" s="289">
        <v>2</v>
      </c>
      <c r="N17" s="290">
        <v>0.5</v>
      </c>
      <c r="O17" s="289">
        <v>2</v>
      </c>
      <c r="P17" s="290">
        <v>1</v>
      </c>
      <c r="Q17" s="289">
        <v>2</v>
      </c>
      <c r="R17" s="290">
        <v>1.3</v>
      </c>
      <c r="S17" s="289">
        <v>2</v>
      </c>
      <c r="T17" s="288">
        <v>1.9</v>
      </c>
      <c r="U17" s="289">
        <v>2</v>
      </c>
      <c r="V17" s="289">
        <v>2</v>
      </c>
      <c r="W17" s="289">
        <v>2</v>
      </c>
      <c r="X17" s="289">
        <v>2</v>
      </c>
      <c r="Y17" s="289">
        <v>2</v>
      </c>
      <c r="Z17" s="289">
        <v>2</v>
      </c>
      <c r="AA17" s="289">
        <v>2</v>
      </c>
      <c r="AB17" s="288">
        <f>+AC17+AE17+AG17+AI17+AK17+AM17+AO17+AQ17+AS17+AU17+AW17+AY17</f>
        <v>2</v>
      </c>
      <c r="AC17" s="288">
        <v>0.06</v>
      </c>
      <c r="AD17" s="293">
        <v>0.06</v>
      </c>
      <c r="AE17" s="288">
        <v>0.1</v>
      </c>
      <c r="AF17" s="293">
        <v>0.1</v>
      </c>
      <c r="AG17" s="288">
        <v>0.1</v>
      </c>
      <c r="AH17" s="288">
        <v>0.1</v>
      </c>
      <c r="AI17" s="288">
        <v>9.9999999999999978E-2</v>
      </c>
      <c r="AJ17" s="288">
        <v>9.9999999999999978E-2</v>
      </c>
      <c r="AK17" s="288">
        <v>0.3</v>
      </c>
      <c r="AL17" s="288">
        <v>0.3</v>
      </c>
      <c r="AM17" s="288">
        <v>0.3</v>
      </c>
      <c r="AN17" s="288">
        <v>0.3</v>
      </c>
      <c r="AO17" s="288">
        <v>0.3</v>
      </c>
      <c r="AP17" s="288">
        <v>0.3</v>
      </c>
      <c r="AQ17" s="288">
        <v>0.3</v>
      </c>
      <c r="AR17" s="288">
        <v>0.3</v>
      </c>
      <c r="AS17" s="288">
        <v>0.2</v>
      </c>
      <c r="AT17" s="288">
        <v>0.2</v>
      </c>
      <c r="AU17" s="288">
        <v>0.08</v>
      </c>
      <c r="AV17" s="288">
        <v>0.08</v>
      </c>
      <c r="AW17" s="288">
        <v>0.08</v>
      </c>
      <c r="AX17" s="288">
        <v>0.08</v>
      </c>
      <c r="AY17" s="288">
        <v>0.08</v>
      </c>
      <c r="AZ17" s="289">
        <v>0.08</v>
      </c>
      <c r="BA17" s="294">
        <f>+AC17+AE17+AG17+AI17+AK17+AM17+AO17+AQ17+AS17+AU17+AW17+AY17</f>
        <v>2</v>
      </c>
      <c r="BB17" s="294">
        <f t="shared" ref="BB17:BC17" si="55">+AC17+AE17+AG17+AI17+AK17+AM17+AO17+AQ17+AS17+AU17+AW17+AY17</f>
        <v>2</v>
      </c>
      <c r="BC17" s="294">
        <f t="shared" si="55"/>
        <v>2</v>
      </c>
      <c r="BD17" s="294">
        <f t="shared" ref="BD17:BE17" si="56">AC17+AE17+AG17+AI17+AK17+AM17+AO17+AQ17+AS17+AU17+AW17+AY17</f>
        <v>2</v>
      </c>
      <c r="BE17" s="294">
        <f t="shared" si="56"/>
        <v>2</v>
      </c>
      <c r="BF17" s="288">
        <v>4</v>
      </c>
      <c r="BG17" s="288">
        <v>0.04</v>
      </c>
      <c r="BH17" s="288">
        <v>0.04</v>
      </c>
      <c r="BI17" s="288">
        <v>0.16</v>
      </c>
      <c r="BJ17" s="288">
        <v>0.16</v>
      </c>
      <c r="BK17" s="288">
        <v>0.24</v>
      </c>
      <c r="BL17" s="288">
        <v>0.24</v>
      </c>
      <c r="BM17" s="288">
        <v>0.36</v>
      </c>
      <c r="BN17" s="288">
        <v>0.36</v>
      </c>
      <c r="BO17" s="288">
        <v>0.44</v>
      </c>
      <c r="BP17" s="288">
        <v>0.44</v>
      </c>
      <c r="BQ17" s="288">
        <v>0.48</v>
      </c>
      <c r="BR17" s="288">
        <v>0.48</v>
      </c>
      <c r="BS17" s="288">
        <v>0.4</v>
      </c>
      <c r="BT17" s="288">
        <v>0.4</v>
      </c>
      <c r="BU17" s="288">
        <v>0.4</v>
      </c>
      <c r="BV17" s="288">
        <v>0.4</v>
      </c>
      <c r="BW17" s="288">
        <v>0.4</v>
      </c>
      <c r="BX17" s="288">
        <v>0.4</v>
      </c>
      <c r="BY17" s="288">
        <v>0.4</v>
      </c>
      <c r="BZ17" s="288">
        <v>0.4</v>
      </c>
      <c r="CA17" s="288">
        <v>0.36</v>
      </c>
      <c r="CB17" s="288">
        <v>0.36</v>
      </c>
      <c r="CC17" s="288">
        <v>0.32</v>
      </c>
      <c r="CD17" s="288">
        <v>0.32</v>
      </c>
      <c r="CE17" s="294">
        <f>+BG17+BI17+BK17+BM17+BO17+BQ17+BS17+BU17+BW17+BY17+CA17+CC17</f>
        <v>3.9999999999999996</v>
      </c>
      <c r="CF17" s="294">
        <f t="shared" ref="CF17:CG17" si="57">+BG17+BI17+BK17+BM17+BO17+BQ17+BS17+BU17+BW17+BY17+CA17+CC17</f>
        <v>3.9999999999999996</v>
      </c>
      <c r="CG17" s="294">
        <f t="shared" si="57"/>
        <v>3.9999999999999996</v>
      </c>
      <c r="CH17" s="294">
        <f t="shared" ref="CH17:CI17" si="58">BG17+BI17+BK17+BM17+BO17+BQ17+BS17+BU17+BW17+BY17+CA17+CC17</f>
        <v>3.9999999999999996</v>
      </c>
      <c r="CI17" s="294">
        <f t="shared" si="58"/>
        <v>3.9999999999999996</v>
      </c>
      <c r="CJ17" s="289">
        <v>5</v>
      </c>
      <c r="CK17" s="288">
        <v>0.15</v>
      </c>
      <c r="CL17" s="288">
        <v>0.15</v>
      </c>
      <c r="CM17" s="288">
        <v>0.2</v>
      </c>
      <c r="CN17" s="288">
        <v>0.2</v>
      </c>
      <c r="CO17" s="288">
        <v>0.3</v>
      </c>
      <c r="CP17" s="288">
        <v>0.3</v>
      </c>
      <c r="CQ17" s="288">
        <v>0.35</v>
      </c>
      <c r="CR17" s="288">
        <v>0.35</v>
      </c>
      <c r="CS17" s="288">
        <v>0.55000000000000004</v>
      </c>
      <c r="CT17" s="288">
        <v>0.55000000000000004</v>
      </c>
      <c r="CU17" s="288">
        <v>0.8</v>
      </c>
      <c r="CV17" s="288">
        <v>0.8</v>
      </c>
      <c r="CW17" s="288">
        <v>0.85</v>
      </c>
      <c r="CX17" s="288">
        <v>0.85</v>
      </c>
      <c r="CY17" s="288">
        <v>0.6</v>
      </c>
      <c r="CZ17" s="288">
        <v>0.6</v>
      </c>
      <c r="DA17" s="288">
        <v>0.4</v>
      </c>
      <c r="DB17" s="288">
        <v>0.4</v>
      </c>
      <c r="DC17" s="288">
        <v>0.35</v>
      </c>
      <c r="DD17" s="288"/>
      <c r="DE17" s="288">
        <v>0.25</v>
      </c>
      <c r="DF17" s="288"/>
      <c r="DG17" s="288">
        <v>0.2</v>
      </c>
      <c r="DH17" s="288"/>
      <c r="DI17" s="289">
        <f t="shared" ref="DI17:DI22" si="59">+CK17+CM17+CO17+CQ17+CS17+CU17+CW17+CY17+DA17+DC17+DE17+DG17</f>
        <v>5</v>
      </c>
      <c r="DJ17" s="288">
        <f t="shared" ref="DJ17:DJ21" si="60">+CK17+CM17+CO17+CQ17+CS17+CU17+CW17+CY17+DA17</f>
        <v>4.2</v>
      </c>
      <c r="DK17" s="288">
        <f t="shared" ref="DK17:DK19" si="61">CL17+CN17+CP17+CR17+CT17+CV17+CX17+CZ17+DB17+DD17+DF17+DH17</f>
        <v>4.2</v>
      </c>
      <c r="DL17" s="288">
        <f t="shared" ref="DL17:DL21" si="62">+CK17+CM17+CO17+CQ17+CS17+CU17+CW17+CY17+DA17+DC17+DE17+DG17</f>
        <v>5</v>
      </c>
      <c r="DM17" s="288">
        <f t="shared" ref="DM17:DM19" si="63">CL17+CN17+CP17+CR17+CT17+CV17+CX17+CZ17+DB17+DD17+DF17+DH17</f>
        <v>4.2</v>
      </c>
      <c r="DN17" s="289">
        <v>2</v>
      </c>
      <c r="DO17" s="342"/>
      <c r="DP17" s="342"/>
      <c r="DQ17" s="342"/>
      <c r="DR17" s="342"/>
      <c r="DS17" s="342"/>
      <c r="DT17" s="342"/>
      <c r="DU17" s="342"/>
      <c r="DV17" s="342"/>
      <c r="DW17" s="342"/>
      <c r="DX17" s="342"/>
      <c r="DY17" s="342"/>
      <c r="DZ17" s="342"/>
      <c r="EA17" s="342"/>
      <c r="EB17" s="342"/>
      <c r="EC17" s="342"/>
      <c r="ED17" s="342"/>
      <c r="EE17" s="342"/>
      <c r="EF17" s="342"/>
      <c r="EG17" s="342"/>
      <c r="EH17" s="342"/>
      <c r="EI17" s="342"/>
      <c r="EJ17" s="342"/>
      <c r="EK17" s="342"/>
      <c r="EL17" s="342"/>
      <c r="EM17" s="293"/>
      <c r="EN17" s="293"/>
      <c r="EO17" s="293"/>
      <c r="EP17" s="293"/>
      <c r="EQ17" s="293"/>
      <c r="ER17" s="343">
        <f t="shared" si="23"/>
        <v>1</v>
      </c>
      <c r="ES17" s="344">
        <f t="shared" si="38"/>
        <v>1</v>
      </c>
      <c r="ET17" s="344">
        <f t="shared" si="39"/>
        <v>0.84000000000000008</v>
      </c>
      <c r="EU17" s="321">
        <f t="shared" si="40"/>
        <v>1</v>
      </c>
      <c r="EV17" s="315">
        <f t="shared" si="41"/>
        <v>0.81333333333333324</v>
      </c>
      <c r="EW17" s="513" t="s">
        <v>849</v>
      </c>
      <c r="EX17" s="511" t="s">
        <v>179</v>
      </c>
      <c r="EY17" s="511" t="s">
        <v>179</v>
      </c>
      <c r="EZ17" s="513" t="s">
        <v>850</v>
      </c>
      <c r="FA17" s="523" t="s">
        <v>851</v>
      </c>
    </row>
    <row r="18" spans="1:157" ht="55.5" customHeight="1" x14ac:dyDescent="0.25">
      <c r="A18" s="480"/>
      <c r="B18" s="480"/>
      <c r="C18" s="480"/>
      <c r="D18" s="480"/>
      <c r="E18" s="480"/>
      <c r="F18" s="46" t="s">
        <v>326</v>
      </c>
      <c r="G18" s="301">
        <f t="shared" si="54"/>
        <v>2032968932.3333333</v>
      </c>
      <c r="H18" s="301">
        <v>183030000</v>
      </c>
      <c r="I18" s="301"/>
      <c r="J18" s="301"/>
      <c r="K18" s="301">
        <v>183030000</v>
      </c>
      <c r="L18" s="301">
        <v>16888000</v>
      </c>
      <c r="M18" s="301">
        <v>183030000</v>
      </c>
      <c r="N18" s="301">
        <v>105132000</v>
      </c>
      <c r="O18" s="301">
        <v>183030000</v>
      </c>
      <c r="P18" s="301">
        <v>105132000</v>
      </c>
      <c r="Q18" s="301">
        <v>183030000</v>
      </c>
      <c r="R18" s="301">
        <v>105132000</v>
      </c>
      <c r="S18" s="301">
        <v>183030000</v>
      </c>
      <c r="T18" s="301">
        <v>105132000</v>
      </c>
      <c r="U18" s="301">
        <v>183030000</v>
      </c>
      <c r="V18" s="301">
        <v>139406000</v>
      </c>
      <c r="W18" s="301">
        <v>183030000</v>
      </c>
      <c r="X18" s="301">
        <v>139406000</v>
      </c>
      <c r="Y18" s="301">
        <v>139406000</v>
      </c>
      <c r="Z18" s="301">
        <v>183030000</v>
      </c>
      <c r="AA18" s="301">
        <v>139406000</v>
      </c>
      <c r="AB18" s="301">
        <v>389090000</v>
      </c>
      <c r="AC18" s="301">
        <v>0</v>
      </c>
      <c r="AD18" s="301">
        <v>0</v>
      </c>
      <c r="AE18" s="301">
        <v>0</v>
      </c>
      <c r="AF18" s="301">
        <v>0</v>
      </c>
      <c r="AG18" s="301">
        <v>157932000</v>
      </c>
      <c r="AH18" s="301">
        <v>157932000</v>
      </c>
      <c r="AI18" s="301">
        <v>0</v>
      </c>
      <c r="AJ18" s="301">
        <v>0</v>
      </c>
      <c r="AK18" s="301">
        <f>236167000-AH18</f>
        <v>78235000</v>
      </c>
      <c r="AL18" s="301">
        <v>78235000</v>
      </c>
      <c r="AM18" s="301">
        <v>0</v>
      </c>
      <c r="AN18" s="301">
        <v>0</v>
      </c>
      <c r="AO18" s="301">
        <v>0</v>
      </c>
      <c r="AP18" s="301"/>
      <c r="AQ18" s="301">
        <v>0</v>
      </c>
      <c r="AR18" s="301"/>
      <c r="AS18" s="301">
        <v>0</v>
      </c>
      <c r="AT18" s="301">
        <v>0</v>
      </c>
      <c r="AU18" s="301">
        <v>0</v>
      </c>
      <c r="AV18" s="301">
        <v>0</v>
      </c>
      <c r="AW18" s="301">
        <v>10658500</v>
      </c>
      <c r="AX18" s="301">
        <v>0</v>
      </c>
      <c r="AY18" s="301">
        <v>20609667</v>
      </c>
      <c r="AZ18" s="301">
        <v>11157833</v>
      </c>
      <c r="BA18" s="301">
        <f t="shared" ref="BA18:BA22" si="64">AC18+AE18+AG18+AI18+AK18+AM18+AO18+AQ18+AS18+AU18+AW18+AY18</f>
        <v>267435167</v>
      </c>
      <c r="BB18" s="301">
        <f t="shared" ref="BB18:BC18" si="65">+AC18+AE18+AG18+AI18+AK18+AM18+AO18+AQ18+AS18+AU18+AW18+AY18</f>
        <v>267435167</v>
      </c>
      <c r="BC18" s="301">
        <f t="shared" si="65"/>
        <v>247324833</v>
      </c>
      <c r="BD18" s="301">
        <f t="shared" ref="BD18:BE18" si="66">AC18+AE18+AG18+AI18+AK18+AM18+AO18+AQ18+AS18+AU18+AW18+AY18</f>
        <v>267435167</v>
      </c>
      <c r="BE18" s="301">
        <f t="shared" si="66"/>
        <v>247324833</v>
      </c>
      <c r="BF18" s="301">
        <v>281130000</v>
      </c>
      <c r="BG18" s="301">
        <v>280168000</v>
      </c>
      <c r="BH18" s="301">
        <v>280168000</v>
      </c>
      <c r="BI18" s="301"/>
      <c r="BJ18" s="301"/>
      <c r="BK18" s="301"/>
      <c r="BL18" s="301"/>
      <c r="BM18" s="301"/>
      <c r="BN18" s="301"/>
      <c r="BO18" s="301"/>
      <c r="BP18" s="301"/>
      <c r="BQ18" s="301"/>
      <c r="BR18" s="301"/>
      <c r="BS18" s="301"/>
      <c r="BT18" s="301"/>
      <c r="BU18" s="301"/>
      <c r="BV18" s="301"/>
      <c r="BW18" s="301"/>
      <c r="BX18" s="301"/>
      <c r="BY18" s="301">
        <v>5603033</v>
      </c>
      <c r="BZ18" s="301">
        <v>0</v>
      </c>
      <c r="CA18" s="301">
        <v>45291066.333333328</v>
      </c>
      <c r="CB18" s="301">
        <v>31447399.333333336</v>
      </c>
      <c r="CC18" s="301"/>
      <c r="CD18" s="301">
        <v>19446700</v>
      </c>
      <c r="CE18" s="301">
        <f t="shared" ref="CE18:CE22" si="67">BG18+BI18+BK18+BM18+BO18+BQ18+BS18+BU18+BW18+BY18+CA18+CC18</f>
        <v>331062099.33333331</v>
      </c>
      <c r="CF18" s="301">
        <f t="shared" ref="CF18:CG18" si="68">+BG18+BI18+BK18+BM18+BO18+BQ18+BS18+BU18+BW18+BY18+CA18+CC18</f>
        <v>331062099.33333331</v>
      </c>
      <c r="CG18" s="301">
        <f t="shared" si="68"/>
        <v>331062099.33333331</v>
      </c>
      <c r="CH18" s="301">
        <f t="shared" ref="CH18:CI18" si="69">BG18+BI18+BK18+BM18+BO18+BQ18+BS18+BU18+BW18+BY18+CA18+CC18</f>
        <v>331062099.33333331</v>
      </c>
      <c r="CI18" s="301">
        <f t="shared" si="69"/>
        <v>331062099.33333331</v>
      </c>
      <c r="CJ18" s="301">
        <v>282381000</v>
      </c>
      <c r="CK18" s="301"/>
      <c r="CL18" s="301"/>
      <c r="CM18" s="301">
        <v>199010000</v>
      </c>
      <c r="CN18" s="301">
        <v>199010000</v>
      </c>
      <c r="CO18" s="301">
        <v>59328000</v>
      </c>
      <c r="CP18" s="301">
        <v>59328000</v>
      </c>
      <c r="CQ18" s="301"/>
      <c r="CR18" s="301"/>
      <c r="CS18" s="301"/>
      <c r="CT18" s="301">
        <v>0</v>
      </c>
      <c r="CU18" s="301">
        <v>91788000</v>
      </c>
      <c r="CV18" s="301">
        <v>34470000</v>
      </c>
      <c r="CW18" s="301"/>
      <c r="CX18" s="301">
        <v>57318000</v>
      </c>
      <c r="CY18" s="301"/>
      <c r="CZ18" s="301">
        <v>0</v>
      </c>
      <c r="DA18" s="301"/>
      <c r="DB18" s="301">
        <v>0</v>
      </c>
      <c r="DC18" s="301"/>
      <c r="DD18" s="301"/>
      <c r="DE18" s="301"/>
      <c r="DF18" s="301"/>
      <c r="DG18" s="301">
        <v>0</v>
      </c>
      <c r="DH18" s="301"/>
      <c r="DI18" s="301">
        <f t="shared" si="59"/>
        <v>350126000</v>
      </c>
      <c r="DJ18" s="316">
        <f t="shared" si="60"/>
        <v>350126000</v>
      </c>
      <c r="DK18" s="301">
        <f t="shared" si="61"/>
        <v>350126000</v>
      </c>
      <c r="DL18" s="301">
        <f t="shared" si="62"/>
        <v>350126000</v>
      </c>
      <c r="DM18" s="301">
        <f t="shared" si="63"/>
        <v>350126000</v>
      </c>
      <c r="DN18" s="301">
        <v>965050000</v>
      </c>
      <c r="DO18" s="302"/>
      <c r="DP18" s="302"/>
      <c r="DQ18" s="302"/>
      <c r="DR18" s="302"/>
      <c r="DS18" s="302"/>
      <c r="DT18" s="302"/>
      <c r="DU18" s="302"/>
      <c r="DV18" s="302"/>
      <c r="DW18" s="302"/>
      <c r="DX18" s="302"/>
      <c r="DY18" s="302"/>
      <c r="DZ18" s="302"/>
      <c r="EA18" s="302"/>
      <c r="EB18" s="302"/>
      <c r="EC18" s="302"/>
      <c r="ED18" s="302"/>
      <c r="EE18" s="302"/>
      <c r="EF18" s="302"/>
      <c r="EG18" s="302"/>
      <c r="EH18" s="302"/>
      <c r="EI18" s="302"/>
      <c r="EJ18" s="302"/>
      <c r="EK18" s="302"/>
      <c r="EL18" s="302"/>
      <c r="EM18" s="302"/>
      <c r="EN18" s="302"/>
      <c r="EO18" s="302"/>
      <c r="EP18" s="302"/>
      <c r="EQ18" s="302"/>
      <c r="ER18" s="297">
        <f t="shared" si="23"/>
        <v>0</v>
      </c>
      <c r="ES18" s="298">
        <f t="shared" si="38"/>
        <v>1</v>
      </c>
      <c r="ET18" s="298">
        <f t="shared" si="39"/>
        <v>1</v>
      </c>
      <c r="EU18" s="299">
        <f t="shared" si="40"/>
        <v>0.94368033398913309</v>
      </c>
      <c r="EV18" s="300">
        <f t="shared" si="41"/>
        <v>0.52530017323365241</v>
      </c>
      <c r="EW18" s="512"/>
      <c r="EX18" s="512"/>
      <c r="EY18" s="512"/>
      <c r="EZ18" s="512"/>
      <c r="FA18" s="512"/>
    </row>
    <row r="19" spans="1:157" ht="55.5" customHeight="1" x14ac:dyDescent="0.25">
      <c r="A19" s="480"/>
      <c r="B19" s="480"/>
      <c r="C19" s="480"/>
      <c r="D19" s="480"/>
      <c r="E19" s="480"/>
      <c r="F19" s="47" t="s">
        <v>327</v>
      </c>
      <c r="G19" s="301"/>
      <c r="H19" s="301"/>
      <c r="I19" s="301"/>
      <c r="J19" s="301"/>
      <c r="K19" s="301"/>
      <c r="L19" s="301"/>
      <c r="M19" s="301"/>
      <c r="N19" s="301"/>
      <c r="O19" s="301"/>
      <c r="P19" s="301"/>
      <c r="Q19" s="301"/>
      <c r="R19" s="301"/>
      <c r="S19" s="301"/>
      <c r="T19" s="301"/>
      <c r="U19" s="301"/>
      <c r="V19" s="301"/>
      <c r="W19" s="301"/>
      <c r="X19" s="301"/>
      <c r="Y19" s="301"/>
      <c r="Z19" s="301"/>
      <c r="AA19" s="301"/>
      <c r="AB19" s="301">
        <f t="shared" ref="AB19:AB21" si="70">+AC19+AE19+AG19+AI19+AK19+AM19+AO19+AQ19+AS19+AU19+AW19+AY19</f>
        <v>267435167</v>
      </c>
      <c r="AC19" s="301">
        <v>0</v>
      </c>
      <c r="AD19" s="301">
        <v>0</v>
      </c>
      <c r="AE19" s="301">
        <v>0</v>
      </c>
      <c r="AF19" s="301">
        <v>0</v>
      </c>
      <c r="AG19" s="301">
        <v>0</v>
      </c>
      <c r="AH19" s="301">
        <v>0</v>
      </c>
      <c r="AI19" s="301">
        <v>6944667</v>
      </c>
      <c r="AJ19" s="301">
        <v>6944667</v>
      </c>
      <c r="AK19" s="301">
        <v>17548000</v>
      </c>
      <c r="AL19" s="301">
        <v>17548000</v>
      </c>
      <c r="AM19" s="301">
        <v>24595833</v>
      </c>
      <c r="AN19" s="301">
        <v>20615333</v>
      </c>
      <c r="AO19" s="301">
        <v>28113000</v>
      </c>
      <c r="AP19" s="301">
        <v>32093500</v>
      </c>
      <c r="AQ19" s="301">
        <v>34398000</v>
      </c>
      <c r="AR19" s="301">
        <v>28113000</v>
      </c>
      <c r="AS19" s="301">
        <v>28113000</v>
      </c>
      <c r="AT19" s="301">
        <v>28113000</v>
      </c>
      <c r="AU19" s="301">
        <v>21828000</v>
      </c>
      <c r="AV19" s="301">
        <v>28113000</v>
      </c>
      <c r="AW19" s="301">
        <v>28113000</v>
      </c>
      <c r="AX19" s="301">
        <v>28113000</v>
      </c>
      <c r="AY19" s="301">
        <v>77781667</v>
      </c>
      <c r="AZ19" s="301">
        <v>28113000</v>
      </c>
      <c r="BA19" s="301">
        <f t="shared" si="64"/>
        <v>267435167</v>
      </c>
      <c r="BB19" s="301">
        <f t="shared" ref="BB19:BC19" si="71">+AC19+AE19+AG19+AI19+AK19+AM19+AO19+AQ19+AS19+AU19+AW19+AY19</f>
        <v>267435167</v>
      </c>
      <c r="BC19" s="301">
        <f t="shared" si="71"/>
        <v>217766500</v>
      </c>
      <c r="BD19" s="301">
        <f t="shared" ref="BD19:BE19" si="72">AC19+AE19+AG19+AI19+AK19+AM19+AO19+AQ19+AS19+AU19+AW19+AY19</f>
        <v>267435167</v>
      </c>
      <c r="BE19" s="301">
        <f t="shared" si="72"/>
        <v>217766500</v>
      </c>
      <c r="BF19" s="301">
        <v>281130000</v>
      </c>
      <c r="BG19" s="301"/>
      <c r="BH19" s="301"/>
      <c r="BI19" s="301"/>
      <c r="BJ19" s="301">
        <v>1651767</v>
      </c>
      <c r="BK19" s="301">
        <v>28676000</v>
      </c>
      <c r="BL19" s="301">
        <v>26992633</v>
      </c>
      <c r="BM19" s="301">
        <v>28676000</v>
      </c>
      <c r="BN19" s="301">
        <v>28676000</v>
      </c>
      <c r="BO19" s="301">
        <v>28676000</v>
      </c>
      <c r="BP19" s="301">
        <v>28676000</v>
      </c>
      <c r="BQ19" s="301">
        <v>28676000</v>
      </c>
      <c r="BR19" s="301">
        <v>20082000</v>
      </c>
      <c r="BS19" s="301">
        <v>28676000</v>
      </c>
      <c r="BT19" s="301">
        <v>36833400</v>
      </c>
      <c r="BU19" s="301">
        <v>28676000</v>
      </c>
      <c r="BV19" s="301">
        <v>28676000</v>
      </c>
      <c r="BW19" s="301">
        <v>28676000</v>
      </c>
      <c r="BX19" s="301">
        <v>29112600</v>
      </c>
      <c r="BY19" s="301">
        <v>28676000</v>
      </c>
      <c r="BZ19" s="301">
        <v>28676000</v>
      </c>
      <c r="CA19" s="301">
        <v>30859000</v>
      </c>
      <c r="CB19" s="301">
        <v>28676000</v>
      </c>
      <c r="CC19" s="301">
        <v>70795099.333333343</v>
      </c>
      <c r="CD19" s="301">
        <v>57352000</v>
      </c>
      <c r="CE19" s="301">
        <f t="shared" si="67"/>
        <v>331062099.33333337</v>
      </c>
      <c r="CF19" s="301">
        <f t="shared" ref="CF19:CG19" si="73">+BG19+BI19+BK19+BM19+BO19+BQ19+BS19+BU19+BW19+BY19+CA19+CC19</f>
        <v>331062099.33333337</v>
      </c>
      <c r="CG19" s="301">
        <f t="shared" si="73"/>
        <v>315404400</v>
      </c>
      <c r="CH19" s="301">
        <f t="shared" ref="CH19:CI19" si="74">BG19+BI19+BK19+BM19+BO19+BQ19+BS19+BU19+BW19+BY19+CA19+CC19</f>
        <v>331062099.33333337</v>
      </c>
      <c r="CI19" s="301">
        <f t="shared" si="74"/>
        <v>315404400</v>
      </c>
      <c r="CJ19" s="301">
        <v>282381000</v>
      </c>
      <c r="CK19" s="301"/>
      <c r="CL19" s="301"/>
      <c r="CM19" s="301"/>
      <c r="CN19" s="301"/>
      <c r="CO19" s="301">
        <v>5293633</v>
      </c>
      <c r="CP19" s="301">
        <v>5293633</v>
      </c>
      <c r="CQ19" s="301">
        <v>22379367</v>
      </c>
      <c r="CR19" s="301">
        <v>19901000</v>
      </c>
      <c r="CS19" s="317">
        <v>26493000</v>
      </c>
      <c r="CT19" s="301">
        <v>25908000</v>
      </c>
      <c r="CU19" s="301">
        <v>26493000</v>
      </c>
      <c r="CV19" s="301">
        <v>26493000</v>
      </c>
      <c r="CW19" s="301">
        <v>26493000</v>
      </c>
      <c r="CX19" s="301">
        <v>26493000</v>
      </c>
      <c r="CY19" s="301">
        <v>26493000</v>
      </c>
      <c r="CZ19" s="301">
        <v>40390333</v>
      </c>
      <c r="DA19" s="301">
        <v>26493000</v>
      </c>
      <c r="DB19" s="301">
        <v>41791000</v>
      </c>
      <c r="DC19" s="301">
        <v>26493000</v>
      </c>
      <c r="DD19" s="301"/>
      <c r="DE19" s="301">
        <v>26493000</v>
      </c>
      <c r="DF19" s="301"/>
      <c r="DG19" s="301">
        <v>137002000</v>
      </c>
      <c r="DH19" s="301"/>
      <c r="DI19" s="301">
        <f t="shared" si="59"/>
        <v>350126000</v>
      </c>
      <c r="DJ19" s="316">
        <f t="shared" si="60"/>
        <v>160138000</v>
      </c>
      <c r="DK19" s="301">
        <f t="shared" si="61"/>
        <v>186269966</v>
      </c>
      <c r="DL19" s="301">
        <f t="shared" si="62"/>
        <v>350126000</v>
      </c>
      <c r="DM19" s="301">
        <f t="shared" si="63"/>
        <v>186269966</v>
      </c>
      <c r="DN19" s="301"/>
      <c r="DO19" s="302"/>
      <c r="DP19" s="302"/>
      <c r="DQ19" s="302"/>
      <c r="DR19" s="302"/>
      <c r="DS19" s="302"/>
      <c r="DT19" s="302"/>
      <c r="DU19" s="302"/>
      <c r="DV19" s="302"/>
      <c r="DW19" s="302"/>
      <c r="DX19" s="302"/>
      <c r="DY19" s="302"/>
      <c r="DZ19" s="302"/>
      <c r="EA19" s="302"/>
      <c r="EB19" s="302"/>
      <c r="EC19" s="302"/>
      <c r="ED19" s="302"/>
      <c r="EE19" s="302"/>
      <c r="EF19" s="302"/>
      <c r="EG19" s="302"/>
      <c r="EH19" s="302"/>
      <c r="EI19" s="302"/>
      <c r="EJ19" s="302"/>
      <c r="EK19" s="302"/>
      <c r="EL19" s="302"/>
      <c r="EM19" s="302"/>
      <c r="EN19" s="302"/>
      <c r="EO19" s="302"/>
      <c r="EP19" s="302"/>
      <c r="EQ19" s="302"/>
      <c r="ER19" s="297">
        <f t="shared" si="23"/>
        <v>1.5774355490129468</v>
      </c>
      <c r="ES19" s="298">
        <f t="shared" si="38"/>
        <v>1.1631840412644094</v>
      </c>
      <c r="ET19" s="298">
        <f t="shared" si="39"/>
        <v>0.53200837984040028</v>
      </c>
      <c r="EU19" s="299">
        <f t="shared" si="40"/>
        <v>0.94833564682173377</v>
      </c>
      <c r="EV19" s="300">
        <f t="shared" ref="EV19:EV20" si="75">IFERROR((AA19+BE19+CI19+DM19)/G19,0)</f>
        <v>0</v>
      </c>
      <c r="EW19" s="512"/>
      <c r="EX19" s="512"/>
      <c r="EY19" s="512"/>
      <c r="EZ19" s="512"/>
      <c r="FA19" s="512"/>
    </row>
    <row r="20" spans="1:157" ht="55.5" customHeight="1" x14ac:dyDescent="0.25">
      <c r="A20" s="480"/>
      <c r="B20" s="480"/>
      <c r="C20" s="480"/>
      <c r="D20" s="480"/>
      <c r="E20" s="480"/>
      <c r="F20" s="45" t="s">
        <v>328</v>
      </c>
      <c r="G20" s="305">
        <f t="shared" ref="G20:G21" si="76">AA20+BE20+CI20+DL20+DN20</f>
        <v>0</v>
      </c>
      <c r="H20" s="306"/>
      <c r="I20" s="306"/>
      <c r="J20" s="306"/>
      <c r="K20" s="306"/>
      <c r="L20" s="307"/>
      <c r="M20" s="306"/>
      <c r="N20" s="307"/>
      <c r="O20" s="306"/>
      <c r="P20" s="307"/>
      <c r="Q20" s="306"/>
      <c r="R20" s="307"/>
      <c r="S20" s="306"/>
      <c r="T20" s="306"/>
      <c r="U20" s="306"/>
      <c r="V20" s="306"/>
      <c r="W20" s="306"/>
      <c r="X20" s="306"/>
      <c r="Y20" s="306"/>
      <c r="Z20" s="306"/>
      <c r="AA20" s="306"/>
      <c r="AB20" s="296">
        <f t="shared" si="70"/>
        <v>0</v>
      </c>
      <c r="AC20" s="308"/>
      <c r="AD20" s="296"/>
      <c r="AE20" s="308"/>
      <c r="AF20" s="296"/>
      <c r="AG20" s="308"/>
      <c r="AH20" s="306"/>
      <c r="AI20" s="308"/>
      <c r="AJ20" s="306"/>
      <c r="AK20" s="306"/>
      <c r="AL20" s="306"/>
      <c r="AM20" s="306"/>
      <c r="AN20" s="306"/>
      <c r="AO20" s="306"/>
      <c r="AP20" s="306"/>
      <c r="AQ20" s="306"/>
      <c r="AR20" s="306"/>
      <c r="AS20" s="306"/>
      <c r="AT20" s="306"/>
      <c r="AU20" s="306"/>
      <c r="AV20" s="306"/>
      <c r="AW20" s="306"/>
      <c r="AX20" s="306"/>
      <c r="AY20" s="306"/>
      <c r="AZ20" s="306"/>
      <c r="BA20" s="310">
        <f t="shared" si="64"/>
        <v>0</v>
      </c>
      <c r="BB20" s="311">
        <f t="shared" ref="BB20:BC20" si="77">+AC20+AE20+AG20+AI20+AK20+AM20+AO20+AQ20+AS20+AU20+AW20+AY20</f>
        <v>0</v>
      </c>
      <c r="BC20" s="310">
        <f t="shared" si="77"/>
        <v>0</v>
      </c>
      <c r="BD20" s="310">
        <f t="shared" ref="BD20:BE20" si="78">AC20+AE20+AG20+AI20+AK20+AM20+AO20+AQ20+AS20+AU20+AW20+AY20</f>
        <v>0</v>
      </c>
      <c r="BE20" s="310">
        <f t="shared" si="78"/>
        <v>0</v>
      </c>
      <c r="BF20" s="310"/>
      <c r="BG20" s="306"/>
      <c r="BH20" s="306"/>
      <c r="BI20" s="306"/>
      <c r="BJ20" s="306"/>
      <c r="BK20" s="306"/>
      <c r="BL20" s="306"/>
      <c r="BM20" s="306"/>
      <c r="BN20" s="306"/>
      <c r="BO20" s="306"/>
      <c r="BP20" s="306"/>
      <c r="BQ20" s="306"/>
      <c r="BR20" s="306"/>
      <c r="BS20" s="306"/>
      <c r="BT20" s="306"/>
      <c r="BU20" s="306"/>
      <c r="BV20" s="306"/>
      <c r="BW20" s="306"/>
      <c r="BX20" s="306"/>
      <c r="BY20" s="306"/>
      <c r="BZ20" s="306"/>
      <c r="CA20" s="306"/>
      <c r="CB20" s="306"/>
      <c r="CC20" s="306"/>
      <c r="CD20" s="306"/>
      <c r="CE20" s="310">
        <f t="shared" si="67"/>
        <v>0</v>
      </c>
      <c r="CF20" s="310">
        <f>+BG20+BI20+BK20+BM20+BO20+BQ20+BS20+BU20+BW20+BY20+CA20</f>
        <v>0</v>
      </c>
      <c r="CG20" s="310">
        <f>+BH20+BJ20+BL20+BN20+BP20+BR20+BT20+BV20+BX20+BZ20+CB20+CD20</f>
        <v>0</v>
      </c>
      <c r="CH20" s="310">
        <f t="shared" ref="CH20:CI20" si="79">BG20+BI20+BK20+BM20+BO20+BQ20+BS20+BU20+BW20+BY20+CA20+CC20</f>
        <v>0</v>
      </c>
      <c r="CI20" s="310">
        <f t="shared" si="79"/>
        <v>0</v>
      </c>
      <c r="CJ20" s="306"/>
      <c r="CK20" s="306"/>
      <c r="CL20" s="306"/>
      <c r="CM20" s="306"/>
      <c r="CN20" s="306"/>
      <c r="CO20" s="306"/>
      <c r="CP20" s="306"/>
      <c r="CQ20" s="306"/>
      <c r="CR20" s="318"/>
      <c r="CS20" s="306"/>
      <c r="CT20" s="306">
        <v>0</v>
      </c>
      <c r="CU20" s="306"/>
      <c r="CV20" s="306">
        <v>0</v>
      </c>
      <c r="CW20" s="306"/>
      <c r="CX20" s="306">
        <v>0</v>
      </c>
      <c r="CY20" s="306"/>
      <c r="CZ20" s="306">
        <v>0</v>
      </c>
      <c r="DA20" s="306"/>
      <c r="DB20" s="306">
        <v>0</v>
      </c>
      <c r="DC20" s="306"/>
      <c r="DD20" s="306"/>
      <c r="DE20" s="306"/>
      <c r="DF20" s="306"/>
      <c r="DG20" s="306"/>
      <c r="DH20" s="306"/>
      <c r="DI20" s="319">
        <f t="shared" si="59"/>
        <v>0</v>
      </c>
      <c r="DJ20" s="288">
        <f t="shared" si="60"/>
        <v>0</v>
      </c>
      <c r="DK20" s="319">
        <f t="shared" ref="DK20:DK21" si="80">CL20+CN20+CP20+CR20+CT20+CV20+CX20+CX20+CX20+CZ20+DB20+DD20+DF20+DH20</f>
        <v>0</v>
      </c>
      <c r="DL20" s="319">
        <f t="shared" si="62"/>
        <v>0</v>
      </c>
      <c r="DM20" s="305">
        <f t="shared" ref="DM20:DM21" si="81">CL20+CN20+CP20+CR20+CT20+CV20+CX20+CX20+CX20+CZ20+DB20+DD20+DF20+DH20</f>
        <v>0</v>
      </c>
      <c r="DN20" s="306"/>
      <c r="DO20" s="306"/>
      <c r="DP20" s="306"/>
      <c r="DQ20" s="306"/>
      <c r="DR20" s="306"/>
      <c r="DS20" s="306"/>
      <c r="DT20" s="306"/>
      <c r="DU20" s="306"/>
      <c r="DV20" s="306"/>
      <c r="DW20" s="306"/>
      <c r="DX20" s="306"/>
      <c r="DY20" s="306"/>
      <c r="DZ20" s="306"/>
      <c r="EA20" s="306"/>
      <c r="EB20" s="306"/>
      <c r="EC20" s="306"/>
      <c r="ED20" s="306"/>
      <c r="EE20" s="306"/>
      <c r="EF20" s="306"/>
      <c r="EG20" s="306"/>
      <c r="EH20" s="306"/>
      <c r="EI20" s="306"/>
      <c r="EJ20" s="306"/>
      <c r="EK20" s="306"/>
      <c r="EL20" s="306"/>
      <c r="EM20" s="296"/>
      <c r="EN20" s="296"/>
      <c r="EO20" s="296"/>
      <c r="EP20" s="296"/>
      <c r="EQ20" s="296"/>
      <c r="ER20" s="297">
        <f t="shared" si="23"/>
        <v>0</v>
      </c>
      <c r="ES20" s="298">
        <f>IFERROR(+DK20/DJ20,0)</f>
        <v>0</v>
      </c>
      <c r="ET20" s="298">
        <f>IFERROR(+DM20/DL20,0)</f>
        <v>0</v>
      </c>
      <c r="EU20" s="299">
        <f>IFERROR((AA20+BE20+CI20+DK20)/(Z20+BD20+CH20+DJ20),0)</f>
        <v>0</v>
      </c>
      <c r="EV20" s="300">
        <f t="shared" si="75"/>
        <v>0</v>
      </c>
      <c r="EW20" s="512"/>
      <c r="EX20" s="512"/>
      <c r="EY20" s="512"/>
      <c r="EZ20" s="512"/>
      <c r="FA20" s="512"/>
    </row>
    <row r="21" spans="1:157" ht="55.5" customHeight="1" x14ac:dyDescent="0.25">
      <c r="A21" s="480"/>
      <c r="B21" s="480"/>
      <c r="C21" s="480"/>
      <c r="D21" s="480"/>
      <c r="E21" s="480"/>
      <c r="F21" s="46" t="s">
        <v>329</v>
      </c>
      <c r="G21" s="301">
        <f t="shared" si="76"/>
        <v>82967332</v>
      </c>
      <c r="H21" s="306"/>
      <c r="I21" s="306"/>
      <c r="J21" s="306"/>
      <c r="K21" s="306"/>
      <c r="L21" s="302"/>
      <c r="M21" s="306"/>
      <c r="N21" s="302"/>
      <c r="O21" s="306"/>
      <c r="P21" s="302"/>
      <c r="Q21" s="306"/>
      <c r="R21" s="302"/>
      <c r="S21" s="306"/>
      <c r="T21" s="306"/>
      <c r="U21" s="306"/>
      <c r="V21" s="306"/>
      <c r="W21" s="306"/>
      <c r="X21" s="306"/>
      <c r="Y21" s="306"/>
      <c r="Z21" s="301"/>
      <c r="AA21" s="301"/>
      <c r="AB21" s="301">
        <f t="shared" si="70"/>
        <v>37751300</v>
      </c>
      <c r="AC21" s="301">
        <v>4222000</v>
      </c>
      <c r="AD21" s="301">
        <v>4222000</v>
      </c>
      <c r="AE21" s="301">
        <v>10782200</v>
      </c>
      <c r="AF21" s="301">
        <v>10782200</v>
      </c>
      <c r="AG21" s="301">
        <v>13601100</v>
      </c>
      <c r="AH21" s="301">
        <v>13601100</v>
      </c>
      <c r="AI21" s="301">
        <v>0</v>
      </c>
      <c r="AJ21" s="301">
        <v>0</v>
      </c>
      <c r="AK21" s="301">
        <v>9146000</v>
      </c>
      <c r="AL21" s="301">
        <v>9146000</v>
      </c>
      <c r="AM21" s="301"/>
      <c r="AN21" s="301"/>
      <c r="AO21" s="301"/>
      <c r="AP21" s="301"/>
      <c r="AQ21" s="301"/>
      <c r="AR21" s="301"/>
      <c r="AS21" s="301"/>
      <c r="AT21" s="301"/>
      <c r="AU21" s="301"/>
      <c r="AV21" s="301"/>
      <c r="AW21" s="301"/>
      <c r="AX21" s="301"/>
      <c r="AY21" s="301">
        <v>0</v>
      </c>
      <c r="AZ21" s="301"/>
      <c r="BA21" s="301">
        <f t="shared" si="64"/>
        <v>37751300</v>
      </c>
      <c r="BB21" s="301">
        <f t="shared" ref="BB21:BC21" si="82">+AC21+AE21+AG21+AI21+AK21+AM21+AO21+AQ21+AS21+AU21+AW21+AY21</f>
        <v>37751300</v>
      </c>
      <c r="BC21" s="301">
        <f t="shared" si="82"/>
        <v>37751300</v>
      </c>
      <c r="BD21" s="301">
        <f t="shared" ref="BD21:BE21" si="83">AC21+AE21+AG21+AI21+AK21+AM21+AO21+AQ21+AS21+AU21+AW21+AY21</f>
        <v>37751300</v>
      </c>
      <c r="BE21" s="301">
        <f t="shared" si="83"/>
        <v>37751300</v>
      </c>
      <c r="BF21" s="301">
        <f t="shared" ref="BF21:BF22" si="84">+BG21+BI21+BK21+BM21+BO21+BQ21+BS21+BU21+BW21+BY21+CA21+CC21</f>
        <v>29558333</v>
      </c>
      <c r="BG21" s="301">
        <v>25332333</v>
      </c>
      <c r="BH21" s="301">
        <v>25332333</v>
      </c>
      <c r="BI21" s="301">
        <v>4226000</v>
      </c>
      <c r="BJ21" s="301">
        <v>4226000</v>
      </c>
      <c r="BK21" s="301"/>
      <c r="BL21" s="301"/>
      <c r="BM21" s="301"/>
      <c r="BN21" s="301"/>
      <c r="BO21" s="301"/>
      <c r="BP21" s="301">
        <v>0</v>
      </c>
      <c r="BQ21" s="301"/>
      <c r="BR21" s="301"/>
      <c r="BS21" s="301"/>
      <c r="BT21" s="301"/>
      <c r="BU21" s="301"/>
      <c r="BV21" s="301"/>
      <c r="BW21" s="301"/>
      <c r="BX21" s="301"/>
      <c r="BY21" s="301"/>
      <c r="BZ21" s="301"/>
      <c r="CA21" s="301"/>
      <c r="CB21" s="301"/>
      <c r="CC21" s="301"/>
      <c r="CD21" s="301"/>
      <c r="CE21" s="301">
        <f t="shared" si="67"/>
        <v>29558333</v>
      </c>
      <c r="CF21" s="301">
        <f t="shared" ref="CF21:CG21" si="85">+BG21+BI21+BK21+BM21+BO21+BQ21+BS21+BU21+BW21+BY21+CA21+CC21</f>
        <v>29558333</v>
      </c>
      <c r="CG21" s="301">
        <f t="shared" si="85"/>
        <v>29558333</v>
      </c>
      <c r="CH21" s="301">
        <f t="shared" ref="CH21:CI21" si="86">BG21+BI21+BK21+BM21+BO21+BQ21+BS21+BU21+BW21+BY21+CA21+CC21</f>
        <v>29558333</v>
      </c>
      <c r="CI21" s="301">
        <f t="shared" si="86"/>
        <v>29558333</v>
      </c>
      <c r="CJ21" s="301">
        <v>15657699</v>
      </c>
      <c r="CK21" s="301"/>
      <c r="CL21" s="301"/>
      <c r="CM21" s="301">
        <v>13306232</v>
      </c>
      <c r="CN21" s="301">
        <v>13306232</v>
      </c>
      <c r="CO21" s="301"/>
      <c r="CP21" s="301"/>
      <c r="CQ21" s="301">
        <v>2351467</v>
      </c>
      <c r="CR21" s="301"/>
      <c r="CS21" s="301"/>
      <c r="CT21" s="301">
        <v>2351467</v>
      </c>
      <c r="CU21" s="301"/>
      <c r="CV21" s="301"/>
      <c r="CW21" s="301"/>
      <c r="CX21" s="301">
        <v>0</v>
      </c>
      <c r="CY21" s="301"/>
      <c r="CZ21" s="301">
        <v>0</v>
      </c>
      <c r="DA21" s="301"/>
      <c r="DB21" s="301">
        <v>0</v>
      </c>
      <c r="DC21" s="301"/>
      <c r="DD21" s="301"/>
      <c r="DE21" s="301"/>
      <c r="DF21" s="301"/>
      <c r="DG21" s="301"/>
      <c r="DH21" s="301"/>
      <c r="DI21" s="301">
        <f t="shared" si="59"/>
        <v>15657699</v>
      </c>
      <c r="DJ21" s="316">
        <f t="shared" si="60"/>
        <v>15657699</v>
      </c>
      <c r="DK21" s="301">
        <f t="shared" si="80"/>
        <v>15657699</v>
      </c>
      <c r="DL21" s="301">
        <f t="shared" si="62"/>
        <v>15657699</v>
      </c>
      <c r="DM21" s="301">
        <f t="shared" si="81"/>
        <v>15657699</v>
      </c>
      <c r="DN21" s="306"/>
      <c r="DO21" s="306"/>
      <c r="DP21" s="306"/>
      <c r="DQ21" s="306"/>
      <c r="DR21" s="306"/>
      <c r="DS21" s="306"/>
      <c r="DT21" s="306"/>
      <c r="DU21" s="306"/>
      <c r="DV21" s="306"/>
      <c r="DW21" s="306"/>
      <c r="DX21" s="306"/>
      <c r="DY21" s="306"/>
      <c r="DZ21" s="306"/>
      <c r="EA21" s="306"/>
      <c r="EB21" s="306"/>
      <c r="EC21" s="306"/>
      <c r="ED21" s="306"/>
      <c r="EE21" s="306"/>
      <c r="EF21" s="306"/>
      <c r="EG21" s="306"/>
      <c r="EH21" s="306"/>
      <c r="EI21" s="306"/>
      <c r="EJ21" s="306"/>
      <c r="EK21" s="306"/>
      <c r="EL21" s="306"/>
      <c r="EM21" s="302"/>
      <c r="EN21" s="302"/>
      <c r="EO21" s="302"/>
      <c r="EP21" s="302"/>
      <c r="EQ21" s="302"/>
      <c r="ER21" s="297">
        <f t="shared" si="23"/>
        <v>0</v>
      </c>
      <c r="ES21" s="298">
        <f t="shared" ref="ES21:ES26" si="87">+DK21/DJ21</f>
        <v>1</v>
      </c>
      <c r="ET21" s="298">
        <f t="shared" ref="ET21:ET26" si="88">+DM21/DL21</f>
        <v>1</v>
      </c>
      <c r="EU21" s="299">
        <f t="shared" ref="EU21:EU44" si="89">(AA21+BE21+CI21+DK21)/(Z21+BD21+CH21+DJ21)</f>
        <v>1</v>
      </c>
      <c r="EV21" s="300">
        <f t="shared" ref="EV21:EV25" si="90">(AA21+BE21+CI21+DM21)/G21</f>
        <v>1</v>
      </c>
      <c r="EW21" s="512"/>
      <c r="EX21" s="512"/>
      <c r="EY21" s="512"/>
      <c r="EZ21" s="512"/>
      <c r="FA21" s="512"/>
    </row>
    <row r="22" spans="1:157" ht="55.5" customHeight="1" thickBot="1" x14ac:dyDescent="0.3">
      <c r="A22" s="480"/>
      <c r="B22" s="480"/>
      <c r="C22" s="480"/>
      <c r="D22" s="480"/>
      <c r="E22" s="480"/>
      <c r="F22" s="45" t="s">
        <v>330</v>
      </c>
      <c r="G22" s="334">
        <f t="shared" ref="G22:G23" si="91">G17+G20</f>
        <v>15</v>
      </c>
      <c r="H22" s="353">
        <f>+H17+H20</f>
        <v>2</v>
      </c>
      <c r="I22" s="354"/>
      <c r="J22" s="354"/>
      <c r="K22" s="335">
        <v>2</v>
      </c>
      <c r="L22" s="336">
        <v>0.1</v>
      </c>
      <c r="M22" s="335">
        <v>2</v>
      </c>
      <c r="N22" s="355">
        <v>0.5</v>
      </c>
      <c r="O22" s="335">
        <v>2</v>
      </c>
      <c r="P22" s="355">
        <v>1</v>
      </c>
      <c r="Q22" s="335">
        <v>2</v>
      </c>
      <c r="R22" s="355">
        <v>1.3</v>
      </c>
      <c r="S22" s="335">
        <v>2</v>
      </c>
      <c r="T22" s="313">
        <v>1.9</v>
      </c>
      <c r="U22" s="335">
        <v>2</v>
      </c>
      <c r="V22" s="335">
        <v>2</v>
      </c>
      <c r="W22" s="337">
        <v>2</v>
      </c>
      <c r="X22" s="337">
        <v>2</v>
      </c>
      <c r="Y22" s="337">
        <v>2</v>
      </c>
      <c r="Z22" s="337">
        <v>2</v>
      </c>
      <c r="AA22" s="337">
        <v>2</v>
      </c>
      <c r="AB22" s="313">
        <f t="shared" ref="AB22:AZ22" si="92">+AB17+AB20</f>
        <v>2</v>
      </c>
      <c r="AC22" s="313">
        <f t="shared" si="92"/>
        <v>0.06</v>
      </c>
      <c r="AD22" s="313">
        <f t="shared" si="92"/>
        <v>0.06</v>
      </c>
      <c r="AE22" s="313">
        <f t="shared" si="92"/>
        <v>0.1</v>
      </c>
      <c r="AF22" s="313">
        <f t="shared" si="92"/>
        <v>0.1</v>
      </c>
      <c r="AG22" s="313">
        <f t="shared" si="92"/>
        <v>0.1</v>
      </c>
      <c r="AH22" s="313">
        <f t="shared" si="92"/>
        <v>0.1</v>
      </c>
      <c r="AI22" s="313">
        <f t="shared" si="92"/>
        <v>9.9999999999999978E-2</v>
      </c>
      <c r="AJ22" s="313">
        <f t="shared" si="92"/>
        <v>9.9999999999999978E-2</v>
      </c>
      <c r="AK22" s="313">
        <f t="shared" si="92"/>
        <v>0.3</v>
      </c>
      <c r="AL22" s="313">
        <f t="shared" si="92"/>
        <v>0.3</v>
      </c>
      <c r="AM22" s="313">
        <f t="shared" si="92"/>
        <v>0.3</v>
      </c>
      <c r="AN22" s="313">
        <f t="shared" si="92"/>
        <v>0.3</v>
      </c>
      <c r="AO22" s="313">
        <f t="shared" si="92"/>
        <v>0.3</v>
      </c>
      <c r="AP22" s="313">
        <f t="shared" si="92"/>
        <v>0.3</v>
      </c>
      <c r="AQ22" s="313">
        <f t="shared" si="92"/>
        <v>0.3</v>
      </c>
      <c r="AR22" s="313">
        <f t="shared" si="92"/>
        <v>0.3</v>
      </c>
      <c r="AS22" s="313">
        <f t="shared" si="92"/>
        <v>0.2</v>
      </c>
      <c r="AT22" s="313">
        <f t="shared" si="92"/>
        <v>0.2</v>
      </c>
      <c r="AU22" s="313">
        <f t="shared" si="92"/>
        <v>0.08</v>
      </c>
      <c r="AV22" s="313">
        <f t="shared" si="92"/>
        <v>0.08</v>
      </c>
      <c r="AW22" s="313">
        <f t="shared" si="92"/>
        <v>0.08</v>
      </c>
      <c r="AX22" s="313">
        <f t="shared" si="92"/>
        <v>0.08</v>
      </c>
      <c r="AY22" s="313">
        <f t="shared" si="92"/>
        <v>0.08</v>
      </c>
      <c r="AZ22" s="313">
        <f t="shared" si="92"/>
        <v>0.08</v>
      </c>
      <c r="BA22" s="334">
        <f t="shared" si="64"/>
        <v>2</v>
      </c>
      <c r="BB22" s="334">
        <f t="shared" ref="BB22:BC22" si="93">+BB17+BB20</f>
        <v>2</v>
      </c>
      <c r="BC22" s="334">
        <f t="shared" si="93"/>
        <v>2</v>
      </c>
      <c r="BD22" s="334">
        <f t="shared" ref="BD22:BE22" si="94">BD17+BD20</f>
        <v>2</v>
      </c>
      <c r="BE22" s="334">
        <f t="shared" si="94"/>
        <v>2</v>
      </c>
      <c r="BF22" s="313">
        <f t="shared" si="84"/>
        <v>3.9999999999999996</v>
      </c>
      <c r="BG22" s="313">
        <f t="shared" ref="BG22:CD22" si="95">BG17+BG20</f>
        <v>0.04</v>
      </c>
      <c r="BH22" s="313">
        <f t="shared" si="95"/>
        <v>0.04</v>
      </c>
      <c r="BI22" s="313">
        <f t="shared" si="95"/>
        <v>0.16</v>
      </c>
      <c r="BJ22" s="313">
        <f t="shared" si="95"/>
        <v>0.16</v>
      </c>
      <c r="BK22" s="313">
        <f t="shared" si="95"/>
        <v>0.24</v>
      </c>
      <c r="BL22" s="313">
        <f t="shared" si="95"/>
        <v>0.24</v>
      </c>
      <c r="BM22" s="313">
        <f t="shared" si="95"/>
        <v>0.36</v>
      </c>
      <c r="BN22" s="313">
        <f t="shared" si="95"/>
        <v>0.36</v>
      </c>
      <c r="BO22" s="313">
        <f t="shared" si="95"/>
        <v>0.44</v>
      </c>
      <c r="BP22" s="313">
        <f t="shared" si="95"/>
        <v>0.44</v>
      </c>
      <c r="BQ22" s="313">
        <f t="shared" si="95"/>
        <v>0.48</v>
      </c>
      <c r="BR22" s="313">
        <f t="shared" si="95"/>
        <v>0.48</v>
      </c>
      <c r="BS22" s="313">
        <f t="shared" si="95"/>
        <v>0.4</v>
      </c>
      <c r="BT22" s="313">
        <f t="shared" si="95"/>
        <v>0.4</v>
      </c>
      <c r="BU22" s="313">
        <f t="shared" si="95"/>
        <v>0.4</v>
      </c>
      <c r="BV22" s="313">
        <f t="shared" si="95"/>
        <v>0.4</v>
      </c>
      <c r="BW22" s="313">
        <f t="shared" si="95"/>
        <v>0.4</v>
      </c>
      <c r="BX22" s="313">
        <f t="shared" si="95"/>
        <v>0.4</v>
      </c>
      <c r="BY22" s="313">
        <f t="shared" si="95"/>
        <v>0.4</v>
      </c>
      <c r="BZ22" s="313">
        <f t="shared" si="95"/>
        <v>0.4</v>
      </c>
      <c r="CA22" s="313">
        <f t="shared" si="95"/>
        <v>0.36</v>
      </c>
      <c r="CB22" s="313">
        <f t="shared" si="95"/>
        <v>0.36</v>
      </c>
      <c r="CC22" s="313">
        <f t="shared" si="95"/>
        <v>0.32</v>
      </c>
      <c r="CD22" s="313">
        <f t="shared" si="95"/>
        <v>0.32</v>
      </c>
      <c r="CE22" s="334">
        <f t="shared" si="67"/>
        <v>3.9999999999999996</v>
      </c>
      <c r="CF22" s="334">
        <f t="shared" ref="CF22:CG22" si="96">+CF17+CF20</f>
        <v>3.9999999999999996</v>
      </c>
      <c r="CG22" s="334">
        <f t="shared" si="96"/>
        <v>3.9999999999999996</v>
      </c>
      <c r="CH22" s="334">
        <f t="shared" ref="CH22:CI22" si="97">CH17+CH20</f>
        <v>3.9999999999999996</v>
      </c>
      <c r="CI22" s="334">
        <f t="shared" si="97"/>
        <v>3.9999999999999996</v>
      </c>
      <c r="CJ22" s="335">
        <f t="shared" ref="CJ22:DH22" si="98">+CJ17+CJ20</f>
        <v>5</v>
      </c>
      <c r="CK22" s="313">
        <f t="shared" si="98"/>
        <v>0.15</v>
      </c>
      <c r="CL22" s="313">
        <f t="shared" si="98"/>
        <v>0.15</v>
      </c>
      <c r="CM22" s="313">
        <f t="shared" si="98"/>
        <v>0.2</v>
      </c>
      <c r="CN22" s="313">
        <f t="shared" si="98"/>
        <v>0.2</v>
      </c>
      <c r="CO22" s="313">
        <f t="shared" si="98"/>
        <v>0.3</v>
      </c>
      <c r="CP22" s="313">
        <f t="shared" si="98"/>
        <v>0.3</v>
      </c>
      <c r="CQ22" s="313">
        <f t="shared" si="98"/>
        <v>0.35</v>
      </c>
      <c r="CR22" s="313">
        <f t="shared" si="98"/>
        <v>0.35</v>
      </c>
      <c r="CS22" s="313">
        <f t="shared" si="98"/>
        <v>0.55000000000000004</v>
      </c>
      <c r="CT22" s="313">
        <f t="shared" si="98"/>
        <v>0.55000000000000004</v>
      </c>
      <c r="CU22" s="313">
        <f t="shared" si="98"/>
        <v>0.8</v>
      </c>
      <c r="CV22" s="313">
        <f t="shared" si="98"/>
        <v>0.8</v>
      </c>
      <c r="CW22" s="313">
        <f t="shared" si="98"/>
        <v>0.85</v>
      </c>
      <c r="CX22" s="313">
        <f t="shared" si="98"/>
        <v>0.85</v>
      </c>
      <c r="CY22" s="313">
        <f t="shared" si="98"/>
        <v>0.6</v>
      </c>
      <c r="CZ22" s="313">
        <f t="shared" si="98"/>
        <v>0.6</v>
      </c>
      <c r="DA22" s="313">
        <f t="shared" si="98"/>
        <v>0.4</v>
      </c>
      <c r="DB22" s="313">
        <f t="shared" si="98"/>
        <v>0.4</v>
      </c>
      <c r="DC22" s="313">
        <f t="shared" si="98"/>
        <v>0.35</v>
      </c>
      <c r="DD22" s="313">
        <f t="shared" si="98"/>
        <v>0</v>
      </c>
      <c r="DE22" s="313">
        <f t="shared" si="98"/>
        <v>0.25</v>
      </c>
      <c r="DF22" s="313">
        <f t="shared" si="98"/>
        <v>0</v>
      </c>
      <c r="DG22" s="313">
        <f t="shared" si="98"/>
        <v>0.2</v>
      </c>
      <c r="DH22" s="313">
        <f t="shared" si="98"/>
        <v>0</v>
      </c>
      <c r="DI22" s="335">
        <f t="shared" si="59"/>
        <v>5</v>
      </c>
      <c r="DJ22" s="313">
        <f t="shared" ref="DJ22:DM22" si="99">DJ17+DJ20</f>
        <v>4.2</v>
      </c>
      <c r="DK22" s="313">
        <f t="shared" si="99"/>
        <v>4.2</v>
      </c>
      <c r="DL22" s="335">
        <f t="shared" si="99"/>
        <v>5</v>
      </c>
      <c r="DM22" s="313">
        <f t="shared" si="99"/>
        <v>4.2</v>
      </c>
      <c r="DN22" s="335">
        <f>+DN17+DN20</f>
        <v>2</v>
      </c>
      <c r="DO22" s="338"/>
      <c r="DP22" s="338"/>
      <c r="DQ22" s="338"/>
      <c r="DR22" s="338"/>
      <c r="DS22" s="338"/>
      <c r="DT22" s="338"/>
      <c r="DU22" s="338"/>
      <c r="DV22" s="338"/>
      <c r="DW22" s="338"/>
      <c r="DX22" s="338"/>
      <c r="DY22" s="338"/>
      <c r="DZ22" s="338"/>
      <c r="EA22" s="338"/>
      <c r="EB22" s="338"/>
      <c r="EC22" s="338"/>
      <c r="ED22" s="338"/>
      <c r="EE22" s="338"/>
      <c r="EF22" s="338"/>
      <c r="EG22" s="338"/>
      <c r="EH22" s="338"/>
      <c r="EI22" s="338"/>
      <c r="EJ22" s="338"/>
      <c r="EK22" s="338"/>
      <c r="EL22" s="338"/>
      <c r="EM22" s="339"/>
      <c r="EN22" s="339"/>
      <c r="EO22" s="339"/>
      <c r="EP22" s="339"/>
      <c r="EQ22" s="339">
        <f t="shared" ref="EQ22:EQ23" si="100">+EQ17+EQ20</f>
        <v>0</v>
      </c>
      <c r="ER22" s="340">
        <f t="shared" si="23"/>
        <v>1</v>
      </c>
      <c r="ES22" s="341">
        <f t="shared" si="87"/>
        <v>1</v>
      </c>
      <c r="ET22" s="341">
        <f t="shared" si="88"/>
        <v>0.84000000000000008</v>
      </c>
      <c r="EU22" s="327">
        <f t="shared" si="89"/>
        <v>1</v>
      </c>
      <c r="EV22" s="314">
        <f t="shared" si="90"/>
        <v>0.81333333333333324</v>
      </c>
      <c r="EW22" s="512"/>
      <c r="EX22" s="512"/>
      <c r="EY22" s="512"/>
      <c r="EZ22" s="512"/>
      <c r="FA22" s="512"/>
    </row>
    <row r="23" spans="1:157" ht="55.5" customHeight="1" thickBot="1" x14ac:dyDescent="0.3">
      <c r="A23" s="481"/>
      <c r="B23" s="481"/>
      <c r="C23" s="481"/>
      <c r="D23" s="481"/>
      <c r="E23" s="481"/>
      <c r="F23" s="48" t="s">
        <v>331</v>
      </c>
      <c r="G23" s="345">
        <f t="shared" si="91"/>
        <v>2115936264.3333333</v>
      </c>
      <c r="H23" s="346">
        <f t="shared" ref="H23:DN23" si="101">H18+H21</f>
        <v>183030000</v>
      </c>
      <c r="I23" s="346">
        <f t="shared" si="101"/>
        <v>0</v>
      </c>
      <c r="J23" s="346">
        <f t="shared" si="101"/>
        <v>0</v>
      </c>
      <c r="K23" s="346">
        <f t="shared" si="101"/>
        <v>183030000</v>
      </c>
      <c r="L23" s="346">
        <f t="shared" si="101"/>
        <v>16888000</v>
      </c>
      <c r="M23" s="346">
        <f t="shared" si="101"/>
        <v>183030000</v>
      </c>
      <c r="N23" s="346">
        <f t="shared" si="101"/>
        <v>105132000</v>
      </c>
      <c r="O23" s="346">
        <f t="shared" si="101"/>
        <v>183030000</v>
      </c>
      <c r="P23" s="346">
        <f t="shared" si="101"/>
        <v>105132000</v>
      </c>
      <c r="Q23" s="346">
        <f t="shared" si="101"/>
        <v>183030000</v>
      </c>
      <c r="R23" s="346">
        <f t="shared" si="101"/>
        <v>105132000</v>
      </c>
      <c r="S23" s="346">
        <f t="shared" si="101"/>
        <v>183030000</v>
      </c>
      <c r="T23" s="346">
        <f t="shared" si="101"/>
        <v>105132000</v>
      </c>
      <c r="U23" s="346">
        <f t="shared" si="101"/>
        <v>183030000</v>
      </c>
      <c r="V23" s="346">
        <f t="shared" si="101"/>
        <v>139406000</v>
      </c>
      <c r="W23" s="346">
        <f t="shared" si="101"/>
        <v>183030000</v>
      </c>
      <c r="X23" s="346">
        <f t="shared" si="101"/>
        <v>139406000</v>
      </c>
      <c r="Y23" s="346">
        <f t="shared" si="101"/>
        <v>139406000</v>
      </c>
      <c r="Z23" s="346">
        <f t="shared" si="101"/>
        <v>183030000</v>
      </c>
      <c r="AA23" s="346">
        <f t="shared" si="101"/>
        <v>139406000</v>
      </c>
      <c r="AB23" s="346">
        <f t="shared" si="101"/>
        <v>426841300</v>
      </c>
      <c r="AC23" s="346">
        <f t="shared" si="101"/>
        <v>4222000</v>
      </c>
      <c r="AD23" s="346">
        <f t="shared" si="101"/>
        <v>4222000</v>
      </c>
      <c r="AE23" s="346">
        <f t="shared" si="101"/>
        <v>10782200</v>
      </c>
      <c r="AF23" s="346">
        <f t="shared" si="101"/>
        <v>10782200</v>
      </c>
      <c r="AG23" s="346">
        <f t="shared" si="101"/>
        <v>171533100</v>
      </c>
      <c r="AH23" s="346">
        <f t="shared" si="101"/>
        <v>171533100</v>
      </c>
      <c r="AI23" s="346">
        <f t="shared" si="101"/>
        <v>0</v>
      </c>
      <c r="AJ23" s="346">
        <f t="shared" si="101"/>
        <v>0</v>
      </c>
      <c r="AK23" s="346">
        <f t="shared" si="101"/>
        <v>87381000</v>
      </c>
      <c r="AL23" s="346">
        <f t="shared" si="101"/>
        <v>87381000</v>
      </c>
      <c r="AM23" s="346">
        <f t="shared" si="101"/>
        <v>0</v>
      </c>
      <c r="AN23" s="346">
        <f t="shared" si="101"/>
        <v>0</v>
      </c>
      <c r="AO23" s="346">
        <f t="shared" si="101"/>
        <v>0</v>
      </c>
      <c r="AP23" s="346">
        <f t="shared" si="101"/>
        <v>0</v>
      </c>
      <c r="AQ23" s="346">
        <f t="shared" si="101"/>
        <v>0</v>
      </c>
      <c r="AR23" s="346">
        <f t="shared" si="101"/>
        <v>0</v>
      </c>
      <c r="AS23" s="346">
        <f t="shared" si="101"/>
        <v>0</v>
      </c>
      <c r="AT23" s="346">
        <f t="shared" si="101"/>
        <v>0</v>
      </c>
      <c r="AU23" s="346">
        <f t="shared" si="101"/>
        <v>0</v>
      </c>
      <c r="AV23" s="346">
        <f t="shared" si="101"/>
        <v>0</v>
      </c>
      <c r="AW23" s="346">
        <f t="shared" si="101"/>
        <v>10658500</v>
      </c>
      <c r="AX23" s="346">
        <f t="shared" si="101"/>
        <v>0</v>
      </c>
      <c r="AY23" s="346">
        <f t="shared" si="101"/>
        <v>20609667</v>
      </c>
      <c r="AZ23" s="346">
        <f t="shared" si="101"/>
        <v>11157833</v>
      </c>
      <c r="BA23" s="346">
        <f t="shared" si="101"/>
        <v>305186467</v>
      </c>
      <c r="BB23" s="346">
        <f t="shared" si="101"/>
        <v>305186467</v>
      </c>
      <c r="BC23" s="346">
        <f t="shared" si="101"/>
        <v>285076133</v>
      </c>
      <c r="BD23" s="346">
        <f t="shared" si="101"/>
        <v>305186467</v>
      </c>
      <c r="BE23" s="346">
        <f t="shared" si="101"/>
        <v>285076133</v>
      </c>
      <c r="BF23" s="346">
        <f t="shared" si="101"/>
        <v>310688333</v>
      </c>
      <c r="BG23" s="346">
        <f t="shared" si="101"/>
        <v>305500333</v>
      </c>
      <c r="BH23" s="346">
        <f t="shared" si="101"/>
        <v>305500333</v>
      </c>
      <c r="BI23" s="346">
        <f t="shared" si="101"/>
        <v>4226000</v>
      </c>
      <c r="BJ23" s="346">
        <f t="shared" si="101"/>
        <v>4226000</v>
      </c>
      <c r="BK23" s="346">
        <f t="shared" si="101"/>
        <v>0</v>
      </c>
      <c r="BL23" s="346">
        <f t="shared" si="101"/>
        <v>0</v>
      </c>
      <c r="BM23" s="346">
        <f t="shared" si="101"/>
        <v>0</v>
      </c>
      <c r="BN23" s="346">
        <f t="shared" si="101"/>
        <v>0</v>
      </c>
      <c r="BO23" s="346">
        <f t="shared" si="101"/>
        <v>0</v>
      </c>
      <c r="BP23" s="346">
        <f t="shared" si="101"/>
        <v>0</v>
      </c>
      <c r="BQ23" s="346">
        <f t="shared" si="101"/>
        <v>0</v>
      </c>
      <c r="BR23" s="346">
        <f t="shared" si="101"/>
        <v>0</v>
      </c>
      <c r="BS23" s="346">
        <f t="shared" si="101"/>
        <v>0</v>
      </c>
      <c r="BT23" s="346">
        <f t="shared" si="101"/>
        <v>0</v>
      </c>
      <c r="BU23" s="346">
        <f t="shared" si="101"/>
        <v>0</v>
      </c>
      <c r="BV23" s="346">
        <f t="shared" si="101"/>
        <v>0</v>
      </c>
      <c r="BW23" s="346">
        <f t="shared" si="101"/>
        <v>0</v>
      </c>
      <c r="BX23" s="346">
        <f t="shared" si="101"/>
        <v>0</v>
      </c>
      <c r="BY23" s="346">
        <f t="shared" si="101"/>
        <v>5603033</v>
      </c>
      <c r="BZ23" s="346">
        <f t="shared" si="101"/>
        <v>0</v>
      </c>
      <c r="CA23" s="346">
        <f t="shared" si="101"/>
        <v>45291066.333333328</v>
      </c>
      <c r="CB23" s="346">
        <f t="shared" si="101"/>
        <v>31447399.333333336</v>
      </c>
      <c r="CC23" s="346">
        <f t="shared" si="101"/>
        <v>0</v>
      </c>
      <c r="CD23" s="346">
        <f t="shared" si="101"/>
        <v>19446700</v>
      </c>
      <c r="CE23" s="346">
        <f t="shared" si="101"/>
        <v>360620432.33333331</v>
      </c>
      <c r="CF23" s="346">
        <f t="shared" si="101"/>
        <v>360620432.33333331</v>
      </c>
      <c r="CG23" s="346">
        <f t="shared" si="101"/>
        <v>360620432.33333331</v>
      </c>
      <c r="CH23" s="346">
        <f t="shared" si="101"/>
        <v>360620432.33333331</v>
      </c>
      <c r="CI23" s="346">
        <f t="shared" si="101"/>
        <v>360620432.33333331</v>
      </c>
      <c r="CJ23" s="346">
        <f t="shared" si="101"/>
        <v>298038699</v>
      </c>
      <c r="CK23" s="346">
        <f t="shared" si="101"/>
        <v>0</v>
      </c>
      <c r="CL23" s="346">
        <f t="shared" si="101"/>
        <v>0</v>
      </c>
      <c r="CM23" s="346">
        <f t="shared" si="101"/>
        <v>212316232</v>
      </c>
      <c r="CN23" s="346">
        <f t="shared" si="101"/>
        <v>212316232</v>
      </c>
      <c r="CO23" s="346">
        <f t="shared" si="101"/>
        <v>59328000</v>
      </c>
      <c r="CP23" s="346">
        <f t="shared" si="101"/>
        <v>59328000</v>
      </c>
      <c r="CQ23" s="346">
        <f t="shared" si="101"/>
        <v>2351467</v>
      </c>
      <c r="CR23" s="346">
        <f t="shared" si="101"/>
        <v>0</v>
      </c>
      <c r="CS23" s="346">
        <f t="shared" si="101"/>
        <v>0</v>
      </c>
      <c r="CT23" s="346">
        <f t="shared" si="101"/>
        <v>2351467</v>
      </c>
      <c r="CU23" s="346">
        <f t="shared" si="101"/>
        <v>91788000</v>
      </c>
      <c r="CV23" s="346">
        <f t="shared" si="101"/>
        <v>34470000</v>
      </c>
      <c r="CW23" s="346">
        <f t="shared" si="101"/>
        <v>0</v>
      </c>
      <c r="CX23" s="346">
        <f t="shared" si="101"/>
        <v>57318000</v>
      </c>
      <c r="CY23" s="346">
        <f t="shared" si="101"/>
        <v>0</v>
      </c>
      <c r="CZ23" s="346">
        <f t="shared" si="101"/>
        <v>0</v>
      </c>
      <c r="DA23" s="346">
        <f t="shared" si="101"/>
        <v>0</v>
      </c>
      <c r="DB23" s="346">
        <f t="shared" si="101"/>
        <v>0</v>
      </c>
      <c r="DC23" s="346">
        <f t="shared" si="101"/>
        <v>0</v>
      </c>
      <c r="DD23" s="346">
        <f t="shared" si="101"/>
        <v>0</v>
      </c>
      <c r="DE23" s="346">
        <f t="shared" si="101"/>
        <v>0</v>
      </c>
      <c r="DF23" s="346">
        <f t="shared" si="101"/>
        <v>0</v>
      </c>
      <c r="DG23" s="346">
        <f t="shared" si="101"/>
        <v>0</v>
      </c>
      <c r="DH23" s="346">
        <f t="shared" si="101"/>
        <v>0</v>
      </c>
      <c r="DI23" s="346">
        <f t="shared" si="101"/>
        <v>365783699</v>
      </c>
      <c r="DJ23" s="346">
        <f t="shared" si="101"/>
        <v>365783699</v>
      </c>
      <c r="DK23" s="346">
        <f t="shared" si="101"/>
        <v>365783699</v>
      </c>
      <c r="DL23" s="346">
        <f t="shared" si="101"/>
        <v>365783699</v>
      </c>
      <c r="DM23" s="346">
        <f t="shared" si="101"/>
        <v>365783699</v>
      </c>
      <c r="DN23" s="346">
        <f t="shared" si="101"/>
        <v>965050000</v>
      </c>
      <c r="DO23" s="347">
        <f t="shared" ref="DO23:EL23" si="102">+DO18+DO21</f>
        <v>0</v>
      </c>
      <c r="DP23" s="347">
        <f t="shared" si="102"/>
        <v>0</v>
      </c>
      <c r="DQ23" s="347">
        <f t="shared" si="102"/>
        <v>0</v>
      </c>
      <c r="DR23" s="347">
        <f t="shared" si="102"/>
        <v>0</v>
      </c>
      <c r="DS23" s="347">
        <f t="shared" si="102"/>
        <v>0</v>
      </c>
      <c r="DT23" s="347">
        <f t="shared" si="102"/>
        <v>0</v>
      </c>
      <c r="DU23" s="347">
        <f t="shared" si="102"/>
        <v>0</v>
      </c>
      <c r="DV23" s="347">
        <f t="shared" si="102"/>
        <v>0</v>
      </c>
      <c r="DW23" s="347">
        <f t="shared" si="102"/>
        <v>0</v>
      </c>
      <c r="DX23" s="347">
        <f t="shared" si="102"/>
        <v>0</v>
      </c>
      <c r="DY23" s="347">
        <f t="shared" si="102"/>
        <v>0</v>
      </c>
      <c r="DZ23" s="347">
        <f t="shared" si="102"/>
        <v>0</v>
      </c>
      <c r="EA23" s="347">
        <f t="shared" si="102"/>
        <v>0</v>
      </c>
      <c r="EB23" s="347">
        <f t="shared" si="102"/>
        <v>0</v>
      </c>
      <c r="EC23" s="347">
        <f t="shared" si="102"/>
        <v>0</v>
      </c>
      <c r="ED23" s="347">
        <f t="shared" si="102"/>
        <v>0</v>
      </c>
      <c r="EE23" s="347">
        <f t="shared" si="102"/>
        <v>0</v>
      </c>
      <c r="EF23" s="347">
        <f t="shared" si="102"/>
        <v>0</v>
      </c>
      <c r="EG23" s="347">
        <f t="shared" si="102"/>
        <v>0</v>
      </c>
      <c r="EH23" s="347">
        <f t="shared" si="102"/>
        <v>0</v>
      </c>
      <c r="EI23" s="347">
        <f t="shared" si="102"/>
        <v>0</v>
      </c>
      <c r="EJ23" s="347">
        <f t="shared" si="102"/>
        <v>0</v>
      </c>
      <c r="EK23" s="347">
        <f t="shared" si="102"/>
        <v>0</v>
      </c>
      <c r="EL23" s="347">
        <f t="shared" si="102"/>
        <v>0</v>
      </c>
      <c r="EM23" s="348"/>
      <c r="EN23" s="348"/>
      <c r="EO23" s="348"/>
      <c r="EP23" s="348"/>
      <c r="EQ23" s="348">
        <f t="shared" si="100"/>
        <v>0</v>
      </c>
      <c r="ER23" s="349">
        <f t="shared" si="23"/>
        <v>0</v>
      </c>
      <c r="ES23" s="350">
        <f t="shared" si="87"/>
        <v>1</v>
      </c>
      <c r="ET23" s="350">
        <f t="shared" si="88"/>
        <v>1</v>
      </c>
      <c r="EU23" s="351">
        <f t="shared" si="89"/>
        <v>0.94752737267303522</v>
      </c>
      <c r="EV23" s="352">
        <f>(AA23+BE23+CI23+DM23)/G23</f>
        <v>0.54391348346966506</v>
      </c>
      <c r="EW23" s="514"/>
      <c r="EX23" s="512"/>
      <c r="EY23" s="512"/>
      <c r="EZ23" s="512"/>
      <c r="FA23" s="512"/>
    </row>
    <row r="24" spans="1:157" ht="42" customHeight="1" x14ac:dyDescent="0.25">
      <c r="A24" s="504" t="s">
        <v>334</v>
      </c>
      <c r="B24" s="504">
        <v>3</v>
      </c>
      <c r="C24" s="505" t="s">
        <v>335</v>
      </c>
      <c r="D24" s="504" t="s">
        <v>178</v>
      </c>
      <c r="E24" s="504">
        <v>457</v>
      </c>
      <c r="F24" s="50" t="s">
        <v>325</v>
      </c>
      <c r="G24" s="288">
        <f t="shared" ref="G24:G25" si="103">AA24+BE24+CI24+DL24+DN24</f>
        <v>14.81</v>
      </c>
      <c r="H24" s="289">
        <v>3</v>
      </c>
      <c r="I24" s="289"/>
      <c r="J24" s="289"/>
      <c r="K24" s="289">
        <v>3</v>
      </c>
      <c r="L24" s="292">
        <v>0.12</v>
      </c>
      <c r="M24" s="289">
        <v>3</v>
      </c>
      <c r="N24" s="356">
        <v>0.43</v>
      </c>
      <c r="O24" s="289">
        <v>3</v>
      </c>
      <c r="P24" s="356">
        <v>1.03</v>
      </c>
      <c r="Q24" s="289">
        <v>3</v>
      </c>
      <c r="R24" s="356">
        <v>1.59</v>
      </c>
      <c r="S24" s="289">
        <v>3</v>
      </c>
      <c r="T24" s="288">
        <v>2.2600000000000002</v>
      </c>
      <c r="U24" s="289">
        <v>3</v>
      </c>
      <c r="V24" s="288">
        <v>2.8100000000000005</v>
      </c>
      <c r="W24" s="288">
        <v>3</v>
      </c>
      <c r="X24" s="288">
        <v>2.8100000000000005</v>
      </c>
      <c r="Y24" s="288">
        <v>2.8100000000000005</v>
      </c>
      <c r="Z24" s="288">
        <v>3</v>
      </c>
      <c r="AA24" s="288">
        <v>2.8100000000000005</v>
      </c>
      <c r="AB24" s="288">
        <f>+AC24+AE24+AG24+AI24+AK24+AM24+AO24+AQ24+AS24+AU24+AW24+AY24</f>
        <v>4.0000000000000009</v>
      </c>
      <c r="AC24" s="288">
        <v>0.08</v>
      </c>
      <c r="AD24" s="293">
        <v>0.08</v>
      </c>
      <c r="AE24" s="288">
        <v>0.13</v>
      </c>
      <c r="AF24" s="293">
        <v>0.13</v>
      </c>
      <c r="AG24" s="288">
        <v>0.34</v>
      </c>
      <c r="AH24" s="288">
        <v>0.34</v>
      </c>
      <c r="AI24" s="288">
        <v>0.4</v>
      </c>
      <c r="AJ24" s="288">
        <v>0.4</v>
      </c>
      <c r="AK24" s="288">
        <v>0.42</v>
      </c>
      <c r="AL24" s="288">
        <v>0.42</v>
      </c>
      <c r="AM24" s="288">
        <v>0.55000000000000004</v>
      </c>
      <c r="AN24" s="288">
        <v>0.55000000000000004</v>
      </c>
      <c r="AO24" s="288">
        <v>0.49</v>
      </c>
      <c r="AP24" s="288">
        <v>0.49</v>
      </c>
      <c r="AQ24" s="288">
        <v>0.39</v>
      </c>
      <c r="AR24" s="288">
        <v>0.39</v>
      </c>
      <c r="AS24" s="288">
        <v>0.38</v>
      </c>
      <c r="AT24" s="288">
        <v>0.38</v>
      </c>
      <c r="AU24" s="288">
        <v>0.35</v>
      </c>
      <c r="AV24" s="288">
        <v>0.35</v>
      </c>
      <c r="AW24" s="288">
        <v>0.28000000000000003</v>
      </c>
      <c r="AX24" s="288">
        <v>0.28000000000000003</v>
      </c>
      <c r="AY24" s="288">
        <v>0.19</v>
      </c>
      <c r="AZ24" s="288">
        <v>0.19</v>
      </c>
      <c r="BA24" s="294">
        <f>+AC24+AE24+AG24+AI24+AK24+AM24+AO24+AQ24+AS24+AU24+AW24+AY24</f>
        <v>4.0000000000000009</v>
      </c>
      <c r="BB24" s="294">
        <f t="shared" ref="BB24:BC24" si="104">+AC24+AE24+AG24+AI24+AK24+AM24+AO24+AQ24+AS24+AU24+AW24+AY24</f>
        <v>4.0000000000000009</v>
      </c>
      <c r="BC24" s="294">
        <f t="shared" si="104"/>
        <v>4.0000000000000009</v>
      </c>
      <c r="BD24" s="294">
        <f t="shared" ref="BD24:BD28" si="105">AC24+AE24+AG24+AI24+AK24+AM24+AO24+AQ24+AS24+AU24+AW24+AY24</f>
        <v>4.0000000000000009</v>
      </c>
      <c r="BE24" s="294">
        <v>4</v>
      </c>
      <c r="BF24" s="288">
        <v>3</v>
      </c>
      <c r="BG24" s="288">
        <v>7.0000000000000007E-2</v>
      </c>
      <c r="BH24" s="288">
        <v>7.0000000000000007E-2</v>
      </c>
      <c r="BI24" s="288">
        <v>0.12</v>
      </c>
      <c r="BJ24" s="288">
        <v>0.12</v>
      </c>
      <c r="BK24" s="288">
        <v>0.2</v>
      </c>
      <c r="BL24" s="288">
        <v>0.2</v>
      </c>
      <c r="BM24" s="288">
        <v>0.22</v>
      </c>
      <c r="BN24" s="288">
        <v>0.22</v>
      </c>
      <c r="BO24" s="288">
        <v>0.28000000000000003</v>
      </c>
      <c r="BP24" s="288">
        <v>0.28000000000000003</v>
      </c>
      <c r="BQ24" s="288">
        <v>0.26</v>
      </c>
      <c r="BR24" s="288">
        <v>0.26</v>
      </c>
      <c r="BS24" s="288">
        <v>0.26</v>
      </c>
      <c r="BT24" s="288">
        <v>0.26</v>
      </c>
      <c r="BU24" s="288">
        <v>0.34</v>
      </c>
      <c r="BV24" s="288">
        <v>0.34</v>
      </c>
      <c r="BW24" s="288">
        <v>0.4</v>
      </c>
      <c r="BX24" s="288">
        <v>0.4</v>
      </c>
      <c r="BY24" s="288">
        <v>0.28999999999999998</v>
      </c>
      <c r="BZ24" s="288">
        <v>0.28999999999999998</v>
      </c>
      <c r="CA24" s="288">
        <v>0.26</v>
      </c>
      <c r="CB24" s="288">
        <v>0.26</v>
      </c>
      <c r="CC24" s="288">
        <v>0.3</v>
      </c>
      <c r="CD24" s="288">
        <v>0.3</v>
      </c>
      <c r="CE24" s="357">
        <f>+BG24+BI24+BK24+BM24+BO24+BQ24+BS24+BU24+BW24+BY24+CA24+CC24</f>
        <v>3</v>
      </c>
      <c r="CF24" s="294">
        <f t="shared" ref="CF24:CG24" si="106">+BG24+BI24+BK24+BM24+BO24+BQ24+BS24+BU24+BW24+BY24+CA24+CC24</f>
        <v>3</v>
      </c>
      <c r="CG24" s="294">
        <f t="shared" si="106"/>
        <v>3</v>
      </c>
      <c r="CH24" s="357">
        <f t="shared" ref="CH24:CI24" si="107">BG24+BI24+BK24+BM24+BO24+BQ24+BS24+BU24+BW24+BY24+CA24+CC24</f>
        <v>3</v>
      </c>
      <c r="CI24" s="294">
        <f t="shared" si="107"/>
        <v>3</v>
      </c>
      <c r="CJ24" s="289">
        <v>3</v>
      </c>
      <c r="CK24" s="288">
        <v>0.09</v>
      </c>
      <c r="CL24" s="288">
        <v>0.09</v>
      </c>
      <c r="CM24" s="288">
        <v>0.12</v>
      </c>
      <c r="CN24" s="288">
        <v>0.12</v>
      </c>
      <c r="CO24" s="288">
        <v>0.18</v>
      </c>
      <c r="CP24" s="288">
        <v>0.18</v>
      </c>
      <c r="CQ24" s="288">
        <v>0.2</v>
      </c>
      <c r="CR24" s="288">
        <v>0.2</v>
      </c>
      <c r="CS24" s="288">
        <v>0.24</v>
      </c>
      <c r="CT24" s="288">
        <v>0.24</v>
      </c>
      <c r="CU24" s="288">
        <v>0.28999999999999998</v>
      </c>
      <c r="CV24" s="288">
        <v>0.28999999999999998</v>
      </c>
      <c r="CW24" s="288">
        <v>0.3</v>
      </c>
      <c r="CX24" s="288">
        <v>0.3</v>
      </c>
      <c r="CY24" s="288">
        <v>0.3</v>
      </c>
      <c r="CZ24" s="288">
        <v>0.3</v>
      </c>
      <c r="DA24" s="288">
        <v>0.28000000000000003</v>
      </c>
      <c r="DB24" s="288">
        <v>0.28000000000000003</v>
      </c>
      <c r="DC24" s="288">
        <v>0.31</v>
      </c>
      <c r="DD24" s="288"/>
      <c r="DE24" s="288">
        <v>0.33</v>
      </c>
      <c r="DF24" s="288"/>
      <c r="DG24" s="288">
        <v>0.36</v>
      </c>
      <c r="DH24" s="288"/>
      <c r="DI24" s="289">
        <f t="shared" ref="DI24:DI44" si="108">+CK24+CM24+CO24+CQ24+CS24+CU24+CW24+CY24+DA24+DC24+DE24+DG24</f>
        <v>3</v>
      </c>
      <c r="DJ24" s="288">
        <f t="shared" ref="DJ24:DJ28" si="109">+CK24+CM24+CO24+CQ24+CS24+CU24+CW24+CY24+DA24</f>
        <v>2</v>
      </c>
      <c r="DK24" s="288">
        <f>CL24+CN24+CP24+CR24+CT24+CV24+CX24+CZ24+DB24+DD24+DF24+DH24</f>
        <v>2</v>
      </c>
      <c r="DL24" s="288">
        <f t="shared" ref="DL24:DL28" si="110">+CK24+CM24+CO24+CQ24+CS24+CU24+CW24+CY24+DA24+DC24+DE24+DG24</f>
        <v>3</v>
      </c>
      <c r="DM24" s="288">
        <f>CL24+CN24+CP24+CR24+CT24+CV24+CX24+CZ24+DB24+DD24+DF24+DH24</f>
        <v>2</v>
      </c>
      <c r="DN24" s="289">
        <v>2</v>
      </c>
      <c r="DO24" s="342"/>
      <c r="DP24" s="342"/>
      <c r="DQ24" s="342"/>
      <c r="DR24" s="342"/>
      <c r="DS24" s="342"/>
      <c r="DT24" s="342"/>
      <c r="DU24" s="342"/>
      <c r="DV24" s="342"/>
      <c r="DW24" s="342"/>
      <c r="DX24" s="342"/>
      <c r="DY24" s="342"/>
      <c r="DZ24" s="342"/>
      <c r="EA24" s="342"/>
      <c r="EB24" s="342"/>
      <c r="EC24" s="342"/>
      <c r="ED24" s="342"/>
      <c r="EE24" s="342"/>
      <c r="EF24" s="342"/>
      <c r="EG24" s="342"/>
      <c r="EH24" s="342"/>
      <c r="EI24" s="342"/>
      <c r="EJ24" s="342"/>
      <c r="EK24" s="342"/>
      <c r="EL24" s="342"/>
      <c r="EM24" s="293"/>
      <c r="EN24" s="293"/>
      <c r="EO24" s="293"/>
      <c r="EP24" s="293"/>
      <c r="EQ24" s="293"/>
      <c r="ER24" s="343">
        <f t="shared" si="23"/>
        <v>1</v>
      </c>
      <c r="ES24" s="344">
        <f t="shared" si="87"/>
        <v>1</v>
      </c>
      <c r="ET24" s="344">
        <f t="shared" si="88"/>
        <v>0.66666666666666663</v>
      </c>
      <c r="EU24" s="321">
        <f t="shared" si="89"/>
        <v>0.98416666666666675</v>
      </c>
      <c r="EV24" s="315">
        <f t="shared" si="90"/>
        <v>0.79743416610398377</v>
      </c>
      <c r="EW24" s="513" t="s">
        <v>852</v>
      </c>
      <c r="EX24" s="511" t="s">
        <v>179</v>
      </c>
      <c r="EY24" s="511" t="s">
        <v>179</v>
      </c>
      <c r="EZ24" s="513" t="s">
        <v>853</v>
      </c>
      <c r="FA24" s="524" t="s">
        <v>854</v>
      </c>
    </row>
    <row r="25" spans="1:157" ht="45" customHeight="1" x14ac:dyDescent="0.25">
      <c r="A25" s="480"/>
      <c r="B25" s="480"/>
      <c r="C25" s="480"/>
      <c r="D25" s="480"/>
      <c r="E25" s="480"/>
      <c r="F25" s="46" t="s">
        <v>326</v>
      </c>
      <c r="G25" s="301">
        <f t="shared" si="103"/>
        <v>799585200</v>
      </c>
      <c r="H25" s="301">
        <v>63744000</v>
      </c>
      <c r="I25" s="301"/>
      <c r="J25" s="301"/>
      <c r="K25" s="301">
        <v>63744000</v>
      </c>
      <c r="L25" s="301">
        <v>0</v>
      </c>
      <c r="M25" s="301">
        <v>63744000</v>
      </c>
      <c r="N25" s="301">
        <v>29068000</v>
      </c>
      <c r="O25" s="301">
        <v>63744000</v>
      </c>
      <c r="P25" s="301">
        <v>29068000</v>
      </c>
      <c r="Q25" s="301">
        <v>54022000</v>
      </c>
      <c r="R25" s="301">
        <v>29068000</v>
      </c>
      <c r="S25" s="301">
        <v>54022000</v>
      </c>
      <c r="T25" s="301">
        <v>29068000</v>
      </c>
      <c r="U25" s="301">
        <v>54022000</v>
      </c>
      <c r="V25" s="301">
        <v>43602000</v>
      </c>
      <c r="W25" s="301">
        <v>63744000</v>
      </c>
      <c r="X25" s="301">
        <v>43602000</v>
      </c>
      <c r="Y25" s="301">
        <v>43602000</v>
      </c>
      <c r="Z25" s="301">
        <v>54022000</v>
      </c>
      <c r="AA25" s="301">
        <v>43602000</v>
      </c>
      <c r="AB25" s="301">
        <v>155507000</v>
      </c>
      <c r="AC25" s="301">
        <v>0</v>
      </c>
      <c r="AD25" s="301">
        <v>0</v>
      </c>
      <c r="AE25" s="301">
        <v>74410000</v>
      </c>
      <c r="AF25" s="301">
        <v>74410000</v>
      </c>
      <c r="AG25" s="301">
        <v>0</v>
      </c>
      <c r="AH25" s="301">
        <v>0</v>
      </c>
      <c r="AI25" s="301">
        <v>17120000</v>
      </c>
      <c r="AJ25" s="301">
        <v>17120000</v>
      </c>
      <c r="AK25" s="301">
        <f>122990000-AI25-AE25</f>
        <v>31460000</v>
      </c>
      <c r="AL25" s="301">
        <v>31460000</v>
      </c>
      <c r="AM25" s="301">
        <v>0</v>
      </c>
      <c r="AN25" s="301">
        <v>0</v>
      </c>
      <c r="AO25" s="301">
        <v>0</v>
      </c>
      <c r="AP25" s="301">
        <v>0</v>
      </c>
      <c r="AQ25" s="301">
        <v>0</v>
      </c>
      <c r="AR25" s="301">
        <v>0</v>
      </c>
      <c r="AS25" s="301">
        <v>0</v>
      </c>
      <c r="AT25" s="301">
        <v>0</v>
      </c>
      <c r="AU25" s="301">
        <v>0</v>
      </c>
      <c r="AV25" s="301">
        <v>0</v>
      </c>
      <c r="AW25" s="301">
        <v>3932667</v>
      </c>
      <c r="AX25" s="301">
        <v>0</v>
      </c>
      <c r="AY25" s="301">
        <v>2480333</v>
      </c>
      <c r="AZ25" s="301">
        <v>3932667</v>
      </c>
      <c r="BA25" s="301">
        <f t="shared" ref="BA25:BA30" si="111">AC25+AE25+AG25+AI25+AK25+AM25+AO25+AQ25+AS25+AU25+AW25+AY25</f>
        <v>129403000</v>
      </c>
      <c r="BB25" s="301">
        <f t="shared" ref="BB25:BC25" si="112">+AC25+AE25+AG25+AI25+AK25+AM25+AO25+AQ25+AS25+AU25+AW25+AY25</f>
        <v>129403000</v>
      </c>
      <c r="BC25" s="301">
        <f t="shared" si="112"/>
        <v>126922667</v>
      </c>
      <c r="BD25" s="301">
        <f t="shared" si="105"/>
        <v>129403000</v>
      </c>
      <c r="BE25" s="301">
        <f t="shared" ref="BE25:BE28" si="113">AD25+AF25+AH25+AJ25+AL25+AN25+AP25+AR25+AT25+AV25+AX25+AZ25</f>
        <v>126922667</v>
      </c>
      <c r="BF25" s="301">
        <v>143810000</v>
      </c>
      <c r="BG25" s="301">
        <v>138088000</v>
      </c>
      <c r="BH25" s="301">
        <v>138088000</v>
      </c>
      <c r="BI25" s="301"/>
      <c r="BJ25" s="301"/>
      <c r="BK25" s="301"/>
      <c r="BL25" s="301"/>
      <c r="BM25" s="301"/>
      <c r="BN25" s="301"/>
      <c r="BO25" s="301"/>
      <c r="BP25" s="301"/>
      <c r="BQ25" s="301"/>
      <c r="BR25" s="301"/>
      <c r="BS25" s="301"/>
      <c r="BT25" s="301"/>
      <c r="BU25" s="301"/>
      <c r="BV25" s="301"/>
      <c r="BW25" s="301">
        <v>19987000</v>
      </c>
      <c r="BX25" s="301"/>
      <c r="BY25" s="301"/>
      <c r="BZ25" s="301">
        <v>19987000</v>
      </c>
      <c r="CA25" s="301">
        <v>12978167</v>
      </c>
      <c r="CB25" s="301">
        <v>3303533</v>
      </c>
      <c r="CC25" s="301"/>
      <c r="CD25" s="301"/>
      <c r="CE25" s="301">
        <f t="shared" ref="CE25:CE30" si="114">BG25+BI25+BK25+BM25+BO25+BQ25+BS25+BU25+BW25+BY25+CA25+CC25</f>
        <v>171053167</v>
      </c>
      <c r="CF25" s="301">
        <f t="shared" ref="CF25:CG25" si="115">+BG25+BI25+BK25+BM25+BO25+BQ25+BS25+BU25+BW25+BY25+CA25+CC25</f>
        <v>171053167</v>
      </c>
      <c r="CG25" s="301">
        <f t="shared" si="115"/>
        <v>161378533</v>
      </c>
      <c r="CH25" s="301">
        <f t="shared" ref="CH25:CI25" si="116">BG25+BI25+BK25+BM25+BO25+BQ25+BS25+BU25+BW25+BY25+CA25+CC25</f>
        <v>171053167</v>
      </c>
      <c r="CI25" s="301">
        <f t="shared" si="116"/>
        <v>161378533</v>
      </c>
      <c r="CJ25" s="301">
        <v>166980000</v>
      </c>
      <c r="CK25" s="301"/>
      <c r="CL25" s="301"/>
      <c r="CM25" s="301">
        <v>75900000</v>
      </c>
      <c r="CN25" s="301">
        <v>75900000</v>
      </c>
      <c r="CO25" s="301">
        <v>68310000</v>
      </c>
      <c r="CP25" s="301">
        <v>68310000</v>
      </c>
      <c r="CQ25" s="301"/>
      <c r="CR25" s="301"/>
      <c r="CS25" s="301"/>
      <c r="CT25" s="301"/>
      <c r="CU25" s="301"/>
      <c r="CV25" s="301">
        <v>0</v>
      </c>
      <c r="CW25" s="301"/>
      <c r="CX25" s="301">
        <v>0</v>
      </c>
      <c r="CY25" s="301"/>
      <c r="CZ25" s="301">
        <v>0</v>
      </c>
      <c r="DA25" s="301"/>
      <c r="DB25" s="301">
        <v>0</v>
      </c>
      <c r="DC25" s="301"/>
      <c r="DD25" s="301"/>
      <c r="DE25" s="301"/>
      <c r="DF25" s="301"/>
      <c r="DG25" s="301">
        <v>22770000</v>
      </c>
      <c r="DH25" s="301"/>
      <c r="DI25" s="301">
        <f t="shared" si="108"/>
        <v>166980000</v>
      </c>
      <c r="DJ25" s="316">
        <f t="shared" si="109"/>
        <v>144210000</v>
      </c>
      <c r="DK25" s="301">
        <f>CL25+CN25+CP25+CR25+CT25+CV25+CX25+CX25+CX25+CZ25+DB25+DD25+DF25+DH25</f>
        <v>144210000</v>
      </c>
      <c r="DL25" s="301">
        <f t="shared" si="110"/>
        <v>166980000</v>
      </c>
      <c r="DM25" s="301">
        <f>CL25+CN25+CP25+CR25+CT25+CV25+CX25+CX25+CX25+CZ25+DB25+DD25+DF25+DH25</f>
        <v>144210000</v>
      </c>
      <c r="DN25" s="301">
        <v>300702000</v>
      </c>
      <c r="DO25" s="302"/>
      <c r="DP25" s="302"/>
      <c r="DQ25" s="302"/>
      <c r="DR25" s="302"/>
      <c r="DS25" s="302"/>
      <c r="DT25" s="302"/>
      <c r="DU25" s="302"/>
      <c r="DV25" s="302"/>
      <c r="DW25" s="302"/>
      <c r="DX25" s="302"/>
      <c r="DY25" s="302"/>
      <c r="DZ25" s="302"/>
      <c r="EA25" s="302"/>
      <c r="EB25" s="302"/>
      <c r="EC25" s="302"/>
      <c r="ED25" s="302"/>
      <c r="EE25" s="302"/>
      <c r="EF25" s="302"/>
      <c r="EG25" s="302"/>
      <c r="EH25" s="302"/>
      <c r="EI25" s="302"/>
      <c r="EJ25" s="302"/>
      <c r="EK25" s="302"/>
      <c r="EL25" s="302"/>
      <c r="EM25" s="302"/>
      <c r="EN25" s="302"/>
      <c r="EO25" s="302"/>
      <c r="EP25" s="302"/>
      <c r="EQ25" s="302"/>
      <c r="ER25" s="297">
        <f t="shared" si="23"/>
        <v>0</v>
      </c>
      <c r="ES25" s="298">
        <f t="shared" si="87"/>
        <v>1</v>
      </c>
      <c r="ET25" s="298">
        <f t="shared" si="88"/>
        <v>0.86363636363636365</v>
      </c>
      <c r="EU25" s="299">
        <f t="shared" si="89"/>
        <v>0.95473129604055751</v>
      </c>
      <c r="EV25" s="300">
        <f t="shared" si="90"/>
        <v>0.59545024094993249</v>
      </c>
      <c r="EW25" s="512"/>
      <c r="EX25" s="512"/>
      <c r="EY25" s="512"/>
      <c r="EZ25" s="512"/>
      <c r="FA25" s="512"/>
    </row>
    <row r="26" spans="1:157" ht="45" customHeight="1" x14ac:dyDescent="0.25">
      <c r="A26" s="480"/>
      <c r="B26" s="480"/>
      <c r="C26" s="480"/>
      <c r="D26" s="480"/>
      <c r="E26" s="480"/>
      <c r="F26" s="47" t="s">
        <v>327</v>
      </c>
      <c r="G26" s="301"/>
      <c r="H26" s="301"/>
      <c r="I26" s="301"/>
      <c r="J26" s="301"/>
      <c r="K26" s="301"/>
      <c r="L26" s="301"/>
      <c r="M26" s="301"/>
      <c r="N26" s="301"/>
      <c r="O26" s="301"/>
      <c r="P26" s="301"/>
      <c r="Q26" s="301"/>
      <c r="R26" s="301"/>
      <c r="S26" s="301"/>
      <c r="T26" s="301"/>
      <c r="U26" s="301"/>
      <c r="V26" s="301"/>
      <c r="W26" s="301"/>
      <c r="X26" s="301"/>
      <c r="Y26" s="301"/>
      <c r="Z26" s="301"/>
      <c r="AA26" s="301"/>
      <c r="AB26" s="301">
        <f t="shared" ref="AB26:AB28" si="117">+AC26+AE26+AG26+AI26+AK26+AM26+AO26+AQ26+AS26+AU26+AW26+AY26</f>
        <v>129403000</v>
      </c>
      <c r="AC26" s="301">
        <v>0</v>
      </c>
      <c r="AD26" s="301">
        <v>0</v>
      </c>
      <c r="AE26" s="301">
        <v>0</v>
      </c>
      <c r="AF26" s="301">
        <v>0</v>
      </c>
      <c r="AG26" s="301">
        <v>0</v>
      </c>
      <c r="AH26" s="301">
        <v>0</v>
      </c>
      <c r="AI26" s="301">
        <v>6944933</v>
      </c>
      <c r="AJ26" s="301">
        <v>6944933</v>
      </c>
      <c r="AK26" s="301">
        <v>7441000</v>
      </c>
      <c r="AL26" s="301">
        <v>7441000</v>
      </c>
      <c r="AM26" s="301">
        <v>9060333</v>
      </c>
      <c r="AN26" s="301">
        <v>9060333</v>
      </c>
      <c r="AO26" s="301">
        <v>14381000</v>
      </c>
      <c r="AP26" s="301">
        <v>14381000</v>
      </c>
      <c r="AQ26" s="301">
        <v>14381000</v>
      </c>
      <c r="AR26" s="301">
        <v>14381000</v>
      </c>
      <c r="AS26" s="301">
        <v>14381000</v>
      </c>
      <c r="AT26" s="301">
        <v>14381000</v>
      </c>
      <c r="AU26" s="301">
        <v>14381000</v>
      </c>
      <c r="AV26" s="301">
        <v>14381000</v>
      </c>
      <c r="AW26" s="301">
        <v>14381000</v>
      </c>
      <c r="AX26" s="301">
        <v>14381000</v>
      </c>
      <c r="AY26" s="301">
        <v>34051734</v>
      </c>
      <c r="AZ26" s="301">
        <v>14381000</v>
      </c>
      <c r="BA26" s="301">
        <f t="shared" si="111"/>
        <v>129403000</v>
      </c>
      <c r="BB26" s="301">
        <f t="shared" ref="BB26:BC26" si="118">+AC26+AE26+AG26+AI26+AK26+AM26+AO26+AQ26+AS26+AU26+AW26+AY26</f>
        <v>129403000</v>
      </c>
      <c r="BC26" s="301">
        <f t="shared" si="118"/>
        <v>109732266</v>
      </c>
      <c r="BD26" s="301">
        <f t="shared" si="105"/>
        <v>129403000</v>
      </c>
      <c r="BE26" s="301">
        <f t="shared" si="113"/>
        <v>109732266</v>
      </c>
      <c r="BF26" s="301">
        <v>143810000</v>
      </c>
      <c r="BG26" s="301"/>
      <c r="BH26" s="301"/>
      <c r="BI26" s="301"/>
      <c r="BJ26" s="301">
        <v>943867</v>
      </c>
      <c r="BK26" s="301">
        <v>14669000</v>
      </c>
      <c r="BL26" s="301">
        <v>14669000</v>
      </c>
      <c r="BM26" s="301">
        <v>14669000</v>
      </c>
      <c r="BN26" s="301">
        <v>14669000</v>
      </c>
      <c r="BO26" s="301">
        <v>14669000</v>
      </c>
      <c r="BP26" s="301">
        <v>14669000</v>
      </c>
      <c r="BQ26" s="301">
        <v>14669000</v>
      </c>
      <c r="BR26" s="301">
        <v>14669000</v>
      </c>
      <c r="BS26" s="301">
        <v>14669000</v>
      </c>
      <c r="BT26" s="301">
        <v>14669000</v>
      </c>
      <c r="BU26" s="301">
        <v>14669000</v>
      </c>
      <c r="BV26" s="301">
        <v>14669000</v>
      </c>
      <c r="BW26" s="301">
        <v>14669000</v>
      </c>
      <c r="BX26" s="301">
        <v>14669000</v>
      </c>
      <c r="BY26" s="301">
        <v>15934000</v>
      </c>
      <c r="BZ26" s="301">
        <v>14669000</v>
      </c>
      <c r="CA26" s="301">
        <v>21247000</v>
      </c>
      <c r="CB26" s="301">
        <v>14669000</v>
      </c>
      <c r="CC26" s="301">
        <v>31189167</v>
      </c>
      <c r="CD26" s="301">
        <v>22259000</v>
      </c>
      <c r="CE26" s="301">
        <f t="shared" si="114"/>
        <v>171053167</v>
      </c>
      <c r="CF26" s="301">
        <f t="shared" ref="CF26:CG26" si="119">+BG26+BI26+BK26+BM26+BO26+BQ26+BS26+BU26+BW26+BY26+CA26+CC26</f>
        <v>171053167</v>
      </c>
      <c r="CG26" s="301">
        <f t="shared" si="119"/>
        <v>155223867</v>
      </c>
      <c r="CH26" s="301">
        <f t="shared" ref="CH26:CI26" si="120">BG26+BI26+BK26+BM26+BO26+BQ26+BS26+BU26+BW26+BY26+CA26+CC26</f>
        <v>171053167</v>
      </c>
      <c r="CI26" s="301">
        <f t="shared" si="120"/>
        <v>155223867</v>
      </c>
      <c r="CJ26" s="301">
        <v>166980000</v>
      </c>
      <c r="CK26" s="301"/>
      <c r="CL26" s="301"/>
      <c r="CM26" s="301"/>
      <c r="CN26" s="301"/>
      <c r="CO26" s="301">
        <v>3795000</v>
      </c>
      <c r="CP26" s="301">
        <v>3795000</v>
      </c>
      <c r="CQ26" s="301">
        <v>12144000</v>
      </c>
      <c r="CR26" s="301">
        <v>7590000</v>
      </c>
      <c r="CS26" s="301">
        <v>15180000</v>
      </c>
      <c r="CT26" s="301">
        <v>7590000</v>
      </c>
      <c r="CU26" s="301">
        <v>15180000</v>
      </c>
      <c r="CV26" s="301">
        <v>7590000</v>
      </c>
      <c r="CW26" s="301">
        <v>15180000</v>
      </c>
      <c r="CX26" s="301">
        <v>19734000</v>
      </c>
      <c r="CY26" s="301">
        <v>15180000</v>
      </c>
      <c r="CZ26" s="301">
        <v>30360000</v>
      </c>
      <c r="DA26" s="301">
        <v>15180000</v>
      </c>
      <c r="DB26" s="301">
        <v>15180000</v>
      </c>
      <c r="DC26" s="301">
        <v>15180000</v>
      </c>
      <c r="DD26" s="301"/>
      <c r="DE26" s="301">
        <v>15180000</v>
      </c>
      <c r="DF26" s="301"/>
      <c r="DG26" s="301">
        <v>44781000</v>
      </c>
      <c r="DH26" s="301"/>
      <c r="DI26" s="301">
        <f t="shared" si="108"/>
        <v>166980000</v>
      </c>
      <c r="DJ26" s="316">
        <f t="shared" si="109"/>
        <v>91839000</v>
      </c>
      <c r="DK26" s="301">
        <f>CL26+CN26+CP26+CR26+CT26+CV26+CX26+CZ26+DB26+DD26+DF26+DH26</f>
        <v>91839000</v>
      </c>
      <c r="DL26" s="301">
        <f t="shared" si="110"/>
        <v>166980000</v>
      </c>
      <c r="DM26" s="301">
        <f>CL26+CN26+CO26+CR26+CT26+CV26+CX26+CZ26+DB26+DD26+DF26+DH26</f>
        <v>91839000</v>
      </c>
      <c r="DN26" s="301"/>
      <c r="DO26" s="302"/>
      <c r="DP26" s="302"/>
      <c r="DQ26" s="302"/>
      <c r="DR26" s="302"/>
      <c r="DS26" s="302"/>
      <c r="DT26" s="302"/>
      <c r="DU26" s="302"/>
      <c r="DV26" s="302"/>
      <c r="DW26" s="302"/>
      <c r="DX26" s="302"/>
      <c r="DY26" s="302"/>
      <c r="DZ26" s="302"/>
      <c r="EA26" s="302"/>
      <c r="EB26" s="302"/>
      <c r="EC26" s="302"/>
      <c r="ED26" s="302"/>
      <c r="EE26" s="302"/>
      <c r="EF26" s="302"/>
      <c r="EG26" s="302"/>
      <c r="EH26" s="302"/>
      <c r="EI26" s="302"/>
      <c r="EJ26" s="302"/>
      <c r="EK26" s="302"/>
      <c r="EL26" s="302"/>
      <c r="EM26" s="302"/>
      <c r="EN26" s="302"/>
      <c r="EO26" s="302"/>
      <c r="EP26" s="302"/>
      <c r="EQ26" s="302"/>
      <c r="ER26" s="297">
        <f t="shared" si="23"/>
        <v>1</v>
      </c>
      <c r="ES26" s="298">
        <f t="shared" si="87"/>
        <v>1</v>
      </c>
      <c r="ET26" s="298">
        <f t="shared" si="88"/>
        <v>0.55000000000000004</v>
      </c>
      <c r="EU26" s="299">
        <f t="shared" si="89"/>
        <v>0.90950682805633443</v>
      </c>
      <c r="EV26" s="300">
        <f>IFERROR((AA26+BE26+CI26+DM26)/G26,0)</f>
        <v>0</v>
      </c>
      <c r="EW26" s="512"/>
      <c r="EX26" s="512"/>
      <c r="EY26" s="512"/>
      <c r="EZ26" s="512"/>
      <c r="FA26" s="512"/>
    </row>
    <row r="27" spans="1:157" ht="45" customHeight="1" x14ac:dyDescent="0.25">
      <c r="A27" s="480"/>
      <c r="B27" s="480"/>
      <c r="C27" s="480"/>
      <c r="D27" s="480"/>
      <c r="E27" s="480"/>
      <c r="F27" s="45" t="s">
        <v>328</v>
      </c>
      <c r="G27" s="305">
        <f t="shared" ref="G27:G28" si="121">AA27+BE27+CI27+DL27+DN27</f>
        <v>0.19</v>
      </c>
      <c r="H27" s="306"/>
      <c r="I27" s="306"/>
      <c r="J27" s="306"/>
      <c r="K27" s="306"/>
      <c r="L27" s="307"/>
      <c r="M27" s="306"/>
      <c r="N27" s="307"/>
      <c r="O27" s="306"/>
      <c r="P27" s="307"/>
      <c r="Q27" s="306"/>
      <c r="R27" s="307"/>
      <c r="S27" s="306"/>
      <c r="T27" s="306"/>
      <c r="U27" s="306"/>
      <c r="V27" s="306"/>
      <c r="W27" s="306"/>
      <c r="X27" s="306"/>
      <c r="Y27" s="306"/>
      <c r="Z27" s="306"/>
      <c r="AA27" s="306"/>
      <c r="AB27" s="320">
        <f t="shared" si="117"/>
        <v>0.19</v>
      </c>
      <c r="AC27" s="320">
        <v>0.16</v>
      </c>
      <c r="AD27" s="320">
        <v>0.16</v>
      </c>
      <c r="AE27" s="320">
        <v>0.03</v>
      </c>
      <c r="AF27" s="320">
        <v>0.03</v>
      </c>
      <c r="AG27" s="320">
        <v>0</v>
      </c>
      <c r="AH27" s="320">
        <v>0</v>
      </c>
      <c r="AI27" s="320">
        <v>0</v>
      </c>
      <c r="AJ27" s="311">
        <v>0</v>
      </c>
      <c r="AK27" s="311">
        <v>0</v>
      </c>
      <c r="AL27" s="311">
        <v>0</v>
      </c>
      <c r="AM27" s="311">
        <v>0</v>
      </c>
      <c r="AN27" s="311">
        <v>0</v>
      </c>
      <c r="AO27" s="311">
        <v>0</v>
      </c>
      <c r="AP27" s="311">
        <v>0</v>
      </c>
      <c r="AQ27" s="311">
        <v>0</v>
      </c>
      <c r="AR27" s="311">
        <v>0</v>
      </c>
      <c r="AS27" s="311">
        <v>0</v>
      </c>
      <c r="AT27" s="311">
        <v>0</v>
      </c>
      <c r="AU27" s="311">
        <v>0</v>
      </c>
      <c r="AV27" s="311">
        <v>0</v>
      </c>
      <c r="AW27" s="311">
        <v>0</v>
      </c>
      <c r="AX27" s="311">
        <v>0</v>
      </c>
      <c r="AY27" s="311">
        <v>0</v>
      </c>
      <c r="AZ27" s="311">
        <v>0</v>
      </c>
      <c r="BA27" s="311">
        <f t="shared" si="111"/>
        <v>0.19</v>
      </c>
      <c r="BB27" s="311">
        <f t="shared" ref="BB27:BC27" si="122">+AC27+AE27+AG27+AI27+AK27+AM27+AO27+AQ27+AS27+AU27+AW27+AY27</f>
        <v>0.19</v>
      </c>
      <c r="BC27" s="311">
        <f t="shared" si="122"/>
        <v>0.19</v>
      </c>
      <c r="BD27" s="311">
        <f t="shared" si="105"/>
        <v>0.19</v>
      </c>
      <c r="BE27" s="311">
        <f t="shared" si="113"/>
        <v>0.19</v>
      </c>
      <c r="BF27" s="310"/>
      <c r="BG27" s="306"/>
      <c r="BH27" s="306"/>
      <c r="BI27" s="306"/>
      <c r="BJ27" s="306"/>
      <c r="BK27" s="306"/>
      <c r="BL27" s="306"/>
      <c r="BM27" s="306"/>
      <c r="BN27" s="306"/>
      <c r="BO27" s="306"/>
      <c r="BP27" s="306"/>
      <c r="BQ27" s="306"/>
      <c r="BR27" s="306"/>
      <c r="BS27" s="306"/>
      <c r="BT27" s="306"/>
      <c r="BU27" s="306"/>
      <c r="BV27" s="306"/>
      <c r="BW27" s="306"/>
      <c r="BX27" s="306"/>
      <c r="BY27" s="306"/>
      <c r="BZ27" s="306"/>
      <c r="CA27" s="306"/>
      <c r="CB27" s="306"/>
      <c r="CC27" s="306"/>
      <c r="CD27" s="306"/>
      <c r="CE27" s="310">
        <f t="shared" si="114"/>
        <v>0</v>
      </c>
      <c r="CF27" s="310">
        <f t="shared" ref="CF27:CG27" si="123">+BG27+BI27+BK27+BM27+BO27+BQ27+BS27+BU27+BW27+BY27+CA27+CC27</f>
        <v>0</v>
      </c>
      <c r="CG27" s="310">
        <f t="shared" si="123"/>
        <v>0</v>
      </c>
      <c r="CH27" s="310">
        <f t="shared" ref="CH27:CI27" si="124">BG27+BI27+BK27+BM27+BO27+BQ27+BS27+BU27+BW27+BY27+CA27+CC27</f>
        <v>0</v>
      </c>
      <c r="CI27" s="310">
        <f t="shared" si="124"/>
        <v>0</v>
      </c>
      <c r="CJ27" s="306"/>
      <c r="CK27" s="306"/>
      <c r="CL27" s="306"/>
      <c r="CM27" s="306"/>
      <c r="CN27" s="306"/>
      <c r="CO27" s="306"/>
      <c r="CP27" s="306"/>
      <c r="CQ27" s="306"/>
      <c r="CR27" s="306"/>
      <c r="CS27" s="306"/>
      <c r="CT27" s="306"/>
      <c r="CU27" s="306"/>
      <c r="CV27" s="306">
        <v>0</v>
      </c>
      <c r="CW27" s="306"/>
      <c r="CX27" s="306">
        <v>0</v>
      </c>
      <c r="CY27" s="306"/>
      <c r="CZ27" s="306">
        <v>0</v>
      </c>
      <c r="DA27" s="306"/>
      <c r="DB27" s="306">
        <v>0</v>
      </c>
      <c r="DC27" s="306"/>
      <c r="DD27" s="306"/>
      <c r="DE27" s="306"/>
      <c r="DF27" s="306"/>
      <c r="DG27" s="306"/>
      <c r="DH27" s="306"/>
      <c r="DI27" s="319">
        <f t="shared" si="108"/>
        <v>0</v>
      </c>
      <c r="DJ27" s="288">
        <f t="shared" si="109"/>
        <v>0</v>
      </c>
      <c r="DK27" s="319">
        <f t="shared" ref="DK27:DK28" si="125">CL27+CN27+CP27+CR27+CT27+CV27+CX27+CX27+CX27+CZ27+DB27+DD27+DF27+DH27</f>
        <v>0</v>
      </c>
      <c r="DL27" s="319">
        <f t="shared" si="110"/>
        <v>0</v>
      </c>
      <c r="DM27" s="319">
        <f t="shared" ref="DM27:DM28" si="126">CL27+CN27+CP27+CR27+CT27+CV27+CX27+CX27+CX27+CZ27+DB27+DD27+DF27+DH27</f>
        <v>0</v>
      </c>
      <c r="DN27" s="306"/>
      <c r="DO27" s="306"/>
      <c r="DP27" s="306"/>
      <c r="DQ27" s="306"/>
      <c r="DR27" s="306"/>
      <c r="DS27" s="306"/>
      <c r="DT27" s="306"/>
      <c r="DU27" s="306"/>
      <c r="DV27" s="306"/>
      <c r="DW27" s="306"/>
      <c r="DX27" s="306"/>
      <c r="DY27" s="306"/>
      <c r="DZ27" s="306"/>
      <c r="EA27" s="306"/>
      <c r="EB27" s="306"/>
      <c r="EC27" s="306"/>
      <c r="ED27" s="306"/>
      <c r="EE27" s="306"/>
      <c r="EF27" s="306"/>
      <c r="EG27" s="306"/>
      <c r="EH27" s="306"/>
      <c r="EI27" s="306"/>
      <c r="EJ27" s="306"/>
      <c r="EK27" s="306"/>
      <c r="EL27" s="306"/>
      <c r="EM27" s="296"/>
      <c r="EN27" s="296"/>
      <c r="EO27" s="296"/>
      <c r="EP27" s="296"/>
      <c r="EQ27" s="296"/>
      <c r="ER27" s="297">
        <f t="shared" si="23"/>
        <v>0</v>
      </c>
      <c r="ES27" s="298">
        <f>IFERROR(+DK27/DJ27,0)</f>
        <v>0</v>
      </c>
      <c r="ET27" s="298">
        <f>IFERROR(+DM27/DL27,0)</f>
        <v>0</v>
      </c>
      <c r="EU27" s="299">
        <f t="shared" si="89"/>
        <v>1</v>
      </c>
      <c r="EV27" s="300">
        <f t="shared" ref="EV27:EV32" si="127">(AA27+BE27+CI27+DM27)/G27</f>
        <v>1</v>
      </c>
      <c r="EW27" s="512"/>
      <c r="EX27" s="512"/>
      <c r="EY27" s="512"/>
      <c r="EZ27" s="512"/>
      <c r="FA27" s="512"/>
    </row>
    <row r="28" spans="1:157" ht="45" customHeight="1" x14ac:dyDescent="0.25">
      <c r="A28" s="480"/>
      <c r="B28" s="480"/>
      <c r="C28" s="480"/>
      <c r="D28" s="480"/>
      <c r="E28" s="480"/>
      <c r="F28" s="46" t="s">
        <v>329</v>
      </c>
      <c r="G28" s="301">
        <f t="shared" si="121"/>
        <v>38351932</v>
      </c>
      <c r="H28" s="306"/>
      <c r="I28" s="306"/>
      <c r="J28" s="306"/>
      <c r="K28" s="306"/>
      <c r="L28" s="302"/>
      <c r="M28" s="306"/>
      <c r="N28" s="302"/>
      <c r="O28" s="306"/>
      <c r="P28" s="302"/>
      <c r="Q28" s="306"/>
      <c r="R28" s="302"/>
      <c r="S28" s="306"/>
      <c r="T28" s="306"/>
      <c r="U28" s="306"/>
      <c r="V28" s="306"/>
      <c r="W28" s="306"/>
      <c r="X28" s="306"/>
      <c r="Y28" s="306"/>
      <c r="Z28" s="301"/>
      <c r="AA28" s="301"/>
      <c r="AB28" s="301">
        <f t="shared" si="117"/>
        <v>15502933</v>
      </c>
      <c r="AC28" s="301">
        <v>7267000</v>
      </c>
      <c r="AD28" s="301">
        <v>7267000</v>
      </c>
      <c r="AE28" s="301">
        <v>8235933</v>
      </c>
      <c r="AF28" s="301">
        <v>8235933</v>
      </c>
      <c r="AG28" s="301">
        <v>0</v>
      </c>
      <c r="AH28" s="301">
        <v>0</v>
      </c>
      <c r="AI28" s="301">
        <v>0</v>
      </c>
      <c r="AJ28" s="301">
        <v>0</v>
      </c>
      <c r="AK28" s="301"/>
      <c r="AL28" s="301"/>
      <c r="AM28" s="301"/>
      <c r="AN28" s="301"/>
      <c r="AO28" s="301"/>
      <c r="AP28" s="301"/>
      <c r="AQ28" s="301"/>
      <c r="AR28" s="301"/>
      <c r="AS28" s="301"/>
      <c r="AT28" s="301"/>
      <c r="AU28" s="301"/>
      <c r="AV28" s="301"/>
      <c r="AW28" s="301"/>
      <c r="AX28" s="301"/>
      <c r="AY28" s="301"/>
      <c r="AZ28" s="301"/>
      <c r="BA28" s="301">
        <f t="shared" si="111"/>
        <v>15502933</v>
      </c>
      <c r="BB28" s="301">
        <f t="shared" ref="BB28:BC28" si="128">+AC28+AE28+AG28+AI28+AK28+AM28+AO28+AQ28+AS28+AU28+AW28+AY28</f>
        <v>15502933</v>
      </c>
      <c r="BC28" s="301">
        <f t="shared" si="128"/>
        <v>15502933</v>
      </c>
      <c r="BD28" s="301">
        <f t="shared" si="105"/>
        <v>15502933</v>
      </c>
      <c r="BE28" s="301">
        <f t="shared" si="113"/>
        <v>15502933</v>
      </c>
      <c r="BF28" s="301">
        <v>16694333</v>
      </c>
      <c r="BG28" s="301">
        <v>14381000</v>
      </c>
      <c r="BH28" s="301">
        <v>14381000</v>
      </c>
      <c r="BI28" s="301">
        <v>2313334</v>
      </c>
      <c r="BJ28" s="301">
        <v>2313333</v>
      </c>
      <c r="BK28" s="301"/>
      <c r="BL28" s="301"/>
      <c r="BM28" s="301"/>
      <c r="BN28" s="301"/>
      <c r="BO28" s="301"/>
      <c r="BP28" s="301">
        <v>0</v>
      </c>
      <c r="BQ28" s="301"/>
      <c r="BR28" s="301"/>
      <c r="BS28" s="301"/>
      <c r="BT28" s="301"/>
      <c r="BU28" s="301"/>
      <c r="BV28" s="301"/>
      <c r="BW28" s="301">
        <v>-1</v>
      </c>
      <c r="BX28" s="301"/>
      <c r="BY28" s="301"/>
      <c r="BZ28" s="301"/>
      <c r="CA28" s="301"/>
      <c r="CB28" s="301"/>
      <c r="CC28" s="301"/>
      <c r="CD28" s="301"/>
      <c r="CE28" s="301">
        <f t="shared" si="114"/>
        <v>16694333</v>
      </c>
      <c r="CF28" s="301">
        <f t="shared" ref="CF28:CG28" si="129">+BG28+BI28+BK28+BM28+BO28+BQ28+BS28+BU28+BW28+BY28+CA28+CC28</f>
        <v>16694333</v>
      </c>
      <c r="CG28" s="301">
        <f t="shared" si="129"/>
        <v>16694333</v>
      </c>
      <c r="CH28" s="301">
        <f t="shared" ref="CH28:CI28" si="130">BG28+BI28+BK28+BM28+BO28+BQ28+BS28+BU28+BW28+BY28+CA28+CC28</f>
        <v>16694333</v>
      </c>
      <c r="CI28" s="301">
        <f t="shared" si="130"/>
        <v>16694333</v>
      </c>
      <c r="CJ28" s="301">
        <v>6154666</v>
      </c>
      <c r="CK28" s="301">
        <v>2359666</v>
      </c>
      <c r="CL28" s="301">
        <v>2359666</v>
      </c>
      <c r="CM28" s="301">
        <v>3795000</v>
      </c>
      <c r="CN28" s="301">
        <v>3795000</v>
      </c>
      <c r="CO28" s="301"/>
      <c r="CP28" s="301"/>
      <c r="CQ28" s="301"/>
      <c r="CR28" s="301"/>
      <c r="CS28" s="301"/>
      <c r="CT28" s="301">
        <v>0</v>
      </c>
      <c r="CU28" s="301"/>
      <c r="CV28" s="301">
        <v>0</v>
      </c>
      <c r="CW28" s="301"/>
      <c r="CX28" s="301">
        <v>0</v>
      </c>
      <c r="CY28" s="301"/>
      <c r="CZ28" s="301">
        <v>0</v>
      </c>
      <c r="DA28" s="301"/>
      <c r="DB28" s="301">
        <v>0</v>
      </c>
      <c r="DC28" s="301"/>
      <c r="DD28" s="301"/>
      <c r="DE28" s="301"/>
      <c r="DF28" s="301"/>
      <c r="DG28" s="301"/>
      <c r="DH28" s="301"/>
      <c r="DI28" s="301">
        <f t="shared" si="108"/>
        <v>6154666</v>
      </c>
      <c r="DJ28" s="316">
        <f t="shared" si="109"/>
        <v>6154666</v>
      </c>
      <c r="DK28" s="301">
        <f t="shared" si="125"/>
        <v>6154666</v>
      </c>
      <c r="DL28" s="301">
        <f t="shared" si="110"/>
        <v>6154666</v>
      </c>
      <c r="DM28" s="301">
        <f t="shared" si="126"/>
        <v>6154666</v>
      </c>
      <c r="DN28" s="301"/>
      <c r="DO28" s="306"/>
      <c r="DP28" s="306"/>
      <c r="DQ28" s="306"/>
      <c r="DR28" s="306"/>
      <c r="DS28" s="306"/>
      <c r="DT28" s="306"/>
      <c r="DU28" s="306"/>
      <c r="DV28" s="306"/>
      <c r="DW28" s="306"/>
      <c r="DX28" s="306"/>
      <c r="DY28" s="306"/>
      <c r="DZ28" s="306"/>
      <c r="EA28" s="306"/>
      <c r="EB28" s="306"/>
      <c r="EC28" s="306"/>
      <c r="ED28" s="306"/>
      <c r="EE28" s="306"/>
      <c r="EF28" s="306"/>
      <c r="EG28" s="306"/>
      <c r="EH28" s="306"/>
      <c r="EI28" s="306"/>
      <c r="EJ28" s="306"/>
      <c r="EK28" s="306"/>
      <c r="EL28" s="306"/>
      <c r="EM28" s="302"/>
      <c r="EN28" s="302"/>
      <c r="EO28" s="302"/>
      <c r="EP28" s="302"/>
      <c r="EQ28" s="302"/>
      <c r="ER28" s="297">
        <f t="shared" si="23"/>
        <v>0</v>
      </c>
      <c r="ES28" s="298">
        <f t="shared" ref="ES28:ES40" si="131">+DK28/DJ28</f>
        <v>1</v>
      </c>
      <c r="ET28" s="298">
        <f t="shared" ref="ET28:ET40" si="132">+DM28/DL28</f>
        <v>1</v>
      </c>
      <c r="EU28" s="299">
        <f t="shared" si="89"/>
        <v>1</v>
      </c>
      <c r="EV28" s="300">
        <f t="shared" si="127"/>
        <v>1</v>
      </c>
      <c r="EW28" s="512"/>
      <c r="EX28" s="512"/>
      <c r="EY28" s="512"/>
      <c r="EZ28" s="512"/>
      <c r="FA28" s="512"/>
    </row>
    <row r="29" spans="1:157" ht="45" customHeight="1" thickBot="1" x14ac:dyDescent="0.3">
      <c r="A29" s="480"/>
      <c r="B29" s="480"/>
      <c r="C29" s="480"/>
      <c r="D29" s="480"/>
      <c r="E29" s="480"/>
      <c r="F29" s="45" t="s">
        <v>330</v>
      </c>
      <c r="G29" s="334">
        <f t="shared" ref="G29:G30" si="133">G24+G27</f>
        <v>15</v>
      </c>
      <c r="H29" s="353">
        <f t="shared" ref="H29:H30" si="134">+H24+H27</f>
        <v>3</v>
      </c>
      <c r="I29" s="354"/>
      <c r="J29" s="354"/>
      <c r="K29" s="335">
        <v>3</v>
      </c>
      <c r="L29" s="355">
        <v>0.12</v>
      </c>
      <c r="M29" s="335">
        <v>3</v>
      </c>
      <c r="N29" s="355">
        <v>0.43</v>
      </c>
      <c r="O29" s="335">
        <v>3</v>
      </c>
      <c r="P29" s="355">
        <v>1.03</v>
      </c>
      <c r="Q29" s="335">
        <v>3</v>
      </c>
      <c r="R29" s="355">
        <v>1.59</v>
      </c>
      <c r="S29" s="335">
        <v>3</v>
      </c>
      <c r="T29" s="313">
        <v>2.2600000000000002</v>
      </c>
      <c r="U29" s="335">
        <v>3</v>
      </c>
      <c r="V29" s="313">
        <v>2.8100000000000005</v>
      </c>
      <c r="W29" s="337">
        <v>3</v>
      </c>
      <c r="X29" s="337">
        <v>2.8100000000000005</v>
      </c>
      <c r="Y29" s="337">
        <v>2.8100000000000005</v>
      </c>
      <c r="Z29" s="337">
        <v>3</v>
      </c>
      <c r="AA29" s="337">
        <v>2.8100000000000005</v>
      </c>
      <c r="AB29" s="313">
        <f t="shared" ref="AB29:AZ29" si="135">+AB24+AB27</f>
        <v>4.1900000000000013</v>
      </c>
      <c r="AC29" s="313">
        <f t="shared" si="135"/>
        <v>0.24</v>
      </c>
      <c r="AD29" s="313">
        <f t="shared" si="135"/>
        <v>0.24</v>
      </c>
      <c r="AE29" s="313">
        <f t="shared" si="135"/>
        <v>0.16</v>
      </c>
      <c r="AF29" s="313">
        <f t="shared" si="135"/>
        <v>0.16</v>
      </c>
      <c r="AG29" s="313">
        <f t="shared" si="135"/>
        <v>0.34</v>
      </c>
      <c r="AH29" s="313">
        <f t="shared" si="135"/>
        <v>0.34</v>
      </c>
      <c r="AI29" s="313">
        <f t="shared" si="135"/>
        <v>0.4</v>
      </c>
      <c r="AJ29" s="313">
        <f t="shared" si="135"/>
        <v>0.4</v>
      </c>
      <c r="AK29" s="313">
        <f t="shared" si="135"/>
        <v>0.42</v>
      </c>
      <c r="AL29" s="313">
        <f t="shared" si="135"/>
        <v>0.42</v>
      </c>
      <c r="AM29" s="313">
        <f t="shared" si="135"/>
        <v>0.55000000000000004</v>
      </c>
      <c r="AN29" s="313">
        <f t="shared" si="135"/>
        <v>0.55000000000000004</v>
      </c>
      <c r="AO29" s="313">
        <f t="shared" si="135"/>
        <v>0.49</v>
      </c>
      <c r="AP29" s="313">
        <f t="shared" si="135"/>
        <v>0.49</v>
      </c>
      <c r="AQ29" s="313">
        <f t="shared" si="135"/>
        <v>0.39</v>
      </c>
      <c r="AR29" s="313">
        <f t="shared" si="135"/>
        <v>0.39</v>
      </c>
      <c r="AS29" s="313">
        <f t="shared" si="135"/>
        <v>0.38</v>
      </c>
      <c r="AT29" s="313">
        <f t="shared" si="135"/>
        <v>0.38</v>
      </c>
      <c r="AU29" s="313">
        <f t="shared" si="135"/>
        <v>0.35</v>
      </c>
      <c r="AV29" s="313">
        <f t="shared" si="135"/>
        <v>0.35</v>
      </c>
      <c r="AW29" s="313">
        <f t="shared" si="135"/>
        <v>0.28000000000000003</v>
      </c>
      <c r="AX29" s="313">
        <f t="shared" si="135"/>
        <v>0.28000000000000003</v>
      </c>
      <c r="AY29" s="313">
        <f t="shared" si="135"/>
        <v>0.19</v>
      </c>
      <c r="AZ29" s="313">
        <f t="shared" si="135"/>
        <v>0.19</v>
      </c>
      <c r="BA29" s="334">
        <f t="shared" si="111"/>
        <v>4.1900000000000013</v>
      </c>
      <c r="BB29" s="334">
        <f t="shared" ref="BB29:BC29" si="136">+BB24+BB27</f>
        <v>4.1900000000000013</v>
      </c>
      <c r="BC29" s="334">
        <f t="shared" si="136"/>
        <v>4.1900000000000013</v>
      </c>
      <c r="BD29" s="334">
        <f t="shared" ref="BD29:BE29" si="137">BD24+BD27</f>
        <v>4.1900000000000013</v>
      </c>
      <c r="BE29" s="334">
        <f t="shared" si="137"/>
        <v>4.1900000000000004</v>
      </c>
      <c r="BF29" s="313">
        <f>+BG29+BI29+BK29+BM29+BO29+BQ29+BS29+BU29+BW29+BY29+CA29+CC29</f>
        <v>3</v>
      </c>
      <c r="BG29" s="313">
        <f t="shared" ref="BG29:CD29" si="138">BG24+BG27</f>
        <v>7.0000000000000007E-2</v>
      </c>
      <c r="BH29" s="313">
        <f t="shared" si="138"/>
        <v>7.0000000000000007E-2</v>
      </c>
      <c r="BI29" s="313">
        <f t="shared" si="138"/>
        <v>0.12</v>
      </c>
      <c r="BJ29" s="313">
        <f t="shared" si="138"/>
        <v>0.12</v>
      </c>
      <c r="BK29" s="313">
        <f t="shared" si="138"/>
        <v>0.2</v>
      </c>
      <c r="BL29" s="313">
        <f t="shared" si="138"/>
        <v>0.2</v>
      </c>
      <c r="BM29" s="313">
        <f t="shared" si="138"/>
        <v>0.22</v>
      </c>
      <c r="BN29" s="313">
        <f t="shared" si="138"/>
        <v>0.22</v>
      </c>
      <c r="BO29" s="313">
        <f t="shared" si="138"/>
        <v>0.28000000000000003</v>
      </c>
      <c r="BP29" s="313">
        <f t="shared" si="138"/>
        <v>0.28000000000000003</v>
      </c>
      <c r="BQ29" s="313">
        <f t="shared" si="138"/>
        <v>0.26</v>
      </c>
      <c r="BR29" s="313">
        <f t="shared" si="138"/>
        <v>0.26</v>
      </c>
      <c r="BS29" s="313">
        <f t="shared" si="138"/>
        <v>0.26</v>
      </c>
      <c r="BT29" s="313">
        <f t="shared" si="138"/>
        <v>0.26</v>
      </c>
      <c r="BU29" s="313">
        <f t="shared" si="138"/>
        <v>0.34</v>
      </c>
      <c r="BV29" s="313">
        <f t="shared" si="138"/>
        <v>0.34</v>
      </c>
      <c r="BW29" s="313">
        <f t="shared" si="138"/>
        <v>0.4</v>
      </c>
      <c r="BX29" s="313">
        <f t="shared" si="138"/>
        <v>0.4</v>
      </c>
      <c r="BY29" s="313">
        <f t="shared" si="138"/>
        <v>0.28999999999999998</v>
      </c>
      <c r="BZ29" s="313">
        <f t="shared" si="138"/>
        <v>0.28999999999999998</v>
      </c>
      <c r="CA29" s="313">
        <f t="shared" si="138"/>
        <v>0.26</v>
      </c>
      <c r="CB29" s="313">
        <f t="shared" si="138"/>
        <v>0.26</v>
      </c>
      <c r="CC29" s="313">
        <f t="shared" si="138"/>
        <v>0.3</v>
      </c>
      <c r="CD29" s="313">
        <f t="shared" si="138"/>
        <v>0.3</v>
      </c>
      <c r="CE29" s="358">
        <f t="shared" si="114"/>
        <v>3</v>
      </c>
      <c r="CF29" s="358">
        <f t="shared" ref="CF29:CG29" si="139">+CF24+CF27</f>
        <v>3</v>
      </c>
      <c r="CG29" s="334">
        <f t="shared" si="139"/>
        <v>3</v>
      </c>
      <c r="CH29" s="358">
        <f t="shared" ref="CH29:CI29" si="140">CH24+CH27</f>
        <v>3</v>
      </c>
      <c r="CI29" s="334">
        <f t="shared" si="140"/>
        <v>3</v>
      </c>
      <c r="CJ29" s="335">
        <f t="shared" ref="CJ29:DH29" si="141">+CJ24+CJ27</f>
        <v>3</v>
      </c>
      <c r="CK29" s="313">
        <f t="shared" si="141"/>
        <v>0.09</v>
      </c>
      <c r="CL29" s="313">
        <f t="shared" si="141"/>
        <v>0.09</v>
      </c>
      <c r="CM29" s="313">
        <f t="shared" si="141"/>
        <v>0.12</v>
      </c>
      <c r="CN29" s="313">
        <f t="shared" si="141"/>
        <v>0.12</v>
      </c>
      <c r="CO29" s="313">
        <f t="shared" si="141"/>
        <v>0.18</v>
      </c>
      <c r="CP29" s="313">
        <f t="shared" si="141"/>
        <v>0.18</v>
      </c>
      <c r="CQ29" s="313">
        <f t="shared" si="141"/>
        <v>0.2</v>
      </c>
      <c r="CR29" s="313">
        <f t="shared" si="141"/>
        <v>0.2</v>
      </c>
      <c r="CS29" s="313">
        <f t="shared" si="141"/>
        <v>0.24</v>
      </c>
      <c r="CT29" s="313">
        <f t="shared" si="141"/>
        <v>0.24</v>
      </c>
      <c r="CU29" s="313">
        <f t="shared" si="141"/>
        <v>0.28999999999999998</v>
      </c>
      <c r="CV29" s="313">
        <f t="shared" si="141"/>
        <v>0.28999999999999998</v>
      </c>
      <c r="CW29" s="313">
        <f t="shared" si="141"/>
        <v>0.3</v>
      </c>
      <c r="CX29" s="313">
        <f t="shared" si="141"/>
        <v>0.3</v>
      </c>
      <c r="CY29" s="313">
        <f t="shared" si="141"/>
        <v>0.3</v>
      </c>
      <c r="CZ29" s="313">
        <f t="shared" si="141"/>
        <v>0.3</v>
      </c>
      <c r="DA29" s="313">
        <f t="shared" si="141"/>
        <v>0.28000000000000003</v>
      </c>
      <c r="DB29" s="313">
        <f t="shared" si="141"/>
        <v>0.28000000000000003</v>
      </c>
      <c r="DC29" s="313">
        <f t="shared" si="141"/>
        <v>0.31</v>
      </c>
      <c r="DD29" s="313">
        <f t="shared" si="141"/>
        <v>0</v>
      </c>
      <c r="DE29" s="313">
        <f t="shared" si="141"/>
        <v>0.33</v>
      </c>
      <c r="DF29" s="313">
        <f t="shared" si="141"/>
        <v>0</v>
      </c>
      <c r="DG29" s="313">
        <f t="shared" si="141"/>
        <v>0.36</v>
      </c>
      <c r="DH29" s="313">
        <f t="shared" si="141"/>
        <v>0</v>
      </c>
      <c r="DI29" s="335">
        <f t="shared" si="108"/>
        <v>3</v>
      </c>
      <c r="DJ29" s="313">
        <f t="shared" ref="DJ29:DN29" si="142">+DJ24+DJ27</f>
        <v>2</v>
      </c>
      <c r="DK29" s="313">
        <f t="shared" si="142"/>
        <v>2</v>
      </c>
      <c r="DL29" s="335">
        <f t="shared" si="142"/>
        <v>3</v>
      </c>
      <c r="DM29" s="313">
        <f t="shared" si="142"/>
        <v>2</v>
      </c>
      <c r="DN29" s="335">
        <f t="shared" si="142"/>
        <v>2</v>
      </c>
      <c r="DO29" s="338"/>
      <c r="DP29" s="338"/>
      <c r="DQ29" s="338"/>
      <c r="DR29" s="338"/>
      <c r="DS29" s="338"/>
      <c r="DT29" s="338"/>
      <c r="DU29" s="338"/>
      <c r="DV29" s="338"/>
      <c r="DW29" s="338"/>
      <c r="DX29" s="338"/>
      <c r="DY29" s="338"/>
      <c r="DZ29" s="338"/>
      <c r="EA29" s="338"/>
      <c r="EB29" s="338"/>
      <c r="EC29" s="338"/>
      <c r="ED29" s="338"/>
      <c r="EE29" s="338"/>
      <c r="EF29" s="338"/>
      <c r="EG29" s="338"/>
      <c r="EH29" s="338"/>
      <c r="EI29" s="338"/>
      <c r="EJ29" s="338"/>
      <c r="EK29" s="338"/>
      <c r="EL29" s="338"/>
      <c r="EM29" s="339"/>
      <c r="EN29" s="339"/>
      <c r="EO29" s="339"/>
      <c r="EP29" s="339"/>
      <c r="EQ29" s="339">
        <f t="shared" ref="EQ29:EQ30" si="143">+EQ24+EQ27</f>
        <v>0</v>
      </c>
      <c r="ER29" s="340">
        <f t="shared" si="23"/>
        <v>1</v>
      </c>
      <c r="ES29" s="341">
        <f t="shared" si="131"/>
        <v>1</v>
      </c>
      <c r="ET29" s="341">
        <f t="shared" si="132"/>
        <v>0.66666666666666663</v>
      </c>
      <c r="EU29" s="327">
        <f t="shared" si="89"/>
        <v>0.98441345365053312</v>
      </c>
      <c r="EV29" s="314">
        <f t="shared" si="127"/>
        <v>0.8</v>
      </c>
      <c r="EW29" s="512"/>
      <c r="EX29" s="512"/>
      <c r="EY29" s="512"/>
      <c r="EZ29" s="512"/>
      <c r="FA29" s="512"/>
    </row>
    <row r="30" spans="1:157" ht="45" customHeight="1" thickBot="1" x14ac:dyDescent="0.3">
      <c r="A30" s="481"/>
      <c r="B30" s="481"/>
      <c r="C30" s="481"/>
      <c r="D30" s="481"/>
      <c r="E30" s="481"/>
      <c r="F30" s="48" t="s">
        <v>331</v>
      </c>
      <c r="G30" s="345">
        <f t="shared" si="133"/>
        <v>837937132</v>
      </c>
      <c r="H30" s="346">
        <f t="shared" si="134"/>
        <v>63744000</v>
      </c>
      <c r="I30" s="346"/>
      <c r="J30" s="346"/>
      <c r="K30" s="346">
        <v>63744000</v>
      </c>
      <c r="L30" s="346">
        <v>0</v>
      </c>
      <c r="M30" s="346">
        <v>63744000</v>
      </c>
      <c r="N30" s="346">
        <v>29068000</v>
      </c>
      <c r="O30" s="346">
        <v>63744000</v>
      </c>
      <c r="P30" s="346">
        <v>29068000</v>
      </c>
      <c r="Q30" s="346">
        <v>54022000</v>
      </c>
      <c r="R30" s="346">
        <v>29068000</v>
      </c>
      <c r="S30" s="346">
        <v>54022000</v>
      </c>
      <c r="T30" s="346">
        <v>29068000</v>
      </c>
      <c r="U30" s="346">
        <v>54022000</v>
      </c>
      <c r="V30" s="346">
        <v>43602000</v>
      </c>
      <c r="W30" s="346">
        <v>63744000</v>
      </c>
      <c r="X30" s="346">
        <v>43602000</v>
      </c>
      <c r="Y30" s="346">
        <v>43602000</v>
      </c>
      <c r="Z30" s="346">
        <v>54022000</v>
      </c>
      <c r="AA30" s="346">
        <v>43602000</v>
      </c>
      <c r="AB30" s="346">
        <f t="shared" ref="AB30:AZ30" si="144">+AB25+AB28</f>
        <v>171009933</v>
      </c>
      <c r="AC30" s="346">
        <f t="shared" si="144"/>
        <v>7267000</v>
      </c>
      <c r="AD30" s="346">
        <f t="shared" si="144"/>
        <v>7267000</v>
      </c>
      <c r="AE30" s="346">
        <f t="shared" si="144"/>
        <v>82645933</v>
      </c>
      <c r="AF30" s="346">
        <f t="shared" si="144"/>
        <v>82645933</v>
      </c>
      <c r="AG30" s="346">
        <f t="shared" si="144"/>
        <v>0</v>
      </c>
      <c r="AH30" s="346">
        <f t="shared" si="144"/>
        <v>0</v>
      </c>
      <c r="AI30" s="346">
        <f t="shared" si="144"/>
        <v>17120000</v>
      </c>
      <c r="AJ30" s="346">
        <f t="shared" si="144"/>
        <v>17120000</v>
      </c>
      <c r="AK30" s="346">
        <f t="shared" si="144"/>
        <v>31460000</v>
      </c>
      <c r="AL30" s="346">
        <f t="shared" si="144"/>
        <v>31460000</v>
      </c>
      <c r="AM30" s="346">
        <f t="shared" si="144"/>
        <v>0</v>
      </c>
      <c r="AN30" s="346">
        <f t="shared" si="144"/>
        <v>0</v>
      </c>
      <c r="AO30" s="346">
        <f t="shared" si="144"/>
        <v>0</v>
      </c>
      <c r="AP30" s="346">
        <f t="shared" si="144"/>
        <v>0</v>
      </c>
      <c r="AQ30" s="346">
        <f t="shared" si="144"/>
        <v>0</v>
      </c>
      <c r="AR30" s="346">
        <f t="shared" si="144"/>
        <v>0</v>
      </c>
      <c r="AS30" s="346">
        <f t="shared" si="144"/>
        <v>0</v>
      </c>
      <c r="AT30" s="346">
        <f t="shared" si="144"/>
        <v>0</v>
      </c>
      <c r="AU30" s="346">
        <f t="shared" si="144"/>
        <v>0</v>
      </c>
      <c r="AV30" s="346">
        <f t="shared" si="144"/>
        <v>0</v>
      </c>
      <c r="AW30" s="346">
        <f t="shared" si="144"/>
        <v>3932667</v>
      </c>
      <c r="AX30" s="346">
        <f t="shared" si="144"/>
        <v>0</v>
      </c>
      <c r="AY30" s="346">
        <f t="shared" si="144"/>
        <v>2480333</v>
      </c>
      <c r="AZ30" s="346">
        <f t="shared" si="144"/>
        <v>3932667</v>
      </c>
      <c r="BA30" s="346">
        <f t="shared" si="111"/>
        <v>144905933</v>
      </c>
      <c r="BB30" s="346">
        <f t="shared" ref="BB30:CD30" si="145">+BB25+BB28</f>
        <v>144905933</v>
      </c>
      <c r="BC30" s="346">
        <f t="shared" si="145"/>
        <v>142425600</v>
      </c>
      <c r="BD30" s="346">
        <f t="shared" si="145"/>
        <v>144905933</v>
      </c>
      <c r="BE30" s="346">
        <f t="shared" si="145"/>
        <v>142425600</v>
      </c>
      <c r="BF30" s="346">
        <f t="shared" si="145"/>
        <v>160504333</v>
      </c>
      <c r="BG30" s="346">
        <f t="shared" si="145"/>
        <v>152469000</v>
      </c>
      <c r="BH30" s="346">
        <f t="shared" si="145"/>
        <v>152469000</v>
      </c>
      <c r="BI30" s="346">
        <f t="shared" si="145"/>
        <v>2313334</v>
      </c>
      <c r="BJ30" s="346">
        <f t="shared" si="145"/>
        <v>2313333</v>
      </c>
      <c r="BK30" s="346">
        <f t="shared" si="145"/>
        <v>0</v>
      </c>
      <c r="BL30" s="346">
        <f t="shared" si="145"/>
        <v>0</v>
      </c>
      <c r="BM30" s="346">
        <f t="shared" si="145"/>
        <v>0</v>
      </c>
      <c r="BN30" s="346">
        <f t="shared" si="145"/>
        <v>0</v>
      </c>
      <c r="BO30" s="346">
        <f t="shared" si="145"/>
        <v>0</v>
      </c>
      <c r="BP30" s="346">
        <f t="shared" si="145"/>
        <v>0</v>
      </c>
      <c r="BQ30" s="346">
        <f t="shared" si="145"/>
        <v>0</v>
      </c>
      <c r="BR30" s="346">
        <f t="shared" si="145"/>
        <v>0</v>
      </c>
      <c r="BS30" s="346">
        <f t="shared" si="145"/>
        <v>0</v>
      </c>
      <c r="BT30" s="346">
        <f t="shared" si="145"/>
        <v>0</v>
      </c>
      <c r="BU30" s="346">
        <f t="shared" si="145"/>
        <v>0</v>
      </c>
      <c r="BV30" s="346">
        <f t="shared" si="145"/>
        <v>0</v>
      </c>
      <c r="BW30" s="346">
        <f t="shared" si="145"/>
        <v>19986999</v>
      </c>
      <c r="BX30" s="346">
        <f t="shared" si="145"/>
        <v>0</v>
      </c>
      <c r="BY30" s="346">
        <f t="shared" si="145"/>
        <v>0</v>
      </c>
      <c r="BZ30" s="346">
        <f t="shared" si="145"/>
        <v>19987000</v>
      </c>
      <c r="CA30" s="346">
        <f t="shared" si="145"/>
        <v>12978167</v>
      </c>
      <c r="CB30" s="346">
        <f t="shared" si="145"/>
        <v>3303533</v>
      </c>
      <c r="CC30" s="346">
        <f t="shared" si="145"/>
        <v>0</v>
      </c>
      <c r="CD30" s="346">
        <f t="shared" si="145"/>
        <v>0</v>
      </c>
      <c r="CE30" s="346">
        <f t="shared" si="114"/>
        <v>187747500</v>
      </c>
      <c r="CF30" s="346">
        <f t="shared" ref="CF30:DH30" si="146">+CF25+CF28</f>
        <v>187747500</v>
      </c>
      <c r="CG30" s="346">
        <f t="shared" si="146"/>
        <v>178072866</v>
      </c>
      <c r="CH30" s="346">
        <f t="shared" si="146"/>
        <v>187747500</v>
      </c>
      <c r="CI30" s="346">
        <f t="shared" si="146"/>
        <v>178072866</v>
      </c>
      <c r="CJ30" s="346">
        <f t="shared" si="146"/>
        <v>173134666</v>
      </c>
      <c r="CK30" s="346">
        <f t="shared" si="146"/>
        <v>2359666</v>
      </c>
      <c r="CL30" s="346">
        <f t="shared" si="146"/>
        <v>2359666</v>
      </c>
      <c r="CM30" s="346">
        <f t="shared" si="146"/>
        <v>79695000</v>
      </c>
      <c r="CN30" s="346">
        <f t="shared" si="146"/>
        <v>79695000</v>
      </c>
      <c r="CO30" s="346">
        <f t="shared" si="146"/>
        <v>68310000</v>
      </c>
      <c r="CP30" s="346">
        <f t="shared" si="146"/>
        <v>68310000</v>
      </c>
      <c r="CQ30" s="346">
        <f t="shared" si="146"/>
        <v>0</v>
      </c>
      <c r="CR30" s="346">
        <f t="shared" si="146"/>
        <v>0</v>
      </c>
      <c r="CS30" s="346">
        <f t="shared" si="146"/>
        <v>0</v>
      </c>
      <c r="CT30" s="346">
        <f t="shared" si="146"/>
        <v>0</v>
      </c>
      <c r="CU30" s="346">
        <f t="shared" si="146"/>
        <v>0</v>
      </c>
      <c r="CV30" s="346">
        <f t="shared" si="146"/>
        <v>0</v>
      </c>
      <c r="CW30" s="346">
        <f t="shared" si="146"/>
        <v>0</v>
      </c>
      <c r="CX30" s="346">
        <f t="shared" si="146"/>
        <v>0</v>
      </c>
      <c r="CY30" s="346">
        <f t="shared" si="146"/>
        <v>0</v>
      </c>
      <c r="CZ30" s="346">
        <f t="shared" si="146"/>
        <v>0</v>
      </c>
      <c r="DA30" s="346">
        <f t="shared" si="146"/>
        <v>0</v>
      </c>
      <c r="DB30" s="346">
        <f t="shared" si="146"/>
        <v>0</v>
      </c>
      <c r="DC30" s="346">
        <f t="shared" si="146"/>
        <v>0</v>
      </c>
      <c r="DD30" s="346">
        <f t="shared" si="146"/>
        <v>0</v>
      </c>
      <c r="DE30" s="346">
        <f t="shared" si="146"/>
        <v>0</v>
      </c>
      <c r="DF30" s="346">
        <f t="shared" si="146"/>
        <v>0</v>
      </c>
      <c r="DG30" s="346">
        <f t="shared" si="146"/>
        <v>22770000</v>
      </c>
      <c r="DH30" s="346">
        <f t="shared" si="146"/>
        <v>0</v>
      </c>
      <c r="DI30" s="346">
        <f t="shared" si="108"/>
        <v>173134666</v>
      </c>
      <c r="DJ30" s="346">
        <f t="shared" ref="DJ30:DM30" si="147">DJ25+DJ28</f>
        <v>150364666</v>
      </c>
      <c r="DK30" s="346">
        <f t="shared" si="147"/>
        <v>150364666</v>
      </c>
      <c r="DL30" s="346">
        <f t="shared" si="147"/>
        <v>173134666</v>
      </c>
      <c r="DM30" s="346">
        <f t="shared" si="147"/>
        <v>150364666</v>
      </c>
      <c r="DN30" s="346">
        <f t="shared" ref="DN30:EL30" si="148">+DN25+DN28</f>
        <v>300702000</v>
      </c>
      <c r="DO30" s="347">
        <f t="shared" si="148"/>
        <v>0</v>
      </c>
      <c r="DP30" s="347">
        <f t="shared" si="148"/>
        <v>0</v>
      </c>
      <c r="DQ30" s="347">
        <f t="shared" si="148"/>
        <v>0</v>
      </c>
      <c r="DR30" s="347">
        <f t="shared" si="148"/>
        <v>0</v>
      </c>
      <c r="DS30" s="347">
        <f t="shared" si="148"/>
        <v>0</v>
      </c>
      <c r="DT30" s="347">
        <f t="shared" si="148"/>
        <v>0</v>
      </c>
      <c r="DU30" s="347">
        <f t="shared" si="148"/>
        <v>0</v>
      </c>
      <c r="DV30" s="347">
        <f t="shared" si="148"/>
        <v>0</v>
      </c>
      <c r="DW30" s="347">
        <f t="shared" si="148"/>
        <v>0</v>
      </c>
      <c r="DX30" s="347">
        <f t="shared" si="148"/>
        <v>0</v>
      </c>
      <c r="DY30" s="347">
        <f t="shared" si="148"/>
        <v>0</v>
      </c>
      <c r="DZ30" s="347">
        <f t="shared" si="148"/>
        <v>0</v>
      </c>
      <c r="EA30" s="347">
        <f t="shared" si="148"/>
        <v>0</v>
      </c>
      <c r="EB30" s="347">
        <f t="shared" si="148"/>
        <v>0</v>
      </c>
      <c r="EC30" s="347">
        <f t="shared" si="148"/>
        <v>0</v>
      </c>
      <c r="ED30" s="347">
        <f t="shared" si="148"/>
        <v>0</v>
      </c>
      <c r="EE30" s="347">
        <f t="shared" si="148"/>
        <v>0</v>
      </c>
      <c r="EF30" s="347">
        <f t="shared" si="148"/>
        <v>0</v>
      </c>
      <c r="EG30" s="347">
        <f t="shared" si="148"/>
        <v>0</v>
      </c>
      <c r="EH30" s="347">
        <f t="shared" si="148"/>
        <v>0</v>
      </c>
      <c r="EI30" s="347">
        <f t="shared" si="148"/>
        <v>0</v>
      </c>
      <c r="EJ30" s="347">
        <f t="shared" si="148"/>
        <v>0</v>
      </c>
      <c r="EK30" s="347">
        <f t="shared" si="148"/>
        <v>0</v>
      </c>
      <c r="EL30" s="347">
        <f t="shared" si="148"/>
        <v>0</v>
      </c>
      <c r="EM30" s="348"/>
      <c r="EN30" s="348"/>
      <c r="EO30" s="348"/>
      <c r="EP30" s="348"/>
      <c r="EQ30" s="348">
        <f t="shared" si="143"/>
        <v>0</v>
      </c>
      <c r="ER30" s="349">
        <f t="shared" si="23"/>
        <v>0</v>
      </c>
      <c r="ES30" s="350">
        <f t="shared" si="131"/>
        <v>1</v>
      </c>
      <c r="ET30" s="350">
        <f t="shared" si="132"/>
        <v>0.86848387716876985</v>
      </c>
      <c r="EU30" s="351">
        <f t="shared" si="89"/>
        <v>0.95796409422306472</v>
      </c>
      <c r="EV30" s="352">
        <f t="shared" si="127"/>
        <v>0.61396626590835934</v>
      </c>
      <c r="EW30" s="514"/>
      <c r="EX30" s="512"/>
      <c r="EY30" s="512"/>
      <c r="EZ30" s="512"/>
      <c r="FA30" s="512"/>
    </row>
    <row r="31" spans="1:157" ht="54" customHeight="1" x14ac:dyDescent="0.25">
      <c r="A31" s="504" t="s">
        <v>336</v>
      </c>
      <c r="B31" s="504">
        <v>4</v>
      </c>
      <c r="C31" s="505" t="s">
        <v>337</v>
      </c>
      <c r="D31" s="504" t="s">
        <v>178</v>
      </c>
      <c r="E31" s="504">
        <v>457</v>
      </c>
      <c r="F31" s="50" t="s">
        <v>325</v>
      </c>
      <c r="G31" s="321">
        <f t="shared" ref="G31:G32" si="149">AA31+BE31+CI31+DL31+DN31</f>
        <v>0.35290000000000005</v>
      </c>
      <c r="H31" s="321">
        <v>0.05</v>
      </c>
      <c r="I31" s="321"/>
      <c r="J31" s="321"/>
      <c r="K31" s="321">
        <v>0.05</v>
      </c>
      <c r="L31" s="321">
        <v>1.8E-3</v>
      </c>
      <c r="M31" s="321">
        <v>0.05</v>
      </c>
      <c r="N31" s="359">
        <v>8.9999999999999993E-3</v>
      </c>
      <c r="O31" s="321">
        <v>0.05</v>
      </c>
      <c r="P31" s="359">
        <v>1.04E-2</v>
      </c>
      <c r="Q31" s="321">
        <v>0.05</v>
      </c>
      <c r="R31" s="359">
        <v>1.1899999999999999E-2</v>
      </c>
      <c r="S31" s="321">
        <v>0.05</v>
      </c>
      <c r="T31" s="321">
        <v>1.5399999999999999E-2</v>
      </c>
      <c r="U31" s="321">
        <v>0.05</v>
      </c>
      <c r="V31" s="321">
        <v>3.0700000000000002E-2</v>
      </c>
      <c r="W31" s="321">
        <v>0.05</v>
      </c>
      <c r="X31" s="321">
        <v>3.0700000000000002E-2</v>
      </c>
      <c r="Y31" s="321">
        <v>3.0700000000000002E-2</v>
      </c>
      <c r="Z31" s="321">
        <v>0.05</v>
      </c>
      <c r="AA31" s="321">
        <v>3.0700000000000002E-2</v>
      </c>
      <c r="AB31" s="321">
        <f>+AC31+AE31+AG31+AI31+AK31+AM31+AO31+AQ31+AS31+AU31+AW31+AY31</f>
        <v>6.9999999999999993E-2</v>
      </c>
      <c r="AC31" s="321">
        <v>4.1999999999999997E-3</v>
      </c>
      <c r="AD31" s="344">
        <v>4.1999999999999997E-3</v>
      </c>
      <c r="AE31" s="321">
        <v>1.1999999999999999E-3</v>
      </c>
      <c r="AF31" s="344">
        <v>1.1999999999999999E-3</v>
      </c>
      <c r="AG31" s="321">
        <v>6.1000000000000004E-3</v>
      </c>
      <c r="AH31" s="321">
        <v>6.1000000000000004E-3</v>
      </c>
      <c r="AI31" s="321">
        <v>5.4999999999999997E-3</v>
      </c>
      <c r="AJ31" s="321">
        <v>5.4999999999999997E-3</v>
      </c>
      <c r="AK31" s="321">
        <f>0.89%-0.25%</f>
        <v>6.3999999999999994E-3</v>
      </c>
      <c r="AL31" s="321">
        <v>6.4000000000000003E-3</v>
      </c>
      <c r="AM31" s="321">
        <f>0.89%-0.04%</f>
        <v>8.5000000000000006E-3</v>
      </c>
      <c r="AN31" s="321">
        <v>8.5000000000000006E-3</v>
      </c>
      <c r="AO31" s="321">
        <f>0.89%-0.56%</f>
        <v>3.2999999999999991E-3</v>
      </c>
      <c r="AP31" s="321">
        <f>0.89%-0.04%</f>
        <v>8.5000000000000006E-3</v>
      </c>
      <c r="AQ31" s="321">
        <f>0.89%-0.2%</f>
        <v>6.8999999999999999E-3</v>
      </c>
      <c r="AR31" s="321">
        <v>2.7000000000000001E-3</v>
      </c>
      <c r="AS31" s="321">
        <f>1.07%-0.14%</f>
        <v>9.300000000000001E-3</v>
      </c>
      <c r="AT31" s="321">
        <f>1.07%-0.11%</f>
        <v>9.6000000000000009E-3</v>
      </c>
      <c r="AU31" s="321">
        <f>0.89%-0.04%</f>
        <v>8.5000000000000006E-3</v>
      </c>
      <c r="AV31" s="321">
        <f>0.89%-0.17%</f>
        <v>7.1999999999999998E-3</v>
      </c>
      <c r="AW31" s="321">
        <f>0.63%-0.04%</f>
        <v>5.8999999999999999E-3</v>
      </c>
      <c r="AX31" s="321">
        <v>5.8999999999999999E-3</v>
      </c>
      <c r="AY31" s="321">
        <f>0.45%-0.03%</f>
        <v>4.2000000000000006E-3</v>
      </c>
      <c r="AZ31" s="321">
        <v>0</v>
      </c>
      <c r="BA31" s="360">
        <f>+AC31+AE31+AG31+AI31+AK31+AM31+AO31+AQ31+AS31+AU31+AW31+AY31</f>
        <v>6.9999999999999993E-2</v>
      </c>
      <c r="BB31" s="360">
        <f t="shared" ref="BB31:BC31" si="150">+AC31+AE31+AG31+AI31+AK31+AM31+AO31+AQ31+AS31+AU31+AW31+AY31</f>
        <v>6.9999999999999993E-2</v>
      </c>
      <c r="BC31" s="360">
        <f t="shared" si="150"/>
        <v>6.5799999999999997E-2</v>
      </c>
      <c r="BD31" s="360">
        <f t="shared" ref="BD31:BE31" si="151">AC31+AE31+AG31+AI31+AK31+AM31+AO31+AQ31+AS31+AU31+AW31+AY31</f>
        <v>6.9999999999999993E-2</v>
      </c>
      <c r="BE31" s="360">
        <f t="shared" si="151"/>
        <v>6.5799999999999997E-2</v>
      </c>
      <c r="BF31" s="321">
        <v>0.12</v>
      </c>
      <c r="BG31" s="321">
        <v>8.8000000000000005E-3</v>
      </c>
      <c r="BH31" s="321">
        <v>8.8000000000000005E-3</v>
      </c>
      <c r="BI31" s="321">
        <v>1.01E-2</v>
      </c>
      <c r="BJ31" s="321">
        <v>1.01E-2</v>
      </c>
      <c r="BK31" s="321">
        <v>1.01E-2</v>
      </c>
      <c r="BL31" s="321">
        <v>1.01E-2</v>
      </c>
      <c r="BM31" s="321">
        <v>1.01E-2</v>
      </c>
      <c r="BN31" s="321">
        <v>1.01E-2</v>
      </c>
      <c r="BO31" s="321">
        <v>1.0200000000000001E-2</v>
      </c>
      <c r="BP31" s="321">
        <v>1.0200000000000001E-2</v>
      </c>
      <c r="BQ31" s="321">
        <v>1.03E-2</v>
      </c>
      <c r="BR31" s="321">
        <v>1.03E-2</v>
      </c>
      <c r="BS31" s="321">
        <v>1.03E-2</v>
      </c>
      <c r="BT31" s="321">
        <v>1.03E-2</v>
      </c>
      <c r="BU31" s="321">
        <v>1.03E-2</v>
      </c>
      <c r="BV31" s="321">
        <v>1.03E-2</v>
      </c>
      <c r="BW31" s="321">
        <v>1.03E-2</v>
      </c>
      <c r="BX31" s="321">
        <v>1.03E-2</v>
      </c>
      <c r="BY31" s="321">
        <v>1.03E-2</v>
      </c>
      <c r="BZ31" s="321">
        <v>1.03E-2</v>
      </c>
      <c r="CA31" s="321">
        <v>1.03E-2</v>
      </c>
      <c r="CB31" s="321">
        <v>1.03E-2</v>
      </c>
      <c r="CC31" s="321">
        <v>8.8999999999999999E-3</v>
      </c>
      <c r="CD31" s="321">
        <v>5.3E-3</v>
      </c>
      <c r="CE31" s="360">
        <f>+BG31+BI31+BK31+BM31+BO31+BQ31+BS31+BU31+BW31+BY31+CA31+CC31</f>
        <v>0.12000000000000002</v>
      </c>
      <c r="CF31" s="360">
        <f t="shared" ref="CF31:CG31" si="152">+BG31+BI31+BK31+BM31+BO31+BQ31+BS31+BU31+BW31+BY31+CA31+CC31</f>
        <v>0.12000000000000002</v>
      </c>
      <c r="CG31" s="360">
        <f t="shared" si="152"/>
        <v>0.11640000000000002</v>
      </c>
      <c r="CH31" s="360">
        <f t="shared" ref="CH31:CH35" si="153">BG31+BI31+BK31+BM31+BO31+BQ31+BS31+BU31+BW31+BY31+CA31+CC31</f>
        <v>0.12000000000000002</v>
      </c>
      <c r="CI31" s="360">
        <v>0.1164</v>
      </c>
      <c r="CJ31" s="321">
        <v>0.09</v>
      </c>
      <c r="CK31" s="321">
        <v>1.8E-3</v>
      </c>
      <c r="CL31" s="321">
        <v>1.8E-3</v>
      </c>
      <c r="CM31" s="321">
        <v>5.8999999999999999E-3</v>
      </c>
      <c r="CN31" s="321">
        <v>5.8999999999999999E-3</v>
      </c>
      <c r="CO31" s="321">
        <v>7.7000000000000002E-3</v>
      </c>
      <c r="CP31" s="321">
        <v>7.7000000000000002E-3</v>
      </c>
      <c r="CQ31" s="321">
        <v>7.7000000000000002E-3</v>
      </c>
      <c r="CR31" s="321">
        <v>7.7000000000000002E-3</v>
      </c>
      <c r="CS31" s="321">
        <v>7.7000000000000002E-3</v>
      </c>
      <c r="CT31" s="321">
        <v>7.7000000000000002E-3</v>
      </c>
      <c r="CU31" s="321">
        <v>8.0999999999999996E-3</v>
      </c>
      <c r="CV31" s="321">
        <v>8.0999999999999996E-3</v>
      </c>
      <c r="CW31" s="321">
        <v>8.5000000000000006E-3</v>
      </c>
      <c r="CX31" s="321">
        <v>8.5000000000000006E-3</v>
      </c>
      <c r="CY31" s="321">
        <v>8.5000000000000006E-3</v>
      </c>
      <c r="CZ31" s="321">
        <v>8.5000000000000006E-3</v>
      </c>
      <c r="DA31" s="321">
        <v>8.5000000000000006E-3</v>
      </c>
      <c r="DB31" s="321">
        <v>8.5000000000000006E-3</v>
      </c>
      <c r="DC31" s="321">
        <v>8.5000000000000006E-3</v>
      </c>
      <c r="DD31" s="321"/>
      <c r="DE31" s="321">
        <v>8.5000000000000006E-3</v>
      </c>
      <c r="DF31" s="321"/>
      <c r="DG31" s="321">
        <v>8.6E-3</v>
      </c>
      <c r="DH31" s="321"/>
      <c r="DI31" s="361">
        <f t="shared" si="108"/>
        <v>9.0000000000000024E-2</v>
      </c>
      <c r="DJ31" s="321">
        <f t="shared" ref="DJ31:DJ35" si="154">+CK31+CM31+CO31+CQ31+CS31+CU31+CW31+CY31+DA31</f>
        <v>6.4400000000000013E-2</v>
      </c>
      <c r="DK31" s="321">
        <f t="shared" ref="DK31:DK33" si="155">CL31+CN31+CP31+CR31+CT31+CV31+CX31+CZ31+DB31+DD31+DF31+DH31</f>
        <v>6.4400000000000013E-2</v>
      </c>
      <c r="DL31" s="321">
        <f t="shared" ref="DL31:DL35" si="156">+CK31+CM31+CO31+CQ31+CS31+CU31+CW31+CY31+DA31+DC31+DE31+DG31</f>
        <v>9.0000000000000024E-2</v>
      </c>
      <c r="DM31" s="321">
        <f t="shared" ref="DM31:DM33" si="157">CL31+CN31+CP31+CR31+CT31+CV31+CX31+CZ31+DB31+DD31+DF31+DH31</f>
        <v>6.4400000000000013E-2</v>
      </c>
      <c r="DN31" s="321">
        <v>0.05</v>
      </c>
      <c r="DO31" s="321"/>
      <c r="DP31" s="321"/>
      <c r="DQ31" s="321"/>
      <c r="DR31" s="321"/>
      <c r="DS31" s="321"/>
      <c r="DT31" s="321"/>
      <c r="DU31" s="321"/>
      <c r="DV31" s="321"/>
      <c r="DW31" s="321"/>
      <c r="DX31" s="321"/>
      <c r="DY31" s="321"/>
      <c r="DZ31" s="321"/>
      <c r="EA31" s="321"/>
      <c r="EB31" s="321"/>
      <c r="EC31" s="321"/>
      <c r="ED31" s="321"/>
      <c r="EE31" s="321"/>
      <c r="EF31" s="321"/>
      <c r="EG31" s="321"/>
      <c r="EH31" s="321"/>
      <c r="EI31" s="321"/>
      <c r="EJ31" s="321"/>
      <c r="EK31" s="321"/>
      <c r="EL31" s="321"/>
      <c r="EM31" s="344"/>
      <c r="EN31" s="344"/>
      <c r="EO31" s="344"/>
      <c r="EP31" s="344"/>
      <c r="EQ31" s="293"/>
      <c r="ER31" s="343">
        <f>IFERROR(DB31/DA31,0)</f>
        <v>1</v>
      </c>
      <c r="ES31" s="344">
        <f t="shared" si="131"/>
        <v>1</v>
      </c>
      <c r="ET31" s="344">
        <f t="shared" si="132"/>
        <v>0.7155555555555555</v>
      </c>
      <c r="EU31" s="321">
        <f>(AA31+BE31+CI31+DK31)/(Z31+BD31+CH31+DJ31)</f>
        <v>0.91097240473061758</v>
      </c>
      <c r="EV31" s="315">
        <f t="shared" si="127"/>
        <v>0.7857750070841597</v>
      </c>
      <c r="EW31" s="513" t="s">
        <v>868</v>
      </c>
      <c r="EX31" s="511" t="s">
        <v>179</v>
      </c>
      <c r="EY31" s="511" t="s">
        <v>179</v>
      </c>
      <c r="EZ31" s="513" t="s">
        <v>855</v>
      </c>
      <c r="FA31" s="523" t="s">
        <v>856</v>
      </c>
    </row>
    <row r="32" spans="1:157" ht="53.25" customHeight="1" x14ac:dyDescent="0.25">
      <c r="A32" s="480"/>
      <c r="B32" s="480"/>
      <c r="C32" s="480"/>
      <c r="D32" s="480"/>
      <c r="E32" s="480"/>
      <c r="F32" s="46" t="s">
        <v>326</v>
      </c>
      <c r="G32" s="301">
        <f t="shared" si="149"/>
        <v>14014936675</v>
      </c>
      <c r="H32" s="295">
        <v>2763278000</v>
      </c>
      <c r="I32" s="295"/>
      <c r="J32" s="295"/>
      <c r="K32" s="295">
        <v>2763278000</v>
      </c>
      <c r="L32" s="295">
        <v>24552000</v>
      </c>
      <c r="M32" s="295">
        <v>2763278000</v>
      </c>
      <c r="N32" s="302">
        <v>93104000</v>
      </c>
      <c r="O32" s="295">
        <v>2763278000</v>
      </c>
      <c r="P32" s="302">
        <v>93104000</v>
      </c>
      <c r="Q32" s="295">
        <v>2763278000</v>
      </c>
      <c r="R32" s="302">
        <v>111604160</v>
      </c>
      <c r="S32" s="295">
        <v>2763278000</v>
      </c>
      <c r="T32" s="295">
        <v>154471350</v>
      </c>
      <c r="U32" s="295">
        <v>2763278000</v>
      </c>
      <c r="V32" s="295">
        <v>2695611598</v>
      </c>
      <c r="W32" s="295">
        <v>2763278000</v>
      </c>
      <c r="X32" s="295">
        <v>2695611598</v>
      </c>
      <c r="Y32" s="295">
        <v>2695611598</v>
      </c>
      <c r="Z32" s="301">
        <v>2763278000</v>
      </c>
      <c r="AA32" s="301">
        <v>2695611598</v>
      </c>
      <c r="AB32" s="301">
        <v>2615358000</v>
      </c>
      <c r="AC32" s="301">
        <v>0</v>
      </c>
      <c r="AD32" s="301">
        <v>0</v>
      </c>
      <c r="AE32" s="301">
        <v>106356300</v>
      </c>
      <c r="AF32" s="301">
        <v>106356300</v>
      </c>
      <c r="AG32" s="301">
        <v>129409150</v>
      </c>
      <c r="AH32" s="301">
        <v>129409150</v>
      </c>
      <c r="AI32" s="301">
        <v>2923150</v>
      </c>
      <c r="AJ32" s="301">
        <v>2923150</v>
      </c>
      <c r="AK32" s="301">
        <f>326870750-AI32-AG32-AE32</f>
        <v>88182150</v>
      </c>
      <c r="AL32" s="301">
        <v>88182150</v>
      </c>
      <c r="AM32" s="301">
        <v>424405219</v>
      </c>
      <c r="AN32" s="301">
        <f>1020480521+2923150</f>
        <v>1023403671</v>
      </c>
      <c r="AO32" s="301">
        <f>598998452+2923150</f>
        <v>601921602</v>
      </c>
      <c r="AP32" s="301">
        <v>30903150</v>
      </c>
      <c r="AQ32" s="301">
        <v>31852410</v>
      </c>
      <c r="AR32" s="301">
        <v>3703150</v>
      </c>
      <c r="AS32" s="301">
        <v>64813257</v>
      </c>
      <c r="AT32" s="301">
        <v>33479997</v>
      </c>
      <c r="AU32" s="301">
        <v>344652410</v>
      </c>
      <c r="AV32" s="301">
        <v>0</v>
      </c>
      <c r="AW32" s="301">
        <v>438862334</v>
      </c>
      <c r="AX32" s="301">
        <v>432841878</v>
      </c>
      <c r="AY32" s="301">
        <v>102361109</v>
      </c>
      <c r="AZ32" s="301">
        <v>385377837</v>
      </c>
      <c r="BA32" s="301">
        <f t="shared" ref="BA32:BA37" si="158">AC32+AE32+AG32+AI32+AK32+AM32+AO32+AQ32+AS32+AU32+AW32+AY32</f>
        <v>2335739091</v>
      </c>
      <c r="BB32" s="301">
        <f t="shared" ref="BB32:BC32" si="159">+AC32+AE32+AG32+AI32+AK32+AM32+AO32+AQ32+AS32+AU32+AW32+AY32</f>
        <v>2335739091</v>
      </c>
      <c r="BC32" s="301">
        <f t="shared" si="159"/>
        <v>2236580433</v>
      </c>
      <c r="BD32" s="301">
        <f t="shared" ref="BD32:BE32" si="160">AC32+AE32+AG32+AI32+AK32+AM32+AO32+AQ32+AS32+AU32+AW32+AY32</f>
        <v>2335739091</v>
      </c>
      <c r="BE32" s="301">
        <f t="shared" si="160"/>
        <v>2236580433</v>
      </c>
      <c r="BF32" s="301">
        <v>3655492000</v>
      </c>
      <c r="BG32" s="301">
        <v>254242646</v>
      </c>
      <c r="BH32" s="301">
        <v>254242646</v>
      </c>
      <c r="BI32" s="301">
        <v>714684000</v>
      </c>
      <c r="BJ32" s="301">
        <v>546748956</v>
      </c>
      <c r="BK32" s="301">
        <v>-52879044</v>
      </c>
      <c r="BL32" s="301"/>
      <c r="BM32" s="301"/>
      <c r="BN32" s="301">
        <v>9913477</v>
      </c>
      <c r="BO32" s="301">
        <v>0</v>
      </c>
      <c r="BP32" s="301">
        <v>2888724</v>
      </c>
      <c r="BQ32" s="301">
        <v>378848366</v>
      </c>
      <c r="BR32" s="301">
        <v>382160016</v>
      </c>
      <c r="BS32" s="301">
        <v>734745000</v>
      </c>
      <c r="BT32" s="301">
        <v>176010173</v>
      </c>
      <c r="BU32" s="301">
        <v>1057591943</v>
      </c>
      <c r="BV32" s="301">
        <v>508441811</v>
      </c>
      <c r="BW32" s="301">
        <v>79077972</v>
      </c>
      <c r="BX32" s="301">
        <v>127183300</v>
      </c>
      <c r="BY32" s="301">
        <v>18785069</v>
      </c>
      <c r="BZ32" s="301">
        <v>110939230</v>
      </c>
      <c r="CA32" s="301">
        <v>16518067</v>
      </c>
      <c r="CB32" s="301">
        <v>13277351</v>
      </c>
      <c r="CC32" s="301">
        <v>44005867</v>
      </c>
      <c r="CD32" s="301">
        <v>1057778160</v>
      </c>
      <c r="CE32" s="301">
        <f t="shared" ref="CE32:CE37" si="161">BG32+BI32+BK32+BM32+BO32+BQ32+BS32+BU32+BW32+BY32+CA32+CC32</f>
        <v>3245619886</v>
      </c>
      <c r="CF32" s="301">
        <f t="shared" ref="CF32:CG32" si="162">+BG32+BI32+BK32+BM32+BO32+BQ32+BS32+BU32+BW32+BY32+CA32+CC32</f>
        <v>3245619886</v>
      </c>
      <c r="CG32" s="301">
        <f t="shared" si="162"/>
        <v>3189583844</v>
      </c>
      <c r="CH32" s="301">
        <f t="shared" si="153"/>
        <v>3245619886</v>
      </c>
      <c r="CI32" s="301">
        <f t="shared" ref="CI32:CI35" si="163">BH32+BJ32+BL32+BN32+BP32+BR32+BT32+BV32+BX32+BZ32+CB32+CD32</f>
        <v>3189583844</v>
      </c>
      <c r="CJ32" s="301">
        <v>3855073000</v>
      </c>
      <c r="CK32" s="301"/>
      <c r="CL32" s="301"/>
      <c r="CM32" s="301">
        <v>276420000</v>
      </c>
      <c r="CN32" s="301">
        <v>211143460</v>
      </c>
      <c r="CO32" s="301">
        <v>57699000</v>
      </c>
      <c r="CP32" s="301">
        <v>61674701</v>
      </c>
      <c r="CQ32" s="301">
        <v>1453276621</v>
      </c>
      <c r="CR32" s="301">
        <v>57235655</v>
      </c>
      <c r="CS32" s="301">
        <v>90000000</v>
      </c>
      <c r="CT32" s="301">
        <v>448486240</v>
      </c>
      <c r="CU32" s="301">
        <v>1363951000</v>
      </c>
      <c r="CV32" s="301">
        <v>574606428</v>
      </c>
      <c r="CW32" s="301"/>
      <c r="CX32" s="301">
        <v>11280710</v>
      </c>
      <c r="CY32" s="301">
        <v>150000000</v>
      </c>
      <c r="CZ32" s="301">
        <v>204826046</v>
      </c>
      <c r="DA32" s="301">
        <v>253364179</v>
      </c>
      <c r="DB32" s="301">
        <v>271671860</v>
      </c>
      <c r="DC32" s="301"/>
      <c r="DD32" s="301"/>
      <c r="DE32" s="301"/>
      <c r="DF32" s="301"/>
      <c r="DG32" s="301"/>
      <c r="DH32" s="301"/>
      <c r="DI32" s="301">
        <f>+CK32+CM32+CO32+CQ32+CS32+CU32+CW32+CY32+DA32+DC32+DE32+DG32</f>
        <v>3644710800</v>
      </c>
      <c r="DJ32" s="322">
        <f t="shared" si="154"/>
        <v>3644710800</v>
      </c>
      <c r="DK32" s="301">
        <f t="shared" si="155"/>
        <v>1840925100</v>
      </c>
      <c r="DL32" s="301">
        <f t="shared" si="156"/>
        <v>3644710800</v>
      </c>
      <c r="DM32" s="301">
        <f t="shared" si="157"/>
        <v>1840925100</v>
      </c>
      <c r="DN32" s="301">
        <v>2248450000</v>
      </c>
      <c r="DO32" s="302"/>
      <c r="DP32" s="302"/>
      <c r="DQ32" s="302"/>
      <c r="DR32" s="302"/>
      <c r="DS32" s="302"/>
      <c r="DT32" s="302"/>
      <c r="DU32" s="302"/>
      <c r="DV32" s="302"/>
      <c r="DW32" s="302"/>
      <c r="DX32" s="302"/>
      <c r="DY32" s="302"/>
      <c r="DZ32" s="302"/>
      <c r="EA32" s="302"/>
      <c r="EB32" s="302"/>
      <c r="EC32" s="302"/>
      <c r="ED32" s="302"/>
      <c r="EE32" s="302"/>
      <c r="EF32" s="302"/>
      <c r="EG32" s="302"/>
      <c r="EH32" s="302"/>
      <c r="EI32" s="302"/>
      <c r="EJ32" s="302"/>
      <c r="EK32" s="302"/>
      <c r="EL32" s="302"/>
      <c r="EM32" s="302"/>
      <c r="EN32" s="302"/>
      <c r="EO32" s="302"/>
      <c r="EP32" s="302"/>
      <c r="EQ32" s="302"/>
      <c r="ER32" s="297">
        <f t="shared" si="23"/>
        <v>1.0722583637207848</v>
      </c>
      <c r="ES32" s="298">
        <f t="shared" si="131"/>
        <v>0.50509497214429189</v>
      </c>
      <c r="ET32" s="298">
        <f t="shared" si="132"/>
        <v>0.50509497214429189</v>
      </c>
      <c r="EU32" s="299">
        <f t="shared" si="89"/>
        <v>0.830962714595046</v>
      </c>
      <c r="EV32" s="300">
        <f t="shared" si="127"/>
        <v>0.71086307459180864</v>
      </c>
      <c r="EW32" s="512"/>
      <c r="EX32" s="512"/>
      <c r="EY32" s="512"/>
      <c r="EZ32" s="512"/>
      <c r="FA32" s="512"/>
    </row>
    <row r="33" spans="1:157" ht="54.75" customHeight="1" x14ac:dyDescent="0.25">
      <c r="A33" s="480"/>
      <c r="B33" s="480"/>
      <c r="C33" s="480"/>
      <c r="D33" s="480"/>
      <c r="E33" s="480"/>
      <c r="F33" s="47" t="s">
        <v>327</v>
      </c>
      <c r="G33" s="301"/>
      <c r="H33" s="295"/>
      <c r="I33" s="295"/>
      <c r="J33" s="295"/>
      <c r="K33" s="295"/>
      <c r="L33" s="295"/>
      <c r="M33" s="295"/>
      <c r="N33" s="302"/>
      <c r="O33" s="295"/>
      <c r="P33" s="302"/>
      <c r="Q33" s="295"/>
      <c r="R33" s="302"/>
      <c r="S33" s="295"/>
      <c r="T33" s="295"/>
      <c r="U33" s="295"/>
      <c r="V33" s="295"/>
      <c r="W33" s="295"/>
      <c r="X33" s="295"/>
      <c r="Y33" s="295"/>
      <c r="Z33" s="301"/>
      <c r="AA33" s="301"/>
      <c r="AB33" s="301">
        <f t="shared" ref="AB33:AB35" si="164">+AC33+AE33+AG33+AI33+AK33+AM33+AO33+AQ33+AS33+AU33+AW33+AY33</f>
        <v>2335739091</v>
      </c>
      <c r="AC33" s="301">
        <v>0</v>
      </c>
      <c r="AD33" s="301">
        <v>0</v>
      </c>
      <c r="AE33" s="301">
        <v>5846300</v>
      </c>
      <c r="AF33" s="301">
        <v>5846300</v>
      </c>
      <c r="AG33" s="301">
        <v>8795317</v>
      </c>
      <c r="AH33" s="301">
        <v>8795317</v>
      </c>
      <c r="AI33" s="301">
        <v>19863884</v>
      </c>
      <c r="AJ33" s="301">
        <v>19863884</v>
      </c>
      <c r="AK33" s="301">
        <v>27028150</v>
      </c>
      <c r="AL33" s="301">
        <v>27028150</v>
      </c>
      <c r="AM33" s="301">
        <v>27028150</v>
      </c>
      <c r="AN33" s="301">
        <v>27028150</v>
      </c>
      <c r="AO33" s="301">
        <v>112287150</v>
      </c>
      <c r="AP33" s="301">
        <v>435181823</v>
      </c>
      <c r="AQ33" s="301">
        <v>1049237931</v>
      </c>
      <c r="AR33" s="301">
        <v>619803602</v>
      </c>
      <c r="AS33" s="301">
        <v>55957410</v>
      </c>
      <c r="AT33" s="301">
        <v>27424150</v>
      </c>
      <c r="AU33" s="301">
        <v>48564437</v>
      </c>
      <c r="AV33" s="301">
        <v>149892423</v>
      </c>
      <c r="AW33" s="301">
        <v>42148774</v>
      </c>
      <c r="AX33" s="301">
        <v>42148774</v>
      </c>
      <c r="AY33" s="301">
        <v>938981588</v>
      </c>
      <c r="AZ33" s="301">
        <v>100485685</v>
      </c>
      <c r="BA33" s="301">
        <f t="shared" si="158"/>
        <v>2335739091</v>
      </c>
      <c r="BB33" s="301">
        <f t="shared" ref="BB33:BC33" si="165">+AC33+AE33+AG33+AI33+AK33+AM33+AO33+AQ33+AS33+AU33+AW33+AY33</f>
        <v>2335739091</v>
      </c>
      <c r="BC33" s="301">
        <f t="shared" si="165"/>
        <v>1463498258</v>
      </c>
      <c r="BD33" s="301">
        <f t="shared" ref="BD33:BE33" si="166">AC33+AE33+AG33+AI33+AK33+AM33+AO33+AQ33+AS33+AU33+AW33+AY33</f>
        <v>2335739091</v>
      </c>
      <c r="BE33" s="301">
        <f t="shared" si="166"/>
        <v>1463498258</v>
      </c>
      <c r="BF33" s="301">
        <v>3655492000</v>
      </c>
      <c r="BG33" s="301"/>
      <c r="BH33" s="301"/>
      <c r="BI33" s="301">
        <v>1761100</v>
      </c>
      <c r="BJ33" s="301">
        <v>3822167</v>
      </c>
      <c r="BK33" s="301">
        <v>600732692</v>
      </c>
      <c r="BL33" s="301">
        <v>39052179</v>
      </c>
      <c r="BM33" s="301">
        <v>40656890</v>
      </c>
      <c r="BN33" s="301">
        <v>586399433</v>
      </c>
      <c r="BO33" s="301">
        <v>40656890</v>
      </c>
      <c r="BP33" s="301">
        <v>32625724</v>
      </c>
      <c r="BQ33" s="301">
        <v>40656890</v>
      </c>
      <c r="BR33" s="301">
        <v>33048650</v>
      </c>
      <c r="BS33" s="301">
        <v>200656890</v>
      </c>
      <c r="BT33" s="301">
        <v>31667350</v>
      </c>
      <c r="BU33" s="301">
        <v>678250256</v>
      </c>
      <c r="BV33" s="301">
        <v>407468916</v>
      </c>
      <c r="BW33" s="301">
        <v>672026791</v>
      </c>
      <c r="BX33" s="301">
        <v>99017167</v>
      </c>
      <c r="BY33" s="301">
        <v>107264126</v>
      </c>
      <c r="BZ33" s="301">
        <v>653817914</v>
      </c>
      <c r="CA33" s="301">
        <v>84556890</v>
      </c>
      <c r="CB33" s="301">
        <v>132033580</v>
      </c>
      <c r="CC33" s="301">
        <v>778400471</v>
      </c>
      <c r="CD33" s="301">
        <v>77319979</v>
      </c>
      <c r="CE33" s="301">
        <f t="shared" si="161"/>
        <v>3245619886</v>
      </c>
      <c r="CF33" s="301">
        <f t="shared" ref="CF33:CG33" si="167">+BG33+BI33+BK33+BM33+BO33+BQ33+BS33+BU33+BW33+BY33+CA33+CC33</f>
        <v>3245619886</v>
      </c>
      <c r="CG33" s="301">
        <f t="shared" si="167"/>
        <v>2096273059</v>
      </c>
      <c r="CH33" s="301">
        <f t="shared" si="153"/>
        <v>3245619886</v>
      </c>
      <c r="CI33" s="301">
        <f t="shared" si="163"/>
        <v>2096273059</v>
      </c>
      <c r="CJ33" s="301">
        <v>3855073000</v>
      </c>
      <c r="CK33" s="301"/>
      <c r="CL33" s="301"/>
      <c r="CM33" s="301">
        <v>7663460</v>
      </c>
      <c r="CN33" s="301">
        <v>7663460</v>
      </c>
      <c r="CO33" s="301">
        <v>19712001</v>
      </c>
      <c r="CP33" s="301">
        <v>19712001</v>
      </c>
      <c r="CQ33" s="301">
        <v>29425410</v>
      </c>
      <c r="CR33" s="301">
        <v>26758630</v>
      </c>
      <c r="CS33" s="301">
        <v>1127536864</v>
      </c>
      <c r="CT33" s="301">
        <v>29964130</v>
      </c>
      <c r="CU33" s="301">
        <v>149834196</v>
      </c>
      <c r="CV33" s="301">
        <v>35044150</v>
      </c>
      <c r="CW33" s="301">
        <v>549834196</v>
      </c>
      <c r="CX33" s="301">
        <v>1016942248</v>
      </c>
      <c r="CY33" s="301">
        <v>49834196</v>
      </c>
      <c r="CZ33" s="301">
        <v>47542143</v>
      </c>
      <c r="DA33" s="301">
        <v>1036885196</v>
      </c>
      <c r="DB33" s="301">
        <v>41625810</v>
      </c>
      <c r="DC33" s="301">
        <v>103738363</v>
      </c>
      <c r="DD33" s="301"/>
      <c r="DE33" s="301">
        <v>100353030</v>
      </c>
      <c r="DF33" s="301"/>
      <c r="DG33" s="301">
        <v>469893888</v>
      </c>
      <c r="DH33" s="301"/>
      <c r="DI33" s="301">
        <f t="shared" si="108"/>
        <v>3644710800</v>
      </c>
      <c r="DJ33" s="322">
        <f t="shared" si="154"/>
        <v>2970725519</v>
      </c>
      <c r="DK33" s="301">
        <f t="shared" si="155"/>
        <v>1225252572</v>
      </c>
      <c r="DL33" s="301">
        <f t="shared" si="156"/>
        <v>3644710800</v>
      </c>
      <c r="DM33" s="301">
        <f t="shared" si="157"/>
        <v>1225252572</v>
      </c>
      <c r="DN33" s="301"/>
      <c r="DO33" s="302"/>
      <c r="DP33" s="302"/>
      <c r="DQ33" s="302"/>
      <c r="DR33" s="302"/>
      <c r="DS33" s="302"/>
      <c r="DT33" s="302"/>
      <c r="DU33" s="302"/>
      <c r="DV33" s="302"/>
      <c r="DW33" s="302"/>
      <c r="DX33" s="302"/>
      <c r="DY33" s="302"/>
      <c r="DZ33" s="302"/>
      <c r="EA33" s="302"/>
      <c r="EB33" s="302"/>
      <c r="EC33" s="302"/>
      <c r="ED33" s="302"/>
      <c r="EE33" s="302"/>
      <c r="EF33" s="302"/>
      <c r="EG33" s="302"/>
      <c r="EH33" s="302"/>
      <c r="EI33" s="302"/>
      <c r="EJ33" s="302"/>
      <c r="EK33" s="302"/>
      <c r="EL33" s="302"/>
      <c r="EM33" s="302"/>
      <c r="EN33" s="302"/>
      <c r="EO33" s="302"/>
      <c r="EP33" s="302"/>
      <c r="EQ33" s="302"/>
      <c r="ER33" s="297">
        <f t="shared" si="23"/>
        <v>4.0145051892514431E-2</v>
      </c>
      <c r="ES33" s="298">
        <f t="shared" si="131"/>
        <v>0.4124422011268285</v>
      </c>
      <c r="ET33" s="298">
        <f t="shared" si="132"/>
        <v>0.33617278276235252</v>
      </c>
      <c r="EU33" s="299">
        <f t="shared" si="89"/>
        <v>0.55951550656896132</v>
      </c>
      <c r="EV33" s="300">
        <f>IFERROR((AA33+BE33+CI33+DM33)/G33,0)</f>
        <v>0</v>
      </c>
      <c r="EW33" s="512"/>
      <c r="EX33" s="512"/>
      <c r="EY33" s="512"/>
      <c r="EZ33" s="512"/>
      <c r="FA33" s="512"/>
    </row>
    <row r="34" spans="1:157" ht="50.25" customHeight="1" x14ac:dyDescent="0.25">
      <c r="A34" s="480"/>
      <c r="B34" s="480"/>
      <c r="C34" s="480"/>
      <c r="D34" s="480"/>
      <c r="E34" s="480"/>
      <c r="F34" s="45" t="s">
        <v>328</v>
      </c>
      <c r="G34" s="299">
        <f t="shared" ref="G34" si="168">AA34+BE34+CI34+DL34+DN34</f>
        <v>2.7069212491802698E-2</v>
      </c>
      <c r="H34" s="306"/>
      <c r="I34" s="306"/>
      <c r="J34" s="306"/>
      <c r="K34" s="306"/>
      <c r="L34" s="307"/>
      <c r="M34" s="306"/>
      <c r="N34" s="307"/>
      <c r="O34" s="306"/>
      <c r="P34" s="307"/>
      <c r="Q34" s="306"/>
      <c r="R34" s="307"/>
      <c r="S34" s="306"/>
      <c r="T34" s="306"/>
      <c r="U34" s="306"/>
      <c r="V34" s="306"/>
      <c r="W34" s="306"/>
      <c r="X34" s="306"/>
      <c r="Y34" s="306"/>
      <c r="Z34" s="306"/>
      <c r="AA34" s="306"/>
      <c r="AB34" s="298">
        <f t="shared" si="164"/>
        <v>1.9300000000000005E-2</v>
      </c>
      <c r="AC34" s="298">
        <v>2.9999999999999997E-4</v>
      </c>
      <c r="AD34" s="298">
        <v>2.9999999999999997E-4</v>
      </c>
      <c r="AE34" s="299">
        <v>3.3E-3</v>
      </c>
      <c r="AF34" s="298">
        <v>3.3E-3</v>
      </c>
      <c r="AG34" s="298">
        <v>1.1000000000000001E-3</v>
      </c>
      <c r="AH34" s="298">
        <v>1.1000000000000001E-3</v>
      </c>
      <c r="AI34" s="298">
        <v>1.6000000000000001E-3</v>
      </c>
      <c r="AJ34" s="323">
        <v>1.6000000000000001E-3</v>
      </c>
      <c r="AK34" s="323">
        <v>2.5000000000000001E-3</v>
      </c>
      <c r="AL34" s="323">
        <v>2.5000000000000001E-3</v>
      </c>
      <c r="AM34" s="323">
        <v>4.0000000000000002E-4</v>
      </c>
      <c r="AN34" s="323">
        <v>4.0000000000000002E-4</v>
      </c>
      <c r="AO34" s="323">
        <v>5.5999999999999999E-3</v>
      </c>
      <c r="AP34" s="323">
        <v>4.0000000000000002E-4</v>
      </c>
      <c r="AQ34" s="323">
        <v>2E-3</v>
      </c>
      <c r="AR34" s="323">
        <v>6.1999999999999998E-3</v>
      </c>
      <c r="AS34" s="323">
        <v>1.4E-3</v>
      </c>
      <c r="AT34" s="323">
        <v>1.1000000000000001E-3</v>
      </c>
      <c r="AU34" s="323">
        <v>4.0000000000000002E-4</v>
      </c>
      <c r="AV34" s="323">
        <f>0.04%+0.03%+0.1%</f>
        <v>1.7000000000000001E-3</v>
      </c>
      <c r="AW34" s="323">
        <v>4.0000000000000002E-4</v>
      </c>
      <c r="AX34" s="323">
        <v>4.0000000000000002E-4</v>
      </c>
      <c r="AY34" s="323">
        <v>2.9999999999999997E-4</v>
      </c>
      <c r="AZ34" s="323">
        <v>2.9999999999999997E-4</v>
      </c>
      <c r="BA34" s="323">
        <f t="shared" si="158"/>
        <v>1.9300000000000005E-2</v>
      </c>
      <c r="BB34" s="323">
        <f t="shared" ref="BB34:BC34" si="169">+AC34+AE34+AG34+AI34+AK34+AM34+AO34+AQ34+AS34+AU34+AW34+AY34</f>
        <v>1.9300000000000005E-2</v>
      </c>
      <c r="BC34" s="323">
        <f t="shared" si="169"/>
        <v>1.9300000000000001E-2</v>
      </c>
      <c r="BD34" s="323">
        <f t="shared" ref="BD34:BE34" si="170">AC34+AE34+AG34+AI34+AK34+AM34+AO34+AQ34+AS34+AU34+AW34+AY34</f>
        <v>1.9300000000000005E-2</v>
      </c>
      <c r="BE34" s="323">
        <f t="shared" si="170"/>
        <v>1.9300000000000001E-2</v>
      </c>
      <c r="BF34" s="323">
        <v>4.1999999999999997E-3</v>
      </c>
      <c r="BG34" s="323">
        <f>(BG35/BF35)*BF34</f>
        <v>1.5261686309091266E-3</v>
      </c>
      <c r="BH34" s="323">
        <v>1.5E-3</v>
      </c>
      <c r="BI34" s="323">
        <v>2.0000000000000001E-4</v>
      </c>
      <c r="BJ34" s="323">
        <v>2.0000000000000001E-4</v>
      </c>
      <c r="BK34" s="323">
        <v>2.0000000000000001E-4</v>
      </c>
      <c r="BL34" s="323">
        <v>2.0000000000000001E-4</v>
      </c>
      <c r="BM34" s="323">
        <v>2.2000000000000001E-3</v>
      </c>
      <c r="BN34" s="323">
        <f>(BN35/BF35)*BF34</f>
        <v>2.1692124918026986E-3</v>
      </c>
      <c r="BO34" s="323">
        <f>(BO35/BF35)*BF34</f>
        <v>5.2186939376787462E-5</v>
      </c>
      <c r="BP34" s="323">
        <v>1E-4</v>
      </c>
      <c r="BQ34" s="323"/>
      <c r="BR34" s="324"/>
      <c r="BS34" s="324"/>
      <c r="BT34" s="324"/>
      <c r="BU34" s="324"/>
      <c r="BV34" s="324"/>
      <c r="BW34" s="324"/>
      <c r="BX34" s="324"/>
      <c r="BY34" s="324"/>
      <c r="BZ34" s="324"/>
      <c r="CA34" s="324"/>
      <c r="CB34" s="324"/>
      <c r="CC34" s="309"/>
      <c r="CD34" s="324"/>
      <c r="CE34" s="323">
        <f t="shared" si="161"/>
        <v>4.1783555702859139E-3</v>
      </c>
      <c r="CF34" s="323">
        <f t="shared" ref="CF34:CG34" si="171">+BG34+BI34+BK34+BM34+BO34+BQ34+BS34+BU34+BW34+BY34+CA34+CC34</f>
        <v>4.1783555702859139E-3</v>
      </c>
      <c r="CG34" s="323">
        <f t="shared" si="171"/>
        <v>4.1692124918026987E-3</v>
      </c>
      <c r="CH34" s="323">
        <f t="shared" si="153"/>
        <v>4.1783555702859139E-3</v>
      </c>
      <c r="CI34" s="323">
        <f t="shared" si="163"/>
        <v>4.1692124918026987E-3</v>
      </c>
      <c r="CJ34" s="299">
        <v>3.5999999999999999E-3</v>
      </c>
      <c r="CK34" s="323">
        <v>5.9999999999999995E-4</v>
      </c>
      <c r="CL34" s="323">
        <v>5.9999999999999995E-4</v>
      </c>
      <c r="CM34" s="323">
        <v>1.1999999999999999E-3</v>
      </c>
      <c r="CN34" s="323">
        <v>1.1999999999999999E-3</v>
      </c>
      <c r="CO34" s="323">
        <v>5.9999999999999995E-4</v>
      </c>
      <c r="CP34" s="323">
        <v>5.9999999999999995E-4</v>
      </c>
      <c r="CQ34" s="323">
        <v>5.9999999999999995E-4</v>
      </c>
      <c r="CR34" s="323">
        <v>5.9999999999999995E-4</v>
      </c>
      <c r="CS34" s="323">
        <v>5.9999999999999995E-4</v>
      </c>
      <c r="CT34" s="323">
        <v>5.9999999999999995E-4</v>
      </c>
      <c r="CU34" s="325"/>
      <c r="CV34" s="325">
        <v>0</v>
      </c>
      <c r="CW34" s="325"/>
      <c r="CX34" s="325">
        <v>0</v>
      </c>
      <c r="CY34" s="325"/>
      <c r="CZ34" s="325">
        <v>0</v>
      </c>
      <c r="DA34" s="325"/>
      <c r="DB34" s="325">
        <v>0</v>
      </c>
      <c r="DC34" s="325"/>
      <c r="DD34" s="325"/>
      <c r="DE34" s="325"/>
      <c r="DF34" s="325"/>
      <c r="DG34" s="325"/>
      <c r="DH34" s="325"/>
      <c r="DI34" s="323">
        <f t="shared" si="108"/>
        <v>3.5999999999999995E-3</v>
      </c>
      <c r="DJ34" s="321">
        <f t="shared" si="154"/>
        <v>3.5999999999999995E-3</v>
      </c>
      <c r="DK34" s="299">
        <f>CL34+CN34+CP34+CR34+CT34+CV34+CX34+CX34+CX34+CZ34+DB34+DD34+DF34+DH34</f>
        <v>3.5999999999999995E-3</v>
      </c>
      <c r="DL34" s="323">
        <f t="shared" si="156"/>
        <v>3.5999999999999995E-3</v>
      </c>
      <c r="DM34" s="299">
        <f>CL34+CN34+CP34+CR34+CT34+CV34+CX34+CX34+CX34+CZ34+DB34+DD34+DF34+DH34</f>
        <v>3.5999999999999995E-3</v>
      </c>
      <c r="DN34" s="326"/>
      <c r="DO34" s="306"/>
      <c r="DP34" s="306"/>
      <c r="DQ34" s="306"/>
      <c r="DR34" s="306"/>
      <c r="DS34" s="306"/>
      <c r="DT34" s="306"/>
      <c r="DU34" s="306"/>
      <c r="DV34" s="306"/>
      <c r="DW34" s="306"/>
      <c r="DX34" s="306"/>
      <c r="DY34" s="306"/>
      <c r="DZ34" s="306"/>
      <c r="EA34" s="306"/>
      <c r="EB34" s="306"/>
      <c r="EC34" s="306"/>
      <c r="ED34" s="306"/>
      <c r="EE34" s="306"/>
      <c r="EF34" s="306"/>
      <c r="EG34" s="306"/>
      <c r="EH34" s="306"/>
      <c r="EI34" s="306"/>
      <c r="EJ34" s="306"/>
      <c r="EK34" s="306"/>
      <c r="EL34" s="306"/>
      <c r="EM34" s="298"/>
      <c r="EN34" s="298"/>
      <c r="EO34" s="298"/>
      <c r="EP34" s="298"/>
      <c r="EQ34" s="296"/>
      <c r="ER34" s="297">
        <f t="shared" si="23"/>
        <v>0</v>
      </c>
      <c r="ES34" s="298">
        <f t="shared" si="131"/>
        <v>1</v>
      </c>
      <c r="ET34" s="298">
        <f t="shared" si="132"/>
        <v>1</v>
      </c>
      <c r="EU34" s="299">
        <f t="shared" si="89"/>
        <v>0.99966234735120874</v>
      </c>
      <c r="EV34" s="300">
        <f t="shared" ref="EV34:EV39" si="172">(AA34+BE34+CI34+DM34)/G34</f>
        <v>1</v>
      </c>
      <c r="EW34" s="512"/>
      <c r="EX34" s="512"/>
      <c r="EY34" s="512"/>
      <c r="EZ34" s="512"/>
      <c r="FA34" s="512"/>
    </row>
    <row r="35" spans="1:157" ht="51.75" customHeight="1" x14ac:dyDescent="0.25">
      <c r="A35" s="480"/>
      <c r="B35" s="480"/>
      <c r="C35" s="480"/>
      <c r="D35" s="480"/>
      <c r="E35" s="480"/>
      <c r="F35" s="46" t="s">
        <v>329</v>
      </c>
      <c r="G35" s="301">
        <f>AA35+BE35+CI35+DL35+DN35</f>
        <v>4371793068</v>
      </c>
      <c r="H35" s="306"/>
      <c r="I35" s="306"/>
      <c r="J35" s="306"/>
      <c r="K35" s="306"/>
      <c r="L35" s="302"/>
      <c r="M35" s="306"/>
      <c r="N35" s="302"/>
      <c r="O35" s="306"/>
      <c r="P35" s="302"/>
      <c r="Q35" s="306"/>
      <c r="R35" s="302"/>
      <c r="S35" s="306"/>
      <c r="T35" s="306"/>
      <c r="U35" s="306"/>
      <c r="V35" s="306"/>
      <c r="W35" s="306"/>
      <c r="X35" s="306"/>
      <c r="Y35" s="306"/>
      <c r="Z35" s="301"/>
      <c r="AA35" s="301"/>
      <c r="AB35" s="301">
        <f t="shared" si="164"/>
        <v>2579374626.1600003</v>
      </c>
      <c r="AC35" s="301">
        <v>43996190</v>
      </c>
      <c r="AD35" s="301">
        <v>43996190</v>
      </c>
      <c r="AE35" s="301">
        <v>431414743</v>
      </c>
      <c r="AF35" s="301">
        <v>431414743</v>
      </c>
      <c r="AG35" s="301">
        <v>152167378</v>
      </c>
      <c r="AH35" s="301">
        <v>152167378</v>
      </c>
      <c r="AI35" s="301">
        <v>218073151</v>
      </c>
      <c r="AJ35" s="301">
        <v>218073151</v>
      </c>
      <c r="AK35" s="301">
        <v>335814804</v>
      </c>
      <c r="AL35" s="301">
        <v>335814804</v>
      </c>
      <c r="AM35" s="301">
        <v>58928348</v>
      </c>
      <c r="AN35" s="301">
        <v>58928348</v>
      </c>
      <c r="AO35" s="301">
        <v>751508348</v>
      </c>
      <c r="AP35" s="301">
        <v>58928348</v>
      </c>
      <c r="AQ35" s="301">
        <v>129741404</v>
      </c>
      <c r="AR35" s="301">
        <v>822321404</v>
      </c>
      <c r="AS35" s="301">
        <v>192362194</v>
      </c>
      <c r="AT35" s="301">
        <v>141543580</v>
      </c>
      <c r="AU35" s="301">
        <v>135725701</v>
      </c>
      <c r="AV35" s="301">
        <v>186544315</v>
      </c>
      <c r="AW35" s="301">
        <v>58928347.799999997</v>
      </c>
      <c r="AX35" s="301">
        <v>58928348</v>
      </c>
      <c r="AY35" s="301">
        <v>70714017.359999999</v>
      </c>
      <c r="AZ35" s="301">
        <v>0</v>
      </c>
      <c r="BA35" s="301">
        <f t="shared" si="158"/>
        <v>2579374626.1600003</v>
      </c>
      <c r="BB35" s="301">
        <f t="shared" ref="BB35:BC35" si="173">+AC35+AE35+AG35+AI35+AK35+AM35+AO35+AQ35+AS35+AU35+AW35+AY35</f>
        <v>2579374626.1600003</v>
      </c>
      <c r="BC35" s="301">
        <f t="shared" si="173"/>
        <v>2508660609</v>
      </c>
      <c r="BD35" s="301">
        <f t="shared" ref="BD35:BE35" si="174">AC35+AE35+AG35+AI35+AK35+AM35+AO35+AQ35+AS35+AU35+AW35+AY35</f>
        <v>2579374626.1600003</v>
      </c>
      <c r="BE35" s="301">
        <f t="shared" si="174"/>
        <v>2508660609</v>
      </c>
      <c r="BF35" s="301">
        <v>773082175</v>
      </c>
      <c r="BG35" s="301">
        <v>280917563</v>
      </c>
      <c r="BH35" s="301">
        <v>280917563</v>
      </c>
      <c r="BI35" s="301">
        <v>44974903</v>
      </c>
      <c r="BJ35" s="301">
        <v>43704103</v>
      </c>
      <c r="BK35" s="301">
        <v>397620036</v>
      </c>
      <c r="BL35" s="301">
        <v>39963770</v>
      </c>
      <c r="BM35" s="301">
        <v>39963770</v>
      </c>
      <c r="BN35" s="301">
        <v>399280836</v>
      </c>
      <c r="BO35" s="301">
        <v>9605903</v>
      </c>
      <c r="BP35" s="301">
        <v>9215903</v>
      </c>
      <c r="BQ35" s="301"/>
      <c r="BR35" s="301"/>
      <c r="BS35" s="301"/>
      <c r="BT35" s="301"/>
      <c r="BU35" s="301"/>
      <c r="BV35" s="301"/>
      <c r="BW35" s="301"/>
      <c r="BX35" s="301"/>
      <c r="BY35" s="301"/>
      <c r="BZ35" s="301"/>
      <c r="CA35" s="301"/>
      <c r="CB35" s="301"/>
      <c r="CC35" s="301"/>
      <c r="CD35" s="301"/>
      <c r="CE35" s="301">
        <f t="shared" si="161"/>
        <v>773082175</v>
      </c>
      <c r="CF35" s="301">
        <f t="shared" ref="CF35:CG35" si="175">+BG35+BI35+BK35+BM35+BO35+BQ35+BS35+BU35+BW35+BY35+CA35+CC35</f>
        <v>773082175</v>
      </c>
      <c r="CG35" s="301">
        <f t="shared" si="175"/>
        <v>773082175</v>
      </c>
      <c r="CH35" s="301">
        <f t="shared" si="153"/>
        <v>773082175</v>
      </c>
      <c r="CI35" s="301">
        <f t="shared" si="163"/>
        <v>773082175</v>
      </c>
      <c r="CJ35" s="301">
        <v>1093310785</v>
      </c>
      <c r="CK35" s="301">
        <v>11489000</v>
      </c>
      <c r="CL35" s="301">
        <v>11489000</v>
      </c>
      <c r="CM35" s="301">
        <v>104106909</v>
      </c>
      <c r="CN35" s="301">
        <v>104106909</v>
      </c>
      <c r="CO35" s="301">
        <v>20051500</v>
      </c>
      <c r="CP35" s="301">
        <v>20051500</v>
      </c>
      <c r="CQ35" s="301">
        <v>214111569</v>
      </c>
      <c r="CR35" s="301">
        <v>311477069</v>
      </c>
      <c r="CS35" s="301">
        <v>642925800</v>
      </c>
      <c r="CT35" s="301">
        <v>0</v>
      </c>
      <c r="CU35" s="301">
        <v>50313000</v>
      </c>
      <c r="CV35" s="301">
        <v>0</v>
      </c>
      <c r="CW35" s="301">
        <v>50313000</v>
      </c>
      <c r="CX35" s="301">
        <v>642925800</v>
      </c>
      <c r="CY35" s="301">
        <f>-3260500</f>
        <v>-3260500</v>
      </c>
      <c r="CZ35" s="301">
        <v>0</v>
      </c>
      <c r="DA35" s="301"/>
      <c r="DB35" s="301">
        <v>0</v>
      </c>
      <c r="DC35" s="301"/>
      <c r="DD35" s="301"/>
      <c r="DE35" s="301"/>
      <c r="DF35" s="301"/>
      <c r="DG35" s="301">
        <v>6</v>
      </c>
      <c r="DH35" s="301"/>
      <c r="DI35" s="301">
        <f t="shared" si="108"/>
        <v>1090050284</v>
      </c>
      <c r="DJ35" s="322">
        <f t="shared" si="154"/>
        <v>1090050278</v>
      </c>
      <c r="DK35" s="301">
        <f>CL35+CN35+CP35+CR35+CT35+CV35+CX35+CZ35+DB35+DD35+DF35+DH35</f>
        <v>1090050278</v>
      </c>
      <c r="DL35" s="301">
        <f t="shared" si="156"/>
        <v>1090050284</v>
      </c>
      <c r="DM35" s="301">
        <f>CL35+CN35+CP35+CR35+CT35+CV35+CX35+CZ35+DB35+DD35+DF35+DH35</f>
        <v>1090050278</v>
      </c>
      <c r="DN35" s="295"/>
      <c r="DO35" s="306"/>
      <c r="DP35" s="306"/>
      <c r="DQ35" s="306"/>
      <c r="DR35" s="306"/>
      <c r="DS35" s="306"/>
      <c r="DT35" s="306"/>
      <c r="DU35" s="306"/>
      <c r="DV35" s="306"/>
      <c r="DW35" s="306"/>
      <c r="DX35" s="306"/>
      <c r="DY35" s="306"/>
      <c r="DZ35" s="306"/>
      <c r="EA35" s="306"/>
      <c r="EB35" s="306"/>
      <c r="EC35" s="306"/>
      <c r="ED35" s="306"/>
      <c r="EE35" s="306"/>
      <c r="EF35" s="306"/>
      <c r="EG35" s="306"/>
      <c r="EH35" s="306"/>
      <c r="EI35" s="306"/>
      <c r="EJ35" s="306"/>
      <c r="EK35" s="306"/>
      <c r="EL35" s="306"/>
      <c r="EM35" s="302"/>
      <c r="EN35" s="302"/>
      <c r="EO35" s="302"/>
      <c r="EP35" s="302"/>
      <c r="EQ35" s="302"/>
      <c r="ER35" s="297">
        <f t="shared" si="23"/>
        <v>0</v>
      </c>
      <c r="ES35" s="298">
        <f t="shared" si="131"/>
        <v>1</v>
      </c>
      <c r="ET35" s="298">
        <f t="shared" si="132"/>
        <v>0.99999999449566679</v>
      </c>
      <c r="EU35" s="299">
        <f t="shared" si="89"/>
        <v>0.98408240754601772</v>
      </c>
      <c r="EV35" s="300">
        <f t="shared" si="172"/>
        <v>0.99999999862756539</v>
      </c>
      <c r="EW35" s="512"/>
      <c r="EX35" s="512"/>
      <c r="EY35" s="512"/>
      <c r="EZ35" s="512"/>
      <c r="FA35" s="512"/>
    </row>
    <row r="36" spans="1:157" ht="51.75" customHeight="1" thickBot="1" x14ac:dyDescent="0.3">
      <c r="A36" s="480"/>
      <c r="B36" s="480"/>
      <c r="C36" s="480"/>
      <c r="D36" s="480"/>
      <c r="E36" s="480"/>
      <c r="F36" s="45" t="s">
        <v>330</v>
      </c>
      <c r="G36" s="362">
        <f t="shared" ref="G36:G37" si="176">G31+G34</f>
        <v>0.37996921249180277</v>
      </c>
      <c r="H36" s="362">
        <f t="shared" ref="H36:H37" si="177">+H31+H34</f>
        <v>0.05</v>
      </c>
      <c r="I36" s="362"/>
      <c r="J36" s="362"/>
      <c r="K36" s="327">
        <v>0.05</v>
      </c>
      <c r="L36" s="363">
        <v>1.8E-3</v>
      </c>
      <c r="M36" s="327">
        <v>0.05</v>
      </c>
      <c r="N36" s="363">
        <v>8.9999999999999993E-3</v>
      </c>
      <c r="O36" s="327">
        <v>0.05</v>
      </c>
      <c r="P36" s="363">
        <v>1.04E-2</v>
      </c>
      <c r="Q36" s="327">
        <v>0.05</v>
      </c>
      <c r="R36" s="363">
        <v>1.1899999999999999E-2</v>
      </c>
      <c r="S36" s="327">
        <v>0.05</v>
      </c>
      <c r="T36" s="327">
        <v>1.5399999999999999E-2</v>
      </c>
      <c r="U36" s="327">
        <v>0.05</v>
      </c>
      <c r="V36" s="327">
        <v>3.0700000000000002E-2</v>
      </c>
      <c r="W36" s="327">
        <v>0.05</v>
      </c>
      <c r="X36" s="327">
        <v>3.0700000000000002E-2</v>
      </c>
      <c r="Y36" s="327">
        <v>3.0700000000000002E-2</v>
      </c>
      <c r="Z36" s="327">
        <v>0.05</v>
      </c>
      <c r="AA36" s="327">
        <v>3.0700000000000002E-2</v>
      </c>
      <c r="AB36" s="327">
        <f t="shared" ref="AB36:AZ36" si="178">+AB31+AB34</f>
        <v>8.929999999999999E-2</v>
      </c>
      <c r="AC36" s="327">
        <f t="shared" si="178"/>
        <v>4.4999999999999997E-3</v>
      </c>
      <c r="AD36" s="341">
        <f t="shared" si="178"/>
        <v>4.4999999999999997E-3</v>
      </c>
      <c r="AE36" s="341">
        <f t="shared" si="178"/>
        <v>4.4999999999999997E-3</v>
      </c>
      <c r="AF36" s="341">
        <f t="shared" si="178"/>
        <v>4.4999999999999997E-3</v>
      </c>
      <c r="AG36" s="341">
        <f t="shared" si="178"/>
        <v>7.2000000000000007E-3</v>
      </c>
      <c r="AH36" s="341">
        <f t="shared" si="178"/>
        <v>7.2000000000000007E-3</v>
      </c>
      <c r="AI36" s="341">
        <f t="shared" si="178"/>
        <v>7.0999999999999995E-3</v>
      </c>
      <c r="AJ36" s="341">
        <f t="shared" si="178"/>
        <v>7.0999999999999995E-3</v>
      </c>
      <c r="AK36" s="341">
        <f t="shared" si="178"/>
        <v>8.8999999999999999E-3</v>
      </c>
      <c r="AL36" s="341">
        <f t="shared" si="178"/>
        <v>8.8999999999999999E-3</v>
      </c>
      <c r="AM36" s="341">
        <f t="shared" si="178"/>
        <v>8.8999999999999999E-3</v>
      </c>
      <c r="AN36" s="341">
        <f t="shared" si="178"/>
        <v>8.8999999999999999E-3</v>
      </c>
      <c r="AO36" s="341">
        <f t="shared" si="178"/>
        <v>8.8999999999999982E-3</v>
      </c>
      <c r="AP36" s="341">
        <f t="shared" si="178"/>
        <v>8.8999999999999999E-3</v>
      </c>
      <c r="AQ36" s="341">
        <f t="shared" si="178"/>
        <v>8.8999999999999999E-3</v>
      </c>
      <c r="AR36" s="341">
        <f t="shared" si="178"/>
        <v>8.8999999999999999E-3</v>
      </c>
      <c r="AS36" s="341">
        <f t="shared" si="178"/>
        <v>1.0700000000000001E-2</v>
      </c>
      <c r="AT36" s="341">
        <f t="shared" si="178"/>
        <v>1.0700000000000001E-2</v>
      </c>
      <c r="AU36" s="341">
        <f t="shared" si="178"/>
        <v>8.8999999999999999E-3</v>
      </c>
      <c r="AV36" s="341">
        <f t="shared" si="178"/>
        <v>8.8999999999999999E-3</v>
      </c>
      <c r="AW36" s="341">
        <f t="shared" si="178"/>
        <v>6.3E-3</v>
      </c>
      <c r="AX36" s="341">
        <f t="shared" si="178"/>
        <v>6.3E-3</v>
      </c>
      <c r="AY36" s="341">
        <f t="shared" si="178"/>
        <v>4.5000000000000005E-3</v>
      </c>
      <c r="AZ36" s="341">
        <f t="shared" si="178"/>
        <v>2.9999999999999997E-4</v>
      </c>
      <c r="BA36" s="362">
        <f t="shared" si="158"/>
        <v>8.9300000000000004E-2</v>
      </c>
      <c r="BB36" s="362">
        <f t="shared" ref="BB36:BC36" si="179">+BB31+BB34</f>
        <v>8.929999999999999E-2</v>
      </c>
      <c r="BC36" s="362">
        <f t="shared" si="179"/>
        <v>8.5099999999999995E-2</v>
      </c>
      <c r="BD36" s="362">
        <f t="shared" ref="BD36:BE36" si="180">BD31+BD34</f>
        <v>8.929999999999999E-2</v>
      </c>
      <c r="BE36" s="362">
        <f t="shared" si="180"/>
        <v>8.5099999999999995E-2</v>
      </c>
      <c r="BF36" s="327">
        <f>+BG36+BI36+BK36+BM36+BO36+BQ36+BS36+BU36+BW36+BY36+CA36+CC36</f>
        <v>0.12417835557028593</v>
      </c>
      <c r="BG36" s="327">
        <f t="shared" ref="BG36:CD36" si="181">BG31+BG34</f>
        <v>1.0326168630909127E-2</v>
      </c>
      <c r="BH36" s="327">
        <f t="shared" si="181"/>
        <v>1.03E-2</v>
      </c>
      <c r="BI36" s="327">
        <f t="shared" si="181"/>
        <v>1.03E-2</v>
      </c>
      <c r="BJ36" s="327">
        <f t="shared" si="181"/>
        <v>1.03E-2</v>
      </c>
      <c r="BK36" s="327">
        <f t="shared" si="181"/>
        <v>1.03E-2</v>
      </c>
      <c r="BL36" s="327">
        <f t="shared" si="181"/>
        <v>1.03E-2</v>
      </c>
      <c r="BM36" s="327">
        <f t="shared" si="181"/>
        <v>1.23E-2</v>
      </c>
      <c r="BN36" s="327">
        <f t="shared" si="181"/>
        <v>1.2269212491802697E-2</v>
      </c>
      <c r="BO36" s="327">
        <f t="shared" si="181"/>
        <v>1.0252186939376788E-2</v>
      </c>
      <c r="BP36" s="327">
        <f t="shared" si="181"/>
        <v>1.03E-2</v>
      </c>
      <c r="BQ36" s="327">
        <f t="shared" si="181"/>
        <v>1.03E-2</v>
      </c>
      <c r="BR36" s="327">
        <f t="shared" si="181"/>
        <v>1.03E-2</v>
      </c>
      <c r="BS36" s="327">
        <f t="shared" si="181"/>
        <v>1.03E-2</v>
      </c>
      <c r="BT36" s="327">
        <f t="shared" si="181"/>
        <v>1.03E-2</v>
      </c>
      <c r="BU36" s="327">
        <f t="shared" si="181"/>
        <v>1.03E-2</v>
      </c>
      <c r="BV36" s="327">
        <f t="shared" si="181"/>
        <v>1.03E-2</v>
      </c>
      <c r="BW36" s="327">
        <f t="shared" si="181"/>
        <v>1.03E-2</v>
      </c>
      <c r="BX36" s="327">
        <f t="shared" si="181"/>
        <v>1.03E-2</v>
      </c>
      <c r="BY36" s="327">
        <f t="shared" si="181"/>
        <v>1.03E-2</v>
      </c>
      <c r="BZ36" s="327">
        <f t="shared" si="181"/>
        <v>1.03E-2</v>
      </c>
      <c r="CA36" s="327">
        <f t="shared" si="181"/>
        <v>1.03E-2</v>
      </c>
      <c r="CB36" s="327">
        <f t="shared" si="181"/>
        <v>1.03E-2</v>
      </c>
      <c r="CC36" s="327">
        <f t="shared" si="181"/>
        <v>8.8999999999999999E-3</v>
      </c>
      <c r="CD36" s="327">
        <f t="shared" si="181"/>
        <v>5.3E-3</v>
      </c>
      <c r="CE36" s="362">
        <f t="shared" si="161"/>
        <v>0.12417835557028593</v>
      </c>
      <c r="CF36" s="362">
        <f t="shared" ref="CF36:CF37" si="182">+CF31+CF34</f>
        <v>0.12417835557028593</v>
      </c>
      <c r="CG36" s="362">
        <v>0.1206</v>
      </c>
      <c r="CH36" s="362">
        <f>CH31+CH34</f>
        <v>0.12417835557028593</v>
      </c>
      <c r="CI36" s="362">
        <v>0.1206</v>
      </c>
      <c r="CJ36" s="327">
        <f t="shared" ref="CJ36:DH36" si="183">+CJ31+CJ34</f>
        <v>9.3600000000000003E-2</v>
      </c>
      <c r="CK36" s="327">
        <f t="shared" si="183"/>
        <v>2.3999999999999998E-3</v>
      </c>
      <c r="CL36" s="327">
        <f t="shared" si="183"/>
        <v>2.3999999999999998E-3</v>
      </c>
      <c r="CM36" s="327">
        <f t="shared" si="183"/>
        <v>7.0999999999999995E-3</v>
      </c>
      <c r="CN36" s="327">
        <f t="shared" si="183"/>
        <v>7.0999999999999995E-3</v>
      </c>
      <c r="CO36" s="327">
        <f t="shared" si="183"/>
        <v>8.3000000000000001E-3</v>
      </c>
      <c r="CP36" s="327">
        <f t="shared" si="183"/>
        <v>8.3000000000000001E-3</v>
      </c>
      <c r="CQ36" s="327">
        <f t="shared" si="183"/>
        <v>8.3000000000000001E-3</v>
      </c>
      <c r="CR36" s="327">
        <f t="shared" si="183"/>
        <v>8.3000000000000001E-3</v>
      </c>
      <c r="CS36" s="327">
        <f t="shared" si="183"/>
        <v>8.3000000000000001E-3</v>
      </c>
      <c r="CT36" s="327">
        <f t="shared" si="183"/>
        <v>8.3000000000000001E-3</v>
      </c>
      <c r="CU36" s="327">
        <f t="shared" si="183"/>
        <v>8.0999999999999996E-3</v>
      </c>
      <c r="CV36" s="327">
        <f t="shared" si="183"/>
        <v>8.0999999999999996E-3</v>
      </c>
      <c r="CW36" s="327">
        <f t="shared" si="183"/>
        <v>8.5000000000000006E-3</v>
      </c>
      <c r="CX36" s="327">
        <f t="shared" si="183"/>
        <v>8.5000000000000006E-3</v>
      </c>
      <c r="CY36" s="327">
        <f t="shared" si="183"/>
        <v>8.5000000000000006E-3</v>
      </c>
      <c r="CZ36" s="327">
        <f t="shared" si="183"/>
        <v>8.5000000000000006E-3</v>
      </c>
      <c r="DA36" s="327">
        <f t="shared" si="183"/>
        <v>8.5000000000000006E-3</v>
      </c>
      <c r="DB36" s="327">
        <f t="shared" si="183"/>
        <v>8.5000000000000006E-3</v>
      </c>
      <c r="DC36" s="327">
        <f t="shared" si="183"/>
        <v>8.5000000000000006E-3</v>
      </c>
      <c r="DD36" s="327">
        <f t="shared" si="183"/>
        <v>0</v>
      </c>
      <c r="DE36" s="327">
        <f t="shared" si="183"/>
        <v>8.5000000000000006E-3</v>
      </c>
      <c r="DF36" s="327">
        <f t="shared" si="183"/>
        <v>0</v>
      </c>
      <c r="DG36" s="327">
        <f t="shared" si="183"/>
        <v>8.6E-3</v>
      </c>
      <c r="DH36" s="327">
        <f t="shared" si="183"/>
        <v>0</v>
      </c>
      <c r="DI36" s="327">
        <f t="shared" si="108"/>
        <v>9.3600000000000017E-2</v>
      </c>
      <c r="DJ36" s="327">
        <f t="shared" ref="DJ36:DM36" si="184">DJ31+DJ34</f>
        <v>6.8000000000000019E-2</v>
      </c>
      <c r="DK36" s="327">
        <f t="shared" si="184"/>
        <v>6.8000000000000019E-2</v>
      </c>
      <c r="DL36" s="327">
        <f t="shared" si="184"/>
        <v>9.360000000000003E-2</v>
      </c>
      <c r="DM36" s="327">
        <f t="shared" si="184"/>
        <v>6.8000000000000019E-2</v>
      </c>
      <c r="DN36" s="327">
        <f t="shared" ref="DN36:DN37" si="185">+DN31+DN34</f>
        <v>0.05</v>
      </c>
      <c r="DO36" s="327"/>
      <c r="DP36" s="327"/>
      <c r="DQ36" s="327"/>
      <c r="DR36" s="327"/>
      <c r="DS36" s="327"/>
      <c r="DT36" s="327"/>
      <c r="DU36" s="327"/>
      <c r="DV36" s="327"/>
      <c r="DW36" s="327"/>
      <c r="DX36" s="327"/>
      <c r="DY36" s="327"/>
      <c r="DZ36" s="327"/>
      <c r="EA36" s="327"/>
      <c r="EB36" s="327"/>
      <c r="EC36" s="327"/>
      <c r="ED36" s="327"/>
      <c r="EE36" s="327"/>
      <c r="EF36" s="327"/>
      <c r="EG36" s="327"/>
      <c r="EH36" s="327"/>
      <c r="EI36" s="327"/>
      <c r="EJ36" s="327"/>
      <c r="EK36" s="327"/>
      <c r="EL36" s="327"/>
      <c r="EM36" s="341"/>
      <c r="EN36" s="341"/>
      <c r="EO36" s="341"/>
      <c r="EP36" s="341"/>
      <c r="EQ36" s="339">
        <f t="shared" ref="EQ36:EQ37" si="186">+EQ31+EQ34</f>
        <v>0</v>
      </c>
      <c r="ER36" s="340">
        <f t="shared" si="23"/>
        <v>1</v>
      </c>
      <c r="ES36" s="341">
        <f t="shared" si="131"/>
        <v>1</v>
      </c>
      <c r="ET36" s="341">
        <f t="shared" si="132"/>
        <v>0.72649572649572647</v>
      </c>
      <c r="EU36" s="327">
        <f t="shared" si="89"/>
        <v>0.91831033575721877</v>
      </c>
      <c r="EV36" s="314">
        <f t="shared" si="172"/>
        <v>0.8011175379283314</v>
      </c>
      <c r="EW36" s="512"/>
      <c r="EX36" s="512"/>
      <c r="EY36" s="512"/>
      <c r="EZ36" s="512"/>
      <c r="FA36" s="512"/>
    </row>
    <row r="37" spans="1:157" ht="45" customHeight="1" thickBot="1" x14ac:dyDescent="0.3">
      <c r="A37" s="481"/>
      <c r="B37" s="481"/>
      <c r="C37" s="481"/>
      <c r="D37" s="481"/>
      <c r="E37" s="481"/>
      <c r="F37" s="48" t="s">
        <v>331</v>
      </c>
      <c r="G37" s="345">
        <f t="shared" si="176"/>
        <v>18386729743</v>
      </c>
      <c r="H37" s="346">
        <f t="shared" si="177"/>
        <v>2763278000</v>
      </c>
      <c r="I37" s="346"/>
      <c r="J37" s="346"/>
      <c r="K37" s="346">
        <v>2763278000</v>
      </c>
      <c r="L37" s="346">
        <v>24552000</v>
      </c>
      <c r="M37" s="346">
        <v>2763278000</v>
      </c>
      <c r="N37" s="346">
        <v>93104000</v>
      </c>
      <c r="O37" s="346">
        <v>2763278000</v>
      </c>
      <c r="P37" s="346">
        <v>93104000</v>
      </c>
      <c r="Q37" s="346">
        <v>2763278000</v>
      </c>
      <c r="R37" s="346">
        <v>111604160</v>
      </c>
      <c r="S37" s="346">
        <v>2763278000</v>
      </c>
      <c r="T37" s="346">
        <v>154471350</v>
      </c>
      <c r="U37" s="346">
        <v>2763278000</v>
      </c>
      <c r="V37" s="346">
        <v>2695611598</v>
      </c>
      <c r="W37" s="346">
        <v>2763278000</v>
      </c>
      <c r="X37" s="346">
        <v>2695611598</v>
      </c>
      <c r="Y37" s="346">
        <v>2695611598</v>
      </c>
      <c r="Z37" s="346">
        <v>2763278000</v>
      </c>
      <c r="AA37" s="346">
        <v>2695611598</v>
      </c>
      <c r="AB37" s="346">
        <f t="shared" ref="AB37:AZ37" si="187">+AB32+AB35</f>
        <v>5194732626.1599998</v>
      </c>
      <c r="AC37" s="346">
        <f t="shared" si="187"/>
        <v>43996190</v>
      </c>
      <c r="AD37" s="346">
        <f t="shared" si="187"/>
        <v>43996190</v>
      </c>
      <c r="AE37" s="346">
        <f t="shared" si="187"/>
        <v>537771043</v>
      </c>
      <c r="AF37" s="346">
        <f t="shared" si="187"/>
        <v>537771043</v>
      </c>
      <c r="AG37" s="346">
        <f t="shared" si="187"/>
        <v>281576528</v>
      </c>
      <c r="AH37" s="346">
        <f t="shared" si="187"/>
        <v>281576528</v>
      </c>
      <c r="AI37" s="346">
        <f t="shared" si="187"/>
        <v>220996301</v>
      </c>
      <c r="AJ37" s="346">
        <f t="shared" si="187"/>
        <v>220996301</v>
      </c>
      <c r="AK37" s="346">
        <f t="shared" si="187"/>
        <v>423996954</v>
      </c>
      <c r="AL37" s="346">
        <f t="shared" si="187"/>
        <v>423996954</v>
      </c>
      <c r="AM37" s="346">
        <f t="shared" si="187"/>
        <v>483333567</v>
      </c>
      <c r="AN37" s="346">
        <f t="shared" si="187"/>
        <v>1082332019</v>
      </c>
      <c r="AO37" s="346">
        <f t="shared" si="187"/>
        <v>1353429950</v>
      </c>
      <c r="AP37" s="346">
        <f t="shared" si="187"/>
        <v>89831498</v>
      </c>
      <c r="AQ37" s="346">
        <f t="shared" si="187"/>
        <v>161593814</v>
      </c>
      <c r="AR37" s="346">
        <f t="shared" si="187"/>
        <v>826024554</v>
      </c>
      <c r="AS37" s="346">
        <f t="shared" si="187"/>
        <v>257175451</v>
      </c>
      <c r="AT37" s="346">
        <f t="shared" si="187"/>
        <v>175023577</v>
      </c>
      <c r="AU37" s="346">
        <f t="shared" si="187"/>
        <v>480378111</v>
      </c>
      <c r="AV37" s="346">
        <f t="shared" si="187"/>
        <v>186544315</v>
      </c>
      <c r="AW37" s="346">
        <f t="shared" si="187"/>
        <v>497790681.80000001</v>
      </c>
      <c r="AX37" s="346">
        <f t="shared" si="187"/>
        <v>491770226</v>
      </c>
      <c r="AY37" s="346">
        <f t="shared" si="187"/>
        <v>173075126.36000001</v>
      </c>
      <c r="AZ37" s="346">
        <f t="shared" si="187"/>
        <v>385377837</v>
      </c>
      <c r="BA37" s="346">
        <f t="shared" si="158"/>
        <v>4915113717.1599998</v>
      </c>
      <c r="BB37" s="346">
        <f t="shared" ref="BB37:CD37" si="188">+BB32+BB35</f>
        <v>4915113717.1599998</v>
      </c>
      <c r="BC37" s="346">
        <f t="shared" si="188"/>
        <v>4745241042</v>
      </c>
      <c r="BD37" s="346">
        <f t="shared" si="188"/>
        <v>4915113717.1599998</v>
      </c>
      <c r="BE37" s="346">
        <f t="shared" si="188"/>
        <v>4745241042</v>
      </c>
      <c r="BF37" s="346">
        <f t="shared" si="188"/>
        <v>4428574175</v>
      </c>
      <c r="BG37" s="346">
        <f t="shared" si="188"/>
        <v>535160209</v>
      </c>
      <c r="BH37" s="346">
        <f t="shared" si="188"/>
        <v>535160209</v>
      </c>
      <c r="BI37" s="346">
        <f t="shared" si="188"/>
        <v>759658903</v>
      </c>
      <c r="BJ37" s="346">
        <f t="shared" si="188"/>
        <v>590453059</v>
      </c>
      <c r="BK37" s="346">
        <f t="shared" si="188"/>
        <v>344740992</v>
      </c>
      <c r="BL37" s="346">
        <f t="shared" si="188"/>
        <v>39963770</v>
      </c>
      <c r="BM37" s="346">
        <f t="shared" si="188"/>
        <v>39963770</v>
      </c>
      <c r="BN37" s="346">
        <f t="shared" si="188"/>
        <v>409194313</v>
      </c>
      <c r="BO37" s="346">
        <f t="shared" si="188"/>
        <v>9605903</v>
      </c>
      <c r="BP37" s="346">
        <f t="shared" si="188"/>
        <v>12104627</v>
      </c>
      <c r="BQ37" s="346">
        <f t="shared" si="188"/>
        <v>378848366</v>
      </c>
      <c r="BR37" s="346">
        <f t="shared" si="188"/>
        <v>382160016</v>
      </c>
      <c r="BS37" s="346">
        <f t="shared" si="188"/>
        <v>734745000</v>
      </c>
      <c r="BT37" s="346">
        <f t="shared" si="188"/>
        <v>176010173</v>
      </c>
      <c r="BU37" s="346">
        <f t="shared" si="188"/>
        <v>1057591943</v>
      </c>
      <c r="BV37" s="346">
        <f t="shared" si="188"/>
        <v>508441811</v>
      </c>
      <c r="BW37" s="346">
        <f t="shared" si="188"/>
        <v>79077972</v>
      </c>
      <c r="BX37" s="346">
        <f t="shared" si="188"/>
        <v>127183300</v>
      </c>
      <c r="BY37" s="346">
        <f t="shared" si="188"/>
        <v>18785069</v>
      </c>
      <c r="BZ37" s="346">
        <f t="shared" si="188"/>
        <v>110939230</v>
      </c>
      <c r="CA37" s="346">
        <f t="shared" si="188"/>
        <v>16518067</v>
      </c>
      <c r="CB37" s="346">
        <f t="shared" si="188"/>
        <v>13277351</v>
      </c>
      <c r="CC37" s="346">
        <f t="shared" si="188"/>
        <v>44005867</v>
      </c>
      <c r="CD37" s="346">
        <f t="shared" si="188"/>
        <v>1057778160</v>
      </c>
      <c r="CE37" s="346">
        <f t="shared" si="161"/>
        <v>4018702061</v>
      </c>
      <c r="CF37" s="346">
        <f t="shared" si="182"/>
        <v>4018702061</v>
      </c>
      <c r="CG37" s="346">
        <f t="shared" ref="CG37:DH37" si="189">+CG32+CG35</f>
        <v>3962666019</v>
      </c>
      <c r="CH37" s="346">
        <f t="shared" si="189"/>
        <v>4018702061</v>
      </c>
      <c r="CI37" s="346">
        <f t="shared" si="189"/>
        <v>3962666019</v>
      </c>
      <c r="CJ37" s="346">
        <f t="shared" si="189"/>
        <v>4948383785</v>
      </c>
      <c r="CK37" s="346">
        <f t="shared" si="189"/>
        <v>11489000</v>
      </c>
      <c r="CL37" s="346">
        <f t="shared" si="189"/>
        <v>11489000</v>
      </c>
      <c r="CM37" s="346">
        <f t="shared" si="189"/>
        <v>380526909</v>
      </c>
      <c r="CN37" s="346">
        <f t="shared" si="189"/>
        <v>315250369</v>
      </c>
      <c r="CO37" s="346">
        <f t="shared" si="189"/>
        <v>77750500</v>
      </c>
      <c r="CP37" s="346">
        <f t="shared" si="189"/>
        <v>81726201</v>
      </c>
      <c r="CQ37" s="346">
        <f t="shared" si="189"/>
        <v>1667388190</v>
      </c>
      <c r="CR37" s="346">
        <f t="shared" si="189"/>
        <v>368712724</v>
      </c>
      <c r="CS37" s="346">
        <f t="shared" si="189"/>
        <v>732925800</v>
      </c>
      <c r="CT37" s="346">
        <f t="shared" si="189"/>
        <v>448486240</v>
      </c>
      <c r="CU37" s="346">
        <f t="shared" si="189"/>
        <v>1414264000</v>
      </c>
      <c r="CV37" s="346">
        <f t="shared" si="189"/>
        <v>574606428</v>
      </c>
      <c r="CW37" s="346">
        <f t="shared" si="189"/>
        <v>50313000</v>
      </c>
      <c r="CX37" s="346">
        <f t="shared" si="189"/>
        <v>654206510</v>
      </c>
      <c r="CY37" s="346">
        <f t="shared" si="189"/>
        <v>146739500</v>
      </c>
      <c r="CZ37" s="346">
        <f t="shared" si="189"/>
        <v>204826046</v>
      </c>
      <c r="DA37" s="346">
        <f t="shared" si="189"/>
        <v>253364179</v>
      </c>
      <c r="DB37" s="346">
        <f t="shared" si="189"/>
        <v>271671860</v>
      </c>
      <c r="DC37" s="346">
        <f t="shared" si="189"/>
        <v>0</v>
      </c>
      <c r="DD37" s="346">
        <f t="shared" si="189"/>
        <v>0</v>
      </c>
      <c r="DE37" s="346">
        <f t="shared" si="189"/>
        <v>0</v>
      </c>
      <c r="DF37" s="346">
        <f t="shared" si="189"/>
        <v>0</v>
      </c>
      <c r="DG37" s="346">
        <f t="shared" si="189"/>
        <v>6</v>
      </c>
      <c r="DH37" s="346">
        <f t="shared" si="189"/>
        <v>0</v>
      </c>
      <c r="DI37" s="346">
        <f t="shared" si="108"/>
        <v>4734761084</v>
      </c>
      <c r="DJ37" s="346">
        <f t="shared" ref="DJ37:DM37" si="190">DJ32+DJ35</f>
        <v>4734761078</v>
      </c>
      <c r="DK37" s="346">
        <f t="shared" si="190"/>
        <v>2930975378</v>
      </c>
      <c r="DL37" s="346">
        <f t="shared" si="190"/>
        <v>4734761084</v>
      </c>
      <c r="DM37" s="346">
        <f t="shared" si="190"/>
        <v>2930975378</v>
      </c>
      <c r="DN37" s="346">
        <f t="shared" si="185"/>
        <v>2248450000</v>
      </c>
      <c r="DO37" s="347">
        <f t="shared" ref="DO37:EL37" si="191">+DO32+DO35</f>
        <v>0</v>
      </c>
      <c r="DP37" s="347">
        <f t="shared" si="191"/>
        <v>0</v>
      </c>
      <c r="DQ37" s="347">
        <f t="shared" si="191"/>
        <v>0</v>
      </c>
      <c r="DR37" s="347">
        <f t="shared" si="191"/>
        <v>0</v>
      </c>
      <c r="DS37" s="347">
        <f t="shared" si="191"/>
        <v>0</v>
      </c>
      <c r="DT37" s="347">
        <f t="shared" si="191"/>
        <v>0</v>
      </c>
      <c r="DU37" s="347">
        <f t="shared" si="191"/>
        <v>0</v>
      </c>
      <c r="DV37" s="347">
        <f t="shared" si="191"/>
        <v>0</v>
      </c>
      <c r="DW37" s="347">
        <f t="shared" si="191"/>
        <v>0</v>
      </c>
      <c r="DX37" s="347">
        <f t="shared" si="191"/>
        <v>0</v>
      </c>
      <c r="DY37" s="347">
        <f t="shared" si="191"/>
        <v>0</v>
      </c>
      <c r="DZ37" s="347">
        <f t="shared" si="191"/>
        <v>0</v>
      </c>
      <c r="EA37" s="347">
        <f t="shared" si="191"/>
        <v>0</v>
      </c>
      <c r="EB37" s="347">
        <f t="shared" si="191"/>
        <v>0</v>
      </c>
      <c r="EC37" s="347">
        <f t="shared" si="191"/>
        <v>0</v>
      </c>
      <c r="ED37" s="347">
        <f t="shared" si="191"/>
        <v>0</v>
      </c>
      <c r="EE37" s="347">
        <f t="shared" si="191"/>
        <v>0</v>
      </c>
      <c r="EF37" s="347">
        <f t="shared" si="191"/>
        <v>0</v>
      </c>
      <c r="EG37" s="347">
        <f t="shared" si="191"/>
        <v>0</v>
      </c>
      <c r="EH37" s="347">
        <f t="shared" si="191"/>
        <v>0</v>
      </c>
      <c r="EI37" s="347">
        <f t="shared" si="191"/>
        <v>0</v>
      </c>
      <c r="EJ37" s="347">
        <f t="shared" si="191"/>
        <v>0</v>
      </c>
      <c r="EK37" s="347">
        <f t="shared" si="191"/>
        <v>0</v>
      </c>
      <c r="EL37" s="347">
        <f t="shared" si="191"/>
        <v>0</v>
      </c>
      <c r="EM37" s="348"/>
      <c r="EN37" s="348"/>
      <c r="EO37" s="348"/>
      <c r="EP37" s="348"/>
      <c r="EQ37" s="348">
        <f t="shared" si="186"/>
        <v>0</v>
      </c>
      <c r="ER37" s="349">
        <f t="shared" si="23"/>
        <v>1.0722583637207848</v>
      </c>
      <c r="ES37" s="350">
        <f t="shared" si="131"/>
        <v>0.61903342739272216</v>
      </c>
      <c r="ET37" s="350">
        <f t="shared" si="132"/>
        <v>0.61903342660826854</v>
      </c>
      <c r="EU37" s="351">
        <f t="shared" si="89"/>
        <v>0.87236006905369312</v>
      </c>
      <c r="EV37" s="352">
        <f t="shared" si="172"/>
        <v>0.77961085181323642</v>
      </c>
      <c r="EW37" s="514"/>
      <c r="EX37" s="512"/>
      <c r="EY37" s="512"/>
      <c r="EZ37" s="512"/>
      <c r="FA37" s="512"/>
    </row>
    <row r="38" spans="1:157" ht="48.75" customHeight="1" x14ac:dyDescent="0.25">
      <c r="A38" s="504" t="s">
        <v>338</v>
      </c>
      <c r="B38" s="504">
        <v>5</v>
      </c>
      <c r="C38" s="505" t="s">
        <v>339</v>
      </c>
      <c r="D38" s="504" t="s">
        <v>178</v>
      </c>
      <c r="E38" s="504">
        <v>457</v>
      </c>
      <c r="F38" s="50" t="s">
        <v>325</v>
      </c>
      <c r="G38" s="288">
        <f t="shared" ref="G38" si="192">AA38+BE38+CI38+DL38+DN38</f>
        <v>12.95</v>
      </c>
      <c r="H38" s="292">
        <v>2</v>
      </c>
      <c r="I38" s="292"/>
      <c r="J38" s="292"/>
      <c r="K38" s="292">
        <v>2</v>
      </c>
      <c r="L38" s="292">
        <v>0.5</v>
      </c>
      <c r="M38" s="292">
        <v>2</v>
      </c>
      <c r="N38" s="356">
        <v>0.5</v>
      </c>
      <c r="O38" s="292">
        <v>2</v>
      </c>
      <c r="P38" s="356">
        <v>0.5</v>
      </c>
      <c r="Q38" s="292">
        <v>2</v>
      </c>
      <c r="R38" s="356">
        <v>1</v>
      </c>
      <c r="S38" s="292">
        <v>2</v>
      </c>
      <c r="T38" s="289">
        <v>1</v>
      </c>
      <c r="U38" s="289">
        <v>2</v>
      </c>
      <c r="V38" s="288">
        <v>1.95</v>
      </c>
      <c r="W38" s="292">
        <v>2</v>
      </c>
      <c r="X38" s="292">
        <v>1.95</v>
      </c>
      <c r="Y38" s="292">
        <v>1.95</v>
      </c>
      <c r="Z38" s="292">
        <v>2</v>
      </c>
      <c r="AA38" s="292">
        <v>1.95</v>
      </c>
      <c r="AB38" s="288">
        <f>+AC38+AE38+AG38+AI38+AK38+AM38+AO38+AQ38+AS38+AU38+AW38+AY38</f>
        <v>3.0000000000000004</v>
      </c>
      <c r="AC38" s="292">
        <v>0.08</v>
      </c>
      <c r="AD38" s="293">
        <v>0.08</v>
      </c>
      <c r="AE38" s="292">
        <v>0.14000000000000001</v>
      </c>
      <c r="AF38" s="293">
        <v>0.14000000000000001</v>
      </c>
      <c r="AG38" s="288">
        <v>0.12999999999999998</v>
      </c>
      <c r="AH38" s="288">
        <v>0.12999999999999998</v>
      </c>
      <c r="AI38" s="288">
        <v>0.14000000000000007</v>
      </c>
      <c r="AJ38" s="288">
        <v>0.14000000000000007</v>
      </c>
      <c r="AK38" s="292">
        <v>0.46</v>
      </c>
      <c r="AL38" s="292">
        <v>0.46</v>
      </c>
      <c r="AM38" s="292">
        <v>0.46</v>
      </c>
      <c r="AN38" s="292">
        <v>0.46</v>
      </c>
      <c r="AO38" s="292">
        <v>0.46</v>
      </c>
      <c r="AP38" s="292">
        <v>0.46</v>
      </c>
      <c r="AQ38" s="292">
        <v>0.46</v>
      </c>
      <c r="AR38" s="292">
        <v>0.46</v>
      </c>
      <c r="AS38" s="292">
        <v>0.31</v>
      </c>
      <c r="AT38" s="292">
        <v>0.31</v>
      </c>
      <c r="AU38" s="292">
        <v>0.12</v>
      </c>
      <c r="AV38" s="292">
        <v>0.12</v>
      </c>
      <c r="AW38" s="292">
        <v>0.12</v>
      </c>
      <c r="AX38" s="292">
        <v>0.06</v>
      </c>
      <c r="AY38" s="292">
        <v>0.12</v>
      </c>
      <c r="AZ38" s="292">
        <v>0.18</v>
      </c>
      <c r="BA38" s="294">
        <f>+AC38+AE38+AG38+AI38+AK38+AM38+AO38+AQ38+AS38+AU38+AW38+AY38</f>
        <v>3.0000000000000004</v>
      </c>
      <c r="BB38" s="294">
        <f t="shared" ref="BB38:BC38" si="193">+AC38+AE38+AG38+AI38+AK38+AM38+AO38+AQ38+AS38+AU38+AW38+AY38</f>
        <v>3.0000000000000004</v>
      </c>
      <c r="BC38" s="294">
        <f t="shared" si="193"/>
        <v>3.0000000000000004</v>
      </c>
      <c r="BD38" s="294">
        <f t="shared" ref="BD38:BE38" si="194">AC38+AE38+AG38+AI38+AK38+AM38+AO38+AQ38+AS38+AU38+AW38+AY38</f>
        <v>3.0000000000000004</v>
      </c>
      <c r="BE38" s="294">
        <f t="shared" si="194"/>
        <v>3.0000000000000004</v>
      </c>
      <c r="BF38" s="288">
        <f>+BG38+BI38+BK38+BM38+BO38+BQ38+BS38+BU38+BW38+BY38+CA38+CC38</f>
        <v>2.9999999999999996</v>
      </c>
      <c r="BG38" s="288">
        <v>0.06</v>
      </c>
      <c r="BH38" s="288">
        <v>0.06</v>
      </c>
      <c r="BI38" s="288">
        <v>0.12</v>
      </c>
      <c r="BJ38" s="288">
        <v>0.12</v>
      </c>
      <c r="BK38" s="288">
        <v>0.18</v>
      </c>
      <c r="BL38" s="288">
        <v>0.18</v>
      </c>
      <c r="BM38" s="288">
        <v>0.24</v>
      </c>
      <c r="BN38" s="288">
        <v>0.24</v>
      </c>
      <c r="BO38" s="288">
        <v>0.3</v>
      </c>
      <c r="BP38" s="288">
        <v>0.3</v>
      </c>
      <c r="BQ38" s="288">
        <v>0.3</v>
      </c>
      <c r="BR38" s="288">
        <v>0.3</v>
      </c>
      <c r="BS38" s="288">
        <v>0.3</v>
      </c>
      <c r="BT38" s="288">
        <v>0.3</v>
      </c>
      <c r="BU38" s="288">
        <v>0.3</v>
      </c>
      <c r="BV38" s="288">
        <v>0.3</v>
      </c>
      <c r="BW38" s="288">
        <v>0.3</v>
      </c>
      <c r="BX38" s="288">
        <v>0.3</v>
      </c>
      <c r="BY38" s="288">
        <v>0.3</v>
      </c>
      <c r="BZ38" s="288">
        <v>0.3</v>
      </c>
      <c r="CA38" s="288">
        <v>0.3</v>
      </c>
      <c r="CB38" s="288">
        <v>0.3</v>
      </c>
      <c r="CC38" s="288">
        <v>0.3</v>
      </c>
      <c r="CD38" s="288">
        <v>0.3</v>
      </c>
      <c r="CE38" s="294">
        <f>+BG38+BI38+BK38+BM38+BO38+BQ38+BS38+BU38+BW38+BY38+CA38+CC38</f>
        <v>2.9999999999999996</v>
      </c>
      <c r="CF38" s="294">
        <f t="shared" ref="CF38:CG38" si="195">+BG38+BI38+BK38+BM38+BO38+BQ38+BS38+BU38+BW38+BY38+CA38+CC38</f>
        <v>2.9999999999999996</v>
      </c>
      <c r="CG38" s="294">
        <f t="shared" si="195"/>
        <v>2.9999999999999996</v>
      </c>
      <c r="CH38" s="294">
        <f t="shared" ref="CH38:CI38" si="196">BG38+BI38+BK38+BM38+BO38+BQ38+BS38+BU38+BW38+BY38+CA38+CC38</f>
        <v>2.9999999999999996</v>
      </c>
      <c r="CI38" s="294">
        <f t="shared" si="196"/>
        <v>2.9999999999999996</v>
      </c>
      <c r="CJ38" s="292">
        <v>3</v>
      </c>
      <c r="CK38" s="288">
        <v>0.06</v>
      </c>
      <c r="CL38" s="288">
        <v>0.06</v>
      </c>
      <c r="CM38" s="288">
        <v>0.09</v>
      </c>
      <c r="CN38" s="288">
        <v>0.09</v>
      </c>
      <c r="CO38" s="288">
        <v>0.15</v>
      </c>
      <c r="CP38" s="288">
        <v>0.15</v>
      </c>
      <c r="CQ38" s="288">
        <v>0.24</v>
      </c>
      <c r="CR38" s="288">
        <v>0.24</v>
      </c>
      <c r="CS38" s="288">
        <v>0.36</v>
      </c>
      <c r="CT38" s="288">
        <v>0.36</v>
      </c>
      <c r="CU38" s="288">
        <v>0.51</v>
      </c>
      <c r="CV38" s="288">
        <v>0.51</v>
      </c>
      <c r="CW38" s="288">
        <v>0.54</v>
      </c>
      <c r="CX38" s="288">
        <v>0.54</v>
      </c>
      <c r="CY38" s="288">
        <v>0.39</v>
      </c>
      <c r="CZ38" s="288">
        <v>0.39</v>
      </c>
      <c r="DA38" s="288">
        <v>0.27</v>
      </c>
      <c r="DB38" s="288">
        <v>0.27</v>
      </c>
      <c r="DC38" s="288">
        <v>0.18</v>
      </c>
      <c r="DD38" s="288"/>
      <c r="DE38" s="288">
        <v>0.12</v>
      </c>
      <c r="DF38" s="288"/>
      <c r="DG38" s="288">
        <v>0.09</v>
      </c>
      <c r="DH38" s="288"/>
      <c r="DI38" s="289">
        <f t="shared" si="108"/>
        <v>3.0000000000000004</v>
      </c>
      <c r="DJ38" s="288">
        <f t="shared" ref="DJ38:DJ42" si="197">+CK38+CM38+CO38+CQ38+CS38+CU38+CW38+CY38+DA38</f>
        <v>2.6100000000000003</v>
      </c>
      <c r="DK38" s="288">
        <f t="shared" ref="DK38:DK40" si="198">CL38+CN38+CP38+CR38+CT38+CV38+CX38+CZ38+DB38+DD38+DF38+DH38</f>
        <v>2.6100000000000003</v>
      </c>
      <c r="DL38" s="288">
        <f t="shared" ref="DL38:DL42" si="199">+CK38+CM38+CO38+CQ38+CS38+CU38+CW38+CY38+DA38+DC38+DE38+DG38</f>
        <v>3.0000000000000004</v>
      </c>
      <c r="DM38" s="288">
        <f t="shared" ref="DM38:DM40" si="200">CL38+CN38+CP38+CR38+CT38+CV38+CX38+CZ38+DB38+DD38+DF38+DH38</f>
        <v>2.6100000000000003</v>
      </c>
      <c r="DN38" s="292">
        <v>2</v>
      </c>
      <c r="DO38" s="292"/>
      <c r="DP38" s="292"/>
      <c r="DQ38" s="292"/>
      <c r="DR38" s="292"/>
      <c r="DS38" s="292"/>
      <c r="DT38" s="292"/>
      <c r="DU38" s="292"/>
      <c r="DV38" s="292"/>
      <c r="DW38" s="292"/>
      <c r="DX38" s="292"/>
      <c r="DY38" s="292"/>
      <c r="DZ38" s="292"/>
      <c r="EA38" s="292"/>
      <c r="EB38" s="292"/>
      <c r="EC38" s="292"/>
      <c r="ED38" s="292"/>
      <c r="EE38" s="292"/>
      <c r="EF38" s="292"/>
      <c r="EG38" s="292"/>
      <c r="EH38" s="292"/>
      <c r="EI38" s="292"/>
      <c r="EJ38" s="292"/>
      <c r="EK38" s="292"/>
      <c r="EL38" s="292"/>
      <c r="EM38" s="293"/>
      <c r="EN38" s="293"/>
      <c r="EO38" s="364"/>
      <c r="EP38" s="364"/>
      <c r="EQ38" s="293"/>
      <c r="ER38" s="343">
        <f t="shared" si="23"/>
        <v>1</v>
      </c>
      <c r="ES38" s="344">
        <f t="shared" si="131"/>
        <v>1</v>
      </c>
      <c r="ET38" s="344">
        <f t="shared" si="132"/>
        <v>0.87</v>
      </c>
      <c r="EU38" s="321">
        <f t="shared" si="89"/>
        <v>0.99528746465598483</v>
      </c>
      <c r="EV38" s="315">
        <f t="shared" si="172"/>
        <v>0.81544401544401535</v>
      </c>
      <c r="EW38" s="513" t="s">
        <v>859</v>
      </c>
      <c r="EX38" s="511" t="s">
        <v>179</v>
      </c>
      <c r="EY38" s="511" t="s">
        <v>179</v>
      </c>
      <c r="EZ38" s="513" t="s">
        <v>857</v>
      </c>
      <c r="FA38" s="523" t="s">
        <v>858</v>
      </c>
    </row>
    <row r="39" spans="1:157" ht="48.75" customHeight="1" x14ac:dyDescent="0.25">
      <c r="A39" s="480"/>
      <c r="B39" s="480"/>
      <c r="C39" s="480"/>
      <c r="D39" s="480"/>
      <c r="E39" s="480"/>
      <c r="F39" s="46" t="s">
        <v>326</v>
      </c>
      <c r="G39" s="301">
        <f>AA39+BE39+CI39+DL39+DN39</f>
        <v>1158430933</v>
      </c>
      <c r="H39" s="295">
        <v>166584000</v>
      </c>
      <c r="I39" s="295"/>
      <c r="J39" s="295"/>
      <c r="K39" s="295">
        <v>166584000</v>
      </c>
      <c r="L39" s="295">
        <v>0</v>
      </c>
      <c r="M39" s="295">
        <v>166584000</v>
      </c>
      <c r="N39" s="302">
        <v>91612000</v>
      </c>
      <c r="O39" s="295">
        <v>166584000</v>
      </c>
      <c r="P39" s="302">
        <v>91612000</v>
      </c>
      <c r="Q39" s="295">
        <v>166584000</v>
      </c>
      <c r="R39" s="302">
        <v>91612000</v>
      </c>
      <c r="S39" s="295">
        <v>166584000</v>
      </c>
      <c r="T39" s="295">
        <v>91612000</v>
      </c>
      <c r="U39" s="295">
        <v>166584000</v>
      </c>
      <c r="V39" s="295">
        <v>122884000</v>
      </c>
      <c r="W39" s="295">
        <v>166584000</v>
      </c>
      <c r="X39" s="295">
        <v>122884000</v>
      </c>
      <c r="Y39" s="295">
        <v>122884000</v>
      </c>
      <c r="Z39" s="301">
        <v>166584000</v>
      </c>
      <c r="AA39" s="301">
        <v>122884000</v>
      </c>
      <c r="AB39" s="301">
        <v>232232000</v>
      </c>
      <c r="AC39" s="301">
        <v>0</v>
      </c>
      <c r="AD39" s="301">
        <v>0</v>
      </c>
      <c r="AE39" s="301">
        <v>110340000</v>
      </c>
      <c r="AF39" s="301">
        <v>110340000</v>
      </c>
      <c r="AG39" s="301">
        <v>56565000</v>
      </c>
      <c r="AH39" s="301">
        <v>56565000</v>
      </c>
      <c r="AI39" s="301">
        <v>0</v>
      </c>
      <c r="AJ39" s="301">
        <v>0</v>
      </c>
      <c r="AK39" s="301">
        <v>0</v>
      </c>
      <c r="AL39" s="301">
        <v>0</v>
      </c>
      <c r="AM39" s="301">
        <v>0</v>
      </c>
      <c r="AN39" s="301">
        <v>0</v>
      </c>
      <c r="AO39" s="301">
        <v>0</v>
      </c>
      <c r="AP39" s="301">
        <v>0</v>
      </c>
      <c r="AQ39" s="301"/>
      <c r="AR39" s="301"/>
      <c r="AS39" s="301"/>
      <c r="AT39" s="301"/>
      <c r="AU39" s="301">
        <v>0</v>
      </c>
      <c r="AV39" s="301">
        <v>0</v>
      </c>
      <c r="AW39" s="301">
        <v>1676000</v>
      </c>
      <c r="AX39" s="301"/>
      <c r="AY39" s="301">
        <v>0</v>
      </c>
      <c r="AZ39" s="301">
        <v>0</v>
      </c>
      <c r="BA39" s="301">
        <f t="shared" ref="BA39:BA44" si="201">AC39+AE39+AG39+AI39+AK39+AM39+AO39+AQ39+AS39+AU39+AW39+AY39</f>
        <v>168581000</v>
      </c>
      <c r="BB39" s="301">
        <f t="shared" ref="BB39:BC39" si="202">+AC39+AE39+AG39+AI39+AK39+AM39+AO39+AQ39+AS39+AU39+AW39+AY39</f>
        <v>168581000</v>
      </c>
      <c r="BC39" s="301">
        <f t="shared" si="202"/>
        <v>166905000</v>
      </c>
      <c r="BD39" s="301">
        <f t="shared" ref="BD39:BE39" si="203">AC39+AE39+AG39+AI39+AK39+AM39+AO39+AQ39+AS39+AU39+AW39+AY39</f>
        <v>168581000</v>
      </c>
      <c r="BE39" s="301">
        <f t="shared" si="203"/>
        <v>166905000</v>
      </c>
      <c r="BF39" s="301">
        <v>173190000</v>
      </c>
      <c r="BG39" s="301">
        <v>171954000</v>
      </c>
      <c r="BH39" s="301">
        <v>171954000</v>
      </c>
      <c r="BI39" s="301"/>
      <c r="BJ39" s="301"/>
      <c r="BK39" s="301"/>
      <c r="BL39" s="301"/>
      <c r="BM39" s="301"/>
      <c r="BN39" s="301"/>
      <c r="BO39" s="301"/>
      <c r="BP39" s="301"/>
      <c r="BQ39" s="301"/>
      <c r="BR39" s="301"/>
      <c r="BS39" s="301"/>
      <c r="BT39" s="301"/>
      <c r="BU39" s="301"/>
      <c r="BV39" s="301"/>
      <c r="BW39" s="301"/>
      <c r="BX39" s="301"/>
      <c r="BY39" s="301"/>
      <c r="BZ39" s="301"/>
      <c r="CA39" s="301">
        <v>14647933</v>
      </c>
      <c r="CB39" s="301"/>
      <c r="CC39" s="301">
        <v>0</v>
      </c>
      <c r="CD39" s="301">
        <v>14647933</v>
      </c>
      <c r="CE39" s="301">
        <f t="shared" ref="CE39:CE44" si="204">BG39+BI39+BK39+BM39+BO39+BQ39+BS39+BU39+BW39+BY39+CA39+CC39</f>
        <v>186601933</v>
      </c>
      <c r="CF39" s="301">
        <f t="shared" ref="CF39:CG39" si="205">+BG39+BI39+BK39+BM39+BO39+BQ39+BS39+BU39+BW39+BY39+CA39+CC39</f>
        <v>186601933</v>
      </c>
      <c r="CG39" s="301">
        <f t="shared" si="205"/>
        <v>186601933</v>
      </c>
      <c r="CH39" s="301">
        <f t="shared" ref="CH39:CI39" si="206">BG39+BI39+BK39+BM39+BO39+BQ39+BS39+BU39+BW39+BY39+CA39+CC39</f>
        <v>186601933</v>
      </c>
      <c r="CI39" s="301">
        <f t="shared" si="206"/>
        <v>186601933</v>
      </c>
      <c r="CJ39" s="301">
        <v>115148000</v>
      </c>
      <c r="CK39" s="301"/>
      <c r="CL39" s="301"/>
      <c r="CM39" s="301">
        <v>104680000</v>
      </c>
      <c r="CN39" s="301">
        <v>104680000</v>
      </c>
      <c r="CO39" s="301"/>
      <c r="CP39" s="301"/>
      <c r="CQ39" s="301"/>
      <c r="CR39" s="301"/>
      <c r="CS39" s="301"/>
      <c r="CT39" s="301"/>
      <c r="CU39" s="301">
        <v>98928000</v>
      </c>
      <c r="CV39" s="301">
        <v>0</v>
      </c>
      <c r="CW39" s="301"/>
      <c r="CX39" s="301">
        <v>90030000</v>
      </c>
      <c r="CY39" s="301"/>
      <c r="CZ39" s="301">
        <v>0</v>
      </c>
      <c r="DA39" s="301"/>
      <c r="DB39" s="301">
        <v>0</v>
      </c>
      <c r="DC39" s="301"/>
      <c r="DD39" s="301"/>
      <c r="DE39" s="301"/>
      <c r="DF39" s="301"/>
      <c r="DG39" s="301">
        <v>0</v>
      </c>
      <c r="DH39" s="301"/>
      <c r="DI39" s="301">
        <f t="shared" si="108"/>
        <v>203608000</v>
      </c>
      <c r="DJ39" s="322">
        <f t="shared" si="197"/>
        <v>203608000</v>
      </c>
      <c r="DK39" s="301">
        <f t="shared" si="198"/>
        <v>194710000</v>
      </c>
      <c r="DL39" s="301">
        <f t="shared" si="199"/>
        <v>203608000</v>
      </c>
      <c r="DM39" s="301">
        <f t="shared" si="200"/>
        <v>194710000</v>
      </c>
      <c r="DN39" s="301">
        <v>478432000</v>
      </c>
      <c r="DO39" s="295"/>
      <c r="DP39" s="295"/>
      <c r="DQ39" s="295"/>
      <c r="DR39" s="295"/>
      <c r="DS39" s="295"/>
      <c r="DT39" s="295"/>
      <c r="DU39" s="295"/>
      <c r="DV39" s="295"/>
      <c r="DW39" s="295"/>
      <c r="DX39" s="295"/>
      <c r="DY39" s="295"/>
      <c r="DZ39" s="295"/>
      <c r="EA39" s="295"/>
      <c r="EB39" s="295"/>
      <c r="EC39" s="295"/>
      <c r="ED39" s="295"/>
      <c r="EE39" s="295"/>
      <c r="EF39" s="295"/>
      <c r="EG39" s="295"/>
      <c r="EH39" s="295"/>
      <c r="EI39" s="295"/>
      <c r="EJ39" s="295"/>
      <c r="EK39" s="295"/>
      <c r="EL39" s="295"/>
      <c r="EM39" s="302"/>
      <c r="EN39" s="302"/>
      <c r="EO39" s="302"/>
      <c r="EP39" s="302"/>
      <c r="EQ39" s="302"/>
      <c r="ER39" s="297">
        <f t="shared" si="23"/>
        <v>0</v>
      </c>
      <c r="ES39" s="298">
        <f t="shared" si="131"/>
        <v>0.95629837727397748</v>
      </c>
      <c r="ET39" s="298">
        <f t="shared" si="132"/>
        <v>0.95629837727397748</v>
      </c>
      <c r="EU39" s="299">
        <f t="shared" si="89"/>
        <v>0.92517800446241782</v>
      </c>
      <c r="EV39" s="300">
        <f t="shared" si="172"/>
        <v>0.57931889928218971</v>
      </c>
      <c r="EW39" s="512"/>
      <c r="EX39" s="512"/>
      <c r="EY39" s="512"/>
      <c r="EZ39" s="512"/>
      <c r="FA39" s="512"/>
    </row>
    <row r="40" spans="1:157" ht="48.75" customHeight="1" x14ac:dyDescent="0.25">
      <c r="A40" s="480"/>
      <c r="B40" s="480"/>
      <c r="C40" s="480"/>
      <c r="D40" s="480"/>
      <c r="E40" s="480"/>
      <c r="F40" s="47" t="s">
        <v>327</v>
      </c>
      <c r="G40" s="301"/>
      <c r="H40" s="295"/>
      <c r="I40" s="295"/>
      <c r="J40" s="295"/>
      <c r="K40" s="295"/>
      <c r="L40" s="295"/>
      <c r="M40" s="295"/>
      <c r="N40" s="302"/>
      <c r="O40" s="295"/>
      <c r="P40" s="302"/>
      <c r="Q40" s="295"/>
      <c r="R40" s="302"/>
      <c r="S40" s="295"/>
      <c r="T40" s="295"/>
      <c r="U40" s="295"/>
      <c r="V40" s="295"/>
      <c r="W40" s="295"/>
      <c r="X40" s="295"/>
      <c r="Y40" s="295"/>
      <c r="Z40" s="301"/>
      <c r="AA40" s="301"/>
      <c r="AB40" s="301">
        <f t="shared" ref="AB40:AB41" si="207">+AC40+AE40+AG40+AI40+AK40+AM40+AO40+AQ40+AS40+AU40+AW40+AY40</f>
        <v>168581000</v>
      </c>
      <c r="AC40" s="301">
        <v>0</v>
      </c>
      <c r="AD40" s="301">
        <v>0</v>
      </c>
      <c r="AE40" s="301">
        <v>0</v>
      </c>
      <c r="AF40" s="301">
        <v>0</v>
      </c>
      <c r="AG40" s="301">
        <v>0</v>
      </c>
      <c r="AH40" s="301">
        <v>0</v>
      </c>
      <c r="AI40" s="301">
        <v>14018200</v>
      </c>
      <c r="AJ40" s="301">
        <v>14018200</v>
      </c>
      <c r="AK40" s="301">
        <v>17319000</v>
      </c>
      <c r="AL40" s="301">
        <v>17319000</v>
      </c>
      <c r="AM40" s="301">
        <v>17319000</v>
      </c>
      <c r="AN40" s="301">
        <v>17319000</v>
      </c>
      <c r="AO40" s="301">
        <v>17319000</v>
      </c>
      <c r="AP40" s="301">
        <v>17319000</v>
      </c>
      <c r="AQ40" s="301">
        <v>17319000</v>
      </c>
      <c r="AR40" s="301">
        <v>17319000</v>
      </c>
      <c r="AS40" s="301">
        <v>17319000</v>
      </c>
      <c r="AT40" s="301">
        <v>17319000</v>
      </c>
      <c r="AU40" s="301">
        <v>17319000</v>
      </c>
      <c r="AV40" s="301">
        <v>17319000</v>
      </c>
      <c r="AW40" s="301">
        <v>17319000</v>
      </c>
      <c r="AX40" s="301">
        <v>17319000</v>
      </c>
      <c r="AY40" s="301">
        <v>33329800</v>
      </c>
      <c r="AZ40" s="301"/>
      <c r="BA40" s="301">
        <f t="shared" si="201"/>
        <v>168581000</v>
      </c>
      <c r="BB40" s="301">
        <f t="shared" ref="BB40:BC40" si="208">+AC40+AE40+AG40+AI40+AK40+AM40+AO40+AQ40+AS40+AU40+AW40+AY40</f>
        <v>168581000</v>
      </c>
      <c r="BC40" s="301">
        <f t="shared" si="208"/>
        <v>135251200</v>
      </c>
      <c r="BD40" s="301">
        <f t="shared" ref="BD40:BE40" si="209">AC40+AE40+AG40+AI40+AK40+AM40+AO40+AQ40+AS40+AU40+AW40+AY40</f>
        <v>168581000</v>
      </c>
      <c r="BE40" s="301">
        <f t="shared" si="209"/>
        <v>135251200</v>
      </c>
      <c r="BF40" s="301">
        <v>173190000</v>
      </c>
      <c r="BG40" s="301"/>
      <c r="BH40" s="301"/>
      <c r="BI40" s="301"/>
      <c r="BJ40" s="301">
        <v>0</v>
      </c>
      <c r="BK40" s="301">
        <v>19106000</v>
      </c>
      <c r="BL40" s="301">
        <v>9553000</v>
      </c>
      <c r="BM40" s="301">
        <v>19106000</v>
      </c>
      <c r="BN40" s="301">
        <v>28659000</v>
      </c>
      <c r="BO40" s="301">
        <v>19106000</v>
      </c>
      <c r="BP40" s="301">
        <v>9553000</v>
      </c>
      <c r="BQ40" s="301">
        <v>19106000</v>
      </c>
      <c r="BR40" s="301">
        <v>9553000</v>
      </c>
      <c r="BS40" s="301">
        <v>19106000</v>
      </c>
      <c r="BT40" s="301">
        <v>9553000</v>
      </c>
      <c r="BU40" s="301">
        <v>19106000</v>
      </c>
      <c r="BV40" s="301">
        <v>38212000</v>
      </c>
      <c r="BW40" s="301">
        <v>19106000</v>
      </c>
      <c r="BX40" s="301">
        <v>9553000</v>
      </c>
      <c r="BY40" s="301">
        <v>19106000</v>
      </c>
      <c r="BZ40" s="301">
        <v>28659000</v>
      </c>
      <c r="CA40" s="301">
        <v>9553000</v>
      </c>
      <c r="CB40" s="301">
        <v>9553000</v>
      </c>
      <c r="CC40" s="301">
        <v>24200933</v>
      </c>
      <c r="CD40" s="301">
        <v>19106000</v>
      </c>
      <c r="CE40" s="301">
        <f t="shared" si="204"/>
        <v>186601933</v>
      </c>
      <c r="CF40" s="301">
        <f t="shared" ref="CF40:CG40" si="210">+BG40+BI40+BK40+BM40+BO40+BQ40+BS40+BU40+BW40+BY40+CA40+CC40</f>
        <v>186601933</v>
      </c>
      <c r="CG40" s="301">
        <f t="shared" si="210"/>
        <v>171954000</v>
      </c>
      <c r="CH40" s="301">
        <f t="shared" ref="CH40:CI40" si="211">BG40+BI40+BK40+BM40+BO40+BQ40+BS40+BU40+BW40+BY40+CA40+CC40</f>
        <v>186601933</v>
      </c>
      <c r="CI40" s="301">
        <f t="shared" si="211"/>
        <v>171954000</v>
      </c>
      <c r="CJ40" s="301"/>
      <c r="CK40" s="301"/>
      <c r="CL40" s="301"/>
      <c r="CM40" s="301"/>
      <c r="CN40" s="301"/>
      <c r="CO40" s="301">
        <v>2093600</v>
      </c>
      <c r="CP40" s="301">
        <v>2093600</v>
      </c>
      <c r="CQ40" s="301">
        <v>10468000</v>
      </c>
      <c r="CR40" s="301">
        <v>10468000</v>
      </c>
      <c r="CS40" s="301">
        <v>10468000</v>
      </c>
      <c r="CT40" s="301">
        <v>10468000</v>
      </c>
      <c r="CU40" s="301">
        <v>10468000</v>
      </c>
      <c r="CV40" s="301">
        <v>10468000</v>
      </c>
      <c r="CW40" s="301">
        <v>10468000</v>
      </c>
      <c r="CX40" s="301">
        <v>10468000</v>
      </c>
      <c r="CY40" s="301">
        <v>10468000</v>
      </c>
      <c r="CZ40" s="301">
        <v>20858200</v>
      </c>
      <c r="DA40" s="301">
        <v>10468000</v>
      </c>
      <c r="DB40" s="301">
        <v>26956000</v>
      </c>
      <c r="DC40" s="301">
        <v>10468000</v>
      </c>
      <c r="DD40" s="301"/>
      <c r="DE40" s="301">
        <v>10468000</v>
      </c>
      <c r="DF40" s="301"/>
      <c r="DG40" s="301">
        <v>117770400</v>
      </c>
      <c r="DH40" s="301"/>
      <c r="DI40" s="301">
        <f t="shared" si="108"/>
        <v>203608000</v>
      </c>
      <c r="DJ40" s="322">
        <f t="shared" si="197"/>
        <v>64901600</v>
      </c>
      <c r="DK40" s="301">
        <f t="shared" si="198"/>
        <v>91779800</v>
      </c>
      <c r="DL40" s="301">
        <f t="shared" si="199"/>
        <v>203608000</v>
      </c>
      <c r="DM40" s="301">
        <f t="shared" si="200"/>
        <v>91779800</v>
      </c>
      <c r="DN40" s="301"/>
      <c r="DO40" s="295"/>
      <c r="DP40" s="295"/>
      <c r="DQ40" s="295"/>
      <c r="DR40" s="295"/>
      <c r="DS40" s="295"/>
      <c r="DT40" s="295"/>
      <c r="DU40" s="295"/>
      <c r="DV40" s="295"/>
      <c r="DW40" s="295"/>
      <c r="DX40" s="295"/>
      <c r="DY40" s="295"/>
      <c r="DZ40" s="295"/>
      <c r="EA40" s="295"/>
      <c r="EB40" s="295"/>
      <c r="EC40" s="295"/>
      <c r="ED40" s="295"/>
      <c r="EE40" s="295"/>
      <c r="EF40" s="295"/>
      <c r="EG40" s="295"/>
      <c r="EH40" s="295"/>
      <c r="EI40" s="295"/>
      <c r="EJ40" s="295"/>
      <c r="EK40" s="295"/>
      <c r="EL40" s="295"/>
      <c r="EM40" s="302"/>
      <c r="EN40" s="302"/>
      <c r="EO40" s="302"/>
      <c r="EP40" s="302"/>
      <c r="EQ40" s="302"/>
      <c r="ER40" s="297">
        <f t="shared" si="23"/>
        <v>2.5750859763087504</v>
      </c>
      <c r="ES40" s="298">
        <f t="shared" si="131"/>
        <v>1.4141377100102308</v>
      </c>
      <c r="ET40" s="298">
        <f t="shared" si="132"/>
        <v>0.45076716042591647</v>
      </c>
      <c r="EU40" s="299">
        <f t="shared" si="89"/>
        <v>0.94977312578180539</v>
      </c>
      <c r="EV40" s="300">
        <f>IFERROR((AA40+BE40+CI40+DM40)/G40,0)</f>
        <v>0</v>
      </c>
      <c r="EW40" s="512"/>
      <c r="EX40" s="512"/>
      <c r="EY40" s="512"/>
      <c r="EZ40" s="512"/>
      <c r="FA40" s="512"/>
    </row>
    <row r="41" spans="1:157" ht="48.75" customHeight="1" x14ac:dyDescent="0.25">
      <c r="A41" s="480"/>
      <c r="B41" s="480"/>
      <c r="C41" s="480"/>
      <c r="D41" s="480"/>
      <c r="E41" s="480"/>
      <c r="F41" s="45" t="s">
        <v>328</v>
      </c>
      <c r="G41" s="305">
        <f t="shared" ref="G41:G42" si="212">AA41+BE41+CI41+DL41+DN41</f>
        <v>0.05</v>
      </c>
      <c r="H41" s="306"/>
      <c r="I41" s="306"/>
      <c r="J41" s="306"/>
      <c r="K41" s="306"/>
      <c r="L41" s="307"/>
      <c r="M41" s="306"/>
      <c r="N41" s="307"/>
      <c r="O41" s="306"/>
      <c r="P41" s="307"/>
      <c r="Q41" s="306"/>
      <c r="R41" s="307"/>
      <c r="S41" s="306"/>
      <c r="T41" s="306"/>
      <c r="U41" s="306"/>
      <c r="V41" s="306"/>
      <c r="W41" s="306"/>
      <c r="X41" s="306"/>
      <c r="Y41" s="306"/>
      <c r="Z41" s="306"/>
      <c r="AA41" s="306"/>
      <c r="AB41" s="320">
        <f t="shared" si="207"/>
        <v>0.05</v>
      </c>
      <c r="AC41" s="320">
        <v>0.01</v>
      </c>
      <c r="AD41" s="296">
        <v>0.01</v>
      </c>
      <c r="AE41" s="320">
        <v>0.01</v>
      </c>
      <c r="AF41" s="320">
        <v>0.01</v>
      </c>
      <c r="AG41" s="320">
        <v>0.02</v>
      </c>
      <c r="AH41" s="320">
        <v>0.02</v>
      </c>
      <c r="AI41" s="320">
        <v>0.01</v>
      </c>
      <c r="AJ41" s="311">
        <v>0.01</v>
      </c>
      <c r="AK41" s="310">
        <v>0</v>
      </c>
      <c r="AL41" s="310">
        <v>0</v>
      </c>
      <c r="AM41" s="310">
        <v>0</v>
      </c>
      <c r="AN41" s="310">
        <v>0</v>
      </c>
      <c r="AO41" s="310">
        <v>0</v>
      </c>
      <c r="AP41" s="310">
        <v>0</v>
      </c>
      <c r="AQ41" s="310">
        <v>0</v>
      </c>
      <c r="AR41" s="310">
        <v>0</v>
      </c>
      <c r="AS41" s="310">
        <v>0</v>
      </c>
      <c r="AT41" s="310">
        <v>0</v>
      </c>
      <c r="AU41" s="310">
        <v>0</v>
      </c>
      <c r="AV41" s="310">
        <v>0</v>
      </c>
      <c r="AW41" s="310">
        <v>0</v>
      </c>
      <c r="AX41" s="310">
        <v>0</v>
      </c>
      <c r="AY41" s="310">
        <v>0</v>
      </c>
      <c r="AZ41" s="310">
        <v>0</v>
      </c>
      <c r="BA41" s="311">
        <f t="shared" si="201"/>
        <v>0.05</v>
      </c>
      <c r="BB41" s="311">
        <f t="shared" ref="BB41:BC41" si="213">+AC41+AE41+AG41+AI41+AK41+AM41+AO41+AQ41+AS41+AU41+AW41+AY41</f>
        <v>0.05</v>
      </c>
      <c r="BC41" s="311">
        <f t="shared" si="213"/>
        <v>0.05</v>
      </c>
      <c r="BD41" s="311">
        <f t="shared" ref="BD41:BE41" si="214">AC41+AE41+AG41+AI41+AK41+AM41+AO41+AQ41+AS41+AU41+AW41+AY41</f>
        <v>0.05</v>
      </c>
      <c r="BE41" s="311">
        <f t="shared" si="214"/>
        <v>0.05</v>
      </c>
      <c r="BF41" s="310"/>
      <c r="BG41" s="306"/>
      <c r="BH41" s="306"/>
      <c r="BI41" s="306"/>
      <c r="BJ41" s="306"/>
      <c r="BK41" s="306"/>
      <c r="BL41" s="306"/>
      <c r="BM41" s="306"/>
      <c r="BN41" s="306"/>
      <c r="BO41" s="306"/>
      <c r="BP41" s="306"/>
      <c r="BQ41" s="306"/>
      <c r="BR41" s="306"/>
      <c r="BS41" s="306"/>
      <c r="BT41" s="306"/>
      <c r="BU41" s="306"/>
      <c r="BV41" s="306"/>
      <c r="BW41" s="306"/>
      <c r="BX41" s="306"/>
      <c r="BY41" s="306"/>
      <c r="BZ41" s="306"/>
      <c r="CA41" s="306"/>
      <c r="CB41" s="306"/>
      <c r="CC41" s="306"/>
      <c r="CD41" s="306"/>
      <c r="CE41" s="323">
        <f t="shared" si="204"/>
        <v>0</v>
      </c>
      <c r="CF41" s="310">
        <f t="shared" ref="CF41:CG41" si="215">+BG41+BI41+BK41+BM41+BO41+BQ41+BS41+BU41+BW41+BY41+CA41+CC41</f>
        <v>0</v>
      </c>
      <c r="CG41" s="323">
        <f t="shared" si="215"/>
        <v>0</v>
      </c>
      <c r="CH41" s="323">
        <f t="shared" ref="CH41:CI41" si="216">BG41+BI41+BK41+BM41+BO41+BQ41+BS41+BU41+BW41+BY41+CA41+CC41</f>
        <v>0</v>
      </c>
      <c r="CI41" s="323">
        <f t="shared" si="216"/>
        <v>0</v>
      </c>
      <c r="CJ41" s="306"/>
      <c r="CK41" s="306"/>
      <c r="CL41" s="306"/>
      <c r="CM41" s="306"/>
      <c r="CN41" s="306"/>
      <c r="CO41" s="306"/>
      <c r="CP41" s="306"/>
      <c r="CQ41" s="306"/>
      <c r="CR41" s="306"/>
      <c r="CS41" s="306"/>
      <c r="CT41" s="306"/>
      <c r="CU41" s="306"/>
      <c r="CV41" s="306">
        <v>0</v>
      </c>
      <c r="CW41" s="306"/>
      <c r="CX41" s="306">
        <v>0</v>
      </c>
      <c r="CY41" s="306"/>
      <c r="CZ41" s="306">
        <v>0</v>
      </c>
      <c r="DA41" s="306"/>
      <c r="DB41" s="306">
        <v>0</v>
      </c>
      <c r="DC41" s="306"/>
      <c r="DD41" s="306"/>
      <c r="DE41" s="306"/>
      <c r="DF41" s="306"/>
      <c r="DG41" s="306"/>
      <c r="DH41" s="306"/>
      <c r="DI41" s="319">
        <f t="shared" si="108"/>
        <v>0</v>
      </c>
      <c r="DJ41" s="288">
        <f t="shared" si="197"/>
        <v>0</v>
      </c>
      <c r="DK41" s="319">
        <f t="shared" ref="DK41:DK42" si="217">CL41+CN41+CP41+CR41+CT41+CV41+CX41+CX41+CX41+CZ41+DB41+DD41+DF41+DH41</f>
        <v>0</v>
      </c>
      <c r="DL41" s="319">
        <f t="shared" si="199"/>
        <v>0</v>
      </c>
      <c r="DM41" s="319">
        <f t="shared" ref="DM41:DM42" si="218">CL41+CN41+CP41+CR41+CT41+CV41+CX41+CX41+CX41+CZ41+DB41+DD41+DF41+DH41</f>
        <v>0</v>
      </c>
      <c r="DN41" s="306"/>
      <c r="DO41" s="306"/>
      <c r="DP41" s="306"/>
      <c r="DQ41" s="306"/>
      <c r="DR41" s="306"/>
      <c r="DS41" s="306"/>
      <c r="DT41" s="306"/>
      <c r="DU41" s="306"/>
      <c r="DV41" s="306"/>
      <c r="DW41" s="306"/>
      <c r="DX41" s="306"/>
      <c r="DY41" s="306"/>
      <c r="DZ41" s="306"/>
      <c r="EA41" s="306"/>
      <c r="EB41" s="306"/>
      <c r="EC41" s="306"/>
      <c r="ED41" s="306"/>
      <c r="EE41" s="306"/>
      <c r="EF41" s="306"/>
      <c r="EG41" s="306"/>
      <c r="EH41" s="306"/>
      <c r="EI41" s="306"/>
      <c r="EJ41" s="306"/>
      <c r="EK41" s="306"/>
      <c r="EL41" s="306"/>
      <c r="EM41" s="296"/>
      <c r="EN41" s="320"/>
      <c r="EO41" s="320"/>
      <c r="EP41" s="320"/>
      <c r="EQ41" s="296"/>
      <c r="ER41" s="297">
        <f t="shared" si="23"/>
        <v>0</v>
      </c>
      <c r="ES41" s="298">
        <f>IFERROR(+DK41/DJ41,0)</f>
        <v>0</v>
      </c>
      <c r="ET41" s="298">
        <f>IFERROR(+DM41/DL41,0)</f>
        <v>0</v>
      </c>
      <c r="EU41" s="299">
        <f t="shared" si="89"/>
        <v>1</v>
      </c>
      <c r="EV41" s="300">
        <f t="shared" ref="EV41:EV43" si="219">(AA41+BE41+CI41+DM41)/G41</f>
        <v>1</v>
      </c>
      <c r="EW41" s="512"/>
      <c r="EX41" s="512"/>
      <c r="EY41" s="512"/>
      <c r="EZ41" s="512"/>
      <c r="FA41" s="512"/>
    </row>
    <row r="42" spans="1:157" ht="48.75" customHeight="1" x14ac:dyDescent="0.25">
      <c r="A42" s="480"/>
      <c r="B42" s="480"/>
      <c r="C42" s="480"/>
      <c r="D42" s="480"/>
      <c r="E42" s="480"/>
      <c r="F42" s="46" t="s">
        <v>329</v>
      </c>
      <c r="G42" s="301">
        <f t="shared" si="212"/>
        <v>61864633</v>
      </c>
      <c r="H42" s="306"/>
      <c r="I42" s="306"/>
      <c r="J42" s="306"/>
      <c r="K42" s="306"/>
      <c r="L42" s="302"/>
      <c r="M42" s="306"/>
      <c r="N42" s="302"/>
      <c r="O42" s="306"/>
      <c r="P42" s="302"/>
      <c r="Q42" s="306"/>
      <c r="R42" s="302"/>
      <c r="S42" s="306"/>
      <c r="T42" s="306"/>
      <c r="U42" s="306"/>
      <c r="V42" s="306"/>
      <c r="W42" s="306"/>
      <c r="X42" s="306"/>
      <c r="Y42" s="306"/>
      <c r="Z42" s="301"/>
      <c r="AA42" s="301"/>
      <c r="AB42" s="301">
        <v>44198733</v>
      </c>
      <c r="AC42" s="301">
        <v>10775000</v>
      </c>
      <c r="AD42" s="301">
        <v>10775000</v>
      </c>
      <c r="AE42" s="301">
        <v>4861000</v>
      </c>
      <c r="AF42" s="301">
        <v>4861000</v>
      </c>
      <c r="AG42" s="301">
        <v>16187600</v>
      </c>
      <c r="AH42" s="301">
        <v>16187600</v>
      </c>
      <c r="AI42" s="301">
        <v>6319300</v>
      </c>
      <c r="AJ42" s="301">
        <v>6319300</v>
      </c>
      <c r="AK42" s="301"/>
      <c r="AL42" s="301"/>
      <c r="AM42" s="301"/>
      <c r="AN42" s="301"/>
      <c r="AO42" s="301"/>
      <c r="AP42" s="301"/>
      <c r="AQ42" s="301"/>
      <c r="AR42" s="301"/>
      <c r="AS42" s="301"/>
      <c r="AT42" s="301"/>
      <c r="AU42" s="301"/>
      <c r="AV42" s="301"/>
      <c r="AW42" s="301"/>
      <c r="AX42" s="301"/>
      <c r="AY42" s="301"/>
      <c r="AZ42" s="301"/>
      <c r="BA42" s="301">
        <f t="shared" si="201"/>
        <v>38142900</v>
      </c>
      <c r="BB42" s="301">
        <f t="shared" ref="BB42:BC42" si="220">+AC42+AE42+AG42+AI42+AK42+AM42+AO42+AQ42+AS42+AU42+AW42+AY42</f>
        <v>38142900</v>
      </c>
      <c r="BC42" s="301">
        <f t="shared" si="220"/>
        <v>38142900</v>
      </c>
      <c r="BD42" s="301">
        <f t="shared" ref="BD42:BE42" si="221">AC42+AE42+AG42+AI42+AK42+AM42+AO42+AQ42+AS42+AU42+AW42+AY42</f>
        <v>38142900</v>
      </c>
      <c r="BE42" s="301">
        <f t="shared" si="221"/>
        <v>38142900</v>
      </c>
      <c r="BF42" s="301">
        <v>9073800</v>
      </c>
      <c r="BG42" s="301">
        <v>0</v>
      </c>
      <c r="BH42" s="301">
        <v>0</v>
      </c>
      <c r="BI42" s="301">
        <v>9073800</v>
      </c>
      <c r="BJ42" s="301">
        <v>0</v>
      </c>
      <c r="BK42" s="301"/>
      <c r="BL42" s="301">
        <v>9073800</v>
      </c>
      <c r="BM42" s="301"/>
      <c r="BN42" s="301"/>
      <c r="BO42" s="301">
        <v>-22580000</v>
      </c>
      <c r="BP42" s="301">
        <v>0</v>
      </c>
      <c r="BQ42" s="301"/>
      <c r="BR42" s="301"/>
      <c r="BS42" s="301"/>
      <c r="BT42" s="301"/>
      <c r="BU42" s="301"/>
      <c r="BV42" s="301"/>
      <c r="BW42" s="301"/>
      <c r="BX42" s="301"/>
      <c r="BY42" s="301"/>
      <c r="BZ42" s="301"/>
      <c r="CA42" s="301"/>
      <c r="CB42" s="301"/>
      <c r="CC42" s="301">
        <v>22580000</v>
      </c>
      <c r="CD42" s="301"/>
      <c r="CE42" s="301">
        <f t="shared" si="204"/>
        <v>9073800</v>
      </c>
      <c r="CF42" s="301">
        <f t="shared" ref="CF42:CG42" si="222">+BG42+BI42+BK42+BM42+BO42+BQ42+BS42+BU42+BW42+BY42+CA42+CC42</f>
        <v>9073800</v>
      </c>
      <c r="CG42" s="301">
        <f t="shared" si="222"/>
        <v>9073800</v>
      </c>
      <c r="CH42" s="301">
        <f t="shared" ref="CH42:CI42" si="223">BG42+BI42+BK42+BM42+BO42+BQ42+BS42+BU42+BW42+BY42+CA42+CC42</f>
        <v>9073800</v>
      </c>
      <c r="CI42" s="301">
        <f t="shared" si="223"/>
        <v>9073800</v>
      </c>
      <c r="CJ42" s="301">
        <v>14647933</v>
      </c>
      <c r="CK42" s="301">
        <v>9553000</v>
      </c>
      <c r="CL42" s="301">
        <v>9553000</v>
      </c>
      <c r="CM42" s="301">
        <v>5094933</v>
      </c>
      <c r="CN42" s="301">
        <v>5094933</v>
      </c>
      <c r="CO42" s="301"/>
      <c r="CP42" s="301"/>
      <c r="CQ42" s="301"/>
      <c r="CR42" s="301"/>
      <c r="CS42" s="301"/>
      <c r="CT42" s="301"/>
      <c r="CU42" s="301"/>
      <c r="CV42" s="301">
        <v>0</v>
      </c>
      <c r="CW42" s="301"/>
      <c r="CX42" s="301">
        <v>0</v>
      </c>
      <c r="CY42" s="301"/>
      <c r="CZ42" s="301">
        <v>0</v>
      </c>
      <c r="DA42" s="301"/>
      <c r="DB42" s="301">
        <v>0</v>
      </c>
      <c r="DC42" s="301"/>
      <c r="DD42" s="301"/>
      <c r="DE42" s="301"/>
      <c r="DF42" s="301"/>
      <c r="DG42" s="301"/>
      <c r="DH42" s="301"/>
      <c r="DI42" s="301">
        <f t="shared" si="108"/>
        <v>14647933</v>
      </c>
      <c r="DJ42" s="322">
        <f t="shared" si="197"/>
        <v>14647933</v>
      </c>
      <c r="DK42" s="301">
        <f t="shared" si="217"/>
        <v>14647933</v>
      </c>
      <c r="DL42" s="301">
        <f t="shared" si="199"/>
        <v>14647933</v>
      </c>
      <c r="DM42" s="301">
        <f t="shared" si="218"/>
        <v>14647933</v>
      </c>
      <c r="DN42" s="301"/>
      <c r="DO42" s="306"/>
      <c r="DP42" s="306"/>
      <c r="DQ42" s="306"/>
      <c r="DR42" s="306"/>
      <c r="DS42" s="306"/>
      <c r="DT42" s="306"/>
      <c r="DU42" s="306"/>
      <c r="DV42" s="306"/>
      <c r="DW42" s="306"/>
      <c r="DX42" s="306"/>
      <c r="DY42" s="306"/>
      <c r="DZ42" s="306"/>
      <c r="EA42" s="306"/>
      <c r="EB42" s="306"/>
      <c r="EC42" s="306"/>
      <c r="ED42" s="306"/>
      <c r="EE42" s="306"/>
      <c r="EF42" s="306"/>
      <c r="EG42" s="306"/>
      <c r="EH42" s="306"/>
      <c r="EI42" s="306"/>
      <c r="EJ42" s="306"/>
      <c r="EK42" s="306"/>
      <c r="EL42" s="306"/>
      <c r="EM42" s="302"/>
      <c r="EN42" s="302"/>
      <c r="EO42" s="302"/>
      <c r="EP42" s="302"/>
      <c r="EQ42" s="302"/>
      <c r="ER42" s="297">
        <f t="shared" si="23"/>
        <v>0</v>
      </c>
      <c r="ES42" s="298">
        <f t="shared" ref="ES42:ES43" si="224">+DK42/DJ42</f>
        <v>1</v>
      </c>
      <c r="ET42" s="298">
        <f t="shared" ref="ET42:ET43" si="225">+DM42/DL42</f>
        <v>1</v>
      </c>
      <c r="EU42" s="299">
        <f t="shared" si="89"/>
        <v>1</v>
      </c>
      <c r="EV42" s="300">
        <f t="shared" si="219"/>
        <v>1</v>
      </c>
      <c r="EW42" s="512"/>
      <c r="EX42" s="512"/>
      <c r="EY42" s="512"/>
      <c r="EZ42" s="512"/>
      <c r="FA42" s="512"/>
    </row>
    <row r="43" spans="1:157" ht="48.75" customHeight="1" thickBot="1" x14ac:dyDescent="0.3">
      <c r="A43" s="480"/>
      <c r="B43" s="480"/>
      <c r="C43" s="480"/>
      <c r="D43" s="480"/>
      <c r="E43" s="480"/>
      <c r="F43" s="45" t="s">
        <v>330</v>
      </c>
      <c r="G43" s="334">
        <f t="shared" ref="G43:G44" si="226">G38+G41</f>
        <v>13</v>
      </c>
      <c r="H43" s="354">
        <f t="shared" ref="H43:H44" si="227">+H38+H41</f>
        <v>2</v>
      </c>
      <c r="I43" s="354"/>
      <c r="J43" s="354"/>
      <c r="K43" s="337">
        <v>2</v>
      </c>
      <c r="L43" s="355">
        <v>0.5</v>
      </c>
      <c r="M43" s="337">
        <v>2</v>
      </c>
      <c r="N43" s="355">
        <v>0.5</v>
      </c>
      <c r="O43" s="337">
        <v>2</v>
      </c>
      <c r="P43" s="355">
        <v>0.5</v>
      </c>
      <c r="Q43" s="337">
        <v>2</v>
      </c>
      <c r="R43" s="355">
        <v>1</v>
      </c>
      <c r="S43" s="337">
        <v>2</v>
      </c>
      <c r="T43" s="335">
        <v>1</v>
      </c>
      <c r="U43" s="335">
        <v>2</v>
      </c>
      <c r="V43" s="313">
        <v>1.95</v>
      </c>
      <c r="W43" s="337">
        <v>2</v>
      </c>
      <c r="X43" s="337">
        <v>1.95</v>
      </c>
      <c r="Y43" s="337">
        <v>1.95</v>
      </c>
      <c r="Z43" s="337">
        <v>2</v>
      </c>
      <c r="AA43" s="337">
        <v>1.95</v>
      </c>
      <c r="AB43" s="313">
        <f t="shared" ref="AB43:AZ43" si="228">+AB38+AB41</f>
        <v>3.0500000000000003</v>
      </c>
      <c r="AC43" s="313">
        <f t="shared" si="228"/>
        <v>0.09</v>
      </c>
      <c r="AD43" s="313">
        <f t="shared" si="228"/>
        <v>0.09</v>
      </c>
      <c r="AE43" s="313">
        <f t="shared" si="228"/>
        <v>0.15000000000000002</v>
      </c>
      <c r="AF43" s="313">
        <f t="shared" si="228"/>
        <v>0.15000000000000002</v>
      </c>
      <c r="AG43" s="313">
        <f t="shared" si="228"/>
        <v>0.14999999999999997</v>
      </c>
      <c r="AH43" s="313">
        <f t="shared" si="228"/>
        <v>0.14999999999999997</v>
      </c>
      <c r="AI43" s="313">
        <f t="shared" si="228"/>
        <v>0.15000000000000008</v>
      </c>
      <c r="AJ43" s="313">
        <f t="shared" si="228"/>
        <v>0.15000000000000008</v>
      </c>
      <c r="AK43" s="313">
        <f t="shared" si="228"/>
        <v>0.46</v>
      </c>
      <c r="AL43" s="313">
        <f t="shared" si="228"/>
        <v>0.46</v>
      </c>
      <c r="AM43" s="313">
        <f t="shared" si="228"/>
        <v>0.46</v>
      </c>
      <c r="AN43" s="313">
        <f t="shared" si="228"/>
        <v>0.46</v>
      </c>
      <c r="AO43" s="313">
        <f t="shared" si="228"/>
        <v>0.46</v>
      </c>
      <c r="AP43" s="313">
        <f t="shared" si="228"/>
        <v>0.46</v>
      </c>
      <c r="AQ43" s="313">
        <f t="shared" si="228"/>
        <v>0.46</v>
      </c>
      <c r="AR43" s="313">
        <f t="shared" si="228"/>
        <v>0.46</v>
      </c>
      <c r="AS43" s="313">
        <f t="shared" si="228"/>
        <v>0.31</v>
      </c>
      <c r="AT43" s="313">
        <f t="shared" si="228"/>
        <v>0.31</v>
      </c>
      <c r="AU43" s="313">
        <f t="shared" si="228"/>
        <v>0.12</v>
      </c>
      <c r="AV43" s="313">
        <f t="shared" si="228"/>
        <v>0.12</v>
      </c>
      <c r="AW43" s="313">
        <f t="shared" si="228"/>
        <v>0.12</v>
      </c>
      <c r="AX43" s="313">
        <f t="shared" si="228"/>
        <v>0.06</v>
      </c>
      <c r="AY43" s="313">
        <f t="shared" si="228"/>
        <v>0.12</v>
      </c>
      <c r="AZ43" s="313">
        <f t="shared" si="228"/>
        <v>0.18</v>
      </c>
      <c r="BA43" s="334">
        <f t="shared" si="201"/>
        <v>3.0500000000000003</v>
      </c>
      <c r="BB43" s="334">
        <f t="shared" ref="BB43:BC43" si="229">+BB38+BB41</f>
        <v>3.0500000000000003</v>
      </c>
      <c r="BC43" s="334">
        <f t="shared" si="229"/>
        <v>3.0500000000000003</v>
      </c>
      <c r="BD43" s="334">
        <f t="shared" ref="BD43:BE43" si="230">BD38+BD41</f>
        <v>3.0500000000000003</v>
      </c>
      <c r="BE43" s="334">
        <f t="shared" si="230"/>
        <v>3.0500000000000003</v>
      </c>
      <c r="BF43" s="313">
        <f>+BG43+BI43+BK43+BM43+BO43+BQ43+BS43+BU43+BW43+BY43+CA43+CC43</f>
        <v>2.9999999999999996</v>
      </c>
      <c r="BG43" s="313">
        <f t="shared" ref="BG43:CD43" si="231">BG38+BG41</f>
        <v>0.06</v>
      </c>
      <c r="BH43" s="313">
        <f t="shared" si="231"/>
        <v>0.06</v>
      </c>
      <c r="BI43" s="313">
        <f t="shared" si="231"/>
        <v>0.12</v>
      </c>
      <c r="BJ43" s="313">
        <f t="shared" si="231"/>
        <v>0.12</v>
      </c>
      <c r="BK43" s="313">
        <f t="shared" si="231"/>
        <v>0.18</v>
      </c>
      <c r="BL43" s="313">
        <f t="shared" si="231"/>
        <v>0.18</v>
      </c>
      <c r="BM43" s="313">
        <f t="shared" si="231"/>
        <v>0.24</v>
      </c>
      <c r="BN43" s="313">
        <f t="shared" si="231"/>
        <v>0.24</v>
      </c>
      <c r="BO43" s="313">
        <f t="shared" si="231"/>
        <v>0.3</v>
      </c>
      <c r="BP43" s="313">
        <f t="shared" si="231"/>
        <v>0.3</v>
      </c>
      <c r="BQ43" s="313">
        <f t="shared" si="231"/>
        <v>0.3</v>
      </c>
      <c r="BR43" s="313">
        <f t="shared" si="231"/>
        <v>0.3</v>
      </c>
      <c r="BS43" s="313">
        <f t="shared" si="231"/>
        <v>0.3</v>
      </c>
      <c r="BT43" s="313">
        <f t="shared" si="231"/>
        <v>0.3</v>
      </c>
      <c r="BU43" s="313">
        <f t="shared" si="231"/>
        <v>0.3</v>
      </c>
      <c r="BV43" s="313">
        <f t="shared" si="231"/>
        <v>0.3</v>
      </c>
      <c r="BW43" s="313">
        <f t="shared" si="231"/>
        <v>0.3</v>
      </c>
      <c r="BX43" s="313">
        <f t="shared" si="231"/>
        <v>0.3</v>
      </c>
      <c r="BY43" s="313">
        <f t="shared" si="231"/>
        <v>0.3</v>
      </c>
      <c r="BZ43" s="313">
        <f t="shared" si="231"/>
        <v>0.3</v>
      </c>
      <c r="CA43" s="313">
        <f t="shared" si="231"/>
        <v>0.3</v>
      </c>
      <c r="CB43" s="313">
        <f t="shared" si="231"/>
        <v>0.3</v>
      </c>
      <c r="CC43" s="313">
        <f t="shared" si="231"/>
        <v>0.3</v>
      </c>
      <c r="CD43" s="313">
        <f t="shared" si="231"/>
        <v>0.3</v>
      </c>
      <c r="CE43" s="334">
        <f t="shared" si="204"/>
        <v>2.9999999999999996</v>
      </c>
      <c r="CF43" s="334">
        <f t="shared" ref="CF43:CG43" si="232">+CF38+CF41</f>
        <v>2.9999999999999996</v>
      </c>
      <c r="CG43" s="334">
        <f t="shared" si="232"/>
        <v>2.9999999999999996</v>
      </c>
      <c r="CH43" s="334">
        <f t="shared" ref="CH43:CI43" si="233">CH38+CH41</f>
        <v>2.9999999999999996</v>
      </c>
      <c r="CI43" s="334">
        <f t="shared" si="233"/>
        <v>2.9999999999999996</v>
      </c>
      <c r="CJ43" s="337">
        <f t="shared" ref="CJ43:DH43" si="234">+CJ38+CJ41</f>
        <v>3</v>
      </c>
      <c r="CK43" s="313">
        <f t="shared" si="234"/>
        <v>0.06</v>
      </c>
      <c r="CL43" s="313">
        <f t="shared" si="234"/>
        <v>0.06</v>
      </c>
      <c r="CM43" s="313">
        <f t="shared" si="234"/>
        <v>0.09</v>
      </c>
      <c r="CN43" s="313">
        <f t="shared" si="234"/>
        <v>0.09</v>
      </c>
      <c r="CO43" s="313">
        <f t="shared" si="234"/>
        <v>0.15</v>
      </c>
      <c r="CP43" s="313">
        <f t="shared" si="234"/>
        <v>0.15</v>
      </c>
      <c r="CQ43" s="313">
        <f t="shared" si="234"/>
        <v>0.24</v>
      </c>
      <c r="CR43" s="313">
        <f t="shared" si="234"/>
        <v>0.24</v>
      </c>
      <c r="CS43" s="313">
        <f t="shared" si="234"/>
        <v>0.36</v>
      </c>
      <c r="CT43" s="313">
        <f t="shared" si="234"/>
        <v>0.36</v>
      </c>
      <c r="CU43" s="313">
        <f t="shared" si="234"/>
        <v>0.51</v>
      </c>
      <c r="CV43" s="313">
        <f t="shared" si="234"/>
        <v>0.51</v>
      </c>
      <c r="CW43" s="313">
        <f t="shared" si="234"/>
        <v>0.54</v>
      </c>
      <c r="CX43" s="313">
        <f t="shared" si="234"/>
        <v>0.54</v>
      </c>
      <c r="CY43" s="313">
        <f t="shared" si="234"/>
        <v>0.39</v>
      </c>
      <c r="CZ43" s="313">
        <f t="shared" si="234"/>
        <v>0.39</v>
      </c>
      <c r="DA43" s="313">
        <f t="shared" si="234"/>
        <v>0.27</v>
      </c>
      <c r="DB43" s="313">
        <f t="shared" si="234"/>
        <v>0.27</v>
      </c>
      <c r="DC43" s="313">
        <f t="shared" si="234"/>
        <v>0.18</v>
      </c>
      <c r="DD43" s="313">
        <f t="shared" si="234"/>
        <v>0</v>
      </c>
      <c r="DE43" s="313">
        <f t="shared" si="234"/>
        <v>0.12</v>
      </c>
      <c r="DF43" s="313">
        <f t="shared" si="234"/>
        <v>0</v>
      </c>
      <c r="DG43" s="313">
        <f t="shared" si="234"/>
        <v>0.09</v>
      </c>
      <c r="DH43" s="313">
        <f t="shared" si="234"/>
        <v>0</v>
      </c>
      <c r="DI43" s="335">
        <f t="shared" si="108"/>
        <v>3.0000000000000004</v>
      </c>
      <c r="DJ43" s="313">
        <f t="shared" ref="DJ43:DM43" si="235">DJ38+DJ41</f>
        <v>2.6100000000000003</v>
      </c>
      <c r="DK43" s="313">
        <f t="shared" si="235"/>
        <v>2.6100000000000003</v>
      </c>
      <c r="DL43" s="335">
        <f t="shared" si="235"/>
        <v>3.0000000000000004</v>
      </c>
      <c r="DM43" s="313">
        <f t="shared" si="235"/>
        <v>2.6100000000000003</v>
      </c>
      <c r="DN43" s="337">
        <f t="shared" ref="DN43:DN44" si="236">+DN38+DN41</f>
        <v>2</v>
      </c>
      <c r="DO43" s="337"/>
      <c r="DP43" s="337"/>
      <c r="DQ43" s="337"/>
      <c r="DR43" s="337"/>
      <c r="DS43" s="337"/>
      <c r="DT43" s="337"/>
      <c r="DU43" s="337"/>
      <c r="DV43" s="337"/>
      <c r="DW43" s="337"/>
      <c r="DX43" s="337"/>
      <c r="DY43" s="337"/>
      <c r="DZ43" s="337"/>
      <c r="EA43" s="337"/>
      <c r="EB43" s="337"/>
      <c r="EC43" s="337"/>
      <c r="ED43" s="337"/>
      <c r="EE43" s="337"/>
      <c r="EF43" s="337"/>
      <c r="EG43" s="337"/>
      <c r="EH43" s="337"/>
      <c r="EI43" s="337"/>
      <c r="EJ43" s="337"/>
      <c r="EK43" s="337"/>
      <c r="EL43" s="337"/>
      <c r="EM43" s="339"/>
      <c r="EN43" s="339"/>
      <c r="EO43" s="339"/>
      <c r="EP43" s="339"/>
      <c r="EQ43" s="339">
        <f t="shared" ref="EQ43:EQ44" si="237">+EQ38+EQ41</f>
        <v>0</v>
      </c>
      <c r="ER43" s="340">
        <f t="shared" si="23"/>
        <v>1</v>
      </c>
      <c r="ES43" s="341">
        <f t="shared" si="224"/>
        <v>1</v>
      </c>
      <c r="ET43" s="341">
        <f t="shared" si="225"/>
        <v>0.87</v>
      </c>
      <c r="EU43" s="327">
        <f t="shared" si="89"/>
        <v>0.99530956848030017</v>
      </c>
      <c r="EV43" s="314">
        <f t="shared" si="219"/>
        <v>0.81615384615384612</v>
      </c>
      <c r="EW43" s="512"/>
      <c r="EX43" s="512"/>
      <c r="EY43" s="512"/>
      <c r="EZ43" s="512"/>
      <c r="FA43" s="512"/>
    </row>
    <row r="44" spans="1:157" ht="48.75" customHeight="1" thickBot="1" x14ac:dyDescent="0.3">
      <c r="A44" s="481"/>
      <c r="B44" s="481"/>
      <c r="C44" s="481"/>
      <c r="D44" s="481"/>
      <c r="E44" s="481"/>
      <c r="F44" s="48" t="s">
        <v>331</v>
      </c>
      <c r="G44" s="345">
        <f t="shared" si="226"/>
        <v>1220295566</v>
      </c>
      <c r="H44" s="346">
        <f t="shared" si="227"/>
        <v>166584000</v>
      </c>
      <c r="I44" s="346"/>
      <c r="J44" s="346"/>
      <c r="K44" s="346">
        <v>166584000</v>
      </c>
      <c r="L44" s="346">
        <v>0</v>
      </c>
      <c r="M44" s="346">
        <v>166584000</v>
      </c>
      <c r="N44" s="346">
        <v>91612000</v>
      </c>
      <c r="O44" s="346">
        <v>166584000</v>
      </c>
      <c r="P44" s="346">
        <v>91612000</v>
      </c>
      <c r="Q44" s="346">
        <v>166584000</v>
      </c>
      <c r="R44" s="346">
        <v>91612000</v>
      </c>
      <c r="S44" s="346">
        <v>166584000</v>
      </c>
      <c r="T44" s="346">
        <v>91612000</v>
      </c>
      <c r="U44" s="346">
        <v>166584000</v>
      </c>
      <c r="V44" s="346">
        <v>122884000</v>
      </c>
      <c r="W44" s="346">
        <v>166584000</v>
      </c>
      <c r="X44" s="346">
        <v>122884000</v>
      </c>
      <c r="Y44" s="346">
        <v>122884000</v>
      </c>
      <c r="Z44" s="346">
        <v>166584000</v>
      </c>
      <c r="AA44" s="346">
        <v>122884000</v>
      </c>
      <c r="AB44" s="346">
        <f t="shared" ref="AB44:AZ44" si="238">+AB39+AB42</f>
        <v>276430733</v>
      </c>
      <c r="AC44" s="346">
        <f t="shared" si="238"/>
        <v>10775000</v>
      </c>
      <c r="AD44" s="346">
        <f t="shared" si="238"/>
        <v>10775000</v>
      </c>
      <c r="AE44" s="346">
        <f t="shared" si="238"/>
        <v>115201000</v>
      </c>
      <c r="AF44" s="346">
        <f t="shared" si="238"/>
        <v>115201000</v>
      </c>
      <c r="AG44" s="346">
        <f t="shared" si="238"/>
        <v>72752600</v>
      </c>
      <c r="AH44" s="346">
        <f t="shared" si="238"/>
        <v>72752600</v>
      </c>
      <c r="AI44" s="346">
        <f t="shared" si="238"/>
        <v>6319300</v>
      </c>
      <c r="AJ44" s="346">
        <f t="shared" si="238"/>
        <v>6319300</v>
      </c>
      <c r="AK44" s="346">
        <f t="shared" si="238"/>
        <v>0</v>
      </c>
      <c r="AL44" s="346">
        <f t="shared" si="238"/>
        <v>0</v>
      </c>
      <c r="AM44" s="346">
        <f t="shared" si="238"/>
        <v>0</v>
      </c>
      <c r="AN44" s="346">
        <f t="shared" si="238"/>
        <v>0</v>
      </c>
      <c r="AO44" s="346">
        <f t="shared" si="238"/>
        <v>0</v>
      </c>
      <c r="AP44" s="346">
        <f t="shared" si="238"/>
        <v>0</v>
      </c>
      <c r="AQ44" s="346">
        <f t="shared" si="238"/>
        <v>0</v>
      </c>
      <c r="AR44" s="346">
        <f t="shared" si="238"/>
        <v>0</v>
      </c>
      <c r="AS44" s="346">
        <f t="shared" si="238"/>
        <v>0</v>
      </c>
      <c r="AT44" s="346">
        <f t="shared" si="238"/>
        <v>0</v>
      </c>
      <c r="AU44" s="346">
        <f t="shared" si="238"/>
        <v>0</v>
      </c>
      <c r="AV44" s="346">
        <f t="shared" si="238"/>
        <v>0</v>
      </c>
      <c r="AW44" s="346">
        <f t="shared" si="238"/>
        <v>1676000</v>
      </c>
      <c r="AX44" s="346">
        <f t="shared" si="238"/>
        <v>0</v>
      </c>
      <c r="AY44" s="346">
        <f t="shared" si="238"/>
        <v>0</v>
      </c>
      <c r="AZ44" s="346">
        <f t="shared" si="238"/>
        <v>0</v>
      </c>
      <c r="BA44" s="346">
        <f t="shared" si="201"/>
        <v>206723900</v>
      </c>
      <c r="BB44" s="346">
        <f t="shared" ref="BB44:CD44" si="239">+BB39+BB42</f>
        <v>206723900</v>
      </c>
      <c r="BC44" s="346">
        <f t="shared" si="239"/>
        <v>205047900</v>
      </c>
      <c r="BD44" s="346">
        <f t="shared" si="239"/>
        <v>206723900</v>
      </c>
      <c r="BE44" s="346">
        <f t="shared" si="239"/>
        <v>205047900</v>
      </c>
      <c r="BF44" s="346">
        <f t="shared" si="239"/>
        <v>182263800</v>
      </c>
      <c r="BG44" s="346">
        <f t="shared" si="239"/>
        <v>171954000</v>
      </c>
      <c r="BH44" s="346">
        <f t="shared" si="239"/>
        <v>171954000</v>
      </c>
      <c r="BI44" s="346">
        <f t="shared" si="239"/>
        <v>9073800</v>
      </c>
      <c r="BJ44" s="346">
        <f t="shared" si="239"/>
        <v>0</v>
      </c>
      <c r="BK44" s="346">
        <f t="shared" si="239"/>
        <v>0</v>
      </c>
      <c r="BL44" s="346">
        <f t="shared" si="239"/>
        <v>9073800</v>
      </c>
      <c r="BM44" s="346">
        <f t="shared" si="239"/>
        <v>0</v>
      </c>
      <c r="BN44" s="346">
        <f t="shared" si="239"/>
        <v>0</v>
      </c>
      <c r="BO44" s="346">
        <f t="shared" si="239"/>
        <v>-22580000</v>
      </c>
      <c r="BP44" s="346">
        <f t="shared" si="239"/>
        <v>0</v>
      </c>
      <c r="BQ44" s="346">
        <f t="shared" si="239"/>
        <v>0</v>
      </c>
      <c r="BR44" s="346">
        <f t="shared" si="239"/>
        <v>0</v>
      </c>
      <c r="BS44" s="346">
        <f t="shared" si="239"/>
        <v>0</v>
      </c>
      <c r="BT44" s="346">
        <f t="shared" si="239"/>
        <v>0</v>
      </c>
      <c r="BU44" s="346">
        <f t="shared" si="239"/>
        <v>0</v>
      </c>
      <c r="BV44" s="346">
        <f t="shared" si="239"/>
        <v>0</v>
      </c>
      <c r="BW44" s="346">
        <f t="shared" si="239"/>
        <v>0</v>
      </c>
      <c r="BX44" s="346">
        <f t="shared" si="239"/>
        <v>0</v>
      </c>
      <c r="BY44" s="346">
        <f t="shared" si="239"/>
        <v>0</v>
      </c>
      <c r="BZ44" s="346">
        <f t="shared" si="239"/>
        <v>0</v>
      </c>
      <c r="CA44" s="346">
        <f t="shared" si="239"/>
        <v>14647933</v>
      </c>
      <c r="CB44" s="346">
        <f t="shared" si="239"/>
        <v>0</v>
      </c>
      <c r="CC44" s="346">
        <f t="shared" si="239"/>
        <v>22580000</v>
      </c>
      <c r="CD44" s="346">
        <f t="shared" si="239"/>
        <v>14647933</v>
      </c>
      <c r="CE44" s="346">
        <f t="shared" si="204"/>
        <v>195675733</v>
      </c>
      <c r="CF44" s="346">
        <f t="shared" ref="CF44:DH44" si="240">+CF39+CF42</f>
        <v>195675733</v>
      </c>
      <c r="CG44" s="346">
        <f t="shared" si="240"/>
        <v>195675733</v>
      </c>
      <c r="CH44" s="346">
        <f t="shared" si="240"/>
        <v>195675733</v>
      </c>
      <c r="CI44" s="346">
        <f t="shared" si="240"/>
        <v>195675733</v>
      </c>
      <c r="CJ44" s="346">
        <f t="shared" si="240"/>
        <v>129795933</v>
      </c>
      <c r="CK44" s="346">
        <f t="shared" si="240"/>
        <v>9553000</v>
      </c>
      <c r="CL44" s="346">
        <f t="shared" si="240"/>
        <v>9553000</v>
      </c>
      <c r="CM44" s="346">
        <f t="shared" si="240"/>
        <v>109774933</v>
      </c>
      <c r="CN44" s="346">
        <f t="shared" si="240"/>
        <v>109774933</v>
      </c>
      <c r="CO44" s="346">
        <f t="shared" si="240"/>
        <v>0</v>
      </c>
      <c r="CP44" s="346">
        <f t="shared" si="240"/>
        <v>0</v>
      </c>
      <c r="CQ44" s="346">
        <f t="shared" si="240"/>
        <v>0</v>
      </c>
      <c r="CR44" s="346">
        <f t="shared" si="240"/>
        <v>0</v>
      </c>
      <c r="CS44" s="346">
        <f t="shared" si="240"/>
        <v>0</v>
      </c>
      <c r="CT44" s="346">
        <f t="shared" si="240"/>
        <v>0</v>
      </c>
      <c r="CU44" s="346">
        <f t="shared" si="240"/>
        <v>98928000</v>
      </c>
      <c r="CV44" s="346">
        <f t="shared" si="240"/>
        <v>0</v>
      </c>
      <c r="CW44" s="346">
        <f t="shared" si="240"/>
        <v>0</v>
      </c>
      <c r="CX44" s="346">
        <f t="shared" si="240"/>
        <v>90030000</v>
      </c>
      <c r="CY44" s="346">
        <f t="shared" si="240"/>
        <v>0</v>
      </c>
      <c r="CZ44" s="346">
        <f t="shared" si="240"/>
        <v>0</v>
      </c>
      <c r="DA44" s="346">
        <f t="shared" si="240"/>
        <v>0</v>
      </c>
      <c r="DB44" s="346">
        <f t="shared" si="240"/>
        <v>0</v>
      </c>
      <c r="DC44" s="346">
        <f t="shared" si="240"/>
        <v>0</v>
      </c>
      <c r="DD44" s="346">
        <f t="shared" si="240"/>
        <v>0</v>
      </c>
      <c r="DE44" s="346">
        <f t="shared" si="240"/>
        <v>0</v>
      </c>
      <c r="DF44" s="346">
        <f t="shared" si="240"/>
        <v>0</v>
      </c>
      <c r="DG44" s="346">
        <f t="shared" si="240"/>
        <v>0</v>
      </c>
      <c r="DH44" s="346">
        <f t="shared" si="240"/>
        <v>0</v>
      </c>
      <c r="DI44" s="346">
        <f t="shared" si="108"/>
        <v>218255933</v>
      </c>
      <c r="DJ44" s="346">
        <f t="shared" ref="DJ44:DM44" si="241">DJ39+DJ42</f>
        <v>218255933</v>
      </c>
      <c r="DK44" s="346">
        <f t="shared" si="241"/>
        <v>209357933</v>
      </c>
      <c r="DL44" s="346">
        <f t="shared" si="241"/>
        <v>218255933</v>
      </c>
      <c r="DM44" s="346">
        <f t="shared" si="241"/>
        <v>209357933</v>
      </c>
      <c r="DN44" s="346">
        <f t="shared" si="236"/>
        <v>478432000</v>
      </c>
      <c r="DO44" s="348">
        <f t="shared" ref="DO44:EL44" si="242">+DO39+DO42</f>
        <v>0</v>
      </c>
      <c r="DP44" s="348">
        <f t="shared" si="242"/>
        <v>0</v>
      </c>
      <c r="DQ44" s="348">
        <f t="shared" si="242"/>
        <v>0</v>
      </c>
      <c r="DR44" s="348">
        <f t="shared" si="242"/>
        <v>0</v>
      </c>
      <c r="DS44" s="348">
        <f t="shared" si="242"/>
        <v>0</v>
      </c>
      <c r="DT44" s="348">
        <f t="shared" si="242"/>
        <v>0</v>
      </c>
      <c r="DU44" s="348">
        <f t="shared" si="242"/>
        <v>0</v>
      </c>
      <c r="DV44" s="348">
        <f t="shared" si="242"/>
        <v>0</v>
      </c>
      <c r="DW44" s="348">
        <f t="shared" si="242"/>
        <v>0</v>
      </c>
      <c r="DX44" s="348">
        <f t="shared" si="242"/>
        <v>0</v>
      </c>
      <c r="DY44" s="348">
        <f t="shared" si="242"/>
        <v>0</v>
      </c>
      <c r="DZ44" s="348">
        <f t="shared" si="242"/>
        <v>0</v>
      </c>
      <c r="EA44" s="348">
        <f t="shared" si="242"/>
        <v>0</v>
      </c>
      <c r="EB44" s="348">
        <f t="shared" si="242"/>
        <v>0</v>
      </c>
      <c r="EC44" s="348">
        <f t="shared" si="242"/>
        <v>0</v>
      </c>
      <c r="ED44" s="348">
        <f t="shared" si="242"/>
        <v>0</v>
      </c>
      <c r="EE44" s="348">
        <f t="shared" si="242"/>
        <v>0</v>
      </c>
      <c r="EF44" s="348">
        <f t="shared" si="242"/>
        <v>0</v>
      </c>
      <c r="EG44" s="348">
        <f t="shared" si="242"/>
        <v>0</v>
      </c>
      <c r="EH44" s="348">
        <f t="shared" si="242"/>
        <v>0</v>
      </c>
      <c r="EI44" s="348">
        <f t="shared" si="242"/>
        <v>0</v>
      </c>
      <c r="EJ44" s="348">
        <f t="shared" si="242"/>
        <v>0</v>
      </c>
      <c r="EK44" s="348">
        <f t="shared" si="242"/>
        <v>0</v>
      </c>
      <c r="EL44" s="348">
        <f t="shared" si="242"/>
        <v>0</v>
      </c>
      <c r="EM44" s="348"/>
      <c r="EN44" s="348"/>
      <c r="EO44" s="348"/>
      <c r="EP44" s="348"/>
      <c r="EQ44" s="348">
        <f t="shared" si="237"/>
        <v>0</v>
      </c>
      <c r="ER44" s="349">
        <f t="shared" si="23"/>
        <v>0</v>
      </c>
      <c r="ES44" s="350">
        <f>+DK44/DJ44</f>
        <v>0.95923134882202721</v>
      </c>
      <c r="ET44" s="350">
        <f>+DM44/DL44</f>
        <v>0.95923134882202721</v>
      </c>
      <c r="EU44" s="351">
        <f t="shared" si="89"/>
        <v>0.93105783506821349</v>
      </c>
      <c r="EV44" s="352">
        <f>(AA44+BE44+CI44+DM44)/G44</f>
        <v>0.60064593072527805</v>
      </c>
      <c r="EW44" s="514"/>
      <c r="EX44" s="512"/>
      <c r="EY44" s="512"/>
      <c r="EZ44" s="512"/>
      <c r="FA44" s="512"/>
    </row>
    <row r="45" spans="1:157" ht="38.25" customHeight="1" thickBot="1" x14ac:dyDescent="0.3">
      <c r="A45" s="506" t="s">
        <v>340</v>
      </c>
      <c r="B45" s="507"/>
      <c r="C45" s="507"/>
      <c r="D45" s="507"/>
      <c r="E45" s="508"/>
      <c r="F45" s="51" t="s">
        <v>341</v>
      </c>
      <c r="G45" s="367">
        <f>G11+G18+G25+G32+G39</f>
        <v>23621512702.333332</v>
      </c>
      <c r="H45" s="368">
        <f t="shared" ref="H45:DN45" si="243">H11+H18+H25+H32+H39</f>
        <v>3531650000</v>
      </c>
      <c r="I45" s="368">
        <f t="shared" si="243"/>
        <v>0</v>
      </c>
      <c r="J45" s="368">
        <f t="shared" si="243"/>
        <v>0</v>
      </c>
      <c r="K45" s="368">
        <f t="shared" si="243"/>
        <v>3531650000</v>
      </c>
      <c r="L45" s="368">
        <f t="shared" si="243"/>
        <v>127032000</v>
      </c>
      <c r="M45" s="368">
        <f t="shared" si="243"/>
        <v>3531650000</v>
      </c>
      <c r="N45" s="368">
        <f t="shared" si="243"/>
        <v>552744000</v>
      </c>
      <c r="O45" s="368">
        <f t="shared" si="243"/>
        <v>3531650000</v>
      </c>
      <c r="P45" s="368">
        <f t="shared" si="243"/>
        <v>552744000</v>
      </c>
      <c r="Q45" s="368">
        <f t="shared" si="243"/>
        <v>3531650000</v>
      </c>
      <c r="R45" s="368">
        <f t="shared" si="243"/>
        <v>571244160</v>
      </c>
      <c r="S45" s="368">
        <f t="shared" si="243"/>
        <v>3531650000</v>
      </c>
      <c r="T45" s="368">
        <f t="shared" si="243"/>
        <v>643151350</v>
      </c>
      <c r="U45" s="368">
        <f t="shared" si="243"/>
        <v>3531650000</v>
      </c>
      <c r="V45" s="368">
        <f t="shared" si="243"/>
        <v>3356203598</v>
      </c>
      <c r="W45" s="368">
        <f t="shared" si="243"/>
        <v>3531650000</v>
      </c>
      <c r="X45" s="368">
        <f t="shared" si="243"/>
        <v>3356203598</v>
      </c>
      <c r="Y45" s="368">
        <f t="shared" si="243"/>
        <v>3356203598</v>
      </c>
      <c r="Z45" s="368">
        <f t="shared" si="243"/>
        <v>3531650000</v>
      </c>
      <c r="AA45" s="368">
        <f t="shared" si="243"/>
        <v>3356203598</v>
      </c>
      <c r="AB45" s="368">
        <f t="shared" si="243"/>
        <v>4671772000</v>
      </c>
      <c r="AC45" s="368">
        <f t="shared" si="243"/>
        <v>0</v>
      </c>
      <c r="AD45" s="368">
        <f t="shared" si="243"/>
        <v>0</v>
      </c>
      <c r="AE45" s="368">
        <f t="shared" si="243"/>
        <v>684862300</v>
      </c>
      <c r="AF45" s="368">
        <f t="shared" si="243"/>
        <v>684862300</v>
      </c>
      <c r="AG45" s="368">
        <f t="shared" si="243"/>
        <v>937780875</v>
      </c>
      <c r="AH45" s="368">
        <f t="shared" si="243"/>
        <v>937780875</v>
      </c>
      <c r="AI45" s="368">
        <f t="shared" si="243"/>
        <v>20043150</v>
      </c>
      <c r="AJ45" s="368">
        <f t="shared" si="243"/>
        <v>20043150</v>
      </c>
      <c r="AK45" s="368">
        <f t="shared" si="243"/>
        <v>212857150</v>
      </c>
      <c r="AL45" s="368">
        <f t="shared" si="243"/>
        <v>212857150</v>
      </c>
      <c r="AM45" s="368">
        <f t="shared" si="243"/>
        <v>455830219</v>
      </c>
      <c r="AN45" s="368">
        <f t="shared" si="243"/>
        <v>1023403671</v>
      </c>
      <c r="AO45" s="368">
        <f t="shared" si="243"/>
        <v>601921602</v>
      </c>
      <c r="AP45" s="368">
        <f t="shared" si="243"/>
        <v>30903150</v>
      </c>
      <c r="AQ45" s="368">
        <f t="shared" si="243"/>
        <v>56992410</v>
      </c>
      <c r="AR45" s="368">
        <f t="shared" si="243"/>
        <v>28843150</v>
      </c>
      <c r="AS45" s="368">
        <f t="shared" si="243"/>
        <v>64813257</v>
      </c>
      <c r="AT45" s="368">
        <f t="shared" si="243"/>
        <v>58619997</v>
      </c>
      <c r="AU45" s="368">
        <f t="shared" si="243"/>
        <v>348932410</v>
      </c>
      <c r="AV45" s="368">
        <f t="shared" si="243"/>
        <v>0</v>
      </c>
      <c r="AW45" s="368">
        <f t="shared" si="243"/>
        <v>526416501</v>
      </c>
      <c r="AX45" s="368">
        <f t="shared" si="243"/>
        <v>432841878</v>
      </c>
      <c r="AY45" s="368">
        <f t="shared" si="243"/>
        <v>185085126</v>
      </c>
      <c r="AZ45" s="368">
        <f t="shared" si="243"/>
        <v>496936526</v>
      </c>
      <c r="BA45" s="368">
        <f t="shared" si="243"/>
        <v>4095535000</v>
      </c>
      <c r="BB45" s="368">
        <f t="shared" si="243"/>
        <v>4095535000</v>
      </c>
      <c r="BC45" s="368">
        <f t="shared" si="243"/>
        <v>3927091847</v>
      </c>
      <c r="BD45" s="368">
        <f t="shared" si="243"/>
        <v>4095535000</v>
      </c>
      <c r="BE45" s="368">
        <f t="shared" si="243"/>
        <v>3927091847</v>
      </c>
      <c r="BF45" s="368">
        <f t="shared" si="243"/>
        <v>5479879000</v>
      </c>
      <c r="BG45" s="368">
        <f t="shared" si="243"/>
        <v>2025100152</v>
      </c>
      <c r="BH45" s="368">
        <f t="shared" si="243"/>
        <v>2025100152</v>
      </c>
      <c r="BI45" s="368">
        <f t="shared" si="243"/>
        <v>714684000</v>
      </c>
      <c r="BJ45" s="368">
        <f t="shared" si="243"/>
        <v>546748956</v>
      </c>
      <c r="BK45" s="368">
        <f t="shared" si="243"/>
        <v>-52879044</v>
      </c>
      <c r="BL45" s="368">
        <f t="shared" si="243"/>
        <v>0</v>
      </c>
      <c r="BM45" s="368">
        <f t="shared" si="243"/>
        <v>0</v>
      </c>
      <c r="BN45" s="368">
        <f t="shared" si="243"/>
        <v>9913477</v>
      </c>
      <c r="BO45" s="368">
        <f t="shared" si="243"/>
        <v>0</v>
      </c>
      <c r="BP45" s="368">
        <f t="shared" si="243"/>
        <v>2888724</v>
      </c>
      <c r="BQ45" s="368">
        <f t="shared" si="243"/>
        <v>378848366</v>
      </c>
      <c r="BR45" s="368">
        <f t="shared" si="243"/>
        <v>382160016</v>
      </c>
      <c r="BS45" s="368">
        <f t="shared" si="243"/>
        <v>770291000</v>
      </c>
      <c r="BT45" s="368">
        <f t="shared" si="243"/>
        <v>211556173</v>
      </c>
      <c r="BU45" s="368">
        <f t="shared" si="243"/>
        <v>1210736610</v>
      </c>
      <c r="BV45" s="368">
        <f t="shared" si="243"/>
        <v>621352478</v>
      </c>
      <c r="BW45" s="368">
        <f t="shared" si="243"/>
        <v>122905572</v>
      </c>
      <c r="BX45" s="368">
        <f t="shared" si="243"/>
        <v>173197900</v>
      </c>
      <c r="BY45" s="368">
        <f t="shared" si="243"/>
        <v>40201902</v>
      </c>
      <c r="BZ45" s="368">
        <f t="shared" si="243"/>
        <v>128349230</v>
      </c>
      <c r="CA45" s="368">
        <f t="shared" si="243"/>
        <v>173571466.33333331</v>
      </c>
      <c r="CB45" s="368">
        <f t="shared" si="243"/>
        <v>104714383.33333334</v>
      </c>
      <c r="CC45" s="368">
        <f t="shared" si="243"/>
        <v>96418975.666666657</v>
      </c>
      <c r="CD45" s="368">
        <f t="shared" si="243"/>
        <v>1206180168</v>
      </c>
      <c r="CE45" s="368">
        <f t="shared" si="243"/>
        <v>5479879000</v>
      </c>
      <c r="CF45" s="368">
        <f t="shared" si="243"/>
        <v>5479879000</v>
      </c>
      <c r="CG45" s="368">
        <f t="shared" si="243"/>
        <v>5412161657.333333</v>
      </c>
      <c r="CH45" s="368">
        <f t="shared" si="243"/>
        <v>5479879000</v>
      </c>
      <c r="CI45" s="368">
        <f t="shared" si="243"/>
        <v>5412161657.333333</v>
      </c>
      <c r="CJ45" s="368">
        <f t="shared" si="243"/>
        <v>6000000000</v>
      </c>
      <c r="CK45" s="368">
        <f t="shared" si="243"/>
        <v>0</v>
      </c>
      <c r="CL45" s="368">
        <f t="shared" si="243"/>
        <v>0</v>
      </c>
      <c r="CM45" s="368">
        <f t="shared" si="243"/>
        <v>1695271984</v>
      </c>
      <c r="CN45" s="368">
        <f t="shared" si="243"/>
        <v>1629995444</v>
      </c>
      <c r="CO45" s="368">
        <f t="shared" si="243"/>
        <v>388500000</v>
      </c>
      <c r="CP45" s="368">
        <f t="shared" si="243"/>
        <v>392475701</v>
      </c>
      <c r="CQ45" s="368">
        <f t="shared" si="243"/>
        <v>1674920621</v>
      </c>
      <c r="CR45" s="368">
        <f t="shared" si="243"/>
        <v>125987655</v>
      </c>
      <c r="CS45" s="368">
        <f t="shared" si="243"/>
        <v>192592000</v>
      </c>
      <c r="CT45" s="368">
        <f t="shared" si="243"/>
        <v>490685240</v>
      </c>
      <c r="CU45" s="368">
        <f t="shared" si="243"/>
        <v>1601323000</v>
      </c>
      <c r="CV45" s="368">
        <f t="shared" si="243"/>
        <v>715416428</v>
      </c>
      <c r="CW45" s="368">
        <f t="shared" si="243"/>
        <v>0</v>
      </c>
      <c r="CX45" s="368">
        <f t="shared" si="243"/>
        <v>199539710</v>
      </c>
      <c r="CY45" s="368">
        <f t="shared" si="243"/>
        <v>150000000</v>
      </c>
      <c r="CZ45" s="368">
        <f t="shared" si="243"/>
        <v>204826046</v>
      </c>
      <c r="DA45" s="368">
        <f t="shared" si="243"/>
        <v>253364179</v>
      </c>
      <c r="DB45" s="368">
        <f>DB11+DB18+DB25+DB32+DB39</f>
        <v>279916860</v>
      </c>
      <c r="DC45" s="368">
        <f t="shared" si="243"/>
        <v>0</v>
      </c>
      <c r="DD45" s="368">
        <f t="shared" si="243"/>
        <v>0</v>
      </c>
      <c r="DE45" s="368">
        <f t="shared" si="243"/>
        <v>0</v>
      </c>
      <c r="DF45" s="368">
        <f t="shared" si="243"/>
        <v>0</v>
      </c>
      <c r="DG45" s="368">
        <f t="shared" si="243"/>
        <v>-15442184</v>
      </c>
      <c r="DH45" s="368">
        <f t="shared" si="243"/>
        <v>0</v>
      </c>
      <c r="DI45" s="368">
        <f t="shared" si="243"/>
        <v>5940529600</v>
      </c>
      <c r="DJ45" s="368">
        <f>DJ11+DJ18+DJ25+DJ32+DJ39</f>
        <v>5917759600</v>
      </c>
      <c r="DK45" s="368">
        <f t="shared" si="243"/>
        <v>4038843084</v>
      </c>
      <c r="DL45" s="368">
        <f t="shared" si="243"/>
        <v>5940529600</v>
      </c>
      <c r="DM45" s="368">
        <f>DM11+DM18+DM25+DM32+DM39</f>
        <v>4038843084</v>
      </c>
      <c r="DN45" s="369">
        <f t="shared" si="243"/>
        <v>4985526000</v>
      </c>
      <c r="DO45" s="365">
        <f t="shared" ref="DO45:EQ45" si="244">+DO11+DO18+DO25+DO39+DO32</f>
        <v>0</v>
      </c>
      <c r="DP45" s="342">
        <f t="shared" si="244"/>
        <v>0</v>
      </c>
      <c r="DQ45" s="342">
        <f t="shared" si="244"/>
        <v>0</v>
      </c>
      <c r="DR45" s="342">
        <f t="shared" si="244"/>
        <v>0</v>
      </c>
      <c r="DS45" s="342">
        <f t="shared" si="244"/>
        <v>0</v>
      </c>
      <c r="DT45" s="342">
        <f t="shared" si="244"/>
        <v>0</v>
      </c>
      <c r="DU45" s="342">
        <f t="shared" si="244"/>
        <v>0</v>
      </c>
      <c r="DV45" s="342">
        <f t="shared" si="244"/>
        <v>0</v>
      </c>
      <c r="DW45" s="342">
        <f t="shared" si="244"/>
        <v>0</v>
      </c>
      <c r="DX45" s="342">
        <f t="shared" si="244"/>
        <v>0</v>
      </c>
      <c r="DY45" s="342">
        <f t="shared" si="244"/>
        <v>0</v>
      </c>
      <c r="DZ45" s="342">
        <f t="shared" si="244"/>
        <v>0</v>
      </c>
      <c r="EA45" s="342">
        <f t="shared" si="244"/>
        <v>0</v>
      </c>
      <c r="EB45" s="342">
        <f t="shared" si="244"/>
        <v>0</v>
      </c>
      <c r="EC45" s="342">
        <f t="shared" si="244"/>
        <v>0</v>
      </c>
      <c r="ED45" s="342">
        <f t="shared" si="244"/>
        <v>0</v>
      </c>
      <c r="EE45" s="342">
        <f t="shared" si="244"/>
        <v>0</v>
      </c>
      <c r="EF45" s="342">
        <f t="shared" si="244"/>
        <v>0</v>
      </c>
      <c r="EG45" s="342">
        <f t="shared" si="244"/>
        <v>0</v>
      </c>
      <c r="EH45" s="342">
        <f t="shared" si="244"/>
        <v>0</v>
      </c>
      <c r="EI45" s="342">
        <f t="shared" si="244"/>
        <v>0</v>
      </c>
      <c r="EJ45" s="342">
        <f t="shared" si="244"/>
        <v>0</v>
      </c>
      <c r="EK45" s="342">
        <f t="shared" si="244"/>
        <v>0</v>
      </c>
      <c r="EL45" s="342">
        <f t="shared" si="244"/>
        <v>0</v>
      </c>
      <c r="EM45" s="342">
        <f t="shared" si="244"/>
        <v>0</v>
      </c>
      <c r="EN45" s="342">
        <f t="shared" si="244"/>
        <v>0</v>
      </c>
      <c r="EO45" s="366">
        <f t="shared" si="244"/>
        <v>0</v>
      </c>
      <c r="EP45" s="366">
        <f t="shared" si="244"/>
        <v>0</v>
      </c>
      <c r="EQ45" s="328">
        <f t="shared" si="244"/>
        <v>0</v>
      </c>
      <c r="ER45" s="515"/>
      <c r="ES45" s="516"/>
      <c r="ET45" s="516"/>
      <c r="EU45" s="516"/>
      <c r="EV45" s="516"/>
      <c r="EW45" s="516"/>
      <c r="EX45" s="516"/>
      <c r="EY45" s="516"/>
      <c r="EZ45" s="516"/>
      <c r="FA45" s="517"/>
    </row>
    <row r="46" spans="1:157" ht="38.25" customHeight="1" x14ac:dyDescent="0.25">
      <c r="A46" s="455"/>
      <c r="B46" s="456"/>
      <c r="C46" s="456"/>
      <c r="D46" s="456"/>
      <c r="E46" s="509"/>
      <c r="F46" s="52" t="s">
        <v>342</v>
      </c>
      <c r="G46" s="370">
        <f t="shared" ref="G46:DN46" si="245">G14+G21+G28+G35+G42</f>
        <v>5036359003</v>
      </c>
      <c r="H46" s="371">
        <f t="shared" si="245"/>
        <v>0</v>
      </c>
      <c r="I46" s="371">
        <f t="shared" si="245"/>
        <v>0</v>
      </c>
      <c r="J46" s="371">
        <f t="shared" si="245"/>
        <v>0</v>
      </c>
      <c r="K46" s="371">
        <f t="shared" si="245"/>
        <v>0</v>
      </c>
      <c r="L46" s="371">
        <f t="shared" si="245"/>
        <v>0</v>
      </c>
      <c r="M46" s="371">
        <f t="shared" si="245"/>
        <v>0</v>
      </c>
      <c r="N46" s="371">
        <f t="shared" si="245"/>
        <v>0</v>
      </c>
      <c r="O46" s="371">
        <f t="shared" si="245"/>
        <v>0</v>
      </c>
      <c r="P46" s="371">
        <f t="shared" si="245"/>
        <v>0</v>
      </c>
      <c r="Q46" s="371">
        <f t="shared" si="245"/>
        <v>0</v>
      </c>
      <c r="R46" s="371">
        <f t="shared" si="245"/>
        <v>0</v>
      </c>
      <c r="S46" s="371">
        <f t="shared" si="245"/>
        <v>0</v>
      </c>
      <c r="T46" s="371">
        <f t="shared" si="245"/>
        <v>0</v>
      </c>
      <c r="U46" s="371">
        <f t="shared" si="245"/>
        <v>0</v>
      </c>
      <c r="V46" s="371">
        <f t="shared" si="245"/>
        <v>0</v>
      </c>
      <c r="W46" s="371">
        <f t="shared" si="245"/>
        <v>0</v>
      </c>
      <c r="X46" s="371">
        <f t="shared" si="245"/>
        <v>0</v>
      </c>
      <c r="Y46" s="371">
        <f t="shared" si="245"/>
        <v>0</v>
      </c>
      <c r="Z46" s="371">
        <f t="shared" si="245"/>
        <v>0</v>
      </c>
      <c r="AA46" s="371">
        <f t="shared" si="245"/>
        <v>0</v>
      </c>
      <c r="AB46" s="371">
        <f t="shared" si="245"/>
        <v>2788089293.1600003</v>
      </c>
      <c r="AC46" s="371">
        <f t="shared" si="245"/>
        <v>88395723</v>
      </c>
      <c r="AD46" s="371">
        <f t="shared" si="245"/>
        <v>88395723</v>
      </c>
      <c r="AE46" s="371">
        <f t="shared" si="245"/>
        <v>505599677</v>
      </c>
      <c r="AF46" s="371">
        <f t="shared" si="245"/>
        <v>505599677</v>
      </c>
      <c r="AG46" s="371">
        <f t="shared" si="245"/>
        <v>220776445</v>
      </c>
      <c r="AH46" s="371">
        <f t="shared" si="245"/>
        <v>220776445</v>
      </c>
      <c r="AI46" s="371">
        <f t="shared" si="245"/>
        <v>224392451</v>
      </c>
      <c r="AJ46" s="371">
        <f t="shared" si="245"/>
        <v>224392451</v>
      </c>
      <c r="AK46" s="371">
        <f t="shared" si="245"/>
        <v>344960804</v>
      </c>
      <c r="AL46" s="371">
        <f t="shared" si="245"/>
        <v>344960804</v>
      </c>
      <c r="AM46" s="371">
        <f t="shared" si="245"/>
        <v>58928348</v>
      </c>
      <c r="AN46" s="371">
        <f t="shared" si="245"/>
        <v>58928348</v>
      </c>
      <c r="AO46" s="371">
        <f t="shared" si="245"/>
        <v>751508348</v>
      </c>
      <c r="AP46" s="371">
        <f t="shared" si="245"/>
        <v>58928348</v>
      </c>
      <c r="AQ46" s="371">
        <f t="shared" si="245"/>
        <v>129741404</v>
      </c>
      <c r="AR46" s="371">
        <f t="shared" si="245"/>
        <v>822321404</v>
      </c>
      <c r="AS46" s="371">
        <f t="shared" si="245"/>
        <v>192362194</v>
      </c>
      <c r="AT46" s="371">
        <f t="shared" si="245"/>
        <v>141543580</v>
      </c>
      <c r="AU46" s="371">
        <f t="shared" si="245"/>
        <v>135725701</v>
      </c>
      <c r="AV46" s="371">
        <f t="shared" si="245"/>
        <v>186544315</v>
      </c>
      <c r="AW46" s="371">
        <f t="shared" si="245"/>
        <v>58928347.799999997</v>
      </c>
      <c r="AX46" s="371">
        <f t="shared" si="245"/>
        <v>58928348</v>
      </c>
      <c r="AY46" s="371">
        <f t="shared" si="245"/>
        <v>70714017.359999999</v>
      </c>
      <c r="AZ46" s="371">
        <f t="shared" si="245"/>
        <v>0</v>
      </c>
      <c r="BA46" s="371">
        <f t="shared" si="245"/>
        <v>2782033460.1600003</v>
      </c>
      <c r="BB46" s="371">
        <f t="shared" si="245"/>
        <v>2782033460.1600003</v>
      </c>
      <c r="BC46" s="371">
        <f t="shared" si="245"/>
        <v>2711319443</v>
      </c>
      <c r="BD46" s="371">
        <f t="shared" si="245"/>
        <v>2782033460.1600003</v>
      </c>
      <c r="BE46" s="371">
        <f t="shared" si="245"/>
        <v>2711319443</v>
      </c>
      <c r="BF46" s="371">
        <f t="shared" si="245"/>
        <v>1007601184</v>
      </c>
      <c r="BG46" s="371">
        <f t="shared" si="245"/>
        <v>367015096</v>
      </c>
      <c r="BH46" s="371">
        <f t="shared" si="245"/>
        <v>367015096</v>
      </c>
      <c r="BI46" s="371">
        <f t="shared" si="245"/>
        <v>138550892</v>
      </c>
      <c r="BJ46" s="371">
        <f t="shared" si="245"/>
        <v>111058172</v>
      </c>
      <c r="BK46" s="371">
        <f t="shared" si="245"/>
        <v>405061036</v>
      </c>
      <c r="BL46" s="371">
        <f t="shared" si="245"/>
        <v>66747370</v>
      </c>
      <c r="BM46" s="371">
        <f t="shared" si="245"/>
        <v>47404770</v>
      </c>
      <c r="BN46" s="371">
        <f t="shared" si="245"/>
        <v>406721836</v>
      </c>
      <c r="BO46" s="371">
        <f t="shared" si="245"/>
        <v>-25105830</v>
      </c>
      <c r="BP46" s="371">
        <f t="shared" si="245"/>
        <v>16656903</v>
      </c>
      <c r="BQ46" s="371">
        <f t="shared" si="245"/>
        <v>7441000</v>
      </c>
      <c r="BR46" s="371">
        <f t="shared" si="245"/>
        <v>7441000</v>
      </c>
      <c r="BS46" s="371">
        <f t="shared" si="245"/>
        <v>7441000</v>
      </c>
      <c r="BT46" s="371">
        <f t="shared" si="245"/>
        <v>7441000</v>
      </c>
      <c r="BU46" s="371">
        <f t="shared" si="245"/>
        <v>4960667</v>
      </c>
      <c r="BV46" s="371">
        <f t="shared" si="245"/>
        <v>4960667</v>
      </c>
      <c r="BW46" s="371">
        <f t="shared" si="245"/>
        <v>-6876001</v>
      </c>
      <c r="BX46" s="371">
        <f t="shared" si="245"/>
        <v>0</v>
      </c>
      <c r="BY46" s="371">
        <f t="shared" si="245"/>
        <v>0</v>
      </c>
      <c r="BZ46" s="371">
        <f t="shared" si="245"/>
        <v>0</v>
      </c>
      <c r="CA46" s="371">
        <f t="shared" si="245"/>
        <v>0</v>
      </c>
      <c r="CB46" s="371">
        <f t="shared" si="245"/>
        <v>0</v>
      </c>
      <c r="CC46" s="371">
        <f t="shared" si="245"/>
        <v>42149414</v>
      </c>
      <c r="CD46" s="371">
        <f t="shared" si="245"/>
        <v>0</v>
      </c>
      <c r="CE46" s="371">
        <f t="shared" si="245"/>
        <v>988042044</v>
      </c>
      <c r="CF46" s="371">
        <f t="shared" si="245"/>
        <v>988042044</v>
      </c>
      <c r="CG46" s="371">
        <f t="shared" si="245"/>
        <v>988042044</v>
      </c>
      <c r="CH46" s="371">
        <f t="shared" si="245"/>
        <v>988042044</v>
      </c>
      <c r="CI46" s="371">
        <f t="shared" si="245"/>
        <v>988042044</v>
      </c>
      <c r="CJ46" s="371">
        <f t="shared" si="245"/>
        <v>1348308118</v>
      </c>
      <c r="CK46" s="371">
        <f t="shared" si="245"/>
        <v>91405609</v>
      </c>
      <c r="CL46" s="371">
        <f t="shared" si="245"/>
        <v>91405609</v>
      </c>
      <c r="CM46" s="371">
        <f t="shared" si="245"/>
        <v>226022332</v>
      </c>
      <c r="CN46" s="371">
        <f t="shared" si="245"/>
        <v>226022332</v>
      </c>
      <c r="CO46" s="371">
        <f t="shared" si="245"/>
        <v>50602533</v>
      </c>
      <c r="CP46" s="371">
        <f t="shared" si="245"/>
        <v>50602533</v>
      </c>
      <c r="CQ46" s="371">
        <f t="shared" si="245"/>
        <v>234375136</v>
      </c>
      <c r="CR46" s="371">
        <f t="shared" si="245"/>
        <v>314487069</v>
      </c>
      <c r="CS46" s="371">
        <f t="shared" si="245"/>
        <v>642925800</v>
      </c>
      <c r="CT46" s="371">
        <f t="shared" si="245"/>
        <v>4947100</v>
      </c>
      <c r="CU46" s="371">
        <f t="shared" si="245"/>
        <v>50313000</v>
      </c>
      <c r="CV46" s="371">
        <f t="shared" si="245"/>
        <v>6607067</v>
      </c>
      <c r="CW46" s="371">
        <f t="shared" si="245"/>
        <v>50312999</v>
      </c>
      <c r="CX46" s="371">
        <f t="shared" si="245"/>
        <v>642925800</v>
      </c>
      <c r="CY46" s="371">
        <f t="shared" si="245"/>
        <v>-3260500</v>
      </c>
      <c r="CZ46" s="371">
        <f t="shared" si="245"/>
        <v>0</v>
      </c>
      <c r="DA46" s="371">
        <f t="shared" si="245"/>
        <v>-5699399</v>
      </c>
      <c r="DB46" s="371">
        <f t="shared" si="245"/>
        <v>0</v>
      </c>
      <c r="DC46" s="371">
        <f t="shared" si="245"/>
        <v>0</v>
      </c>
      <c r="DD46" s="371">
        <f t="shared" si="245"/>
        <v>0</v>
      </c>
      <c r="DE46" s="371">
        <f t="shared" si="245"/>
        <v>0</v>
      </c>
      <c r="DF46" s="371">
        <f t="shared" si="245"/>
        <v>0</v>
      </c>
      <c r="DG46" s="371">
        <f t="shared" si="245"/>
        <v>6</v>
      </c>
      <c r="DH46" s="371">
        <f t="shared" si="245"/>
        <v>0</v>
      </c>
      <c r="DI46" s="372">
        <f t="shared" si="245"/>
        <v>1336997516</v>
      </c>
      <c r="DJ46" s="371">
        <f t="shared" si="245"/>
        <v>1336997510</v>
      </c>
      <c r="DK46" s="371">
        <f t="shared" si="245"/>
        <v>1336997510</v>
      </c>
      <c r="DL46" s="371">
        <f t="shared" si="245"/>
        <v>1336997516</v>
      </c>
      <c r="DM46" s="371">
        <f t="shared" si="245"/>
        <v>1336997510</v>
      </c>
      <c r="DN46" s="373">
        <f t="shared" si="245"/>
        <v>0</v>
      </c>
      <c r="DO46" s="329"/>
      <c r="DP46" s="312"/>
      <c r="DQ46" s="312"/>
      <c r="DR46" s="312"/>
      <c r="DS46" s="312"/>
      <c r="DT46" s="312"/>
      <c r="DU46" s="312"/>
      <c r="DV46" s="312"/>
      <c r="DW46" s="312"/>
      <c r="DX46" s="312"/>
      <c r="DY46" s="312"/>
      <c r="DZ46" s="312"/>
      <c r="EA46" s="312"/>
      <c r="EB46" s="312"/>
      <c r="EC46" s="312"/>
      <c r="ED46" s="312"/>
      <c r="EE46" s="312"/>
      <c r="EF46" s="312"/>
      <c r="EG46" s="312"/>
      <c r="EH46" s="312"/>
      <c r="EI46" s="312"/>
      <c r="EJ46" s="312"/>
      <c r="EK46" s="312"/>
      <c r="EL46" s="312"/>
      <c r="EM46" s="295">
        <f t="shared" ref="EM46:EP46" si="246">+EM14+EM21+EM28+EM35+EM42</f>
        <v>0</v>
      </c>
      <c r="EN46" s="295">
        <f t="shared" si="246"/>
        <v>0</v>
      </c>
      <c r="EO46" s="330">
        <f t="shared" si="246"/>
        <v>0</v>
      </c>
      <c r="EP46" s="330">
        <f t="shared" si="246"/>
        <v>0</v>
      </c>
      <c r="EQ46" s="331"/>
      <c r="ER46" s="518"/>
      <c r="ES46" s="519"/>
      <c r="ET46" s="519"/>
      <c r="EU46" s="519"/>
      <c r="EV46" s="519"/>
      <c r="EW46" s="519"/>
      <c r="EX46" s="519"/>
      <c r="EY46" s="519"/>
      <c r="EZ46" s="519"/>
      <c r="FA46" s="517"/>
    </row>
    <row r="47" spans="1:157" ht="38.25" customHeight="1" thickBot="1" x14ac:dyDescent="0.3">
      <c r="A47" s="457"/>
      <c r="B47" s="458"/>
      <c r="C47" s="458"/>
      <c r="D47" s="458"/>
      <c r="E47" s="510"/>
      <c r="F47" s="53" t="s">
        <v>343</v>
      </c>
      <c r="G47" s="374">
        <f t="shared" ref="G47:DN47" si="247">G45+G46</f>
        <v>28657871705.333332</v>
      </c>
      <c r="H47" s="375">
        <f t="shared" si="247"/>
        <v>3531650000</v>
      </c>
      <c r="I47" s="375">
        <f t="shared" si="247"/>
        <v>0</v>
      </c>
      <c r="J47" s="375">
        <f t="shared" si="247"/>
        <v>0</v>
      </c>
      <c r="K47" s="375">
        <f t="shared" si="247"/>
        <v>3531650000</v>
      </c>
      <c r="L47" s="375">
        <f t="shared" si="247"/>
        <v>127032000</v>
      </c>
      <c r="M47" s="375">
        <f t="shared" si="247"/>
        <v>3531650000</v>
      </c>
      <c r="N47" s="375">
        <f t="shared" si="247"/>
        <v>552744000</v>
      </c>
      <c r="O47" s="375">
        <f t="shared" si="247"/>
        <v>3531650000</v>
      </c>
      <c r="P47" s="375">
        <f t="shared" si="247"/>
        <v>552744000</v>
      </c>
      <c r="Q47" s="375">
        <f t="shared" si="247"/>
        <v>3531650000</v>
      </c>
      <c r="R47" s="375">
        <f t="shared" si="247"/>
        <v>571244160</v>
      </c>
      <c r="S47" s="375">
        <f t="shared" si="247"/>
        <v>3531650000</v>
      </c>
      <c r="T47" s="375">
        <f t="shared" si="247"/>
        <v>643151350</v>
      </c>
      <c r="U47" s="375">
        <f t="shared" si="247"/>
        <v>3531650000</v>
      </c>
      <c r="V47" s="375">
        <f t="shared" si="247"/>
        <v>3356203598</v>
      </c>
      <c r="W47" s="375">
        <f t="shared" si="247"/>
        <v>3531650000</v>
      </c>
      <c r="X47" s="375">
        <f t="shared" si="247"/>
        <v>3356203598</v>
      </c>
      <c r="Y47" s="375">
        <f t="shared" si="247"/>
        <v>3356203598</v>
      </c>
      <c r="Z47" s="375">
        <f t="shared" si="247"/>
        <v>3531650000</v>
      </c>
      <c r="AA47" s="375">
        <f t="shared" si="247"/>
        <v>3356203598</v>
      </c>
      <c r="AB47" s="375">
        <f t="shared" si="247"/>
        <v>7459861293.1599998</v>
      </c>
      <c r="AC47" s="375">
        <f t="shared" si="247"/>
        <v>88395723</v>
      </c>
      <c r="AD47" s="375">
        <f t="shared" si="247"/>
        <v>88395723</v>
      </c>
      <c r="AE47" s="375">
        <f t="shared" si="247"/>
        <v>1190461977</v>
      </c>
      <c r="AF47" s="375">
        <f t="shared" si="247"/>
        <v>1190461977</v>
      </c>
      <c r="AG47" s="375">
        <f t="shared" si="247"/>
        <v>1158557320</v>
      </c>
      <c r="AH47" s="375">
        <f t="shared" si="247"/>
        <v>1158557320</v>
      </c>
      <c r="AI47" s="375">
        <f t="shared" si="247"/>
        <v>244435601</v>
      </c>
      <c r="AJ47" s="375">
        <f t="shared" si="247"/>
        <v>244435601</v>
      </c>
      <c r="AK47" s="375">
        <f t="shared" si="247"/>
        <v>557817954</v>
      </c>
      <c r="AL47" s="375">
        <f t="shared" si="247"/>
        <v>557817954</v>
      </c>
      <c r="AM47" s="375">
        <f t="shared" si="247"/>
        <v>514758567</v>
      </c>
      <c r="AN47" s="375">
        <f t="shared" si="247"/>
        <v>1082332019</v>
      </c>
      <c r="AO47" s="375">
        <f t="shared" si="247"/>
        <v>1353429950</v>
      </c>
      <c r="AP47" s="375">
        <f t="shared" si="247"/>
        <v>89831498</v>
      </c>
      <c r="AQ47" s="375">
        <f t="shared" si="247"/>
        <v>186733814</v>
      </c>
      <c r="AR47" s="375">
        <f t="shared" si="247"/>
        <v>851164554</v>
      </c>
      <c r="AS47" s="375">
        <f t="shared" si="247"/>
        <v>257175451</v>
      </c>
      <c r="AT47" s="375">
        <f t="shared" si="247"/>
        <v>200163577</v>
      </c>
      <c r="AU47" s="375">
        <f t="shared" si="247"/>
        <v>484658111</v>
      </c>
      <c r="AV47" s="375">
        <f t="shared" si="247"/>
        <v>186544315</v>
      </c>
      <c r="AW47" s="375">
        <f t="shared" si="247"/>
        <v>585344848.79999995</v>
      </c>
      <c r="AX47" s="375">
        <f t="shared" si="247"/>
        <v>491770226</v>
      </c>
      <c r="AY47" s="375">
        <f t="shared" si="247"/>
        <v>255799143.36000001</v>
      </c>
      <c r="AZ47" s="375">
        <f t="shared" si="247"/>
        <v>496936526</v>
      </c>
      <c r="BA47" s="375">
        <f t="shared" si="247"/>
        <v>6877568460.1599998</v>
      </c>
      <c r="BB47" s="375">
        <f t="shared" si="247"/>
        <v>6877568460.1599998</v>
      </c>
      <c r="BC47" s="375">
        <f t="shared" si="247"/>
        <v>6638411290</v>
      </c>
      <c r="BD47" s="375">
        <f t="shared" si="247"/>
        <v>6877568460.1599998</v>
      </c>
      <c r="BE47" s="375">
        <f t="shared" si="247"/>
        <v>6638411290</v>
      </c>
      <c r="BF47" s="375">
        <f t="shared" si="247"/>
        <v>6487480184</v>
      </c>
      <c r="BG47" s="375">
        <f t="shared" si="247"/>
        <v>2392115248</v>
      </c>
      <c r="BH47" s="375">
        <f t="shared" si="247"/>
        <v>2392115248</v>
      </c>
      <c r="BI47" s="375">
        <f t="shared" si="247"/>
        <v>853234892</v>
      </c>
      <c r="BJ47" s="375">
        <f t="shared" si="247"/>
        <v>657807128</v>
      </c>
      <c r="BK47" s="375">
        <f t="shared" si="247"/>
        <v>352181992</v>
      </c>
      <c r="BL47" s="375">
        <f t="shared" si="247"/>
        <v>66747370</v>
      </c>
      <c r="BM47" s="375">
        <f t="shared" si="247"/>
        <v>47404770</v>
      </c>
      <c r="BN47" s="375">
        <f t="shared" si="247"/>
        <v>416635313</v>
      </c>
      <c r="BO47" s="375">
        <f t="shared" si="247"/>
        <v>-25105830</v>
      </c>
      <c r="BP47" s="375">
        <f t="shared" si="247"/>
        <v>19545627</v>
      </c>
      <c r="BQ47" s="375">
        <f t="shared" si="247"/>
        <v>386289366</v>
      </c>
      <c r="BR47" s="375">
        <f t="shared" si="247"/>
        <v>389601016</v>
      </c>
      <c r="BS47" s="375">
        <f t="shared" si="247"/>
        <v>777732000</v>
      </c>
      <c r="BT47" s="375">
        <f t="shared" si="247"/>
        <v>218997173</v>
      </c>
      <c r="BU47" s="375">
        <f t="shared" si="247"/>
        <v>1215697277</v>
      </c>
      <c r="BV47" s="375">
        <f t="shared" si="247"/>
        <v>626313145</v>
      </c>
      <c r="BW47" s="375">
        <f t="shared" si="247"/>
        <v>116029571</v>
      </c>
      <c r="BX47" s="375">
        <f t="shared" si="247"/>
        <v>173197900</v>
      </c>
      <c r="BY47" s="375">
        <f t="shared" si="247"/>
        <v>40201902</v>
      </c>
      <c r="BZ47" s="375">
        <f t="shared" si="247"/>
        <v>128349230</v>
      </c>
      <c r="CA47" s="375">
        <f t="shared" si="247"/>
        <v>173571466.33333331</v>
      </c>
      <c r="CB47" s="375">
        <f t="shared" si="247"/>
        <v>104714383.33333334</v>
      </c>
      <c r="CC47" s="375">
        <f t="shared" si="247"/>
        <v>138568389.66666666</v>
      </c>
      <c r="CD47" s="375">
        <f t="shared" si="247"/>
        <v>1206180168</v>
      </c>
      <c r="CE47" s="375">
        <f t="shared" si="247"/>
        <v>6467921044</v>
      </c>
      <c r="CF47" s="375">
        <f t="shared" si="247"/>
        <v>6467921044</v>
      </c>
      <c r="CG47" s="375">
        <f t="shared" si="247"/>
        <v>6400203701.333333</v>
      </c>
      <c r="CH47" s="375">
        <f t="shared" si="247"/>
        <v>6467921044</v>
      </c>
      <c r="CI47" s="375">
        <f t="shared" si="247"/>
        <v>6400203701.333333</v>
      </c>
      <c r="CJ47" s="375">
        <f t="shared" si="247"/>
        <v>7348308118</v>
      </c>
      <c r="CK47" s="375">
        <f t="shared" si="247"/>
        <v>91405609</v>
      </c>
      <c r="CL47" s="375">
        <f t="shared" si="247"/>
        <v>91405609</v>
      </c>
      <c r="CM47" s="375">
        <f t="shared" si="247"/>
        <v>1921294316</v>
      </c>
      <c r="CN47" s="375">
        <f t="shared" si="247"/>
        <v>1856017776</v>
      </c>
      <c r="CO47" s="375">
        <f t="shared" si="247"/>
        <v>439102533</v>
      </c>
      <c r="CP47" s="375">
        <f t="shared" si="247"/>
        <v>443078234</v>
      </c>
      <c r="CQ47" s="375">
        <f t="shared" si="247"/>
        <v>1909295757</v>
      </c>
      <c r="CR47" s="375">
        <f t="shared" si="247"/>
        <v>440474724</v>
      </c>
      <c r="CS47" s="375">
        <f t="shared" si="247"/>
        <v>835517800</v>
      </c>
      <c r="CT47" s="375">
        <f t="shared" si="247"/>
        <v>495632340</v>
      </c>
      <c r="CU47" s="375">
        <f t="shared" si="247"/>
        <v>1651636000</v>
      </c>
      <c r="CV47" s="375">
        <f t="shared" si="247"/>
        <v>722023495</v>
      </c>
      <c r="CW47" s="375">
        <f t="shared" si="247"/>
        <v>50312999</v>
      </c>
      <c r="CX47" s="375">
        <f t="shared" si="247"/>
        <v>842465510</v>
      </c>
      <c r="CY47" s="375">
        <f t="shared" si="247"/>
        <v>146739500</v>
      </c>
      <c r="CZ47" s="375">
        <f t="shared" si="247"/>
        <v>204826046</v>
      </c>
      <c r="DA47" s="375">
        <f t="shared" si="247"/>
        <v>247664780</v>
      </c>
      <c r="DB47" s="375">
        <f t="shared" si="247"/>
        <v>279916860</v>
      </c>
      <c r="DC47" s="375">
        <f t="shared" si="247"/>
        <v>0</v>
      </c>
      <c r="DD47" s="375">
        <f t="shared" si="247"/>
        <v>0</v>
      </c>
      <c r="DE47" s="375">
        <f t="shared" si="247"/>
        <v>0</v>
      </c>
      <c r="DF47" s="375">
        <f t="shared" si="247"/>
        <v>0</v>
      </c>
      <c r="DG47" s="375">
        <f t="shared" si="247"/>
        <v>-15442178</v>
      </c>
      <c r="DH47" s="375">
        <f t="shared" si="247"/>
        <v>0</v>
      </c>
      <c r="DI47" s="375">
        <f t="shared" si="247"/>
        <v>7277527116</v>
      </c>
      <c r="DJ47" s="375">
        <f t="shared" si="247"/>
        <v>7254757110</v>
      </c>
      <c r="DK47" s="375">
        <f t="shared" si="247"/>
        <v>5375840594</v>
      </c>
      <c r="DL47" s="375">
        <f t="shared" si="247"/>
        <v>7277527116</v>
      </c>
      <c r="DM47" s="375">
        <f t="shared" si="247"/>
        <v>5375840594</v>
      </c>
      <c r="DN47" s="376">
        <f t="shared" si="247"/>
        <v>4985526000</v>
      </c>
      <c r="DO47" s="332"/>
      <c r="DP47" s="295"/>
      <c r="DQ47" s="295"/>
      <c r="DR47" s="295"/>
      <c r="DS47" s="295"/>
      <c r="DT47" s="295"/>
      <c r="DU47" s="295"/>
      <c r="DV47" s="295"/>
      <c r="DW47" s="295"/>
      <c r="DX47" s="295"/>
      <c r="DY47" s="295"/>
      <c r="DZ47" s="295"/>
      <c r="EA47" s="295"/>
      <c r="EB47" s="295"/>
      <c r="EC47" s="295"/>
      <c r="ED47" s="295"/>
      <c r="EE47" s="295"/>
      <c r="EF47" s="295"/>
      <c r="EG47" s="295"/>
      <c r="EH47" s="295"/>
      <c r="EI47" s="295"/>
      <c r="EJ47" s="295"/>
      <c r="EK47" s="295"/>
      <c r="EL47" s="295"/>
      <c r="EM47" s="295">
        <f t="shared" ref="EM47:EP47" si="248">+EM16+EM23+EM30+EM37+EM44</f>
        <v>0</v>
      </c>
      <c r="EN47" s="295">
        <f t="shared" si="248"/>
        <v>0</v>
      </c>
      <c r="EO47" s="333">
        <f t="shared" si="248"/>
        <v>0</v>
      </c>
      <c r="EP47" s="333">
        <f t="shared" si="248"/>
        <v>0</v>
      </c>
      <c r="EQ47" s="331"/>
      <c r="ER47" s="520"/>
      <c r="ES47" s="521"/>
      <c r="ET47" s="521"/>
      <c r="EU47" s="521"/>
      <c r="EV47" s="521"/>
      <c r="EW47" s="521"/>
      <c r="EX47" s="521"/>
      <c r="EY47" s="521"/>
      <c r="EZ47" s="521"/>
      <c r="FA47" s="522"/>
    </row>
    <row r="48" spans="1:157" ht="15.75" customHeight="1" x14ac:dyDescent="0.25">
      <c r="D48" s="54"/>
      <c r="E48" s="54"/>
      <c r="F48" s="55"/>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29"/>
      <c r="BS48" s="29"/>
      <c r="BT48" s="29"/>
      <c r="BU48" s="29"/>
      <c r="BV48" s="29"/>
      <c r="BW48" s="29"/>
      <c r="BX48" s="29"/>
      <c r="BY48" s="29"/>
      <c r="BZ48" s="29"/>
      <c r="CA48" s="29"/>
      <c r="CB48" s="29"/>
      <c r="CC48" s="29"/>
      <c r="CD48" s="29"/>
      <c r="CE48" s="29"/>
      <c r="CF48" s="29"/>
      <c r="CG48" s="29"/>
      <c r="CH48" s="29"/>
      <c r="CI48" s="29"/>
      <c r="CJ48" s="29"/>
      <c r="CK48" s="29"/>
      <c r="CL48" s="29"/>
      <c r="CM48" s="29"/>
      <c r="CN48" s="29"/>
      <c r="CO48" s="29"/>
      <c r="CP48" s="29"/>
      <c r="CQ48" s="29"/>
      <c r="CR48" s="29"/>
      <c r="CS48" s="29"/>
      <c r="CT48" s="29"/>
      <c r="CU48" s="29"/>
      <c r="CV48" s="29"/>
      <c r="CW48" s="29"/>
      <c r="CX48" s="29"/>
      <c r="CY48" s="29"/>
      <c r="CZ48" s="29"/>
      <c r="DA48" s="29"/>
      <c r="DB48" s="29"/>
      <c r="DC48" s="29"/>
      <c r="DD48" s="29"/>
      <c r="DE48" s="29"/>
      <c r="DF48" s="29"/>
      <c r="DG48" s="29"/>
      <c r="DH48" s="29"/>
      <c r="DI48" s="29"/>
      <c r="DJ48" s="29"/>
      <c r="DK48" s="29"/>
      <c r="DL48" s="29"/>
      <c r="DM48" s="29"/>
      <c r="DN48" s="29"/>
      <c r="DO48" s="29"/>
      <c r="DP48" s="29"/>
      <c r="DQ48" s="29"/>
      <c r="DR48" s="29"/>
      <c r="DS48" s="29"/>
      <c r="DT48" s="29"/>
      <c r="DU48" s="29"/>
      <c r="DV48" s="29"/>
      <c r="DW48" s="29"/>
      <c r="DX48" s="29"/>
      <c r="DY48" s="29"/>
      <c r="DZ48" s="29"/>
      <c r="EA48" s="29"/>
      <c r="EB48" s="29"/>
      <c r="EC48" s="29"/>
      <c r="ED48" s="29"/>
      <c r="EE48" s="29"/>
      <c r="EF48" s="29"/>
      <c r="EG48" s="29"/>
      <c r="EH48" s="29"/>
      <c r="EI48" s="29"/>
      <c r="EJ48" s="29"/>
      <c r="EK48" s="29"/>
      <c r="EL48" s="29"/>
      <c r="ER48" s="3"/>
      <c r="ES48" s="3"/>
      <c r="ET48" s="3"/>
    </row>
    <row r="49" spans="4:150" ht="15.75" hidden="1" customHeight="1" x14ac:dyDescent="0.25">
      <c r="D49" s="54"/>
      <c r="E49" s="54"/>
      <c r="F49" s="55"/>
      <c r="G49" s="29"/>
      <c r="H49" s="29"/>
      <c r="I49" s="29"/>
      <c r="J49" s="29"/>
      <c r="K49" s="29"/>
      <c r="L49" s="29"/>
      <c r="M49" s="29"/>
      <c r="N49" s="29"/>
      <c r="O49" s="29"/>
      <c r="P49" s="29"/>
      <c r="Q49" s="29"/>
      <c r="R49" s="29"/>
      <c r="S49" s="29"/>
      <c r="T49" s="29"/>
      <c r="U49" s="29"/>
      <c r="V49" s="29"/>
      <c r="W49" s="29"/>
      <c r="X49" s="29"/>
      <c r="Y49" s="29"/>
      <c r="Z49" s="29"/>
      <c r="AA49" s="29"/>
      <c r="AB49" s="29"/>
      <c r="AC49" s="56">
        <f t="shared" ref="AC49:AZ49" si="249">+AC12+AC19+AC26+AC33+AC40</f>
        <v>0</v>
      </c>
      <c r="AD49" s="56">
        <f t="shared" si="249"/>
        <v>0</v>
      </c>
      <c r="AE49" s="56">
        <f t="shared" si="249"/>
        <v>5846300</v>
      </c>
      <c r="AF49" s="56">
        <f t="shared" si="249"/>
        <v>5846300</v>
      </c>
      <c r="AG49" s="56">
        <f t="shared" si="249"/>
        <v>25555717</v>
      </c>
      <c r="AH49" s="56">
        <f t="shared" si="249"/>
        <v>25555717</v>
      </c>
      <c r="AI49" s="56">
        <f t="shared" si="249"/>
        <v>136654440</v>
      </c>
      <c r="AJ49" s="56">
        <f t="shared" si="249"/>
        <v>136654440</v>
      </c>
      <c r="AK49" s="56">
        <f t="shared" si="249"/>
        <v>127701617</v>
      </c>
      <c r="AL49" s="56">
        <f t="shared" si="249"/>
        <v>127701617</v>
      </c>
      <c r="AM49" s="56">
        <f t="shared" si="249"/>
        <v>226443628</v>
      </c>
      <c r="AN49" s="56">
        <f t="shared" si="249"/>
        <v>215022128</v>
      </c>
      <c r="AO49" s="56">
        <f t="shared" si="249"/>
        <v>275906806</v>
      </c>
      <c r="AP49" s="56">
        <f t="shared" si="249"/>
        <v>597713179</v>
      </c>
      <c r="AQ49" s="56">
        <f t="shared" si="249"/>
        <v>1219142587</v>
      </c>
      <c r="AR49" s="56">
        <f t="shared" si="249"/>
        <v>786501058</v>
      </c>
      <c r="AS49" s="56">
        <f t="shared" si="249"/>
        <v>220415066</v>
      </c>
      <c r="AT49" s="56">
        <f t="shared" si="249"/>
        <v>191043806</v>
      </c>
      <c r="AU49" s="56">
        <f t="shared" si="249"/>
        <v>217002593</v>
      </c>
      <c r="AV49" s="56">
        <f t="shared" si="249"/>
        <v>322022079</v>
      </c>
      <c r="AW49" s="56">
        <f t="shared" si="249"/>
        <v>220478430</v>
      </c>
      <c r="AX49" s="56">
        <f t="shared" si="249"/>
        <v>206421430</v>
      </c>
      <c r="AY49" s="56">
        <f t="shared" si="249"/>
        <v>1420387816</v>
      </c>
      <c r="AZ49" s="56">
        <f t="shared" si="249"/>
        <v>255484108</v>
      </c>
      <c r="BA49" s="29"/>
      <c r="BB49" s="29"/>
      <c r="BC49" s="29"/>
      <c r="BD49" s="29"/>
      <c r="BE49" s="29"/>
      <c r="BF49" s="29"/>
      <c r="BG49" s="29"/>
      <c r="BH49" s="29"/>
      <c r="BI49" s="29"/>
      <c r="BJ49" s="29"/>
      <c r="BK49" s="29"/>
      <c r="BL49" s="29"/>
      <c r="BM49" s="29"/>
      <c r="BN49" s="29"/>
      <c r="BO49" s="29"/>
      <c r="BP49" s="29"/>
      <c r="BQ49" s="29"/>
      <c r="BR49" s="29"/>
      <c r="BS49" s="29"/>
      <c r="BT49" s="29"/>
      <c r="BU49" s="29"/>
      <c r="BV49" s="29"/>
      <c r="BW49" s="29"/>
      <c r="BX49" s="29"/>
      <c r="BY49" s="29"/>
      <c r="BZ49" s="29"/>
      <c r="CA49" s="29"/>
      <c r="CB49" s="29"/>
      <c r="CC49" s="29"/>
      <c r="CD49" s="29"/>
      <c r="CE49" s="29"/>
      <c r="CF49" s="29"/>
      <c r="CG49" s="29"/>
      <c r="CH49" s="29"/>
      <c r="CI49" s="29"/>
      <c r="CJ49" s="29"/>
      <c r="CK49" s="29"/>
      <c r="CL49" s="29"/>
      <c r="CM49" s="29"/>
      <c r="CN49" s="29"/>
      <c r="CO49" s="29"/>
      <c r="CP49" s="29"/>
      <c r="CQ49" s="29"/>
      <c r="CR49" s="29"/>
      <c r="CS49" s="29"/>
      <c r="CT49" s="29"/>
      <c r="CU49" s="29"/>
      <c r="CV49" s="29"/>
      <c r="CW49" s="29"/>
      <c r="CX49" s="29"/>
      <c r="CY49" s="29"/>
      <c r="CZ49" s="29"/>
      <c r="DA49" s="29"/>
      <c r="DB49" s="29"/>
      <c r="DC49" s="29"/>
      <c r="DD49" s="29"/>
      <c r="DE49" s="29"/>
      <c r="DF49" s="29"/>
      <c r="DG49" s="29"/>
      <c r="DH49" s="29"/>
      <c r="DI49" s="29"/>
      <c r="DJ49" s="29"/>
      <c r="DK49" s="29"/>
      <c r="DL49" s="29"/>
      <c r="DM49" s="29"/>
      <c r="DN49" s="29"/>
      <c r="DO49" s="29"/>
      <c r="DP49" s="29"/>
      <c r="DQ49" s="29"/>
      <c r="DR49" s="29"/>
      <c r="DS49" s="29"/>
      <c r="DT49" s="29"/>
      <c r="DU49" s="29"/>
      <c r="DV49" s="29"/>
      <c r="DW49" s="29"/>
      <c r="DX49" s="29"/>
      <c r="DY49" s="29"/>
      <c r="DZ49" s="29"/>
      <c r="EA49" s="29"/>
      <c r="EB49" s="29"/>
      <c r="EC49" s="29"/>
      <c r="ED49" s="29"/>
      <c r="EE49" s="29"/>
      <c r="EF49" s="29"/>
      <c r="EG49" s="29"/>
      <c r="EH49" s="29"/>
      <c r="EI49" s="29"/>
      <c r="EJ49" s="29"/>
      <c r="EK49" s="29"/>
      <c r="EL49" s="29"/>
      <c r="ER49" s="3"/>
      <c r="ES49" s="3"/>
      <c r="ET49" s="3"/>
    </row>
    <row r="50" spans="4:150" ht="15.75" customHeight="1" x14ac:dyDescent="0.25">
      <c r="D50" s="54"/>
      <c r="E50" s="54"/>
      <c r="F50" s="57" t="s">
        <v>182</v>
      </c>
      <c r="AC50" s="58"/>
      <c r="AD50" s="58"/>
      <c r="AE50" s="58"/>
      <c r="AF50" s="58"/>
      <c r="AG50" s="58"/>
      <c r="AH50" s="58"/>
      <c r="AI50" s="58"/>
      <c r="AJ50" s="58"/>
      <c r="AK50" s="58"/>
      <c r="AL50" s="58"/>
      <c r="AM50" s="58"/>
      <c r="AN50" s="58"/>
      <c r="AO50" s="58"/>
      <c r="AP50" s="58"/>
      <c r="AQ50" s="58"/>
      <c r="AR50" s="58"/>
      <c r="AS50" s="58"/>
      <c r="AT50" s="58"/>
      <c r="AU50" s="58"/>
      <c r="AV50" s="58"/>
      <c r="AW50" s="58"/>
      <c r="AX50" s="58"/>
      <c r="AY50" s="58"/>
      <c r="AZ50" s="58"/>
      <c r="BA50" s="58"/>
      <c r="BB50" s="58"/>
      <c r="BC50" s="59"/>
      <c r="BD50" s="58"/>
      <c r="BE50" s="58"/>
      <c r="BF50" s="29"/>
      <c r="BG50" s="58"/>
      <c r="BH50" s="58"/>
      <c r="BI50" s="58"/>
      <c r="BJ50" s="58"/>
      <c r="BK50" s="58"/>
      <c r="BL50" s="58"/>
      <c r="BM50" s="58"/>
      <c r="BN50" s="58"/>
      <c r="BO50" s="58"/>
      <c r="BP50" s="58"/>
      <c r="BQ50" s="58"/>
      <c r="BR50" s="58"/>
      <c r="BS50" s="58"/>
      <c r="BT50" s="58"/>
      <c r="BU50" s="58"/>
      <c r="BV50" s="58"/>
      <c r="BW50" s="58"/>
      <c r="BX50" s="58"/>
      <c r="BY50" s="58"/>
      <c r="BZ50" s="58"/>
      <c r="CA50" s="58"/>
      <c r="CB50" s="58"/>
      <c r="CC50" s="58"/>
      <c r="CD50" s="58"/>
      <c r="CE50" s="58"/>
      <c r="CF50" s="58"/>
      <c r="CG50" s="58"/>
      <c r="CH50" s="58"/>
      <c r="CI50" s="58"/>
      <c r="CJ50" s="29"/>
      <c r="CK50" s="29"/>
      <c r="CL50" s="29"/>
      <c r="CM50" s="29"/>
      <c r="CN50" s="29"/>
      <c r="CO50" s="29"/>
      <c r="CP50" s="29"/>
      <c r="CQ50" s="29"/>
      <c r="CR50" s="29"/>
      <c r="CS50" s="29"/>
      <c r="CT50" s="29"/>
      <c r="CU50" s="29"/>
      <c r="CV50" s="29"/>
      <c r="CW50" s="29"/>
      <c r="DI50" s="60"/>
      <c r="DK50" s="60"/>
      <c r="DN50" s="29"/>
      <c r="DO50" s="29"/>
      <c r="DP50" s="29"/>
      <c r="DQ50" s="29"/>
      <c r="DR50" s="29"/>
      <c r="DS50" s="29"/>
      <c r="DT50" s="29"/>
      <c r="DU50" s="29"/>
      <c r="DV50" s="29"/>
      <c r="DW50" s="29"/>
      <c r="DX50" s="29"/>
      <c r="DY50" s="29"/>
      <c r="DZ50" s="29"/>
      <c r="EA50" s="29"/>
      <c r="EB50" s="29"/>
      <c r="EC50" s="29"/>
      <c r="ED50" s="29"/>
      <c r="EE50" s="29"/>
      <c r="EF50" s="29"/>
      <c r="EG50" s="29"/>
      <c r="EH50" s="29"/>
      <c r="EI50" s="29"/>
      <c r="EJ50" s="29"/>
      <c r="EK50" s="29"/>
      <c r="EL50" s="29"/>
      <c r="EO50" s="61" t="s">
        <v>344</v>
      </c>
      <c r="ER50" s="3"/>
      <c r="ES50" s="3"/>
      <c r="ET50" s="3"/>
    </row>
    <row r="51" spans="4:150" ht="15.75" customHeight="1" x14ac:dyDescent="0.25">
      <c r="D51" s="54"/>
      <c r="E51" s="54"/>
      <c r="F51" s="28" t="s">
        <v>183</v>
      </c>
      <c r="G51" s="494" t="s">
        <v>184</v>
      </c>
      <c r="H51" s="473"/>
      <c r="I51" s="473"/>
      <c r="J51" s="473"/>
      <c r="K51" s="473"/>
      <c r="L51" s="473"/>
      <c r="M51" s="474"/>
      <c r="N51" s="495" t="s">
        <v>185</v>
      </c>
      <c r="O51" s="473"/>
      <c r="P51" s="473"/>
      <c r="Q51" s="473"/>
      <c r="R51" s="473"/>
      <c r="S51" s="473"/>
      <c r="T51" s="474"/>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c r="BN51" s="29"/>
      <c r="BO51" s="29"/>
      <c r="BP51" s="29"/>
      <c r="BQ51" s="29"/>
      <c r="BR51" s="29"/>
      <c r="BS51" s="29"/>
      <c r="BT51" s="29"/>
      <c r="BU51" s="56"/>
      <c r="BV51" s="29"/>
      <c r="BW51" s="29"/>
      <c r="BX51" s="29"/>
      <c r="BY51" s="29"/>
      <c r="BZ51" s="29"/>
      <c r="CA51" s="29"/>
      <c r="CB51" s="29"/>
      <c r="CC51" s="29"/>
      <c r="CD51" s="29"/>
      <c r="CE51" s="29"/>
      <c r="CF51" s="29"/>
      <c r="CG51" s="29"/>
      <c r="CH51" s="29"/>
      <c r="CI51" s="29"/>
      <c r="CJ51" s="29"/>
      <c r="CK51" s="29"/>
      <c r="CL51" s="29"/>
      <c r="CM51" s="29"/>
      <c r="CN51" s="29"/>
      <c r="CO51" s="29"/>
      <c r="CP51" s="29"/>
      <c r="CQ51" s="29"/>
      <c r="CR51" s="29"/>
      <c r="CS51" s="29"/>
      <c r="CT51" s="29"/>
      <c r="CU51" s="29"/>
      <c r="CV51" s="29"/>
      <c r="CW51" s="29"/>
      <c r="CX51" s="29"/>
      <c r="CY51" s="29"/>
      <c r="CZ51" s="29"/>
      <c r="DA51" s="29"/>
      <c r="DB51" s="29"/>
      <c r="DC51" s="29"/>
      <c r="DD51" s="29"/>
      <c r="DE51" s="29"/>
      <c r="DF51" s="29"/>
      <c r="DG51" s="29"/>
      <c r="DH51" s="29"/>
      <c r="DI51" s="29"/>
      <c r="DJ51" s="29"/>
      <c r="DK51" s="29"/>
      <c r="DL51" s="29"/>
      <c r="DM51" s="29"/>
      <c r="DN51" s="29"/>
      <c r="DO51" s="29"/>
      <c r="DP51" s="29"/>
      <c r="DQ51" s="29"/>
      <c r="DR51" s="29"/>
      <c r="DS51" s="29"/>
      <c r="DT51" s="29"/>
      <c r="DU51" s="29"/>
      <c r="DV51" s="29"/>
      <c r="DW51" s="29"/>
      <c r="DX51" s="29"/>
      <c r="DY51" s="29"/>
      <c r="DZ51" s="29"/>
      <c r="EA51" s="29"/>
      <c r="EB51" s="29"/>
      <c r="EC51" s="29"/>
      <c r="ED51" s="29"/>
      <c r="EE51" s="29"/>
      <c r="EF51" s="29"/>
      <c r="EG51" s="29"/>
      <c r="EH51" s="29"/>
      <c r="EI51" s="29"/>
      <c r="EJ51" s="29"/>
      <c r="EK51" s="29"/>
      <c r="EL51" s="29"/>
      <c r="ER51" s="3"/>
      <c r="ES51" s="3"/>
      <c r="ET51" s="3"/>
    </row>
    <row r="52" spans="4:150" ht="15.75" customHeight="1" x14ac:dyDescent="0.25">
      <c r="D52" s="54"/>
      <c r="E52" s="54"/>
      <c r="F52" s="30">
        <v>13</v>
      </c>
      <c r="G52" s="472" t="s">
        <v>186</v>
      </c>
      <c r="H52" s="473"/>
      <c r="I52" s="473"/>
      <c r="J52" s="473"/>
      <c r="K52" s="473"/>
      <c r="L52" s="473"/>
      <c r="M52" s="474"/>
      <c r="N52" s="475" t="s">
        <v>187</v>
      </c>
      <c r="O52" s="473"/>
      <c r="P52" s="473"/>
      <c r="Q52" s="473"/>
      <c r="R52" s="473"/>
      <c r="S52" s="473"/>
      <c r="T52" s="474"/>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c r="BH52" s="29"/>
      <c r="BI52" s="29"/>
      <c r="BJ52" s="29"/>
      <c r="BK52" s="29"/>
      <c r="BL52" s="29"/>
      <c r="BM52" s="29"/>
      <c r="BN52" s="29"/>
      <c r="BO52" s="29"/>
      <c r="BP52" s="29"/>
      <c r="BQ52" s="29"/>
      <c r="BR52" s="29"/>
      <c r="BS52" s="29"/>
      <c r="BT52" s="29"/>
      <c r="BU52" s="29"/>
      <c r="BV52" s="29"/>
      <c r="BW52" s="29"/>
      <c r="BX52" s="29"/>
      <c r="BY52" s="29"/>
      <c r="BZ52" s="29"/>
      <c r="CA52" s="29"/>
      <c r="CB52" s="29"/>
      <c r="CC52" s="29"/>
      <c r="CD52" s="29"/>
      <c r="CE52" s="29"/>
      <c r="CF52" s="29"/>
      <c r="CG52" s="29"/>
      <c r="CH52" s="29"/>
      <c r="CI52" s="29"/>
      <c r="CJ52" s="29"/>
      <c r="CK52" s="29"/>
      <c r="CL52" s="29"/>
      <c r="CM52" s="29"/>
      <c r="CN52" s="29"/>
      <c r="CO52" s="29"/>
      <c r="CP52" s="29"/>
      <c r="CQ52" s="29"/>
      <c r="CR52" s="29"/>
      <c r="CS52" s="29"/>
      <c r="CT52" s="29"/>
      <c r="CU52" s="29"/>
      <c r="CV52" s="29"/>
      <c r="CW52" s="29"/>
      <c r="CX52" s="29"/>
      <c r="CY52" s="29"/>
      <c r="CZ52" s="29"/>
      <c r="DA52" s="29"/>
      <c r="DB52" s="29"/>
      <c r="DC52" s="29"/>
      <c r="DD52" s="29"/>
      <c r="DE52" s="29"/>
      <c r="DF52" s="29"/>
      <c r="DG52" s="29"/>
      <c r="DH52" s="29"/>
      <c r="DI52" s="29"/>
      <c r="DJ52" s="29"/>
      <c r="DK52" s="29"/>
      <c r="DL52" s="29"/>
      <c r="DM52" s="29"/>
      <c r="DN52" s="29"/>
      <c r="DO52" s="29"/>
      <c r="DP52" s="29"/>
      <c r="DQ52" s="29"/>
      <c r="DR52" s="29"/>
      <c r="DS52" s="29"/>
      <c r="DT52" s="29"/>
      <c r="DU52" s="29"/>
      <c r="DV52" s="29"/>
      <c r="DW52" s="29"/>
      <c r="DX52" s="29"/>
      <c r="DY52" s="29"/>
      <c r="DZ52" s="29"/>
      <c r="EA52" s="29"/>
      <c r="EB52" s="29"/>
      <c r="EC52" s="29"/>
      <c r="ED52" s="29"/>
      <c r="EE52" s="29"/>
      <c r="EF52" s="29"/>
      <c r="EG52" s="29"/>
      <c r="EH52" s="29"/>
      <c r="EI52" s="29"/>
      <c r="EJ52" s="29"/>
      <c r="EK52" s="29"/>
      <c r="EL52" s="29"/>
      <c r="ER52" s="3"/>
      <c r="ES52" s="3"/>
      <c r="ET52" s="3"/>
    </row>
    <row r="53" spans="4:150" ht="15.75" customHeight="1" x14ac:dyDescent="0.25">
      <c r="D53" s="54"/>
      <c r="E53" s="54"/>
      <c r="F53" s="30">
        <v>14</v>
      </c>
      <c r="G53" s="472" t="s">
        <v>188</v>
      </c>
      <c r="H53" s="473"/>
      <c r="I53" s="473"/>
      <c r="J53" s="473"/>
      <c r="K53" s="473"/>
      <c r="L53" s="473"/>
      <c r="M53" s="474"/>
      <c r="N53" s="475" t="s">
        <v>189</v>
      </c>
      <c r="O53" s="473"/>
      <c r="P53" s="473"/>
      <c r="Q53" s="473"/>
      <c r="R53" s="473"/>
      <c r="S53" s="473"/>
      <c r="T53" s="474"/>
      <c r="U53" s="29"/>
      <c r="V53" s="29"/>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c r="BN53" s="29"/>
      <c r="BO53" s="29"/>
      <c r="BP53" s="29"/>
      <c r="BQ53" s="29"/>
      <c r="BR53" s="29"/>
      <c r="BS53" s="29"/>
      <c r="BT53" s="29"/>
      <c r="BU53" s="56"/>
      <c r="BV53" s="29"/>
      <c r="BW53" s="29"/>
      <c r="BX53" s="29"/>
      <c r="BY53" s="29"/>
      <c r="BZ53" s="29"/>
      <c r="CA53" s="29"/>
      <c r="CB53" s="29"/>
      <c r="CC53" s="29"/>
      <c r="CD53" s="29"/>
      <c r="CE53" s="29"/>
      <c r="CF53" s="29"/>
      <c r="CG53" s="29"/>
      <c r="CH53" s="29"/>
      <c r="CI53" s="29"/>
      <c r="CJ53" s="29"/>
      <c r="CK53" s="29"/>
      <c r="CL53" s="29"/>
      <c r="CM53" s="29"/>
      <c r="CN53" s="29"/>
      <c r="CO53" s="29"/>
      <c r="CP53" s="29"/>
      <c r="CQ53" s="29"/>
      <c r="CR53" s="29"/>
      <c r="CS53" s="29"/>
      <c r="CT53" s="29"/>
      <c r="CU53" s="29"/>
      <c r="CV53" s="29"/>
      <c r="CW53" s="29"/>
      <c r="CX53" s="29"/>
      <c r="CY53" s="29"/>
      <c r="CZ53" s="29"/>
      <c r="DA53" s="29"/>
      <c r="DB53" s="29"/>
      <c r="DC53" s="29"/>
      <c r="DD53" s="29"/>
      <c r="DE53" s="29"/>
      <c r="DF53" s="29"/>
      <c r="DG53" s="29"/>
      <c r="DH53" s="29"/>
      <c r="DI53" s="29"/>
      <c r="DJ53" s="29"/>
      <c r="DK53" s="29"/>
      <c r="DL53" s="29"/>
      <c r="DM53" s="29"/>
      <c r="DN53" s="29"/>
      <c r="DO53" s="29"/>
      <c r="DP53" s="29"/>
      <c r="DQ53" s="29"/>
      <c r="DR53" s="29"/>
      <c r="DS53" s="29"/>
      <c r="DT53" s="29"/>
      <c r="DU53" s="29"/>
      <c r="DV53" s="29"/>
      <c r="DW53" s="29"/>
      <c r="DX53" s="29"/>
      <c r="DY53" s="29"/>
      <c r="DZ53" s="29"/>
      <c r="EA53" s="29"/>
      <c r="EB53" s="29"/>
      <c r="EC53" s="29"/>
      <c r="ED53" s="29"/>
      <c r="EE53" s="29"/>
      <c r="EF53" s="29"/>
      <c r="EG53" s="29"/>
      <c r="EH53" s="29"/>
      <c r="EI53" s="29"/>
      <c r="EJ53" s="29"/>
      <c r="EK53" s="29"/>
      <c r="EL53" s="29"/>
      <c r="ER53" s="3"/>
      <c r="ES53" s="3"/>
      <c r="ET53" s="3"/>
    </row>
    <row r="54" spans="4:150" ht="15.75" customHeight="1" x14ac:dyDescent="0.25">
      <c r="D54" s="54"/>
      <c r="E54" s="54"/>
      <c r="F54" s="55"/>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29"/>
      <c r="BO54" s="29"/>
      <c r="BP54" s="29"/>
      <c r="BQ54" s="29"/>
      <c r="BR54" s="29"/>
      <c r="BS54" s="29"/>
      <c r="BT54" s="29"/>
      <c r="BU54" s="29"/>
      <c r="BV54" s="29"/>
      <c r="BW54" s="29"/>
      <c r="BX54" s="29"/>
      <c r="BY54" s="29"/>
      <c r="BZ54" s="29"/>
      <c r="CA54" s="29"/>
      <c r="CB54" s="29"/>
      <c r="CC54" s="29"/>
      <c r="CD54" s="29"/>
      <c r="CE54" s="29"/>
      <c r="CF54" s="29"/>
      <c r="CG54" s="29"/>
      <c r="CH54" s="29"/>
      <c r="CI54" s="29"/>
      <c r="CJ54" s="29"/>
      <c r="CK54" s="29"/>
      <c r="CL54" s="29"/>
      <c r="CM54" s="29"/>
      <c r="CN54" s="29"/>
      <c r="CO54" s="29"/>
      <c r="CP54" s="29"/>
      <c r="CQ54" s="29"/>
      <c r="CR54" s="29"/>
      <c r="CS54" s="29"/>
      <c r="CT54" s="29"/>
      <c r="CU54" s="29"/>
      <c r="CV54" s="29"/>
      <c r="CW54" s="29"/>
      <c r="CX54" s="29"/>
      <c r="CY54" s="29"/>
      <c r="CZ54" s="29"/>
      <c r="DA54" s="29"/>
      <c r="DB54" s="29"/>
      <c r="DC54" s="29"/>
      <c r="DD54" s="29"/>
      <c r="DE54" s="29"/>
      <c r="DF54" s="29"/>
      <c r="DG54" s="29"/>
      <c r="DH54" s="29"/>
      <c r="DI54" s="29"/>
      <c r="DJ54" s="29"/>
      <c r="DK54" s="29"/>
      <c r="DL54" s="29"/>
      <c r="DM54" s="29"/>
      <c r="DN54" s="29"/>
      <c r="DO54" s="29"/>
      <c r="DP54" s="29"/>
      <c r="DQ54" s="29"/>
      <c r="DR54" s="29"/>
      <c r="DS54" s="29"/>
      <c r="DT54" s="29"/>
      <c r="DU54" s="29"/>
      <c r="DV54" s="29"/>
      <c r="DW54" s="29"/>
      <c r="DX54" s="29"/>
      <c r="DY54" s="29"/>
      <c r="DZ54" s="29"/>
      <c r="EA54" s="29"/>
      <c r="EB54" s="29"/>
      <c r="EC54" s="29"/>
      <c r="ED54" s="29"/>
      <c r="EE54" s="29"/>
      <c r="EF54" s="29"/>
      <c r="EG54" s="29"/>
      <c r="EH54" s="29"/>
      <c r="EI54" s="29"/>
      <c r="EJ54" s="29"/>
      <c r="EK54" s="29"/>
      <c r="EL54" s="29"/>
      <c r="ER54" s="3"/>
      <c r="ES54" s="3"/>
      <c r="ET54" s="3"/>
    </row>
    <row r="55" spans="4:150" ht="15.75" customHeight="1" x14ac:dyDescent="0.25">
      <c r="D55" s="54"/>
      <c r="E55" s="54"/>
      <c r="F55" s="55"/>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c r="BN55" s="29"/>
      <c r="BO55" s="29"/>
      <c r="BP55" s="29"/>
      <c r="BQ55" s="29"/>
      <c r="BR55" s="29"/>
      <c r="BS55" s="29"/>
      <c r="BT55" s="29"/>
      <c r="BU55" s="29"/>
      <c r="BV55" s="29"/>
      <c r="BW55" s="29"/>
      <c r="BX55" s="29"/>
      <c r="BY55" s="29"/>
      <c r="BZ55" s="29"/>
      <c r="CA55" s="29"/>
      <c r="CB55" s="29"/>
      <c r="CC55" s="29"/>
      <c r="CD55" s="29"/>
      <c r="CE55" s="29"/>
      <c r="CF55" s="29"/>
      <c r="CG55" s="29"/>
      <c r="CH55" s="29"/>
      <c r="CI55" s="29"/>
      <c r="CJ55" s="29"/>
      <c r="CK55" s="29"/>
      <c r="CL55" s="29"/>
      <c r="CM55" s="29"/>
      <c r="CN55" s="29"/>
      <c r="CO55" s="29"/>
      <c r="CP55" s="29"/>
      <c r="CQ55" s="29"/>
      <c r="CR55" s="29"/>
      <c r="CS55" s="29"/>
      <c r="CT55" s="29"/>
      <c r="CU55" s="29"/>
      <c r="CV55" s="29"/>
      <c r="CW55" s="29"/>
      <c r="CX55" s="29"/>
      <c r="CY55" s="29"/>
      <c r="CZ55" s="29"/>
      <c r="DA55" s="29"/>
      <c r="DB55" s="29"/>
      <c r="DC55" s="29"/>
      <c r="DD55" s="29"/>
      <c r="DE55" s="29"/>
      <c r="DF55" s="29"/>
      <c r="DG55" s="29"/>
      <c r="DH55" s="29"/>
      <c r="DI55" s="29"/>
      <c r="DJ55" s="29"/>
      <c r="DK55" s="29"/>
      <c r="DL55" s="29"/>
      <c r="DM55" s="29"/>
      <c r="DN55" s="29"/>
      <c r="DO55" s="29"/>
      <c r="DP55" s="29"/>
      <c r="DQ55" s="29"/>
      <c r="DR55" s="29"/>
      <c r="DS55" s="29"/>
      <c r="DT55" s="29"/>
      <c r="DU55" s="29"/>
      <c r="DV55" s="29"/>
      <c r="DW55" s="29"/>
      <c r="DX55" s="29"/>
      <c r="DY55" s="29"/>
      <c r="DZ55" s="29"/>
      <c r="EA55" s="29"/>
      <c r="EB55" s="29"/>
      <c r="EC55" s="29"/>
      <c r="ED55" s="29"/>
      <c r="EE55" s="29"/>
      <c r="EF55" s="29"/>
      <c r="EG55" s="29"/>
      <c r="EH55" s="29"/>
      <c r="EI55" s="29"/>
      <c r="EJ55" s="29"/>
      <c r="EK55" s="29"/>
      <c r="EL55" s="29"/>
      <c r="ER55" s="3"/>
      <c r="ES55" s="3"/>
      <c r="ET55" s="3"/>
    </row>
    <row r="56" spans="4:150" ht="15.75" customHeight="1" x14ac:dyDescent="0.25">
      <c r="D56" s="54"/>
      <c r="E56" s="54"/>
      <c r="F56" s="55"/>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c r="BN56" s="29"/>
      <c r="BO56" s="29"/>
      <c r="BP56" s="29"/>
      <c r="BQ56" s="29"/>
      <c r="BR56" s="29"/>
      <c r="BS56" s="29"/>
      <c r="BT56" s="29"/>
      <c r="BU56" s="29"/>
      <c r="BV56" s="29"/>
      <c r="BW56" s="29"/>
      <c r="BX56" s="29"/>
      <c r="BY56" s="29"/>
      <c r="BZ56" s="29"/>
      <c r="CA56" s="29"/>
      <c r="CB56" s="29"/>
      <c r="CC56" s="29"/>
      <c r="CD56" s="29"/>
      <c r="CE56" s="29"/>
      <c r="CF56" s="29"/>
      <c r="CG56" s="29"/>
      <c r="CH56" s="29"/>
      <c r="CI56" s="29"/>
      <c r="CJ56" s="29"/>
      <c r="CK56" s="29"/>
      <c r="CL56" s="29"/>
      <c r="CM56" s="29"/>
      <c r="CN56" s="29"/>
      <c r="CO56" s="29"/>
      <c r="CP56" s="29"/>
      <c r="CQ56" s="29"/>
      <c r="CR56" s="29"/>
      <c r="CS56" s="29"/>
      <c r="CT56" s="29"/>
      <c r="CU56" s="29"/>
      <c r="CV56" s="29"/>
      <c r="CW56" s="29"/>
      <c r="CX56" s="29"/>
      <c r="CY56" s="29"/>
      <c r="CZ56" s="29"/>
      <c r="DA56" s="29"/>
      <c r="DB56" s="29"/>
      <c r="DC56" s="29"/>
      <c r="DD56" s="29"/>
      <c r="DE56" s="29"/>
      <c r="DF56" s="29"/>
      <c r="DG56" s="29"/>
      <c r="DH56" s="29"/>
      <c r="DI56" s="29"/>
      <c r="DJ56" s="29"/>
      <c r="DK56" s="29"/>
      <c r="DL56" s="29"/>
      <c r="DM56" s="29"/>
      <c r="DN56" s="29"/>
      <c r="DO56" s="29"/>
      <c r="DP56" s="29"/>
      <c r="DQ56" s="29"/>
      <c r="DR56" s="29"/>
      <c r="DS56" s="29"/>
      <c r="DT56" s="29"/>
      <c r="DU56" s="29"/>
      <c r="DV56" s="29"/>
      <c r="DW56" s="29"/>
      <c r="DX56" s="29"/>
      <c r="DY56" s="29"/>
      <c r="DZ56" s="29"/>
      <c r="EA56" s="29"/>
      <c r="EB56" s="29"/>
      <c r="EC56" s="29"/>
      <c r="ED56" s="29"/>
      <c r="EE56" s="29"/>
      <c r="EF56" s="29"/>
      <c r="EG56" s="29"/>
      <c r="EH56" s="29"/>
      <c r="EI56" s="29"/>
      <c r="EJ56" s="29"/>
      <c r="EK56" s="29"/>
      <c r="EL56" s="29"/>
      <c r="ER56" s="3"/>
      <c r="ES56" s="3"/>
      <c r="ET56" s="3"/>
    </row>
    <row r="57" spans="4:150" ht="15.75" customHeight="1" x14ac:dyDescent="0.25">
      <c r="D57" s="54"/>
      <c r="E57" s="54"/>
      <c r="F57" s="55"/>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c r="BH57" s="29"/>
      <c r="BI57" s="29"/>
      <c r="BJ57" s="29"/>
      <c r="BK57" s="29"/>
      <c r="BL57" s="29"/>
      <c r="BM57" s="29"/>
      <c r="BN57" s="29"/>
      <c r="BO57" s="29"/>
      <c r="BP57" s="29"/>
      <c r="BQ57" s="29"/>
      <c r="BR57" s="29"/>
      <c r="BS57" s="29"/>
      <c r="BT57" s="29"/>
      <c r="BU57" s="29"/>
      <c r="BV57" s="29"/>
      <c r="BW57" s="29"/>
      <c r="BX57" s="29"/>
      <c r="BY57" s="29"/>
      <c r="BZ57" s="29"/>
      <c r="CA57" s="29"/>
      <c r="CB57" s="29"/>
      <c r="CC57" s="29"/>
      <c r="CD57" s="29"/>
      <c r="CE57" s="29"/>
      <c r="CF57" s="29"/>
      <c r="CG57" s="29"/>
      <c r="CH57" s="29"/>
      <c r="CI57" s="29"/>
      <c r="CJ57" s="29"/>
      <c r="CK57" s="29"/>
      <c r="CL57" s="29"/>
      <c r="CM57" s="29"/>
      <c r="CN57" s="29"/>
      <c r="CO57" s="29"/>
      <c r="CP57" s="29"/>
      <c r="CQ57" s="29"/>
      <c r="CR57" s="29"/>
      <c r="CS57" s="29"/>
      <c r="CT57" s="29"/>
      <c r="CU57" s="29"/>
      <c r="CV57" s="29"/>
      <c r="CW57" s="29"/>
      <c r="CX57" s="29"/>
      <c r="CY57" s="29"/>
      <c r="CZ57" s="29"/>
      <c r="DA57" s="29"/>
      <c r="DB57" s="29"/>
      <c r="DC57" s="29"/>
      <c r="DD57" s="29"/>
      <c r="DE57" s="29"/>
      <c r="DF57" s="29"/>
      <c r="DG57" s="29"/>
      <c r="DH57" s="29"/>
      <c r="DI57" s="29"/>
      <c r="DJ57" s="29"/>
      <c r="DK57" s="29"/>
      <c r="DL57" s="29"/>
      <c r="DM57" s="29"/>
      <c r="DN57" s="29"/>
      <c r="DO57" s="29"/>
      <c r="DP57" s="29"/>
      <c r="DQ57" s="29"/>
      <c r="DR57" s="29"/>
      <c r="DS57" s="29"/>
      <c r="DT57" s="29"/>
      <c r="DU57" s="29"/>
      <c r="DV57" s="29"/>
      <c r="DW57" s="29"/>
      <c r="DX57" s="29"/>
      <c r="DY57" s="29"/>
      <c r="DZ57" s="29"/>
      <c r="EA57" s="29"/>
      <c r="EB57" s="29"/>
      <c r="EC57" s="29"/>
      <c r="ED57" s="29"/>
      <c r="EE57" s="29"/>
      <c r="EF57" s="29"/>
      <c r="EG57" s="29"/>
      <c r="EH57" s="29"/>
      <c r="EI57" s="29"/>
      <c r="EJ57" s="29"/>
      <c r="EK57" s="29"/>
      <c r="EL57" s="29"/>
      <c r="ER57" s="3"/>
      <c r="ES57" s="3"/>
      <c r="ET57" s="3"/>
    </row>
    <row r="58" spans="4:150" ht="15.75" customHeight="1" x14ac:dyDescent="0.25">
      <c r="D58" s="54"/>
      <c r="E58" s="54"/>
      <c r="F58" s="55"/>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c r="BG58" s="29"/>
      <c r="BH58" s="29"/>
      <c r="BI58" s="29"/>
      <c r="BJ58" s="29"/>
      <c r="BK58" s="29"/>
      <c r="BL58" s="29"/>
      <c r="BM58" s="29"/>
      <c r="BN58" s="29"/>
      <c r="BO58" s="29"/>
      <c r="BP58" s="29"/>
      <c r="BQ58" s="29"/>
      <c r="BR58" s="29"/>
      <c r="BS58" s="29"/>
      <c r="BT58" s="29"/>
      <c r="BU58" s="29"/>
      <c r="BV58" s="29"/>
      <c r="BW58" s="29"/>
      <c r="BX58" s="29"/>
      <c r="BY58" s="29"/>
      <c r="BZ58" s="29"/>
      <c r="CA58" s="29"/>
      <c r="CB58" s="29"/>
      <c r="CC58" s="29"/>
      <c r="CD58" s="29"/>
      <c r="CE58" s="29"/>
      <c r="CF58" s="29"/>
      <c r="CG58" s="29"/>
      <c r="CH58" s="29"/>
      <c r="CI58" s="29"/>
      <c r="CJ58" s="29"/>
      <c r="CK58" s="29"/>
      <c r="CL58" s="29"/>
      <c r="CM58" s="29"/>
      <c r="CN58" s="29"/>
      <c r="CO58" s="29"/>
      <c r="CP58" s="29"/>
      <c r="CQ58" s="29"/>
      <c r="CR58" s="29"/>
      <c r="CS58" s="29"/>
      <c r="CT58" s="29"/>
      <c r="CU58" s="29"/>
      <c r="CV58" s="29"/>
      <c r="CW58" s="29"/>
      <c r="CX58" s="29"/>
      <c r="CY58" s="29"/>
      <c r="CZ58" s="29"/>
      <c r="DA58" s="29"/>
      <c r="DB58" s="29"/>
      <c r="DC58" s="29"/>
      <c r="DD58" s="29"/>
      <c r="DE58" s="29"/>
      <c r="DF58" s="29"/>
      <c r="DG58" s="29"/>
      <c r="DH58" s="29"/>
      <c r="DI58" s="29"/>
      <c r="DJ58" s="29"/>
      <c r="DK58" s="29"/>
      <c r="DL58" s="29"/>
      <c r="DM58" s="29"/>
      <c r="DN58" s="29"/>
      <c r="DO58" s="29"/>
      <c r="DP58" s="29"/>
      <c r="DQ58" s="29"/>
      <c r="DR58" s="29"/>
      <c r="DS58" s="29"/>
      <c r="DT58" s="29"/>
      <c r="DU58" s="29"/>
      <c r="DV58" s="29"/>
      <c r="DW58" s="29"/>
      <c r="DX58" s="29"/>
      <c r="DY58" s="29"/>
      <c r="DZ58" s="29"/>
      <c r="EA58" s="29"/>
      <c r="EB58" s="29"/>
      <c r="EC58" s="29"/>
      <c r="ED58" s="29"/>
      <c r="EE58" s="29"/>
      <c r="EF58" s="29"/>
      <c r="EG58" s="29"/>
      <c r="EH58" s="29"/>
      <c r="EI58" s="29"/>
      <c r="EJ58" s="29"/>
      <c r="EK58" s="29"/>
      <c r="EL58" s="29"/>
      <c r="ER58" s="3"/>
      <c r="ES58" s="3"/>
      <c r="ET58" s="3"/>
    </row>
    <row r="59" spans="4:150" ht="15.75" customHeight="1" x14ac:dyDescent="0.25">
      <c r="D59" s="54"/>
      <c r="E59" s="54"/>
      <c r="F59" s="55"/>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R59" s="3"/>
      <c r="ES59" s="3"/>
      <c r="ET59" s="3"/>
    </row>
    <row r="60" spans="4:150" ht="15.75" customHeight="1" x14ac:dyDescent="0.25">
      <c r="D60" s="54"/>
      <c r="E60" s="54"/>
      <c r="F60" s="55"/>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29"/>
      <c r="BK60" s="29"/>
      <c r="BL60" s="29"/>
      <c r="BM60" s="29"/>
      <c r="BN60" s="29"/>
      <c r="BO60" s="29"/>
      <c r="BP60" s="29"/>
      <c r="BQ60" s="29"/>
      <c r="BR60" s="29"/>
      <c r="BS60" s="29"/>
      <c r="BT60" s="29"/>
      <c r="BU60" s="29"/>
      <c r="BV60" s="29"/>
      <c r="BW60" s="29"/>
      <c r="BX60" s="29"/>
      <c r="BY60" s="29"/>
      <c r="BZ60" s="29"/>
      <c r="CA60" s="29"/>
      <c r="CB60" s="29"/>
      <c r="CC60" s="29"/>
      <c r="CD60" s="29"/>
      <c r="CE60" s="29"/>
      <c r="CF60" s="29"/>
      <c r="CG60" s="29"/>
      <c r="CH60" s="29"/>
      <c r="CI60" s="29"/>
      <c r="CJ60" s="29"/>
      <c r="CK60" s="29"/>
      <c r="CL60" s="29"/>
      <c r="CM60" s="29"/>
      <c r="CN60" s="29"/>
      <c r="CO60" s="29"/>
      <c r="CP60" s="29"/>
      <c r="CQ60" s="29"/>
      <c r="CR60" s="29"/>
      <c r="CS60" s="29"/>
      <c r="CT60" s="29"/>
      <c r="CU60" s="29"/>
      <c r="CV60" s="29"/>
      <c r="CW60" s="29"/>
      <c r="CX60" s="29"/>
      <c r="CY60" s="29"/>
      <c r="CZ60" s="29"/>
      <c r="DA60" s="29"/>
      <c r="DB60" s="29"/>
      <c r="DC60" s="29"/>
      <c r="DD60" s="29"/>
      <c r="DE60" s="29"/>
      <c r="DF60" s="29"/>
      <c r="DG60" s="29"/>
      <c r="DH60" s="29"/>
      <c r="DI60" s="29"/>
      <c r="DJ60" s="29"/>
      <c r="DK60" s="29"/>
      <c r="DL60" s="29"/>
      <c r="DM60" s="29"/>
      <c r="DN60" s="29"/>
      <c r="DO60" s="29"/>
      <c r="DP60" s="29"/>
      <c r="DQ60" s="29"/>
      <c r="DR60" s="29"/>
      <c r="DS60" s="29"/>
      <c r="DT60" s="29"/>
      <c r="DU60" s="29"/>
      <c r="DV60" s="29"/>
      <c r="DW60" s="29"/>
      <c r="DX60" s="29"/>
      <c r="DY60" s="29"/>
      <c r="DZ60" s="29"/>
      <c r="EA60" s="29"/>
      <c r="EB60" s="29"/>
      <c r="EC60" s="29"/>
      <c r="ED60" s="29"/>
      <c r="EE60" s="29"/>
      <c r="EF60" s="29"/>
      <c r="EG60" s="29"/>
      <c r="EH60" s="29"/>
      <c r="EI60" s="29"/>
      <c r="EJ60" s="29"/>
      <c r="EK60" s="29"/>
      <c r="EL60" s="29"/>
      <c r="ER60" s="3"/>
      <c r="ES60" s="3"/>
      <c r="ET60" s="3"/>
    </row>
    <row r="61" spans="4:150" ht="15.75" customHeight="1" x14ac:dyDescent="0.25">
      <c r="D61" s="54"/>
      <c r="E61" s="54"/>
      <c r="F61" s="55"/>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c r="BN61" s="29"/>
      <c r="BO61" s="29"/>
      <c r="BP61" s="29"/>
      <c r="BQ61" s="29"/>
      <c r="BR61" s="29"/>
      <c r="BS61" s="29"/>
      <c r="BT61" s="29"/>
      <c r="BU61" s="29"/>
      <c r="BV61" s="29"/>
      <c r="BW61" s="29"/>
      <c r="BX61" s="29"/>
      <c r="BY61" s="29"/>
      <c r="BZ61" s="29"/>
      <c r="CA61" s="29"/>
      <c r="CB61" s="29"/>
      <c r="CC61" s="29"/>
      <c r="CD61" s="29"/>
      <c r="CE61" s="29"/>
      <c r="CF61" s="29"/>
      <c r="CG61" s="29"/>
      <c r="CH61" s="29"/>
      <c r="CI61" s="29"/>
      <c r="CJ61" s="29"/>
      <c r="CK61" s="29"/>
      <c r="CL61" s="29"/>
      <c r="CM61" s="29"/>
      <c r="CN61" s="29"/>
      <c r="CO61" s="29"/>
      <c r="CP61" s="29"/>
      <c r="CQ61" s="29"/>
      <c r="CR61" s="29"/>
      <c r="CS61" s="29"/>
      <c r="CT61" s="29"/>
      <c r="CU61" s="29"/>
      <c r="CV61" s="29"/>
      <c r="CW61" s="29"/>
      <c r="CX61" s="29"/>
      <c r="CY61" s="29"/>
      <c r="CZ61" s="29"/>
      <c r="DA61" s="29"/>
      <c r="DB61" s="29"/>
      <c r="DC61" s="29"/>
      <c r="DD61" s="29"/>
      <c r="DE61" s="29"/>
      <c r="DF61" s="29"/>
      <c r="DG61" s="29"/>
      <c r="DH61" s="29"/>
      <c r="DI61" s="29"/>
      <c r="DJ61" s="29"/>
      <c r="DK61" s="29"/>
      <c r="DL61" s="29"/>
      <c r="DM61" s="29"/>
      <c r="DN61" s="29"/>
      <c r="DO61" s="29"/>
      <c r="DP61" s="29"/>
      <c r="DQ61" s="29"/>
      <c r="DR61" s="29"/>
      <c r="DS61" s="29"/>
      <c r="DT61" s="29"/>
      <c r="DU61" s="29"/>
      <c r="DV61" s="29"/>
      <c r="DW61" s="29"/>
      <c r="DX61" s="29"/>
      <c r="DY61" s="29"/>
      <c r="DZ61" s="29"/>
      <c r="EA61" s="29"/>
      <c r="EB61" s="29"/>
      <c r="EC61" s="29"/>
      <c r="ED61" s="29"/>
      <c r="EE61" s="29"/>
      <c r="EF61" s="29"/>
      <c r="EG61" s="29"/>
      <c r="EH61" s="29"/>
      <c r="EI61" s="29"/>
      <c r="EJ61" s="29"/>
      <c r="EK61" s="29"/>
      <c r="EL61" s="29"/>
      <c r="ER61" s="3"/>
      <c r="ES61" s="3"/>
      <c r="ET61" s="3"/>
    </row>
    <row r="62" spans="4:150" ht="15.75" customHeight="1" x14ac:dyDescent="0.25">
      <c r="D62" s="54"/>
      <c r="E62" s="54"/>
      <c r="F62" s="55"/>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c r="BN62" s="29"/>
      <c r="BO62" s="29"/>
      <c r="BP62" s="29"/>
      <c r="BQ62" s="29"/>
      <c r="BR62" s="29"/>
      <c r="BS62" s="29"/>
      <c r="BT62" s="29"/>
      <c r="BU62" s="29"/>
      <c r="BV62" s="29"/>
      <c r="BW62" s="29"/>
      <c r="BX62" s="29"/>
      <c r="BY62" s="29"/>
      <c r="BZ62" s="29"/>
      <c r="CA62" s="29"/>
      <c r="CB62" s="29"/>
      <c r="CC62" s="29"/>
      <c r="CD62" s="29"/>
      <c r="CE62" s="29"/>
      <c r="CF62" s="29"/>
      <c r="CG62" s="29"/>
      <c r="CH62" s="29"/>
      <c r="CI62" s="29"/>
      <c r="CJ62" s="29"/>
      <c r="CK62" s="29"/>
      <c r="CL62" s="29"/>
      <c r="CM62" s="29"/>
      <c r="CN62" s="29"/>
      <c r="CO62" s="29"/>
      <c r="CP62" s="29"/>
      <c r="CQ62" s="29"/>
      <c r="CR62" s="29"/>
      <c r="CS62" s="29"/>
      <c r="CT62" s="29"/>
      <c r="CU62" s="29"/>
      <c r="CV62" s="29"/>
      <c r="CW62" s="29"/>
      <c r="CX62" s="29"/>
      <c r="CY62" s="29"/>
      <c r="CZ62" s="29"/>
      <c r="DA62" s="29"/>
      <c r="DB62" s="29"/>
      <c r="DC62" s="29"/>
      <c r="DD62" s="29"/>
      <c r="DE62" s="29"/>
      <c r="DF62" s="29"/>
      <c r="DG62" s="29"/>
      <c r="DH62" s="29"/>
      <c r="DI62" s="29"/>
      <c r="DJ62" s="29"/>
      <c r="DK62" s="29"/>
      <c r="DL62" s="29"/>
      <c r="DM62" s="29"/>
      <c r="DN62" s="29"/>
      <c r="DO62" s="29"/>
      <c r="DP62" s="29"/>
      <c r="DQ62" s="29"/>
      <c r="DR62" s="29"/>
      <c r="DS62" s="29"/>
      <c r="DT62" s="29"/>
      <c r="DU62" s="29"/>
      <c r="DV62" s="29"/>
      <c r="DW62" s="29"/>
      <c r="DX62" s="29"/>
      <c r="DY62" s="29"/>
      <c r="DZ62" s="29"/>
      <c r="EA62" s="29"/>
      <c r="EB62" s="29"/>
      <c r="EC62" s="29"/>
      <c r="ED62" s="29"/>
      <c r="EE62" s="29"/>
      <c r="EF62" s="29"/>
      <c r="EG62" s="29"/>
      <c r="EH62" s="29"/>
      <c r="EI62" s="29"/>
      <c r="EJ62" s="29"/>
      <c r="EK62" s="29"/>
      <c r="EL62" s="29"/>
      <c r="ER62" s="3"/>
      <c r="ES62" s="3"/>
      <c r="ET62" s="3"/>
    </row>
    <row r="63" spans="4:150" ht="15.75" customHeight="1" x14ac:dyDescent="0.25">
      <c r="D63" s="54"/>
      <c r="E63" s="54"/>
      <c r="F63" s="55"/>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c r="BG63" s="29"/>
      <c r="BH63" s="29"/>
      <c r="BI63" s="29"/>
      <c r="BJ63" s="29"/>
      <c r="BK63" s="29"/>
      <c r="BL63" s="29"/>
      <c r="BM63" s="29"/>
      <c r="BN63" s="29"/>
      <c r="BO63" s="29"/>
      <c r="BP63" s="29"/>
      <c r="BQ63" s="29"/>
      <c r="BR63" s="29"/>
      <c r="BS63" s="29"/>
      <c r="BT63" s="29"/>
      <c r="BU63" s="29"/>
      <c r="BV63" s="29"/>
      <c r="BW63" s="29"/>
      <c r="BX63" s="29"/>
      <c r="BY63" s="29"/>
      <c r="BZ63" s="29"/>
      <c r="CA63" s="29"/>
      <c r="CB63" s="29"/>
      <c r="CC63" s="29"/>
      <c r="CD63" s="29"/>
      <c r="CE63" s="29"/>
      <c r="CF63" s="29"/>
      <c r="CG63" s="29"/>
      <c r="CH63" s="29"/>
      <c r="CI63" s="29"/>
      <c r="CJ63" s="29"/>
      <c r="CK63" s="29"/>
      <c r="CL63" s="29"/>
      <c r="CM63" s="29"/>
      <c r="CN63" s="29"/>
      <c r="CO63" s="29"/>
      <c r="CP63" s="29"/>
      <c r="CQ63" s="29"/>
      <c r="CR63" s="29"/>
      <c r="CS63" s="29"/>
      <c r="CT63" s="29"/>
      <c r="CU63" s="29"/>
      <c r="CV63" s="29"/>
      <c r="CW63" s="29"/>
      <c r="CX63" s="29"/>
      <c r="CY63" s="29"/>
      <c r="CZ63" s="29"/>
      <c r="DA63" s="29"/>
      <c r="DB63" s="29"/>
      <c r="DC63" s="29"/>
      <c r="DD63" s="29"/>
      <c r="DE63" s="29"/>
      <c r="DF63" s="29"/>
      <c r="DG63" s="29"/>
      <c r="DH63" s="29"/>
      <c r="DI63" s="29"/>
      <c r="DJ63" s="29"/>
      <c r="DK63" s="29"/>
      <c r="DL63" s="29"/>
      <c r="DM63" s="29"/>
      <c r="DN63" s="29"/>
      <c r="DO63" s="29"/>
      <c r="DP63" s="29"/>
      <c r="DQ63" s="29"/>
      <c r="DR63" s="29"/>
      <c r="DS63" s="29"/>
      <c r="DT63" s="29"/>
      <c r="DU63" s="29"/>
      <c r="DV63" s="29"/>
      <c r="DW63" s="29"/>
      <c r="DX63" s="29"/>
      <c r="DY63" s="29"/>
      <c r="DZ63" s="29"/>
      <c r="EA63" s="29"/>
      <c r="EB63" s="29"/>
      <c r="EC63" s="29"/>
      <c r="ED63" s="29"/>
      <c r="EE63" s="29"/>
      <c r="EF63" s="29"/>
      <c r="EG63" s="29"/>
      <c r="EH63" s="29"/>
      <c r="EI63" s="29"/>
      <c r="EJ63" s="29"/>
      <c r="EK63" s="29"/>
      <c r="EL63" s="29"/>
      <c r="ER63" s="3"/>
      <c r="ES63" s="3"/>
      <c r="ET63" s="3"/>
    </row>
    <row r="64" spans="4:150" ht="15.75" customHeight="1" x14ac:dyDescent="0.25">
      <c r="D64" s="54"/>
      <c r="E64" s="54"/>
      <c r="F64" s="55"/>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29"/>
      <c r="CC64" s="29"/>
      <c r="CD64" s="29"/>
      <c r="CE64" s="29"/>
      <c r="CF64" s="29"/>
      <c r="CG64" s="29"/>
      <c r="CH64" s="29"/>
      <c r="CI64" s="29"/>
      <c r="CJ64" s="29"/>
      <c r="CK64" s="29"/>
      <c r="CL64" s="29"/>
      <c r="CM64" s="29"/>
      <c r="CN64" s="29"/>
      <c r="CO64" s="29"/>
      <c r="CP64" s="29"/>
      <c r="CQ64" s="29"/>
      <c r="CR64" s="29"/>
      <c r="CS64" s="29"/>
      <c r="CT64" s="29"/>
      <c r="CU64" s="29"/>
      <c r="CV64" s="29"/>
      <c r="CW64" s="29"/>
      <c r="CX64" s="29"/>
      <c r="CY64" s="29"/>
      <c r="CZ64" s="29"/>
      <c r="DA64" s="29"/>
      <c r="DB64" s="29"/>
      <c r="DC64" s="29"/>
      <c r="DD64" s="29"/>
      <c r="DE64" s="29"/>
      <c r="DF64" s="29"/>
      <c r="DG64" s="29"/>
      <c r="DH64" s="29"/>
      <c r="DI64" s="29"/>
      <c r="DJ64" s="29"/>
      <c r="DK64" s="29"/>
      <c r="DL64" s="29"/>
      <c r="DM64" s="29"/>
      <c r="DN64" s="29"/>
      <c r="DO64" s="29"/>
      <c r="DP64" s="29"/>
      <c r="DQ64" s="29"/>
      <c r="DR64" s="29"/>
      <c r="DS64" s="29"/>
      <c r="DT64" s="29"/>
      <c r="DU64" s="29"/>
      <c r="DV64" s="29"/>
      <c r="DW64" s="29"/>
      <c r="DX64" s="29"/>
      <c r="DY64" s="29"/>
      <c r="DZ64" s="29"/>
      <c r="EA64" s="29"/>
      <c r="EB64" s="29"/>
      <c r="EC64" s="29"/>
      <c r="ED64" s="29"/>
      <c r="EE64" s="29"/>
      <c r="EF64" s="29"/>
      <c r="EG64" s="29"/>
      <c r="EH64" s="29"/>
      <c r="EI64" s="29"/>
      <c r="EJ64" s="29"/>
      <c r="EK64" s="29"/>
      <c r="EL64" s="29"/>
      <c r="ER64" s="3"/>
      <c r="ES64" s="3"/>
      <c r="ET64" s="3"/>
    </row>
    <row r="65" spans="4:150" ht="15.75" customHeight="1" x14ac:dyDescent="0.25">
      <c r="D65" s="54"/>
      <c r="E65" s="54"/>
      <c r="F65" s="55"/>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c r="AY65" s="29"/>
      <c r="AZ65" s="29"/>
      <c r="BA65" s="29"/>
      <c r="BB65" s="29"/>
      <c r="BC65" s="29"/>
      <c r="BD65" s="29"/>
      <c r="BE65" s="29"/>
      <c r="BF65" s="29"/>
      <c r="BG65" s="29"/>
      <c r="BH65" s="29"/>
      <c r="BI65" s="29"/>
      <c r="BJ65" s="29"/>
      <c r="BK65" s="29"/>
      <c r="BL65" s="29"/>
      <c r="BM65" s="29"/>
      <c r="BN65" s="29"/>
      <c r="BO65" s="29"/>
      <c r="BP65" s="29"/>
      <c r="BQ65" s="29"/>
      <c r="BR65" s="29"/>
      <c r="BS65" s="29"/>
      <c r="BT65" s="29"/>
      <c r="BU65" s="29"/>
      <c r="BV65" s="29"/>
      <c r="BW65" s="29"/>
      <c r="BX65" s="29"/>
      <c r="BY65" s="29"/>
      <c r="BZ65" s="29"/>
      <c r="CA65" s="29"/>
      <c r="CB65" s="29"/>
      <c r="CC65" s="29"/>
      <c r="CD65" s="29"/>
      <c r="CE65" s="29"/>
      <c r="CF65" s="29"/>
      <c r="CG65" s="29"/>
      <c r="CH65" s="29"/>
      <c r="CI65" s="29"/>
      <c r="CJ65" s="29"/>
      <c r="CK65" s="29"/>
      <c r="CL65" s="29"/>
      <c r="CM65" s="29"/>
      <c r="CN65" s="29"/>
      <c r="CO65" s="29"/>
      <c r="CP65" s="29"/>
      <c r="CQ65" s="29"/>
      <c r="CR65" s="29"/>
      <c r="CS65" s="29"/>
      <c r="CT65" s="29"/>
      <c r="CU65" s="29"/>
      <c r="CV65" s="29"/>
      <c r="CW65" s="29"/>
      <c r="CX65" s="29"/>
      <c r="CY65" s="29"/>
      <c r="CZ65" s="29"/>
      <c r="DA65" s="29"/>
      <c r="DB65" s="29"/>
      <c r="DC65" s="29"/>
      <c r="DD65" s="29"/>
      <c r="DE65" s="29"/>
      <c r="DF65" s="29"/>
      <c r="DG65" s="29"/>
      <c r="DH65" s="29"/>
      <c r="DI65" s="29"/>
      <c r="DJ65" s="29"/>
      <c r="DK65" s="29"/>
      <c r="DL65" s="29"/>
      <c r="DM65" s="29"/>
      <c r="DN65" s="29"/>
      <c r="DO65" s="29"/>
      <c r="DP65" s="29"/>
      <c r="DQ65" s="29"/>
      <c r="DR65" s="29"/>
      <c r="DS65" s="29"/>
      <c r="DT65" s="29"/>
      <c r="DU65" s="29"/>
      <c r="DV65" s="29"/>
      <c r="DW65" s="29"/>
      <c r="DX65" s="29"/>
      <c r="DY65" s="29"/>
      <c r="DZ65" s="29"/>
      <c r="EA65" s="29"/>
      <c r="EB65" s="29"/>
      <c r="EC65" s="29"/>
      <c r="ED65" s="29"/>
      <c r="EE65" s="29"/>
      <c r="EF65" s="29"/>
      <c r="EG65" s="29"/>
      <c r="EH65" s="29"/>
      <c r="EI65" s="29"/>
      <c r="EJ65" s="29"/>
      <c r="EK65" s="29"/>
      <c r="EL65" s="29"/>
      <c r="ER65" s="3"/>
      <c r="ES65" s="3"/>
      <c r="ET65" s="3"/>
    </row>
    <row r="66" spans="4:150" ht="15.75" customHeight="1" x14ac:dyDescent="0.25">
      <c r="D66" s="54"/>
      <c r="E66" s="54"/>
      <c r="F66" s="55"/>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c r="BN66" s="29"/>
      <c r="BO66" s="29"/>
      <c r="BP66" s="29"/>
      <c r="BQ66" s="29"/>
      <c r="BR66" s="29"/>
      <c r="BS66" s="29"/>
      <c r="BT66" s="29"/>
      <c r="BU66" s="29"/>
      <c r="BV66" s="29"/>
      <c r="BW66" s="29"/>
      <c r="BX66" s="29"/>
      <c r="BY66" s="29"/>
      <c r="BZ66" s="29"/>
      <c r="CA66" s="29"/>
      <c r="CB66" s="29"/>
      <c r="CC66" s="29"/>
      <c r="CD66" s="29"/>
      <c r="CE66" s="29"/>
      <c r="CF66" s="29"/>
      <c r="CG66" s="29"/>
      <c r="CH66" s="29"/>
      <c r="CI66" s="29"/>
      <c r="CJ66" s="29"/>
      <c r="CK66" s="29"/>
      <c r="CL66" s="29"/>
      <c r="CM66" s="29"/>
      <c r="CN66" s="29"/>
      <c r="CO66" s="29"/>
      <c r="CP66" s="29"/>
      <c r="CQ66" s="29"/>
      <c r="CR66" s="29"/>
      <c r="CS66" s="29"/>
      <c r="CT66" s="29"/>
      <c r="CU66" s="29"/>
      <c r="CV66" s="29"/>
      <c r="CW66" s="29"/>
      <c r="CX66" s="29"/>
      <c r="CY66" s="29"/>
      <c r="CZ66" s="29"/>
      <c r="DA66" s="29"/>
      <c r="DB66" s="29"/>
      <c r="DC66" s="29"/>
      <c r="DD66" s="29"/>
      <c r="DE66" s="29"/>
      <c r="DF66" s="29"/>
      <c r="DG66" s="29"/>
      <c r="DH66" s="29"/>
      <c r="DI66" s="29"/>
      <c r="DJ66" s="29"/>
      <c r="DK66" s="29"/>
      <c r="DL66" s="29"/>
      <c r="DM66" s="29"/>
      <c r="DN66" s="29"/>
      <c r="DO66" s="29"/>
      <c r="DP66" s="29"/>
      <c r="DQ66" s="29"/>
      <c r="DR66" s="29"/>
      <c r="DS66" s="29"/>
      <c r="DT66" s="29"/>
      <c r="DU66" s="29"/>
      <c r="DV66" s="29"/>
      <c r="DW66" s="29"/>
      <c r="DX66" s="29"/>
      <c r="DY66" s="29"/>
      <c r="DZ66" s="29"/>
      <c r="EA66" s="29"/>
      <c r="EB66" s="29"/>
      <c r="EC66" s="29"/>
      <c r="ED66" s="29"/>
      <c r="EE66" s="29"/>
      <c r="EF66" s="29"/>
      <c r="EG66" s="29"/>
      <c r="EH66" s="29"/>
      <c r="EI66" s="29"/>
      <c r="EJ66" s="29"/>
      <c r="EK66" s="29"/>
      <c r="EL66" s="29"/>
      <c r="ER66" s="3"/>
      <c r="ES66" s="3"/>
      <c r="ET66" s="3"/>
    </row>
    <row r="67" spans="4:150" ht="15.75" customHeight="1" x14ac:dyDescent="0.25">
      <c r="D67" s="54"/>
      <c r="E67" s="54"/>
      <c r="F67" s="55"/>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c r="BN67" s="29"/>
      <c r="BO67" s="29"/>
      <c r="BP67" s="29"/>
      <c r="BQ67" s="29"/>
      <c r="BR67" s="29"/>
      <c r="BS67" s="29"/>
      <c r="BT67" s="29"/>
      <c r="BU67" s="29"/>
      <c r="BV67" s="29"/>
      <c r="BW67" s="29"/>
      <c r="BX67" s="29"/>
      <c r="BY67" s="29"/>
      <c r="BZ67" s="29"/>
      <c r="CA67" s="29"/>
      <c r="CB67" s="29"/>
      <c r="CC67" s="29"/>
      <c r="CD67" s="29"/>
      <c r="CE67" s="29"/>
      <c r="CF67" s="29"/>
      <c r="CG67" s="29"/>
      <c r="CH67" s="29"/>
      <c r="CI67" s="29"/>
      <c r="CJ67" s="29"/>
      <c r="CK67" s="29"/>
      <c r="CL67" s="29"/>
      <c r="CM67" s="29"/>
      <c r="CN67" s="29"/>
      <c r="CO67" s="29"/>
      <c r="CP67" s="29"/>
      <c r="CQ67" s="29"/>
      <c r="CR67" s="29"/>
      <c r="CS67" s="29"/>
      <c r="CT67" s="29"/>
      <c r="CU67" s="29"/>
      <c r="CV67" s="29"/>
      <c r="CW67" s="29"/>
      <c r="CX67" s="29"/>
      <c r="CY67" s="29"/>
      <c r="CZ67" s="29"/>
      <c r="DA67" s="29"/>
      <c r="DB67" s="29"/>
      <c r="DC67" s="29"/>
      <c r="DD67" s="29"/>
      <c r="DE67" s="29"/>
      <c r="DF67" s="29"/>
      <c r="DG67" s="29"/>
      <c r="DH67" s="29"/>
      <c r="DI67" s="29"/>
      <c r="DJ67" s="29"/>
      <c r="DK67" s="29"/>
      <c r="DL67" s="29"/>
      <c r="DM67" s="29"/>
      <c r="DN67" s="29"/>
      <c r="DO67" s="29"/>
      <c r="DP67" s="29"/>
      <c r="DQ67" s="29"/>
      <c r="DR67" s="29"/>
      <c r="DS67" s="29"/>
      <c r="DT67" s="29"/>
      <c r="DU67" s="29"/>
      <c r="DV67" s="29"/>
      <c r="DW67" s="29"/>
      <c r="DX67" s="29"/>
      <c r="DY67" s="29"/>
      <c r="DZ67" s="29"/>
      <c r="EA67" s="29"/>
      <c r="EB67" s="29"/>
      <c r="EC67" s="29"/>
      <c r="ED67" s="29"/>
      <c r="EE67" s="29"/>
      <c r="EF67" s="29"/>
      <c r="EG67" s="29"/>
      <c r="EH67" s="29"/>
      <c r="EI67" s="29"/>
      <c r="EJ67" s="29"/>
      <c r="EK67" s="29"/>
      <c r="EL67" s="29"/>
      <c r="ER67" s="3"/>
      <c r="ES67" s="3"/>
      <c r="ET67" s="3"/>
    </row>
    <row r="68" spans="4:150" ht="15.75" customHeight="1" x14ac:dyDescent="0.25">
      <c r="D68" s="54"/>
      <c r="E68" s="54"/>
      <c r="F68" s="55"/>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c r="BN68" s="29"/>
      <c r="BO68" s="29"/>
      <c r="BP68" s="29"/>
      <c r="BQ68" s="29"/>
      <c r="BR68" s="29"/>
      <c r="BS68" s="29"/>
      <c r="BT68" s="29"/>
      <c r="BU68" s="29"/>
      <c r="BV68" s="29"/>
      <c r="BW68" s="29"/>
      <c r="BX68" s="29"/>
      <c r="BY68" s="29"/>
      <c r="BZ68" s="29"/>
      <c r="CA68" s="29"/>
      <c r="CB68" s="29"/>
      <c r="CC68" s="29"/>
      <c r="CD68" s="29"/>
      <c r="CE68" s="29"/>
      <c r="CF68" s="29"/>
      <c r="CG68" s="29"/>
      <c r="CH68" s="29"/>
      <c r="CI68" s="29"/>
      <c r="CJ68" s="29"/>
      <c r="CK68" s="29"/>
      <c r="CL68" s="29"/>
      <c r="CM68" s="29"/>
      <c r="CN68" s="29"/>
      <c r="CO68" s="29"/>
      <c r="CP68" s="29"/>
      <c r="CQ68" s="29"/>
      <c r="CR68" s="29"/>
      <c r="CS68" s="29"/>
      <c r="CT68" s="29"/>
      <c r="CU68" s="29"/>
      <c r="CV68" s="29"/>
      <c r="CW68" s="29"/>
      <c r="CX68" s="29"/>
      <c r="CY68" s="29"/>
      <c r="CZ68" s="29"/>
      <c r="DA68" s="29"/>
      <c r="DB68" s="29"/>
      <c r="DC68" s="29"/>
      <c r="DD68" s="29"/>
      <c r="DE68" s="29"/>
      <c r="DF68" s="29"/>
      <c r="DG68" s="29"/>
      <c r="DH68" s="29"/>
      <c r="DI68" s="29"/>
      <c r="DJ68" s="29"/>
      <c r="DK68" s="29"/>
      <c r="DL68" s="29"/>
      <c r="DM68" s="29"/>
      <c r="DN68" s="29"/>
      <c r="DO68" s="29"/>
      <c r="DP68" s="29"/>
      <c r="DQ68" s="29"/>
      <c r="DR68" s="29"/>
      <c r="DS68" s="29"/>
      <c r="DT68" s="29"/>
      <c r="DU68" s="29"/>
      <c r="DV68" s="29"/>
      <c r="DW68" s="29"/>
      <c r="DX68" s="29"/>
      <c r="DY68" s="29"/>
      <c r="DZ68" s="29"/>
      <c r="EA68" s="29"/>
      <c r="EB68" s="29"/>
      <c r="EC68" s="29"/>
      <c r="ED68" s="29"/>
      <c r="EE68" s="29"/>
      <c r="EF68" s="29"/>
      <c r="EG68" s="29"/>
      <c r="EH68" s="29"/>
      <c r="EI68" s="29"/>
      <c r="EJ68" s="29"/>
      <c r="EK68" s="29"/>
      <c r="EL68" s="29"/>
      <c r="ER68" s="3"/>
      <c r="ES68" s="3"/>
      <c r="ET68" s="3"/>
    </row>
    <row r="69" spans="4:150" ht="15.75" customHeight="1" x14ac:dyDescent="0.25">
      <c r="D69" s="54"/>
      <c r="E69" s="54"/>
      <c r="F69" s="55"/>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c r="BN69" s="29"/>
      <c r="BO69" s="29"/>
      <c r="BP69" s="29"/>
      <c r="BQ69" s="29"/>
      <c r="BR69" s="29"/>
      <c r="BS69" s="29"/>
      <c r="BT69" s="29"/>
      <c r="BU69" s="29"/>
      <c r="BV69" s="29"/>
      <c r="BW69" s="29"/>
      <c r="BX69" s="29"/>
      <c r="BY69" s="29"/>
      <c r="BZ69" s="29"/>
      <c r="CA69" s="29"/>
      <c r="CB69" s="29"/>
      <c r="CC69" s="29"/>
      <c r="CD69" s="29"/>
      <c r="CE69" s="29"/>
      <c r="CF69" s="29"/>
      <c r="CG69" s="29"/>
      <c r="CH69" s="29"/>
      <c r="CI69" s="29"/>
      <c r="CJ69" s="29"/>
      <c r="CK69" s="29"/>
      <c r="CL69" s="29"/>
      <c r="CM69" s="29"/>
      <c r="CN69" s="29"/>
      <c r="CO69" s="29"/>
      <c r="CP69" s="29"/>
      <c r="CQ69" s="29"/>
      <c r="CR69" s="29"/>
      <c r="CS69" s="29"/>
      <c r="CT69" s="29"/>
      <c r="CU69" s="29"/>
      <c r="CV69" s="29"/>
      <c r="CW69" s="29"/>
      <c r="CX69" s="29"/>
      <c r="CY69" s="29"/>
      <c r="CZ69" s="29"/>
      <c r="DA69" s="29"/>
      <c r="DB69" s="29"/>
      <c r="DC69" s="29"/>
      <c r="DD69" s="29"/>
      <c r="DE69" s="29"/>
      <c r="DF69" s="29"/>
      <c r="DG69" s="29"/>
      <c r="DH69" s="29"/>
      <c r="DI69" s="29"/>
      <c r="DJ69" s="29"/>
      <c r="DK69" s="29"/>
      <c r="DL69" s="29"/>
      <c r="DM69" s="29"/>
      <c r="DN69" s="29"/>
      <c r="DO69" s="29"/>
      <c r="DP69" s="29"/>
      <c r="DQ69" s="29"/>
      <c r="DR69" s="29"/>
      <c r="DS69" s="29"/>
      <c r="DT69" s="29"/>
      <c r="DU69" s="29"/>
      <c r="DV69" s="29"/>
      <c r="DW69" s="29"/>
      <c r="DX69" s="29"/>
      <c r="DY69" s="29"/>
      <c r="DZ69" s="29"/>
      <c r="EA69" s="29"/>
      <c r="EB69" s="29"/>
      <c r="EC69" s="29"/>
      <c r="ED69" s="29"/>
      <c r="EE69" s="29"/>
      <c r="EF69" s="29"/>
      <c r="EG69" s="29"/>
      <c r="EH69" s="29"/>
      <c r="EI69" s="29"/>
      <c r="EJ69" s="29"/>
      <c r="EK69" s="29"/>
      <c r="EL69" s="29"/>
      <c r="ER69" s="3"/>
      <c r="ES69" s="3"/>
      <c r="ET69" s="3"/>
    </row>
    <row r="70" spans="4:150" ht="15.75" customHeight="1" x14ac:dyDescent="0.25">
      <c r="D70" s="54"/>
      <c r="E70" s="54"/>
      <c r="F70" s="55"/>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c r="AY70" s="29"/>
      <c r="AZ70" s="29"/>
      <c r="BA70" s="29"/>
      <c r="BB70" s="29"/>
      <c r="BC70" s="29"/>
      <c r="BD70" s="29"/>
      <c r="BE70" s="29"/>
      <c r="BF70" s="29"/>
      <c r="BG70" s="29"/>
      <c r="BH70" s="29"/>
      <c r="BI70" s="29"/>
      <c r="BJ70" s="29"/>
      <c r="BK70" s="29"/>
      <c r="BL70" s="29"/>
      <c r="BM70" s="29"/>
      <c r="BN70" s="29"/>
      <c r="BO70" s="29"/>
      <c r="BP70" s="29"/>
      <c r="BQ70" s="29"/>
      <c r="BR70" s="29"/>
      <c r="BS70" s="29"/>
      <c r="BT70" s="29"/>
      <c r="BU70" s="29"/>
      <c r="BV70" s="29"/>
      <c r="BW70" s="29"/>
      <c r="BX70" s="29"/>
      <c r="BY70" s="29"/>
      <c r="BZ70" s="29"/>
      <c r="CA70" s="29"/>
      <c r="CB70" s="29"/>
      <c r="CC70" s="29"/>
      <c r="CD70" s="29"/>
      <c r="CE70" s="29"/>
      <c r="CF70" s="29"/>
      <c r="CG70" s="29"/>
      <c r="CH70" s="29"/>
      <c r="CI70" s="29"/>
      <c r="CJ70" s="29"/>
      <c r="CK70" s="29"/>
      <c r="CL70" s="29"/>
      <c r="CM70" s="29"/>
      <c r="CN70" s="29"/>
      <c r="CO70" s="29"/>
      <c r="CP70" s="29"/>
      <c r="CQ70" s="29"/>
      <c r="CR70" s="29"/>
      <c r="CS70" s="29"/>
      <c r="CT70" s="29"/>
      <c r="CU70" s="29"/>
      <c r="CV70" s="29"/>
      <c r="CW70" s="29"/>
      <c r="CX70" s="29"/>
      <c r="CY70" s="29"/>
      <c r="CZ70" s="29"/>
      <c r="DA70" s="29"/>
      <c r="DB70" s="29"/>
      <c r="DC70" s="29"/>
      <c r="DD70" s="29"/>
      <c r="DE70" s="29"/>
      <c r="DF70" s="29"/>
      <c r="DG70" s="29"/>
      <c r="DH70" s="29"/>
      <c r="DI70" s="29"/>
      <c r="DJ70" s="29"/>
      <c r="DK70" s="29"/>
      <c r="DL70" s="29"/>
      <c r="DM70" s="29"/>
      <c r="DN70" s="29"/>
      <c r="DO70" s="29"/>
      <c r="DP70" s="29"/>
      <c r="DQ70" s="29"/>
      <c r="DR70" s="29"/>
      <c r="DS70" s="29"/>
      <c r="DT70" s="29"/>
      <c r="DU70" s="29"/>
      <c r="DV70" s="29"/>
      <c r="DW70" s="29"/>
      <c r="DX70" s="29"/>
      <c r="DY70" s="29"/>
      <c r="DZ70" s="29"/>
      <c r="EA70" s="29"/>
      <c r="EB70" s="29"/>
      <c r="EC70" s="29"/>
      <c r="ED70" s="29"/>
      <c r="EE70" s="29"/>
      <c r="EF70" s="29"/>
      <c r="EG70" s="29"/>
      <c r="EH70" s="29"/>
      <c r="EI70" s="29"/>
      <c r="EJ70" s="29"/>
      <c r="EK70" s="29"/>
      <c r="EL70" s="29"/>
      <c r="ER70" s="3"/>
      <c r="ES70" s="3"/>
      <c r="ET70" s="3"/>
    </row>
    <row r="71" spans="4:150" ht="15.75" customHeight="1" x14ac:dyDescent="0.25">
      <c r="D71" s="54"/>
      <c r="E71" s="54"/>
      <c r="F71" s="55"/>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c r="AY71" s="29"/>
      <c r="AZ71" s="29"/>
      <c r="BA71" s="29"/>
      <c r="BB71" s="29"/>
      <c r="BC71" s="29"/>
      <c r="BD71" s="29"/>
      <c r="BE71" s="29"/>
      <c r="BF71" s="29"/>
      <c r="BG71" s="29"/>
      <c r="BH71" s="29"/>
      <c r="BI71" s="29"/>
      <c r="BJ71" s="29"/>
      <c r="BK71" s="29"/>
      <c r="BL71" s="29"/>
      <c r="BM71" s="29"/>
      <c r="BN71" s="29"/>
      <c r="BO71" s="29"/>
      <c r="BP71" s="29"/>
      <c r="BQ71" s="29"/>
      <c r="BR71" s="29"/>
      <c r="BS71" s="29"/>
      <c r="BT71" s="29"/>
      <c r="BU71" s="29"/>
      <c r="BV71" s="29"/>
      <c r="BW71" s="29"/>
      <c r="BX71" s="29"/>
      <c r="BY71" s="29"/>
      <c r="BZ71" s="29"/>
      <c r="CA71" s="29"/>
      <c r="CB71" s="29"/>
      <c r="CC71" s="29"/>
      <c r="CD71" s="29"/>
      <c r="CE71" s="29"/>
      <c r="CF71" s="29"/>
      <c r="CG71" s="29"/>
      <c r="CH71" s="29"/>
      <c r="CI71" s="29"/>
      <c r="CJ71" s="29"/>
      <c r="CK71" s="29"/>
      <c r="CL71" s="29"/>
      <c r="CM71" s="29"/>
      <c r="CN71" s="29"/>
      <c r="CO71" s="29"/>
      <c r="CP71" s="29"/>
      <c r="CQ71" s="29"/>
      <c r="CR71" s="29"/>
      <c r="CS71" s="29"/>
      <c r="CT71" s="29"/>
      <c r="CU71" s="29"/>
      <c r="CV71" s="29"/>
      <c r="CW71" s="29"/>
      <c r="CX71" s="29"/>
      <c r="CY71" s="29"/>
      <c r="CZ71" s="29"/>
      <c r="DA71" s="29"/>
      <c r="DB71" s="29"/>
      <c r="DC71" s="29"/>
      <c r="DD71" s="29"/>
      <c r="DE71" s="29"/>
      <c r="DF71" s="29"/>
      <c r="DG71" s="29"/>
      <c r="DH71" s="29"/>
      <c r="DI71" s="29"/>
      <c r="DJ71" s="29"/>
      <c r="DK71" s="29"/>
      <c r="DL71" s="29"/>
      <c r="DM71" s="29"/>
      <c r="DN71" s="29"/>
      <c r="DO71" s="29"/>
      <c r="DP71" s="29"/>
      <c r="DQ71" s="29"/>
      <c r="DR71" s="29"/>
      <c r="DS71" s="29"/>
      <c r="DT71" s="29"/>
      <c r="DU71" s="29"/>
      <c r="DV71" s="29"/>
      <c r="DW71" s="29"/>
      <c r="DX71" s="29"/>
      <c r="DY71" s="29"/>
      <c r="DZ71" s="29"/>
      <c r="EA71" s="29"/>
      <c r="EB71" s="29"/>
      <c r="EC71" s="29"/>
      <c r="ED71" s="29"/>
      <c r="EE71" s="29"/>
      <c r="EF71" s="29"/>
      <c r="EG71" s="29"/>
      <c r="EH71" s="29"/>
      <c r="EI71" s="29"/>
      <c r="EJ71" s="29"/>
      <c r="EK71" s="29"/>
      <c r="EL71" s="29"/>
      <c r="ER71" s="3"/>
      <c r="ES71" s="3"/>
      <c r="ET71" s="3"/>
    </row>
    <row r="72" spans="4:150" ht="15.75" customHeight="1" x14ac:dyDescent="0.25">
      <c r="D72" s="54"/>
      <c r="E72" s="54"/>
      <c r="F72" s="55"/>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c r="BG72" s="29"/>
      <c r="BH72" s="29"/>
      <c r="BI72" s="29"/>
      <c r="BJ72" s="29"/>
      <c r="BK72" s="29"/>
      <c r="BL72" s="29"/>
      <c r="BM72" s="29"/>
      <c r="BN72" s="29"/>
      <c r="BO72" s="29"/>
      <c r="BP72" s="29"/>
      <c r="BQ72" s="29"/>
      <c r="BR72" s="29"/>
      <c r="BS72" s="29"/>
      <c r="BT72" s="29"/>
      <c r="BU72" s="29"/>
      <c r="BV72" s="29"/>
      <c r="BW72" s="29"/>
      <c r="BX72" s="29"/>
      <c r="BY72" s="29"/>
      <c r="BZ72" s="29"/>
      <c r="CA72" s="29"/>
      <c r="CB72" s="29"/>
      <c r="CC72" s="29"/>
      <c r="CD72" s="29"/>
      <c r="CE72" s="29"/>
      <c r="CF72" s="29"/>
      <c r="CG72" s="29"/>
      <c r="CH72" s="29"/>
      <c r="CI72" s="29"/>
      <c r="CJ72" s="29"/>
      <c r="CK72" s="29"/>
      <c r="CL72" s="29"/>
      <c r="CM72" s="29"/>
      <c r="CN72" s="29"/>
      <c r="CO72" s="29"/>
      <c r="CP72" s="29"/>
      <c r="CQ72" s="29"/>
      <c r="CR72" s="29"/>
      <c r="CS72" s="29"/>
      <c r="CT72" s="29"/>
      <c r="CU72" s="29"/>
      <c r="CV72" s="29"/>
      <c r="CW72" s="29"/>
      <c r="CX72" s="29"/>
      <c r="CY72" s="29"/>
      <c r="CZ72" s="29"/>
      <c r="DA72" s="29"/>
      <c r="DB72" s="29"/>
      <c r="DC72" s="29"/>
      <c r="DD72" s="29"/>
      <c r="DE72" s="29"/>
      <c r="DF72" s="29"/>
      <c r="DG72" s="29"/>
      <c r="DH72" s="29"/>
      <c r="DI72" s="29"/>
      <c r="DJ72" s="29"/>
      <c r="DK72" s="29"/>
      <c r="DL72" s="29"/>
      <c r="DM72" s="29"/>
      <c r="DN72" s="29"/>
      <c r="DO72" s="29"/>
      <c r="DP72" s="29"/>
      <c r="DQ72" s="29"/>
      <c r="DR72" s="29"/>
      <c r="DS72" s="29"/>
      <c r="DT72" s="29"/>
      <c r="DU72" s="29"/>
      <c r="DV72" s="29"/>
      <c r="DW72" s="29"/>
      <c r="DX72" s="29"/>
      <c r="DY72" s="29"/>
      <c r="DZ72" s="29"/>
      <c r="EA72" s="29"/>
      <c r="EB72" s="29"/>
      <c r="EC72" s="29"/>
      <c r="ED72" s="29"/>
      <c r="EE72" s="29"/>
      <c r="EF72" s="29"/>
      <c r="EG72" s="29"/>
      <c r="EH72" s="29"/>
      <c r="EI72" s="29"/>
      <c r="EJ72" s="29"/>
      <c r="EK72" s="29"/>
      <c r="EL72" s="29"/>
      <c r="ER72" s="3"/>
      <c r="ES72" s="3"/>
      <c r="ET72" s="3"/>
    </row>
    <row r="73" spans="4:150" ht="15.75" customHeight="1" x14ac:dyDescent="0.25">
      <c r="D73" s="54"/>
      <c r="E73" s="54"/>
      <c r="F73" s="55"/>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c r="AY73" s="29"/>
      <c r="AZ73" s="29"/>
      <c r="BA73" s="29"/>
      <c r="BB73" s="29"/>
      <c r="BC73" s="29"/>
      <c r="BD73" s="29"/>
      <c r="BE73" s="29"/>
      <c r="BF73" s="29"/>
      <c r="BG73" s="29"/>
      <c r="BH73" s="29"/>
      <c r="BI73" s="29"/>
      <c r="BJ73" s="29"/>
      <c r="BK73" s="29"/>
      <c r="BL73" s="29"/>
      <c r="BM73" s="29"/>
      <c r="BN73" s="29"/>
      <c r="BO73" s="29"/>
      <c r="BP73" s="29"/>
      <c r="BQ73" s="29"/>
      <c r="BR73" s="29"/>
      <c r="BS73" s="29"/>
      <c r="BT73" s="29"/>
      <c r="BU73" s="29"/>
      <c r="BV73" s="29"/>
      <c r="BW73" s="29"/>
      <c r="BX73" s="29"/>
      <c r="BY73" s="29"/>
      <c r="BZ73" s="29"/>
      <c r="CA73" s="29"/>
      <c r="CB73" s="29"/>
      <c r="CC73" s="29"/>
      <c r="CD73" s="29"/>
      <c r="CE73" s="29"/>
      <c r="CF73" s="29"/>
      <c r="CG73" s="29"/>
      <c r="CH73" s="29"/>
      <c r="CI73" s="29"/>
      <c r="CJ73" s="29"/>
      <c r="CK73" s="29"/>
      <c r="CL73" s="29"/>
      <c r="CM73" s="29"/>
      <c r="CN73" s="29"/>
      <c r="CO73" s="29"/>
      <c r="CP73" s="29"/>
      <c r="CQ73" s="29"/>
      <c r="CR73" s="29"/>
      <c r="CS73" s="29"/>
      <c r="CT73" s="29"/>
      <c r="CU73" s="29"/>
      <c r="CV73" s="29"/>
      <c r="CW73" s="29"/>
      <c r="CX73" s="29"/>
      <c r="CY73" s="29"/>
      <c r="CZ73" s="29"/>
      <c r="DA73" s="29"/>
      <c r="DB73" s="29"/>
      <c r="DC73" s="29"/>
      <c r="DD73" s="29"/>
      <c r="DE73" s="29"/>
      <c r="DF73" s="29"/>
      <c r="DG73" s="29"/>
      <c r="DH73" s="29"/>
      <c r="DI73" s="29"/>
      <c r="DJ73" s="29"/>
      <c r="DK73" s="29"/>
      <c r="DL73" s="29"/>
      <c r="DM73" s="29"/>
      <c r="DN73" s="29"/>
      <c r="DO73" s="29"/>
      <c r="DP73" s="29"/>
      <c r="DQ73" s="29"/>
      <c r="DR73" s="29"/>
      <c r="DS73" s="29"/>
      <c r="DT73" s="29"/>
      <c r="DU73" s="29"/>
      <c r="DV73" s="29"/>
      <c r="DW73" s="29"/>
      <c r="DX73" s="29"/>
      <c r="DY73" s="29"/>
      <c r="DZ73" s="29"/>
      <c r="EA73" s="29"/>
      <c r="EB73" s="29"/>
      <c r="EC73" s="29"/>
      <c r="ED73" s="29"/>
      <c r="EE73" s="29"/>
      <c r="EF73" s="29"/>
      <c r="EG73" s="29"/>
      <c r="EH73" s="29"/>
      <c r="EI73" s="29"/>
      <c r="EJ73" s="29"/>
      <c r="EK73" s="29"/>
      <c r="EL73" s="29"/>
      <c r="ER73" s="3"/>
      <c r="ES73" s="3"/>
      <c r="ET73" s="3"/>
    </row>
    <row r="74" spans="4:150" ht="15.75" customHeight="1" x14ac:dyDescent="0.25">
      <c r="D74" s="54"/>
      <c r="E74" s="54"/>
      <c r="F74" s="55"/>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c r="BN74" s="29"/>
      <c r="BO74" s="29"/>
      <c r="BP74" s="29"/>
      <c r="BQ74" s="29"/>
      <c r="BR74" s="29"/>
      <c r="BS74" s="29"/>
      <c r="BT74" s="29"/>
      <c r="BU74" s="29"/>
      <c r="BV74" s="29"/>
      <c r="BW74" s="29"/>
      <c r="BX74" s="29"/>
      <c r="BY74" s="29"/>
      <c r="BZ74" s="29"/>
      <c r="CA74" s="29"/>
      <c r="CB74" s="29"/>
      <c r="CC74" s="29"/>
      <c r="CD74" s="29"/>
      <c r="CE74" s="29"/>
      <c r="CF74" s="29"/>
      <c r="CG74" s="29"/>
      <c r="CH74" s="29"/>
      <c r="CI74" s="29"/>
      <c r="CJ74" s="29"/>
      <c r="CK74" s="29"/>
      <c r="CL74" s="29"/>
      <c r="CM74" s="29"/>
      <c r="CN74" s="29"/>
      <c r="CO74" s="29"/>
      <c r="CP74" s="29"/>
      <c r="CQ74" s="29"/>
      <c r="CR74" s="29"/>
      <c r="CS74" s="29"/>
      <c r="CT74" s="29"/>
      <c r="CU74" s="29"/>
      <c r="CV74" s="29"/>
      <c r="CW74" s="29"/>
      <c r="CX74" s="29"/>
      <c r="CY74" s="29"/>
      <c r="CZ74" s="29"/>
      <c r="DA74" s="29"/>
      <c r="DB74" s="29"/>
      <c r="DC74" s="29"/>
      <c r="DD74" s="29"/>
      <c r="DE74" s="29"/>
      <c r="DF74" s="29"/>
      <c r="DG74" s="29"/>
      <c r="DH74" s="29"/>
      <c r="DI74" s="29"/>
      <c r="DJ74" s="29"/>
      <c r="DK74" s="29"/>
      <c r="DL74" s="29"/>
      <c r="DM74" s="29"/>
      <c r="DN74" s="29"/>
      <c r="DO74" s="29"/>
      <c r="DP74" s="29"/>
      <c r="DQ74" s="29"/>
      <c r="DR74" s="29"/>
      <c r="DS74" s="29"/>
      <c r="DT74" s="29"/>
      <c r="DU74" s="29"/>
      <c r="DV74" s="29"/>
      <c r="DW74" s="29"/>
      <c r="DX74" s="29"/>
      <c r="DY74" s="29"/>
      <c r="DZ74" s="29"/>
      <c r="EA74" s="29"/>
      <c r="EB74" s="29"/>
      <c r="EC74" s="29"/>
      <c r="ED74" s="29"/>
      <c r="EE74" s="29"/>
      <c r="EF74" s="29"/>
      <c r="EG74" s="29"/>
      <c r="EH74" s="29"/>
      <c r="EI74" s="29"/>
      <c r="EJ74" s="29"/>
      <c r="EK74" s="29"/>
      <c r="EL74" s="29"/>
      <c r="ER74" s="3"/>
      <c r="ES74" s="3"/>
      <c r="ET74" s="3"/>
    </row>
    <row r="75" spans="4:150" ht="15.75" customHeight="1" x14ac:dyDescent="0.25">
      <c r="D75" s="54"/>
      <c r="E75" s="54"/>
      <c r="F75" s="55"/>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29"/>
      <c r="BF75" s="29"/>
      <c r="BG75" s="29"/>
      <c r="BH75" s="29"/>
      <c r="BI75" s="29"/>
      <c r="BJ75" s="29"/>
      <c r="BK75" s="29"/>
      <c r="BL75" s="29"/>
      <c r="BM75" s="29"/>
      <c r="BN75" s="29"/>
      <c r="BO75" s="29"/>
      <c r="BP75" s="29"/>
      <c r="BQ75" s="29"/>
      <c r="BR75" s="29"/>
      <c r="BS75" s="29"/>
      <c r="BT75" s="29"/>
      <c r="BU75" s="29"/>
      <c r="BV75" s="29"/>
      <c r="BW75" s="29"/>
      <c r="BX75" s="29"/>
      <c r="BY75" s="29"/>
      <c r="BZ75" s="29"/>
      <c r="CA75" s="29"/>
      <c r="CB75" s="29"/>
      <c r="CC75" s="29"/>
      <c r="CD75" s="29"/>
      <c r="CE75" s="29"/>
      <c r="CF75" s="29"/>
      <c r="CG75" s="29"/>
      <c r="CH75" s="29"/>
      <c r="CI75" s="29"/>
      <c r="CJ75" s="29"/>
      <c r="CK75" s="29"/>
      <c r="CL75" s="29"/>
      <c r="CM75" s="29"/>
      <c r="CN75" s="29"/>
      <c r="CO75" s="29"/>
      <c r="CP75" s="29"/>
      <c r="CQ75" s="29"/>
      <c r="CR75" s="29"/>
      <c r="CS75" s="29"/>
      <c r="CT75" s="29"/>
      <c r="CU75" s="29"/>
      <c r="CV75" s="29"/>
      <c r="CW75" s="29"/>
      <c r="CX75" s="29"/>
      <c r="CY75" s="29"/>
      <c r="CZ75" s="29"/>
      <c r="DA75" s="29"/>
      <c r="DB75" s="29"/>
      <c r="DC75" s="29"/>
      <c r="DD75" s="29"/>
      <c r="DE75" s="29"/>
      <c r="DF75" s="29"/>
      <c r="DG75" s="29"/>
      <c r="DH75" s="29"/>
      <c r="DI75" s="29"/>
      <c r="DJ75" s="29"/>
      <c r="DK75" s="29"/>
      <c r="DL75" s="29"/>
      <c r="DM75" s="29"/>
      <c r="DN75" s="29"/>
      <c r="DO75" s="29"/>
      <c r="DP75" s="29"/>
      <c r="DQ75" s="29"/>
      <c r="DR75" s="29"/>
      <c r="DS75" s="29"/>
      <c r="DT75" s="29"/>
      <c r="DU75" s="29"/>
      <c r="DV75" s="29"/>
      <c r="DW75" s="29"/>
      <c r="DX75" s="29"/>
      <c r="DY75" s="29"/>
      <c r="DZ75" s="29"/>
      <c r="EA75" s="29"/>
      <c r="EB75" s="29"/>
      <c r="EC75" s="29"/>
      <c r="ED75" s="29"/>
      <c r="EE75" s="29"/>
      <c r="EF75" s="29"/>
      <c r="EG75" s="29"/>
      <c r="EH75" s="29"/>
      <c r="EI75" s="29"/>
      <c r="EJ75" s="29"/>
      <c r="EK75" s="29"/>
      <c r="EL75" s="29"/>
      <c r="ER75" s="3"/>
      <c r="ES75" s="3"/>
      <c r="ET75" s="3"/>
    </row>
    <row r="76" spans="4:150" ht="15.75" customHeight="1" x14ac:dyDescent="0.25">
      <c r="D76" s="54"/>
      <c r="E76" s="54"/>
      <c r="F76" s="55"/>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29"/>
      <c r="BG76" s="29"/>
      <c r="BH76" s="29"/>
      <c r="BI76" s="29"/>
      <c r="BJ76" s="29"/>
      <c r="BK76" s="29"/>
      <c r="BL76" s="29"/>
      <c r="BM76" s="29"/>
      <c r="BN76" s="29"/>
      <c r="BO76" s="29"/>
      <c r="BP76" s="29"/>
      <c r="BQ76" s="29"/>
      <c r="BR76" s="29"/>
      <c r="BS76" s="29"/>
      <c r="BT76" s="29"/>
      <c r="BU76" s="29"/>
      <c r="BV76" s="29"/>
      <c r="BW76" s="29"/>
      <c r="BX76" s="29"/>
      <c r="BY76" s="29"/>
      <c r="BZ76" s="29"/>
      <c r="CA76" s="29"/>
      <c r="CB76" s="29"/>
      <c r="CC76" s="29"/>
      <c r="CD76" s="29"/>
      <c r="CE76" s="29"/>
      <c r="CF76" s="29"/>
      <c r="CG76" s="29"/>
      <c r="CH76" s="29"/>
      <c r="CI76" s="29"/>
      <c r="CJ76" s="29"/>
      <c r="CK76" s="29"/>
      <c r="CL76" s="29"/>
      <c r="CM76" s="29"/>
      <c r="CN76" s="29"/>
      <c r="CO76" s="29"/>
      <c r="CP76" s="29"/>
      <c r="CQ76" s="29"/>
      <c r="CR76" s="29"/>
      <c r="CS76" s="29"/>
      <c r="CT76" s="29"/>
      <c r="CU76" s="29"/>
      <c r="CV76" s="29"/>
      <c r="CW76" s="29"/>
      <c r="CX76" s="29"/>
      <c r="CY76" s="29"/>
      <c r="CZ76" s="29"/>
      <c r="DA76" s="29"/>
      <c r="DB76" s="29"/>
      <c r="DC76" s="29"/>
      <c r="DD76" s="29"/>
      <c r="DE76" s="29"/>
      <c r="DF76" s="29"/>
      <c r="DG76" s="29"/>
      <c r="DH76" s="29"/>
      <c r="DI76" s="29"/>
      <c r="DJ76" s="29"/>
      <c r="DK76" s="29"/>
      <c r="DL76" s="29"/>
      <c r="DM76" s="29"/>
      <c r="DN76" s="29"/>
      <c r="DO76" s="29"/>
      <c r="DP76" s="29"/>
      <c r="DQ76" s="29"/>
      <c r="DR76" s="29"/>
      <c r="DS76" s="29"/>
      <c r="DT76" s="29"/>
      <c r="DU76" s="29"/>
      <c r="DV76" s="29"/>
      <c r="DW76" s="29"/>
      <c r="DX76" s="29"/>
      <c r="DY76" s="29"/>
      <c r="DZ76" s="29"/>
      <c r="EA76" s="29"/>
      <c r="EB76" s="29"/>
      <c r="EC76" s="29"/>
      <c r="ED76" s="29"/>
      <c r="EE76" s="29"/>
      <c r="EF76" s="29"/>
      <c r="EG76" s="29"/>
      <c r="EH76" s="29"/>
      <c r="EI76" s="29"/>
      <c r="EJ76" s="29"/>
      <c r="EK76" s="29"/>
      <c r="EL76" s="29"/>
      <c r="ER76" s="3"/>
      <c r="ES76" s="3"/>
      <c r="ET76" s="3"/>
    </row>
    <row r="77" spans="4:150" ht="15.75" customHeight="1" x14ac:dyDescent="0.25">
      <c r="D77" s="54"/>
      <c r="E77" s="54"/>
      <c r="F77" s="55"/>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c r="BE77" s="29"/>
      <c r="BF77" s="29"/>
      <c r="BG77" s="29"/>
      <c r="BH77" s="29"/>
      <c r="BI77" s="29"/>
      <c r="BJ77" s="29"/>
      <c r="BK77" s="29"/>
      <c r="BL77" s="29"/>
      <c r="BM77" s="29"/>
      <c r="BN77" s="29"/>
      <c r="BO77" s="29"/>
      <c r="BP77" s="29"/>
      <c r="BQ77" s="29"/>
      <c r="BR77" s="29"/>
      <c r="BS77" s="29"/>
      <c r="BT77" s="29"/>
      <c r="BU77" s="29"/>
      <c r="BV77" s="29"/>
      <c r="BW77" s="29"/>
      <c r="BX77" s="29"/>
      <c r="BY77" s="29"/>
      <c r="BZ77" s="29"/>
      <c r="CA77" s="29"/>
      <c r="CB77" s="29"/>
      <c r="CC77" s="29"/>
      <c r="CD77" s="29"/>
      <c r="CE77" s="29"/>
      <c r="CF77" s="29"/>
      <c r="CG77" s="29"/>
      <c r="CH77" s="29"/>
      <c r="CI77" s="29"/>
      <c r="CJ77" s="29"/>
      <c r="CK77" s="29"/>
      <c r="CL77" s="29"/>
      <c r="CM77" s="29"/>
      <c r="CN77" s="29"/>
      <c r="CO77" s="29"/>
      <c r="CP77" s="29"/>
      <c r="CQ77" s="29"/>
      <c r="CR77" s="29"/>
      <c r="CS77" s="29"/>
      <c r="CT77" s="29"/>
      <c r="CU77" s="29"/>
      <c r="CV77" s="29"/>
      <c r="CW77" s="29"/>
      <c r="CX77" s="29"/>
      <c r="CY77" s="29"/>
      <c r="CZ77" s="29"/>
      <c r="DA77" s="29"/>
      <c r="DB77" s="29"/>
      <c r="DC77" s="29"/>
      <c r="DD77" s="29"/>
      <c r="DE77" s="29"/>
      <c r="DF77" s="29"/>
      <c r="DG77" s="29"/>
      <c r="DH77" s="29"/>
      <c r="DI77" s="29"/>
      <c r="DJ77" s="29"/>
      <c r="DK77" s="29"/>
      <c r="DL77" s="29"/>
      <c r="DM77" s="29"/>
      <c r="DN77" s="29"/>
      <c r="DO77" s="29"/>
      <c r="DP77" s="29"/>
      <c r="DQ77" s="29"/>
      <c r="DR77" s="29"/>
      <c r="DS77" s="29"/>
      <c r="DT77" s="29"/>
      <c r="DU77" s="29"/>
      <c r="DV77" s="29"/>
      <c r="DW77" s="29"/>
      <c r="DX77" s="29"/>
      <c r="DY77" s="29"/>
      <c r="DZ77" s="29"/>
      <c r="EA77" s="29"/>
      <c r="EB77" s="29"/>
      <c r="EC77" s="29"/>
      <c r="ED77" s="29"/>
      <c r="EE77" s="29"/>
      <c r="EF77" s="29"/>
      <c r="EG77" s="29"/>
      <c r="EH77" s="29"/>
      <c r="EI77" s="29"/>
      <c r="EJ77" s="29"/>
      <c r="EK77" s="29"/>
      <c r="EL77" s="29"/>
      <c r="ER77" s="3"/>
      <c r="ES77" s="3"/>
      <c r="ET77" s="3"/>
    </row>
    <row r="78" spans="4:150" ht="15.75" customHeight="1" x14ac:dyDescent="0.25">
      <c r="D78" s="54"/>
      <c r="E78" s="54"/>
      <c r="F78" s="55"/>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c r="AY78" s="29"/>
      <c r="AZ78" s="29"/>
      <c r="BA78" s="29"/>
      <c r="BB78" s="29"/>
      <c r="BC78" s="29"/>
      <c r="BD78" s="29"/>
      <c r="BE78" s="29"/>
      <c r="BF78" s="29"/>
      <c r="BG78" s="29"/>
      <c r="BH78" s="29"/>
      <c r="BI78" s="29"/>
      <c r="BJ78" s="29"/>
      <c r="BK78" s="29"/>
      <c r="BL78" s="29"/>
      <c r="BM78" s="29"/>
      <c r="BN78" s="29"/>
      <c r="BO78" s="29"/>
      <c r="BP78" s="29"/>
      <c r="BQ78" s="29"/>
      <c r="BR78" s="29"/>
      <c r="BS78" s="29"/>
      <c r="BT78" s="29"/>
      <c r="BU78" s="29"/>
      <c r="BV78" s="29"/>
      <c r="BW78" s="29"/>
      <c r="BX78" s="29"/>
      <c r="BY78" s="29"/>
      <c r="BZ78" s="29"/>
      <c r="CA78" s="29"/>
      <c r="CB78" s="29"/>
      <c r="CC78" s="29"/>
      <c r="CD78" s="29"/>
      <c r="CE78" s="29"/>
      <c r="CF78" s="29"/>
      <c r="CG78" s="29"/>
      <c r="CH78" s="29"/>
      <c r="CI78" s="29"/>
      <c r="CJ78" s="29"/>
      <c r="CK78" s="29"/>
      <c r="CL78" s="29"/>
      <c r="CM78" s="29"/>
      <c r="CN78" s="29"/>
      <c r="CO78" s="29"/>
      <c r="CP78" s="29"/>
      <c r="CQ78" s="29"/>
      <c r="CR78" s="29"/>
      <c r="CS78" s="29"/>
      <c r="CT78" s="29"/>
      <c r="CU78" s="29"/>
      <c r="CV78" s="29"/>
      <c r="CW78" s="29"/>
      <c r="CX78" s="29"/>
      <c r="CY78" s="29"/>
      <c r="CZ78" s="29"/>
      <c r="DA78" s="29"/>
      <c r="DB78" s="29"/>
      <c r="DC78" s="29"/>
      <c r="DD78" s="29"/>
      <c r="DE78" s="29"/>
      <c r="DF78" s="29"/>
      <c r="DG78" s="29"/>
      <c r="DH78" s="29"/>
      <c r="DI78" s="29"/>
      <c r="DJ78" s="29"/>
      <c r="DK78" s="29"/>
      <c r="DL78" s="29"/>
      <c r="DM78" s="29"/>
      <c r="DN78" s="29"/>
      <c r="DO78" s="29"/>
      <c r="DP78" s="29"/>
      <c r="DQ78" s="29"/>
      <c r="DR78" s="29"/>
      <c r="DS78" s="29"/>
      <c r="DT78" s="29"/>
      <c r="DU78" s="29"/>
      <c r="DV78" s="29"/>
      <c r="DW78" s="29"/>
      <c r="DX78" s="29"/>
      <c r="DY78" s="29"/>
      <c r="DZ78" s="29"/>
      <c r="EA78" s="29"/>
      <c r="EB78" s="29"/>
      <c r="EC78" s="29"/>
      <c r="ED78" s="29"/>
      <c r="EE78" s="29"/>
      <c r="EF78" s="29"/>
      <c r="EG78" s="29"/>
      <c r="EH78" s="29"/>
      <c r="EI78" s="29"/>
      <c r="EJ78" s="29"/>
      <c r="EK78" s="29"/>
      <c r="EL78" s="29"/>
      <c r="ER78" s="3"/>
      <c r="ES78" s="3"/>
      <c r="ET78" s="3"/>
    </row>
    <row r="79" spans="4:150" ht="15.75" customHeight="1" x14ac:dyDescent="0.25">
      <c r="D79" s="54"/>
      <c r="E79" s="54"/>
      <c r="F79" s="55"/>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c r="AY79" s="29"/>
      <c r="AZ79" s="29"/>
      <c r="BA79" s="29"/>
      <c r="BB79" s="29"/>
      <c r="BC79" s="29"/>
      <c r="BD79" s="29"/>
      <c r="BE79" s="29"/>
      <c r="BF79" s="29"/>
      <c r="BG79" s="29"/>
      <c r="BH79" s="29"/>
      <c r="BI79" s="29"/>
      <c r="BJ79" s="29"/>
      <c r="BK79" s="29"/>
      <c r="BL79" s="29"/>
      <c r="BM79" s="29"/>
      <c r="BN79" s="29"/>
      <c r="BO79" s="29"/>
      <c r="BP79" s="29"/>
      <c r="BQ79" s="29"/>
      <c r="BR79" s="29"/>
      <c r="BS79" s="29"/>
      <c r="BT79" s="29"/>
      <c r="BU79" s="29"/>
      <c r="BV79" s="29"/>
      <c r="BW79" s="29"/>
      <c r="BX79" s="29"/>
      <c r="BY79" s="29"/>
      <c r="BZ79" s="29"/>
      <c r="CA79" s="29"/>
      <c r="CB79" s="29"/>
      <c r="CC79" s="29"/>
      <c r="CD79" s="29"/>
      <c r="CE79" s="29"/>
      <c r="CF79" s="29"/>
      <c r="CG79" s="29"/>
      <c r="CH79" s="29"/>
      <c r="CI79" s="29"/>
      <c r="CJ79" s="29"/>
      <c r="CK79" s="29"/>
      <c r="CL79" s="29"/>
      <c r="CM79" s="29"/>
      <c r="CN79" s="29"/>
      <c r="CO79" s="29"/>
      <c r="CP79" s="29"/>
      <c r="CQ79" s="29"/>
      <c r="CR79" s="29"/>
      <c r="CS79" s="29"/>
      <c r="CT79" s="29"/>
      <c r="CU79" s="29"/>
      <c r="CV79" s="29"/>
      <c r="CW79" s="29"/>
      <c r="CX79" s="29"/>
      <c r="CY79" s="29"/>
      <c r="CZ79" s="29"/>
      <c r="DA79" s="29"/>
      <c r="DB79" s="29"/>
      <c r="DC79" s="29"/>
      <c r="DD79" s="29"/>
      <c r="DE79" s="29"/>
      <c r="DF79" s="29"/>
      <c r="DG79" s="29"/>
      <c r="DH79" s="29"/>
      <c r="DI79" s="29"/>
      <c r="DJ79" s="29"/>
      <c r="DK79" s="29"/>
      <c r="DL79" s="29"/>
      <c r="DM79" s="29"/>
      <c r="DN79" s="29"/>
      <c r="DO79" s="29"/>
      <c r="DP79" s="29"/>
      <c r="DQ79" s="29"/>
      <c r="DR79" s="29"/>
      <c r="DS79" s="29"/>
      <c r="DT79" s="29"/>
      <c r="DU79" s="29"/>
      <c r="DV79" s="29"/>
      <c r="DW79" s="29"/>
      <c r="DX79" s="29"/>
      <c r="DY79" s="29"/>
      <c r="DZ79" s="29"/>
      <c r="EA79" s="29"/>
      <c r="EB79" s="29"/>
      <c r="EC79" s="29"/>
      <c r="ED79" s="29"/>
      <c r="EE79" s="29"/>
      <c r="EF79" s="29"/>
      <c r="EG79" s="29"/>
      <c r="EH79" s="29"/>
      <c r="EI79" s="29"/>
      <c r="EJ79" s="29"/>
      <c r="EK79" s="29"/>
      <c r="EL79" s="29"/>
      <c r="ER79" s="3"/>
      <c r="ES79" s="3"/>
      <c r="ET79" s="3"/>
    </row>
    <row r="80" spans="4:150" ht="15.75" customHeight="1" x14ac:dyDescent="0.25">
      <c r="D80" s="54"/>
      <c r="E80" s="54"/>
      <c r="F80" s="55"/>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29"/>
      <c r="CD80" s="29"/>
      <c r="CE80" s="29"/>
      <c r="CF80" s="29"/>
      <c r="CG80" s="29"/>
      <c r="CH80" s="29"/>
      <c r="CI80" s="29"/>
      <c r="CJ80" s="29"/>
      <c r="CK80" s="29"/>
      <c r="CL80" s="29"/>
      <c r="CM80" s="29"/>
      <c r="CN80" s="29"/>
      <c r="CO80" s="29"/>
      <c r="CP80" s="29"/>
      <c r="CQ80" s="29"/>
      <c r="CR80" s="29"/>
      <c r="CS80" s="29"/>
      <c r="CT80" s="29"/>
      <c r="CU80" s="29"/>
      <c r="CV80" s="29"/>
      <c r="CW80" s="29"/>
      <c r="CX80" s="29"/>
      <c r="CY80" s="29"/>
      <c r="CZ80" s="29"/>
      <c r="DA80" s="29"/>
      <c r="DB80" s="29"/>
      <c r="DC80" s="29"/>
      <c r="DD80" s="29"/>
      <c r="DE80" s="29"/>
      <c r="DF80" s="29"/>
      <c r="DG80" s="29"/>
      <c r="DH80" s="29"/>
      <c r="DI80" s="29"/>
      <c r="DJ80" s="29"/>
      <c r="DK80" s="29"/>
      <c r="DL80" s="29"/>
      <c r="DM80" s="29"/>
      <c r="DN80" s="29"/>
      <c r="DO80" s="29"/>
      <c r="DP80" s="29"/>
      <c r="DQ80" s="29"/>
      <c r="DR80" s="29"/>
      <c r="DS80" s="29"/>
      <c r="DT80" s="29"/>
      <c r="DU80" s="29"/>
      <c r="DV80" s="29"/>
      <c r="DW80" s="29"/>
      <c r="DX80" s="29"/>
      <c r="DY80" s="29"/>
      <c r="DZ80" s="29"/>
      <c r="EA80" s="29"/>
      <c r="EB80" s="29"/>
      <c r="EC80" s="29"/>
      <c r="ED80" s="29"/>
      <c r="EE80" s="29"/>
      <c r="EF80" s="29"/>
      <c r="EG80" s="29"/>
      <c r="EH80" s="29"/>
      <c r="EI80" s="29"/>
      <c r="EJ80" s="29"/>
      <c r="EK80" s="29"/>
      <c r="EL80" s="29"/>
      <c r="ER80" s="3"/>
      <c r="ES80" s="3"/>
      <c r="ET80" s="3"/>
    </row>
    <row r="81" spans="4:150" ht="15.75" customHeight="1" x14ac:dyDescent="0.25">
      <c r="D81" s="54"/>
      <c r="E81" s="54"/>
      <c r="F81" s="55"/>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c r="AY81" s="29"/>
      <c r="AZ81" s="29"/>
      <c r="BA81" s="29"/>
      <c r="BB81" s="29"/>
      <c r="BC81" s="29"/>
      <c r="BD81" s="29"/>
      <c r="BE81" s="29"/>
      <c r="BF81" s="29"/>
      <c r="BG81" s="29"/>
      <c r="BH81" s="29"/>
      <c r="BI81" s="29"/>
      <c r="BJ81" s="29"/>
      <c r="BK81" s="29"/>
      <c r="BL81" s="29"/>
      <c r="BM81" s="29"/>
      <c r="BN81" s="29"/>
      <c r="BO81" s="29"/>
      <c r="BP81" s="29"/>
      <c r="BQ81" s="29"/>
      <c r="BR81" s="29"/>
      <c r="BS81" s="29"/>
      <c r="BT81" s="29"/>
      <c r="BU81" s="29"/>
      <c r="BV81" s="29"/>
      <c r="BW81" s="29"/>
      <c r="BX81" s="29"/>
      <c r="BY81" s="29"/>
      <c r="BZ81" s="29"/>
      <c r="CA81" s="29"/>
      <c r="CB81" s="29"/>
      <c r="CC81" s="29"/>
      <c r="CD81" s="29"/>
      <c r="CE81" s="29"/>
      <c r="CF81" s="29"/>
      <c r="CG81" s="29"/>
      <c r="CH81" s="29"/>
      <c r="CI81" s="29"/>
      <c r="CJ81" s="29"/>
      <c r="CK81" s="29"/>
      <c r="CL81" s="29"/>
      <c r="CM81" s="29"/>
      <c r="CN81" s="29"/>
      <c r="CO81" s="29"/>
      <c r="CP81" s="29"/>
      <c r="CQ81" s="29"/>
      <c r="CR81" s="29"/>
      <c r="CS81" s="29"/>
      <c r="CT81" s="29"/>
      <c r="CU81" s="29"/>
      <c r="CV81" s="29"/>
      <c r="CW81" s="29"/>
      <c r="CX81" s="29"/>
      <c r="CY81" s="29"/>
      <c r="CZ81" s="29"/>
      <c r="DA81" s="29"/>
      <c r="DB81" s="29"/>
      <c r="DC81" s="29"/>
      <c r="DD81" s="29"/>
      <c r="DE81" s="29"/>
      <c r="DF81" s="29"/>
      <c r="DG81" s="29"/>
      <c r="DH81" s="29"/>
      <c r="DI81" s="29"/>
      <c r="DJ81" s="29"/>
      <c r="DK81" s="29"/>
      <c r="DL81" s="29"/>
      <c r="DM81" s="29"/>
      <c r="DN81" s="29"/>
      <c r="DO81" s="29"/>
      <c r="DP81" s="29"/>
      <c r="DQ81" s="29"/>
      <c r="DR81" s="29"/>
      <c r="DS81" s="29"/>
      <c r="DT81" s="29"/>
      <c r="DU81" s="29"/>
      <c r="DV81" s="29"/>
      <c r="DW81" s="29"/>
      <c r="DX81" s="29"/>
      <c r="DY81" s="29"/>
      <c r="DZ81" s="29"/>
      <c r="EA81" s="29"/>
      <c r="EB81" s="29"/>
      <c r="EC81" s="29"/>
      <c r="ED81" s="29"/>
      <c r="EE81" s="29"/>
      <c r="EF81" s="29"/>
      <c r="EG81" s="29"/>
      <c r="EH81" s="29"/>
      <c r="EI81" s="29"/>
      <c r="EJ81" s="29"/>
      <c r="EK81" s="29"/>
      <c r="EL81" s="29"/>
      <c r="ER81" s="3"/>
      <c r="ES81" s="3"/>
      <c r="ET81" s="3"/>
    </row>
    <row r="82" spans="4:150" ht="15.75" customHeight="1" x14ac:dyDescent="0.25">
      <c r="D82" s="54"/>
      <c r="E82" s="54"/>
      <c r="F82" s="55"/>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R82" s="3"/>
      <c r="ES82" s="3"/>
      <c r="ET82" s="3"/>
    </row>
    <row r="83" spans="4:150" ht="15.75" customHeight="1" x14ac:dyDescent="0.25">
      <c r="D83" s="54"/>
      <c r="E83" s="54"/>
      <c r="F83" s="55"/>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29"/>
      <c r="BD83" s="29"/>
      <c r="BE83" s="29"/>
      <c r="BF83" s="29"/>
      <c r="BG83" s="29"/>
      <c r="BH83" s="29"/>
      <c r="BI83" s="29"/>
      <c r="BJ83" s="29"/>
      <c r="BK83" s="29"/>
      <c r="BL83" s="29"/>
      <c r="BM83" s="29"/>
      <c r="BN83" s="29"/>
      <c r="BO83" s="29"/>
      <c r="BP83" s="29"/>
      <c r="BQ83" s="29"/>
      <c r="BR83" s="29"/>
      <c r="BS83" s="29"/>
      <c r="BT83" s="29"/>
      <c r="BU83" s="29"/>
      <c r="BV83" s="29"/>
      <c r="BW83" s="29"/>
      <c r="BX83" s="29"/>
      <c r="BY83" s="29"/>
      <c r="BZ83" s="29"/>
      <c r="CA83" s="29"/>
      <c r="CB83" s="29"/>
      <c r="CC83" s="29"/>
      <c r="CD83" s="29"/>
      <c r="CE83" s="29"/>
      <c r="CF83" s="29"/>
      <c r="CG83" s="29"/>
      <c r="CH83" s="29"/>
      <c r="CI83" s="29"/>
      <c r="CJ83" s="29"/>
      <c r="CK83" s="29"/>
      <c r="CL83" s="29"/>
      <c r="CM83" s="29"/>
      <c r="CN83" s="29"/>
      <c r="CO83" s="29"/>
      <c r="CP83" s="29"/>
      <c r="CQ83" s="29"/>
      <c r="CR83" s="29"/>
      <c r="CS83" s="29"/>
      <c r="CT83" s="29"/>
      <c r="CU83" s="29"/>
      <c r="CV83" s="29"/>
      <c r="CW83" s="29"/>
      <c r="CX83" s="29"/>
      <c r="CY83" s="29"/>
      <c r="CZ83" s="29"/>
      <c r="DA83" s="29"/>
      <c r="DB83" s="29"/>
      <c r="DC83" s="29"/>
      <c r="DD83" s="29"/>
      <c r="DE83" s="29"/>
      <c r="DF83" s="29"/>
      <c r="DG83" s="29"/>
      <c r="DH83" s="29"/>
      <c r="DI83" s="29"/>
      <c r="DJ83" s="29"/>
      <c r="DK83" s="29"/>
      <c r="DL83" s="29"/>
      <c r="DM83" s="29"/>
      <c r="DN83" s="29"/>
      <c r="DO83" s="29"/>
      <c r="DP83" s="29"/>
      <c r="DQ83" s="29"/>
      <c r="DR83" s="29"/>
      <c r="DS83" s="29"/>
      <c r="DT83" s="29"/>
      <c r="DU83" s="29"/>
      <c r="DV83" s="29"/>
      <c r="DW83" s="29"/>
      <c r="DX83" s="29"/>
      <c r="DY83" s="29"/>
      <c r="DZ83" s="29"/>
      <c r="EA83" s="29"/>
      <c r="EB83" s="29"/>
      <c r="EC83" s="29"/>
      <c r="ED83" s="29"/>
      <c r="EE83" s="29"/>
      <c r="EF83" s="29"/>
      <c r="EG83" s="29"/>
      <c r="EH83" s="29"/>
      <c r="EI83" s="29"/>
      <c r="EJ83" s="29"/>
      <c r="EK83" s="29"/>
      <c r="EL83" s="29"/>
      <c r="ER83" s="3"/>
      <c r="ES83" s="3"/>
      <c r="ET83" s="3"/>
    </row>
    <row r="84" spans="4:150" ht="15.75" customHeight="1" x14ac:dyDescent="0.25">
      <c r="D84" s="54"/>
      <c r="E84" s="54"/>
      <c r="F84" s="55"/>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29"/>
      <c r="BF84" s="29"/>
      <c r="BG84" s="29"/>
      <c r="BH84" s="29"/>
      <c r="BI84" s="29"/>
      <c r="BJ84" s="29"/>
      <c r="BK84" s="29"/>
      <c r="BL84" s="29"/>
      <c r="BM84" s="29"/>
      <c r="BN84" s="29"/>
      <c r="BO84" s="29"/>
      <c r="BP84" s="29"/>
      <c r="BQ84" s="29"/>
      <c r="BR84" s="29"/>
      <c r="BS84" s="29"/>
      <c r="BT84" s="29"/>
      <c r="BU84" s="29"/>
      <c r="BV84" s="29"/>
      <c r="BW84" s="29"/>
      <c r="BX84" s="29"/>
      <c r="BY84" s="29"/>
      <c r="BZ84" s="29"/>
      <c r="CA84" s="29"/>
      <c r="CB84" s="29"/>
      <c r="CC84" s="29"/>
      <c r="CD84" s="29"/>
      <c r="CE84" s="29"/>
      <c r="CF84" s="29"/>
      <c r="CG84" s="29"/>
      <c r="CH84" s="29"/>
      <c r="CI84" s="29"/>
      <c r="CJ84" s="29"/>
      <c r="CK84" s="29"/>
      <c r="CL84" s="29"/>
      <c r="CM84" s="29"/>
      <c r="CN84" s="29"/>
      <c r="CO84" s="29"/>
      <c r="CP84" s="29"/>
      <c r="CQ84" s="29"/>
      <c r="CR84" s="29"/>
      <c r="CS84" s="29"/>
      <c r="CT84" s="29"/>
      <c r="CU84" s="29"/>
      <c r="CV84" s="29"/>
      <c r="CW84" s="29"/>
      <c r="CX84" s="29"/>
      <c r="CY84" s="29"/>
      <c r="CZ84" s="29"/>
      <c r="DA84" s="29"/>
      <c r="DB84" s="29"/>
      <c r="DC84" s="29"/>
      <c r="DD84" s="29"/>
      <c r="DE84" s="29"/>
      <c r="DF84" s="29"/>
      <c r="DG84" s="29"/>
      <c r="DH84" s="29"/>
      <c r="DI84" s="29"/>
      <c r="DJ84" s="29"/>
      <c r="DK84" s="29"/>
      <c r="DL84" s="29"/>
      <c r="DM84" s="29"/>
      <c r="DN84" s="29"/>
      <c r="DO84" s="29"/>
      <c r="DP84" s="29"/>
      <c r="DQ84" s="29"/>
      <c r="DR84" s="29"/>
      <c r="DS84" s="29"/>
      <c r="DT84" s="29"/>
      <c r="DU84" s="29"/>
      <c r="DV84" s="29"/>
      <c r="DW84" s="29"/>
      <c r="DX84" s="29"/>
      <c r="DY84" s="29"/>
      <c r="DZ84" s="29"/>
      <c r="EA84" s="29"/>
      <c r="EB84" s="29"/>
      <c r="EC84" s="29"/>
      <c r="ED84" s="29"/>
      <c r="EE84" s="29"/>
      <c r="EF84" s="29"/>
      <c r="EG84" s="29"/>
      <c r="EH84" s="29"/>
      <c r="EI84" s="29"/>
      <c r="EJ84" s="29"/>
      <c r="EK84" s="29"/>
      <c r="EL84" s="29"/>
      <c r="ER84" s="3"/>
      <c r="ES84" s="3"/>
      <c r="ET84" s="3"/>
    </row>
    <row r="85" spans="4:150" ht="15.75" customHeight="1" x14ac:dyDescent="0.25">
      <c r="D85" s="54"/>
      <c r="E85" s="54"/>
      <c r="F85" s="55"/>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29"/>
      <c r="BF85" s="29"/>
      <c r="BG85" s="29"/>
      <c r="BH85" s="29"/>
      <c r="BI85" s="29"/>
      <c r="BJ85" s="29"/>
      <c r="BK85" s="29"/>
      <c r="BL85" s="29"/>
      <c r="BM85" s="29"/>
      <c r="BN85" s="29"/>
      <c r="BO85" s="29"/>
      <c r="BP85" s="29"/>
      <c r="BQ85" s="29"/>
      <c r="BR85" s="29"/>
      <c r="BS85" s="29"/>
      <c r="BT85" s="29"/>
      <c r="BU85" s="29"/>
      <c r="BV85" s="29"/>
      <c r="BW85" s="29"/>
      <c r="BX85" s="29"/>
      <c r="BY85" s="29"/>
      <c r="BZ85" s="29"/>
      <c r="CA85" s="29"/>
      <c r="CB85" s="29"/>
      <c r="CC85" s="29"/>
      <c r="CD85" s="29"/>
      <c r="CE85" s="29"/>
      <c r="CF85" s="29"/>
      <c r="CG85" s="29"/>
      <c r="CH85" s="29"/>
      <c r="CI85" s="29"/>
      <c r="CJ85" s="29"/>
      <c r="CK85" s="29"/>
      <c r="CL85" s="29"/>
      <c r="CM85" s="29"/>
      <c r="CN85" s="29"/>
      <c r="CO85" s="29"/>
      <c r="CP85" s="29"/>
      <c r="CQ85" s="29"/>
      <c r="CR85" s="29"/>
      <c r="CS85" s="29"/>
      <c r="CT85" s="29"/>
      <c r="CU85" s="29"/>
      <c r="CV85" s="29"/>
      <c r="CW85" s="29"/>
      <c r="CX85" s="29"/>
      <c r="CY85" s="29"/>
      <c r="CZ85" s="29"/>
      <c r="DA85" s="29"/>
      <c r="DB85" s="29"/>
      <c r="DC85" s="29"/>
      <c r="DD85" s="29"/>
      <c r="DE85" s="29"/>
      <c r="DF85" s="29"/>
      <c r="DG85" s="29"/>
      <c r="DH85" s="29"/>
      <c r="DI85" s="29"/>
      <c r="DJ85" s="29"/>
      <c r="DK85" s="29"/>
      <c r="DL85" s="29"/>
      <c r="DM85" s="29"/>
      <c r="DN85" s="29"/>
      <c r="DO85" s="29"/>
      <c r="DP85" s="29"/>
      <c r="DQ85" s="29"/>
      <c r="DR85" s="29"/>
      <c r="DS85" s="29"/>
      <c r="DT85" s="29"/>
      <c r="DU85" s="29"/>
      <c r="DV85" s="29"/>
      <c r="DW85" s="29"/>
      <c r="DX85" s="29"/>
      <c r="DY85" s="29"/>
      <c r="DZ85" s="29"/>
      <c r="EA85" s="29"/>
      <c r="EB85" s="29"/>
      <c r="EC85" s="29"/>
      <c r="ED85" s="29"/>
      <c r="EE85" s="29"/>
      <c r="EF85" s="29"/>
      <c r="EG85" s="29"/>
      <c r="EH85" s="29"/>
      <c r="EI85" s="29"/>
      <c r="EJ85" s="29"/>
      <c r="EK85" s="29"/>
      <c r="EL85" s="29"/>
      <c r="ER85" s="3"/>
      <c r="ES85" s="3"/>
      <c r="ET85" s="3"/>
    </row>
    <row r="86" spans="4:150" ht="15.75" customHeight="1" x14ac:dyDescent="0.25">
      <c r="D86" s="54"/>
      <c r="E86" s="54"/>
      <c r="F86" s="55"/>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c r="AY86" s="29"/>
      <c r="AZ86" s="29"/>
      <c r="BA86" s="29"/>
      <c r="BB86" s="29"/>
      <c r="BC86" s="29"/>
      <c r="BD86" s="29"/>
      <c r="BE86" s="29"/>
      <c r="BF86" s="29"/>
      <c r="BG86" s="29"/>
      <c r="BH86" s="29"/>
      <c r="BI86" s="29"/>
      <c r="BJ86" s="29"/>
      <c r="BK86" s="29"/>
      <c r="BL86" s="29"/>
      <c r="BM86" s="29"/>
      <c r="BN86" s="29"/>
      <c r="BO86" s="29"/>
      <c r="BP86" s="29"/>
      <c r="BQ86" s="29"/>
      <c r="BR86" s="29"/>
      <c r="BS86" s="29"/>
      <c r="BT86" s="29"/>
      <c r="BU86" s="29"/>
      <c r="BV86" s="29"/>
      <c r="BW86" s="29"/>
      <c r="BX86" s="29"/>
      <c r="BY86" s="29"/>
      <c r="BZ86" s="29"/>
      <c r="CA86" s="29"/>
      <c r="CB86" s="29"/>
      <c r="CC86" s="29"/>
      <c r="CD86" s="29"/>
      <c r="CE86" s="29"/>
      <c r="CF86" s="29"/>
      <c r="CG86" s="29"/>
      <c r="CH86" s="29"/>
      <c r="CI86" s="29"/>
      <c r="CJ86" s="29"/>
      <c r="CK86" s="29"/>
      <c r="CL86" s="29"/>
      <c r="CM86" s="29"/>
      <c r="CN86" s="29"/>
      <c r="CO86" s="29"/>
      <c r="CP86" s="29"/>
      <c r="CQ86" s="29"/>
      <c r="CR86" s="29"/>
      <c r="CS86" s="29"/>
      <c r="CT86" s="29"/>
      <c r="CU86" s="29"/>
      <c r="CV86" s="29"/>
      <c r="CW86" s="29"/>
      <c r="CX86" s="29"/>
      <c r="CY86" s="29"/>
      <c r="CZ86" s="29"/>
      <c r="DA86" s="29"/>
      <c r="DB86" s="29"/>
      <c r="DC86" s="29"/>
      <c r="DD86" s="29"/>
      <c r="DE86" s="29"/>
      <c r="DF86" s="29"/>
      <c r="DG86" s="29"/>
      <c r="DH86" s="29"/>
      <c r="DI86" s="29"/>
      <c r="DJ86" s="29"/>
      <c r="DK86" s="29"/>
      <c r="DL86" s="29"/>
      <c r="DM86" s="29"/>
      <c r="DN86" s="29"/>
      <c r="DO86" s="29"/>
      <c r="DP86" s="29"/>
      <c r="DQ86" s="29"/>
      <c r="DR86" s="29"/>
      <c r="DS86" s="29"/>
      <c r="DT86" s="29"/>
      <c r="DU86" s="29"/>
      <c r="DV86" s="29"/>
      <c r="DW86" s="29"/>
      <c r="DX86" s="29"/>
      <c r="DY86" s="29"/>
      <c r="DZ86" s="29"/>
      <c r="EA86" s="29"/>
      <c r="EB86" s="29"/>
      <c r="EC86" s="29"/>
      <c r="ED86" s="29"/>
      <c r="EE86" s="29"/>
      <c r="EF86" s="29"/>
      <c r="EG86" s="29"/>
      <c r="EH86" s="29"/>
      <c r="EI86" s="29"/>
      <c r="EJ86" s="29"/>
      <c r="EK86" s="29"/>
      <c r="EL86" s="29"/>
      <c r="ER86" s="3"/>
      <c r="ES86" s="3"/>
      <c r="ET86" s="3"/>
    </row>
    <row r="87" spans="4:150" ht="15.75" customHeight="1" x14ac:dyDescent="0.25">
      <c r="D87" s="54"/>
      <c r="E87" s="54"/>
      <c r="F87" s="55"/>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c r="AY87" s="29"/>
      <c r="AZ87" s="29"/>
      <c r="BA87" s="29"/>
      <c r="BB87" s="29"/>
      <c r="BC87" s="29"/>
      <c r="BD87" s="29"/>
      <c r="BE87" s="29"/>
      <c r="BF87" s="29"/>
      <c r="BG87" s="29"/>
      <c r="BH87" s="29"/>
      <c r="BI87" s="29"/>
      <c r="BJ87" s="29"/>
      <c r="BK87" s="29"/>
      <c r="BL87" s="29"/>
      <c r="BM87" s="29"/>
      <c r="BN87" s="29"/>
      <c r="BO87" s="29"/>
      <c r="BP87" s="29"/>
      <c r="BQ87" s="29"/>
      <c r="BR87" s="29"/>
      <c r="BS87" s="29"/>
      <c r="BT87" s="29"/>
      <c r="BU87" s="29"/>
      <c r="BV87" s="29"/>
      <c r="BW87" s="29"/>
      <c r="BX87" s="29"/>
      <c r="BY87" s="29"/>
      <c r="BZ87" s="29"/>
      <c r="CA87" s="29"/>
      <c r="CB87" s="29"/>
      <c r="CC87" s="29"/>
      <c r="CD87" s="29"/>
      <c r="CE87" s="29"/>
      <c r="CF87" s="29"/>
      <c r="CG87" s="29"/>
      <c r="CH87" s="29"/>
      <c r="CI87" s="29"/>
      <c r="CJ87" s="29"/>
      <c r="CK87" s="29"/>
      <c r="CL87" s="29"/>
      <c r="CM87" s="29"/>
      <c r="CN87" s="29"/>
      <c r="CO87" s="29"/>
      <c r="CP87" s="29"/>
      <c r="CQ87" s="29"/>
      <c r="CR87" s="29"/>
      <c r="CS87" s="29"/>
      <c r="CT87" s="29"/>
      <c r="CU87" s="29"/>
      <c r="CV87" s="29"/>
      <c r="CW87" s="29"/>
      <c r="CX87" s="29"/>
      <c r="CY87" s="29"/>
      <c r="CZ87" s="29"/>
      <c r="DA87" s="29"/>
      <c r="DB87" s="29"/>
      <c r="DC87" s="29"/>
      <c r="DD87" s="29"/>
      <c r="DE87" s="29"/>
      <c r="DF87" s="29"/>
      <c r="DG87" s="29"/>
      <c r="DH87" s="29"/>
      <c r="DI87" s="29"/>
      <c r="DJ87" s="29"/>
      <c r="DK87" s="29"/>
      <c r="DL87" s="29"/>
      <c r="DM87" s="29"/>
      <c r="DN87" s="29"/>
      <c r="DO87" s="29"/>
      <c r="DP87" s="29"/>
      <c r="DQ87" s="29"/>
      <c r="DR87" s="29"/>
      <c r="DS87" s="29"/>
      <c r="DT87" s="29"/>
      <c r="DU87" s="29"/>
      <c r="DV87" s="29"/>
      <c r="DW87" s="29"/>
      <c r="DX87" s="29"/>
      <c r="DY87" s="29"/>
      <c r="DZ87" s="29"/>
      <c r="EA87" s="29"/>
      <c r="EB87" s="29"/>
      <c r="EC87" s="29"/>
      <c r="ED87" s="29"/>
      <c r="EE87" s="29"/>
      <c r="EF87" s="29"/>
      <c r="EG87" s="29"/>
      <c r="EH87" s="29"/>
      <c r="EI87" s="29"/>
      <c r="EJ87" s="29"/>
      <c r="EK87" s="29"/>
      <c r="EL87" s="29"/>
      <c r="ER87" s="3"/>
      <c r="ES87" s="3"/>
      <c r="ET87" s="3"/>
    </row>
    <row r="88" spans="4:150" ht="15.75" customHeight="1" x14ac:dyDescent="0.25">
      <c r="D88" s="54"/>
      <c r="E88" s="54"/>
      <c r="F88" s="55"/>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c r="AY88" s="29"/>
      <c r="AZ88" s="29"/>
      <c r="BA88" s="29"/>
      <c r="BB88" s="29"/>
      <c r="BC88" s="29"/>
      <c r="BD88" s="29"/>
      <c r="BE88" s="29"/>
      <c r="BF88" s="29"/>
      <c r="BG88" s="29"/>
      <c r="BH88" s="29"/>
      <c r="BI88" s="29"/>
      <c r="BJ88" s="29"/>
      <c r="BK88" s="29"/>
      <c r="BL88" s="29"/>
      <c r="BM88" s="29"/>
      <c r="BN88" s="29"/>
      <c r="BO88" s="29"/>
      <c r="BP88" s="29"/>
      <c r="BQ88" s="29"/>
      <c r="BR88" s="29"/>
      <c r="BS88" s="29"/>
      <c r="BT88" s="29"/>
      <c r="BU88" s="29"/>
      <c r="BV88" s="29"/>
      <c r="BW88" s="29"/>
      <c r="BX88" s="29"/>
      <c r="BY88" s="29"/>
      <c r="BZ88" s="29"/>
      <c r="CA88" s="29"/>
      <c r="CB88" s="29"/>
      <c r="CC88" s="29"/>
      <c r="CD88" s="29"/>
      <c r="CE88" s="29"/>
      <c r="CF88" s="29"/>
      <c r="CG88" s="29"/>
      <c r="CH88" s="29"/>
      <c r="CI88" s="29"/>
      <c r="CJ88" s="29"/>
      <c r="CK88" s="29"/>
      <c r="CL88" s="29"/>
      <c r="CM88" s="29"/>
      <c r="CN88" s="29"/>
      <c r="CO88" s="29"/>
      <c r="CP88" s="29"/>
      <c r="CQ88" s="29"/>
      <c r="CR88" s="29"/>
      <c r="CS88" s="29"/>
      <c r="CT88" s="29"/>
      <c r="CU88" s="29"/>
      <c r="CV88" s="29"/>
      <c r="CW88" s="29"/>
      <c r="CX88" s="29"/>
      <c r="CY88" s="29"/>
      <c r="CZ88" s="29"/>
      <c r="DA88" s="29"/>
      <c r="DB88" s="29"/>
      <c r="DC88" s="29"/>
      <c r="DD88" s="29"/>
      <c r="DE88" s="29"/>
      <c r="DF88" s="29"/>
      <c r="DG88" s="29"/>
      <c r="DH88" s="29"/>
      <c r="DI88" s="29"/>
      <c r="DJ88" s="29"/>
      <c r="DK88" s="29"/>
      <c r="DL88" s="29"/>
      <c r="DM88" s="29"/>
      <c r="DN88" s="29"/>
      <c r="DO88" s="29"/>
      <c r="DP88" s="29"/>
      <c r="DQ88" s="29"/>
      <c r="DR88" s="29"/>
      <c r="DS88" s="29"/>
      <c r="DT88" s="29"/>
      <c r="DU88" s="29"/>
      <c r="DV88" s="29"/>
      <c r="DW88" s="29"/>
      <c r="DX88" s="29"/>
      <c r="DY88" s="29"/>
      <c r="DZ88" s="29"/>
      <c r="EA88" s="29"/>
      <c r="EB88" s="29"/>
      <c r="EC88" s="29"/>
      <c r="ED88" s="29"/>
      <c r="EE88" s="29"/>
      <c r="EF88" s="29"/>
      <c r="EG88" s="29"/>
      <c r="EH88" s="29"/>
      <c r="EI88" s="29"/>
      <c r="EJ88" s="29"/>
      <c r="EK88" s="29"/>
      <c r="EL88" s="29"/>
      <c r="ER88" s="3"/>
      <c r="ES88" s="3"/>
      <c r="ET88" s="3"/>
    </row>
    <row r="89" spans="4:150" ht="15.75" customHeight="1" x14ac:dyDescent="0.25">
      <c r="D89" s="54"/>
      <c r="E89" s="54"/>
      <c r="F89" s="55"/>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c r="AY89" s="29"/>
      <c r="AZ89" s="29"/>
      <c r="BA89" s="29"/>
      <c r="BB89" s="29"/>
      <c r="BC89" s="29"/>
      <c r="BD89" s="29"/>
      <c r="BE89" s="29"/>
      <c r="BF89" s="29"/>
      <c r="BG89" s="29"/>
      <c r="BH89" s="29"/>
      <c r="BI89" s="29"/>
      <c r="BJ89" s="29"/>
      <c r="BK89" s="29"/>
      <c r="BL89" s="29"/>
      <c r="BM89" s="29"/>
      <c r="BN89" s="29"/>
      <c r="BO89" s="29"/>
      <c r="BP89" s="29"/>
      <c r="BQ89" s="29"/>
      <c r="BR89" s="29"/>
      <c r="BS89" s="29"/>
      <c r="BT89" s="29"/>
      <c r="BU89" s="29"/>
      <c r="BV89" s="29"/>
      <c r="BW89" s="29"/>
      <c r="BX89" s="29"/>
      <c r="BY89" s="29"/>
      <c r="BZ89" s="29"/>
      <c r="CA89" s="29"/>
      <c r="CB89" s="29"/>
      <c r="CC89" s="29"/>
      <c r="CD89" s="29"/>
      <c r="CE89" s="29"/>
      <c r="CF89" s="29"/>
      <c r="CG89" s="29"/>
      <c r="CH89" s="29"/>
      <c r="CI89" s="29"/>
      <c r="CJ89" s="29"/>
      <c r="CK89" s="29"/>
      <c r="CL89" s="29"/>
      <c r="CM89" s="29"/>
      <c r="CN89" s="29"/>
      <c r="CO89" s="29"/>
      <c r="CP89" s="29"/>
      <c r="CQ89" s="29"/>
      <c r="CR89" s="29"/>
      <c r="CS89" s="29"/>
      <c r="CT89" s="29"/>
      <c r="CU89" s="29"/>
      <c r="CV89" s="29"/>
      <c r="CW89" s="29"/>
      <c r="CX89" s="29"/>
      <c r="CY89" s="29"/>
      <c r="CZ89" s="29"/>
      <c r="DA89" s="29"/>
      <c r="DB89" s="29"/>
      <c r="DC89" s="29"/>
      <c r="DD89" s="29"/>
      <c r="DE89" s="29"/>
      <c r="DF89" s="29"/>
      <c r="DG89" s="29"/>
      <c r="DH89" s="29"/>
      <c r="DI89" s="29"/>
      <c r="DJ89" s="29"/>
      <c r="DK89" s="29"/>
      <c r="DL89" s="29"/>
      <c r="DM89" s="29"/>
      <c r="DN89" s="29"/>
      <c r="DO89" s="29"/>
      <c r="DP89" s="29"/>
      <c r="DQ89" s="29"/>
      <c r="DR89" s="29"/>
      <c r="DS89" s="29"/>
      <c r="DT89" s="29"/>
      <c r="DU89" s="29"/>
      <c r="DV89" s="29"/>
      <c r="DW89" s="29"/>
      <c r="DX89" s="29"/>
      <c r="DY89" s="29"/>
      <c r="DZ89" s="29"/>
      <c r="EA89" s="29"/>
      <c r="EB89" s="29"/>
      <c r="EC89" s="29"/>
      <c r="ED89" s="29"/>
      <c r="EE89" s="29"/>
      <c r="EF89" s="29"/>
      <c r="EG89" s="29"/>
      <c r="EH89" s="29"/>
      <c r="EI89" s="29"/>
      <c r="EJ89" s="29"/>
      <c r="EK89" s="29"/>
      <c r="EL89" s="29"/>
      <c r="ER89" s="3"/>
      <c r="ES89" s="3"/>
      <c r="ET89" s="3"/>
    </row>
    <row r="90" spans="4:150" ht="15.75" customHeight="1" x14ac:dyDescent="0.25">
      <c r="D90" s="54"/>
      <c r="E90" s="54"/>
      <c r="F90" s="55"/>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c r="BF90" s="29"/>
      <c r="BG90" s="29"/>
      <c r="BH90" s="29"/>
      <c r="BI90" s="29"/>
      <c r="BJ90" s="29"/>
      <c r="BK90" s="29"/>
      <c r="BL90" s="29"/>
      <c r="BM90" s="29"/>
      <c r="BN90" s="29"/>
      <c r="BO90" s="29"/>
      <c r="BP90" s="29"/>
      <c r="BQ90" s="29"/>
      <c r="BR90" s="29"/>
      <c r="BS90" s="29"/>
      <c r="BT90" s="29"/>
      <c r="BU90" s="29"/>
      <c r="BV90" s="29"/>
      <c r="BW90" s="29"/>
      <c r="BX90" s="29"/>
      <c r="BY90" s="29"/>
      <c r="BZ90" s="29"/>
      <c r="CA90" s="29"/>
      <c r="CB90" s="29"/>
      <c r="CC90" s="29"/>
      <c r="CD90" s="29"/>
      <c r="CE90" s="29"/>
      <c r="CF90" s="29"/>
      <c r="CG90" s="29"/>
      <c r="CH90" s="29"/>
      <c r="CI90" s="29"/>
      <c r="CJ90" s="29"/>
      <c r="CK90" s="29"/>
      <c r="CL90" s="29"/>
      <c r="CM90" s="29"/>
      <c r="CN90" s="29"/>
      <c r="CO90" s="29"/>
      <c r="CP90" s="29"/>
      <c r="CQ90" s="29"/>
      <c r="CR90" s="29"/>
      <c r="CS90" s="29"/>
      <c r="CT90" s="29"/>
      <c r="CU90" s="29"/>
      <c r="CV90" s="29"/>
      <c r="CW90" s="29"/>
      <c r="CX90" s="29"/>
      <c r="CY90" s="29"/>
      <c r="CZ90" s="29"/>
      <c r="DA90" s="29"/>
      <c r="DB90" s="29"/>
      <c r="DC90" s="29"/>
      <c r="DD90" s="29"/>
      <c r="DE90" s="29"/>
      <c r="DF90" s="29"/>
      <c r="DG90" s="29"/>
      <c r="DH90" s="29"/>
      <c r="DI90" s="29"/>
      <c r="DJ90" s="29"/>
      <c r="DK90" s="29"/>
      <c r="DL90" s="29"/>
      <c r="DM90" s="29"/>
      <c r="DN90" s="29"/>
      <c r="DO90" s="29"/>
      <c r="DP90" s="29"/>
      <c r="DQ90" s="29"/>
      <c r="DR90" s="29"/>
      <c r="DS90" s="29"/>
      <c r="DT90" s="29"/>
      <c r="DU90" s="29"/>
      <c r="DV90" s="29"/>
      <c r="DW90" s="29"/>
      <c r="DX90" s="29"/>
      <c r="DY90" s="29"/>
      <c r="DZ90" s="29"/>
      <c r="EA90" s="29"/>
      <c r="EB90" s="29"/>
      <c r="EC90" s="29"/>
      <c r="ED90" s="29"/>
      <c r="EE90" s="29"/>
      <c r="EF90" s="29"/>
      <c r="EG90" s="29"/>
      <c r="EH90" s="29"/>
      <c r="EI90" s="29"/>
      <c r="EJ90" s="29"/>
      <c r="EK90" s="29"/>
      <c r="EL90" s="29"/>
      <c r="ER90" s="3"/>
      <c r="ES90" s="3"/>
      <c r="ET90" s="3"/>
    </row>
    <row r="91" spans="4:150" ht="15.75" customHeight="1" x14ac:dyDescent="0.25">
      <c r="D91" s="54"/>
      <c r="E91" s="54"/>
      <c r="F91" s="55"/>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c r="BG91" s="29"/>
      <c r="BH91" s="29"/>
      <c r="BI91" s="29"/>
      <c r="BJ91" s="29"/>
      <c r="BK91" s="29"/>
      <c r="BL91" s="29"/>
      <c r="BM91" s="29"/>
      <c r="BN91" s="29"/>
      <c r="BO91" s="29"/>
      <c r="BP91" s="29"/>
      <c r="BQ91" s="29"/>
      <c r="BR91" s="29"/>
      <c r="BS91" s="29"/>
      <c r="BT91" s="29"/>
      <c r="BU91" s="29"/>
      <c r="BV91" s="29"/>
      <c r="BW91" s="29"/>
      <c r="BX91" s="29"/>
      <c r="BY91" s="29"/>
      <c r="BZ91" s="29"/>
      <c r="CA91" s="29"/>
      <c r="CB91" s="29"/>
      <c r="CC91" s="29"/>
      <c r="CD91" s="29"/>
      <c r="CE91" s="29"/>
      <c r="CF91" s="29"/>
      <c r="CG91" s="29"/>
      <c r="CH91" s="29"/>
      <c r="CI91" s="29"/>
      <c r="CJ91" s="29"/>
      <c r="CK91" s="29"/>
      <c r="CL91" s="29"/>
      <c r="CM91" s="29"/>
      <c r="CN91" s="29"/>
      <c r="CO91" s="29"/>
      <c r="CP91" s="29"/>
      <c r="CQ91" s="29"/>
      <c r="CR91" s="29"/>
      <c r="CS91" s="29"/>
      <c r="CT91" s="29"/>
      <c r="CU91" s="29"/>
      <c r="CV91" s="29"/>
      <c r="CW91" s="29"/>
      <c r="CX91" s="29"/>
      <c r="CY91" s="29"/>
      <c r="CZ91" s="29"/>
      <c r="DA91" s="29"/>
      <c r="DB91" s="29"/>
      <c r="DC91" s="29"/>
      <c r="DD91" s="29"/>
      <c r="DE91" s="29"/>
      <c r="DF91" s="29"/>
      <c r="DG91" s="29"/>
      <c r="DH91" s="29"/>
      <c r="DI91" s="29"/>
      <c r="DJ91" s="29"/>
      <c r="DK91" s="29"/>
      <c r="DL91" s="29"/>
      <c r="DM91" s="29"/>
      <c r="DN91" s="29"/>
      <c r="DO91" s="29"/>
      <c r="DP91" s="29"/>
      <c r="DQ91" s="29"/>
      <c r="DR91" s="29"/>
      <c r="DS91" s="29"/>
      <c r="DT91" s="29"/>
      <c r="DU91" s="29"/>
      <c r="DV91" s="29"/>
      <c r="DW91" s="29"/>
      <c r="DX91" s="29"/>
      <c r="DY91" s="29"/>
      <c r="DZ91" s="29"/>
      <c r="EA91" s="29"/>
      <c r="EB91" s="29"/>
      <c r="EC91" s="29"/>
      <c r="ED91" s="29"/>
      <c r="EE91" s="29"/>
      <c r="EF91" s="29"/>
      <c r="EG91" s="29"/>
      <c r="EH91" s="29"/>
      <c r="EI91" s="29"/>
      <c r="EJ91" s="29"/>
      <c r="EK91" s="29"/>
      <c r="EL91" s="29"/>
      <c r="ER91" s="3"/>
      <c r="ES91" s="3"/>
      <c r="ET91" s="3"/>
    </row>
    <row r="92" spans="4:150" ht="15.75" customHeight="1" x14ac:dyDescent="0.25">
      <c r="D92" s="54"/>
      <c r="E92" s="54"/>
      <c r="F92" s="55"/>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c r="AY92" s="29"/>
      <c r="AZ92" s="29"/>
      <c r="BA92" s="29"/>
      <c r="BB92" s="29"/>
      <c r="BC92" s="29"/>
      <c r="BD92" s="29"/>
      <c r="BE92" s="29"/>
      <c r="BF92" s="29"/>
      <c r="BG92" s="29"/>
      <c r="BH92" s="29"/>
      <c r="BI92" s="29"/>
      <c r="BJ92" s="29"/>
      <c r="BK92" s="29"/>
      <c r="BL92" s="29"/>
      <c r="BM92" s="29"/>
      <c r="BN92" s="29"/>
      <c r="BO92" s="29"/>
      <c r="BP92" s="29"/>
      <c r="BQ92" s="29"/>
      <c r="BR92" s="29"/>
      <c r="BS92" s="29"/>
      <c r="BT92" s="29"/>
      <c r="BU92" s="29"/>
      <c r="BV92" s="29"/>
      <c r="BW92" s="29"/>
      <c r="BX92" s="29"/>
      <c r="BY92" s="29"/>
      <c r="BZ92" s="29"/>
      <c r="CA92" s="29"/>
      <c r="CB92" s="29"/>
      <c r="CC92" s="29"/>
      <c r="CD92" s="29"/>
      <c r="CE92" s="29"/>
      <c r="CF92" s="29"/>
      <c r="CG92" s="29"/>
      <c r="CH92" s="29"/>
      <c r="CI92" s="29"/>
      <c r="CJ92" s="29"/>
      <c r="CK92" s="29"/>
      <c r="CL92" s="29"/>
      <c r="CM92" s="29"/>
      <c r="CN92" s="29"/>
      <c r="CO92" s="29"/>
      <c r="CP92" s="29"/>
      <c r="CQ92" s="29"/>
      <c r="CR92" s="29"/>
      <c r="CS92" s="29"/>
      <c r="CT92" s="29"/>
      <c r="CU92" s="29"/>
      <c r="CV92" s="29"/>
      <c r="CW92" s="29"/>
      <c r="CX92" s="29"/>
      <c r="CY92" s="29"/>
      <c r="CZ92" s="29"/>
      <c r="DA92" s="29"/>
      <c r="DB92" s="29"/>
      <c r="DC92" s="29"/>
      <c r="DD92" s="29"/>
      <c r="DE92" s="29"/>
      <c r="DF92" s="29"/>
      <c r="DG92" s="29"/>
      <c r="DH92" s="29"/>
      <c r="DI92" s="29"/>
      <c r="DJ92" s="29"/>
      <c r="DK92" s="29"/>
      <c r="DL92" s="29"/>
      <c r="DM92" s="29"/>
      <c r="DN92" s="29"/>
      <c r="DO92" s="29"/>
      <c r="DP92" s="29"/>
      <c r="DQ92" s="29"/>
      <c r="DR92" s="29"/>
      <c r="DS92" s="29"/>
      <c r="DT92" s="29"/>
      <c r="DU92" s="29"/>
      <c r="DV92" s="29"/>
      <c r="DW92" s="29"/>
      <c r="DX92" s="29"/>
      <c r="DY92" s="29"/>
      <c r="DZ92" s="29"/>
      <c r="EA92" s="29"/>
      <c r="EB92" s="29"/>
      <c r="EC92" s="29"/>
      <c r="ED92" s="29"/>
      <c r="EE92" s="29"/>
      <c r="EF92" s="29"/>
      <c r="EG92" s="29"/>
      <c r="EH92" s="29"/>
      <c r="EI92" s="29"/>
      <c r="EJ92" s="29"/>
      <c r="EK92" s="29"/>
      <c r="EL92" s="29"/>
      <c r="ER92" s="3"/>
      <c r="ES92" s="3"/>
      <c r="ET92" s="3"/>
    </row>
    <row r="93" spans="4:150" ht="15.75" customHeight="1" x14ac:dyDescent="0.25">
      <c r="D93" s="54"/>
      <c r="E93" s="54"/>
      <c r="F93" s="55"/>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c r="AY93" s="29"/>
      <c r="AZ93" s="29"/>
      <c r="BA93" s="29"/>
      <c r="BB93" s="29"/>
      <c r="BC93" s="29"/>
      <c r="BD93" s="29"/>
      <c r="BE93" s="29"/>
      <c r="BF93" s="29"/>
      <c r="BG93" s="29"/>
      <c r="BH93" s="29"/>
      <c r="BI93" s="29"/>
      <c r="BJ93" s="29"/>
      <c r="BK93" s="29"/>
      <c r="BL93" s="29"/>
      <c r="BM93" s="29"/>
      <c r="BN93" s="29"/>
      <c r="BO93" s="29"/>
      <c r="BP93" s="29"/>
      <c r="BQ93" s="29"/>
      <c r="BR93" s="29"/>
      <c r="BS93" s="29"/>
      <c r="BT93" s="29"/>
      <c r="BU93" s="29"/>
      <c r="BV93" s="29"/>
      <c r="BW93" s="29"/>
      <c r="BX93" s="29"/>
      <c r="BY93" s="29"/>
      <c r="BZ93" s="29"/>
      <c r="CA93" s="29"/>
      <c r="CB93" s="29"/>
      <c r="CC93" s="29"/>
      <c r="CD93" s="29"/>
      <c r="CE93" s="29"/>
      <c r="CF93" s="29"/>
      <c r="CG93" s="29"/>
      <c r="CH93" s="29"/>
      <c r="CI93" s="29"/>
      <c r="CJ93" s="29"/>
      <c r="CK93" s="29"/>
      <c r="CL93" s="29"/>
      <c r="CM93" s="29"/>
      <c r="CN93" s="29"/>
      <c r="CO93" s="29"/>
      <c r="CP93" s="29"/>
      <c r="CQ93" s="29"/>
      <c r="CR93" s="29"/>
      <c r="CS93" s="29"/>
      <c r="CT93" s="29"/>
      <c r="CU93" s="29"/>
      <c r="CV93" s="29"/>
      <c r="CW93" s="29"/>
      <c r="CX93" s="29"/>
      <c r="CY93" s="29"/>
      <c r="CZ93" s="29"/>
      <c r="DA93" s="29"/>
      <c r="DB93" s="29"/>
      <c r="DC93" s="29"/>
      <c r="DD93" s="29"/>
      <c r="DE93" s="29"/>
      <c r="DF93" s="29"/>
      <c r="DG93" s="29"/>
      <c r="DH93" s="29"/>
      <c r="DI93" s="29"/>
      <c r="DJ93" s="29"/>
      <c r="DK93" s="29"/>
      <c r="DL93" s="29"/>
      <c r="DM93" s="29"/>
      <c r="DN93" s="29"/>
      <c r="DO93" s="29"/>
      <c r="DP93" s="29"/>
      <c r="DQ93" s="29"/>
      <c r="DR93" s="29"/>
      <c r="DS93" s="29"/>
      <c r="DT93" s="29"/>
      <c r="DU93" s="29"/>
      <c r="DV93" s="29"/>
      <c r="DW93" s="29"/>
      <c r="DX93" s="29"/>
      <c r="DY93" s="29"/>
      <c r="DZ93" s="29"/>
      <c r="EA93" s="29"/>
      <c r="EB93" s="29"/>
      <c r="EC93" s="29"/>
      <c r="ED93" s="29"/>
      <c r="EE93" s="29"/>
      <c r="EF93" s="29"/>
      <c r="EG93" s="29"/>
      <c r="EH93" s="29"/>
      <c r="EI93" s="29"/>
      <c r="EJ93" s="29"/>
      <c r="EK93" s="29"/>
      <c r="EL93" s="29"/>
      <c r="ER93" s="3"/>
      <c r="ES93" s="3"/>
      <c r="ET93" s="3"/>
    </row>
    <row r="94" spans="4:150" ht="15.75" customHeight="1" x14ac:dyDescent="0.25">
      <c r="D94" s="54"/>
      <c r="E94" s="54"/>
      <c r="F94" s="55"/>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c r="AY94" s="29"/>
      <c r="AZ94" s="29"/>
      <c r="BA94" s="29"/>
      <c r="BB94" s="29"/>
      <c r="BC94" s="29"/>
      <c r="BD94" s="29"/>
      <c r="BE94" s="29"/>
      <c r="BF94" s="29"/>
      <c r="BG94" s="29"/>
      <c r="BH94" s="29"/>
      <c r="BI94" s="29"/>
      <c r="BJ94" s="29"/>
      <c r="BK94" s="29"/>
      <c r="BL94" s="29"/>
      <c r="BM94" s="29"/>
      <c r="BN94" s="29"/>
      <c r="BO94" s="29"/>
      <c r="BP94" s="29"/>
      <c r="BQ94" s="29"/>
      <c r="BR94" s="29"/>
      <c r="BS94" s="29"/>
      <c r="BT94" s="29"/>
      <c r="BU94" s="29"/>
      <c r="BV94" s="29"/>
      <c r="BW94" s="29"/>
      <c r="BX94" s="29"/>
      <c r="BY94" s="29"/>
      <c r="BZ94" s="29"/>
      <c r="CA94" s="29"/>
      <c r="CB94" s="29"/>
      <c r="CC94" s="29"/>
      <c r="CD94" s="29"/>
      <c r="CE94" s="29"/>
      <c r="CF94" s="29"/>
      <c r="CG94" s="29"/>
      <c r="CH94" s="29"/>
      <c r="CI94" s="29"/>
      <c r="CJ94" s="29"/>
      <c r="CK94" s="29"/>
      <c r="CL94" s="29"/>
      <c r="CM94" s="29"/>
      <c r="CN94" s="29"/>
      <c r="CO94" s="29"/>
      <c r="CP94" s="29"/>
      <c r="CQ94" s="29"/>
      <c r="CR94" s="29"/>
      <c r="CS94" s="29"/>
      <c r="CT94" s="29"/>
      <c r="CU94" s="29"/>
      <c r="CV94" s="29"/>
      <c r="CW94" s="29"/>
      <c r="CX94" s="29"/>
      <c r="CY94" s="29"/>
      <c r="CZ94" s="29"/>
      <c r="DA94" s="29"/>
      <c r="DB94" s="29"/>
      <c r="DC94" s="29"/>
      <c r="DD94" s="29"/>
      <c r="DE94" s="29"/>
      <c r="DF94" s="29"/>
      <c r="DG94" s="29"/>
      <c r="DH94" s="29"/>
      <c r="DI94" s="29"/>
      <c r="DJ94" s="29"/>
      <c r="DK94" s="29"/>
      <c r="DL94" s="29"/>
      <c r="DM94" s="29"/>
      <c r="DN94" s="29"/>
      <c r="DO94" s="29"/>
      <c r="DP94" s="29"/>
      <c r="DQ94" s="29"/>
      <c r="DR94" s="29"/>
      <c r="DS94" s="29"/>
      <c r="DT94" s="29"/>
      <c r="DU94" s="29"/>
      <c r="DV94" s="29"/>
      <c r="DW94" s="29"/>
      <c r="DX94" s="29"/>
      <c r="DY94" s="29"/>
      <c r="DZ94" s="29"/>
      <c r="EA94" s="29"/>
      <c r="EB94" s="29"/>
      <c r="EC94" s="29"/>
      <c r="ED94" s="29"/>
      <c r="EE94" s="29"/>
      <c r="EF94" s="29"/>
      <c r="EG94" s="29"/>
      <c r="EH94" s="29"/>
      <c r="EI94" s="29"/>
      <c r="EJ94" s="29"/>
      <c r="EK94" s="29"/>
      <c r="EL94" s="29"/>
      <c r="ER94" s="3"/>
      <c r="ES94" s="3"/>
      <c r="ET94" s="3"/>
    </row>
    <row r="95" spans="4:150" ht="15.75" customHeight="1" x14ac:dyDescent="0.25">
      <c r="D95" s="54"/>
      <c r="E95" s="54"/>
      <c r="F95" s="55"/>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c r="AY95" s="29"/>
      <c r="AZ95" s="29"/>
      <c r="BA95" s="29"/>
      <c r="BB95" s="29"/>
      <c r="BC95" s="29"/>
      <c r="BD95" s="29"/>
      <c r="BE95" s="29"/>
      <c r="BF95" s="29"/>
      <c r="BG95" s="29"/>
      <c r="BH95" s="29"/>
      <c r="BI95" s="29"/>
      <c r="BJ95" s="29"/>
      <c r="BK95" s="29"/>
      <c r="BL95" s="29"/>
      <c r="BM95" s="29"/>
      <c r="BN95" s="29"/>
      <c r="BO95" s="29"/>
      <c r="BP95" s="29"/>
      <c r="BQ95" s="29"/>
      <c r="BR95" s="29"/>
      <c r="BS95" s="29"/>
      <c r="BT95" s="29"/>
      <c r="BU95" s="29"/>
      <c r="BV95" s="29"/>
      <c r="BW95" s="29"/>
      <c r="BX95" s="29"/>
      <c r="BY95" s="29"/>
      <c r="BZ95" s="29"/>
      <c r="CA95" s="29"/>
      <c r="CB95" s="29"/>
      <c r="CC95" s="29"/>
      <c r="CD95" s="29"/>
      <c r="CE95" s="29"/>
      <c r="CF95" s="29"/>
      <c r="CG95" s="29"/>
      <c r="CH95" s="29"/>
      <c r="CI95" s="29"/>
      <c r="CJ95" s="29"/>
      <c r="CK95" s="29"/>
      <c r="CL95" s="29"/>
      <c r="CM95" s="29"/>
      <c r="CN95" s="29"/>
      <c r="CO95" s="29"/>
      <c r="CP95" s="29"/>
      <c r="CQ95" s="29"/>
      <c r="CR95" s="29"/>
      <c r="CS95" s="29"/>
      <c r="CT95" s="29"/>
      <c r="CU95" s="29"/>
      <c r="CV95" s="29"/>
      <c r="CW95" s="29"/>
      <c r="CX95" s="29"/>
      <c r="CY95" s="29"/>
      <c r="CZ95" s="29"/>
      <c r="DA95" s="29"/>
      <c r="DB95" s="29"/>
      <c r="DC95" s="29"/>
      <c r="DD95" s="29"/>
      <c r="DE95" s="29"/>
      <c r="DF95" s="29"/>
      <c r="DG95" s="29"/>
      <c r="DH95" s="29"/>
      <c r="DI95" s="29"/>
      <c r="DJ95" s="29"/>
      <c r="DK95" s="29"/>
      <c r="DL95" s="29"/>
      <c r="DM95" s="29"/>
      <c r="DN95" s="29"/>
      <c r="DO95" s="29"/>
      <c r="DP95" s="29"/>
      <c r="DQ95" s="29"/>
      <c r="DR95" s="29"/>
      <c r="DS95" s="29"/>
      <c r="DT95" s="29"/>
      <c r="DU95" s="29"/>
      <c r="DV95" s="29"/>
      <c r="DW95" s="29"/>
      <c r="DX95" s="29"/>
      <c r="DY95" s="29"/>
      <c r="DZ95" s="29"/>
      <c r="EA95" s="29"/>
      <c r="EB95" s="29"/>
      <c r="EC95" s="29"/>
      <c r="ED95" s="29"/>
      <c r="EE95" s="29"/>
      <c r="EF95" s="29"/>
      <c r="EG95" s="29"/>
      <c r="EH95" s="29"/>
      <c r="EI95" s="29"/>
      <c r="EJ95" s="29"/>
      <c r="EK95" s="29"/>
      <c r="EL95" s="29"/>
      <c r="ER95" s="3"/>
      <c r="ES95" s="3"/>
      <c r="ET95" s="3"/>
    </row>
    <row r="96" spans="4:150" ht="15.75" customHeight="1" x14ac:dyDescent="0.25">
      <c r="D96" s="54"/>
      <c r="E96" s="54"/>
      <c r="F96" s="55"/>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c r="AY96" s="29"/>
      <c r="AZ96" s="29"/>
      <c r="BA96" s="29"/>
      <c r="BB96" s="29"/>
      <c r="BC96" s="29"/>
      <c r="BD96" s="29"/>
      <c r="BE96" s="29"/>
      <c r="BF96" s="29"/>
      <c r="BG96" s="29"/>
      <c r="BH96" s="29"/>
      <c r="BI96" s="29"/>
      <c r="BJ96" s="29"/>
      <c r="BK96" s="29"/>
      <c r="BL96" s="29"/>
      <c r="BM96" s="29"/>
      <c r="BN96" s="29"/>
      <c r="BO96" s="29"/>
      <c r="BP96" s="29"/>
      <c r="BQ96" s="29"/>
      <c r="BR96" s="29"/>
      <c r="BS96" s="29"/>
      <c r="BT96" s="29"/>
      <c r="BU96" s="29"/>
      <c r="BV96" s="29"/>
      <c r="BW96" s="29"/>
      <c r="BX96" s="29"/>
      <c r="BY96" s="29"/>
      <c r="BZ96" s="29"/>
      <c r="CA96" s="29"/>
      <c r="CB96" s="29"/>
      <c r="CC96" s="29"/>
      <c r="CD96" s="29"/>
      <c r="CE96" s="29"/>
      <c r="CF96" s="29"/>
      <c r="CG96" s="29"/>
      <c r="CH96" s="29"/>
      <c r="CI96" s="29"/>
      <c r="CJ96" s="29"/>
      <c r="CK96" s="29"/>
      <c r="CL96" s="29"/>
      <c r="CM96" s="29"/>
      <c r="CN96" s="29"/>
      <c r="CO96" s="29"/>
      <c r="CP96" s="29"/>
      <c r="CQ96" s="29"/>
      <c r="CR96" s="29"/>
      <c r="CS96" s="29"/>
      <c r="CT96" s="29"/>
      <c r="CU96" s="29"/>
      <c r="CV96" s="29"/>
      <c r="CW96" s="29"/>
      <c r="CX96" s="29"/>
      <c r="CY96" s="29"/>
      <c r="CZ96" s="29"/>
      <c r="DA96" s="29"/>
      <c r="DB96" s="29"/>
      <c r="DC96" s="29"/>
      <c r="DD96" s="29"/>
      <c r="DE96" s="29"/>
      <c r="DF96" s="29"/>
      <c r="DG96" s="29"/>
      <c r="DH96" s="29"/>
      <c r="DI96" s="29"/>
      <c r="DJ96" s="29"/>
      <c r="DK96" s="29"/>
      <c r="DL96" s="29"/>
      <c r="DM96" s="29"/>
      <c r="DN96" s="29"/>
      <c r="DO96" s="29"/>
      <c r="DP96" s="29"/>
      <c r="DQ96" s="29"/>
      <c r="DR96" s="29"/>
      <c r="DS96" s="29"/>
      <c r="DT96" s="29"/>
      <c r="DU96" s="29"/>
      <c r="DV96" s="29"/>
      <c r="DW96" s="29"/>
      <c r="DX96" s="29"/>
      <c r="DY96" s="29"/>
      <c r="DZ96" s="29"/>
      <c r="EA96" s="29"/>
      <c r="EB96" s="29"/>
      <c r="EC96" s="29"/>
      <c r="ED96" s="29"/>
      <c r="EE96" s="29"/>
      <c r="EF96" s="29"/>
      <c r="EG96" s="29"/>
      <c r="EH96" s="29"/>
      <c r="EI96" s="29"/>
      <c r="EJ96" s="29"/>
      <c r="EK96" s="29"/>
      <c r="EL96" s="29"/>
      <c r="ER96" s="3"/>
      <c r="ES96" s="3"/>
      <c r="ET96" s="3"/>
    </row>
    <row r="97" spans="4:150" ht="15.75" customHeight="1" x14ac:dyDescent="0.25">
      <c r="D97" s="54"/>
      <c r="E97" s="54"/>
      <c r="F97" s="55"/>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c r="AY97" s="29"/>
      <c r="AZ97" s="29"/>
      <c r="BA97" s="29"/>
      <c r="BB97" s="29"/>
      <c r="BC97" s="29"/>
      <c r="BD97" s="29"/>
      <c r="BE97" s="29"/>
      <c r="BF97" s="29"/>
      <c r="BG97" s="29"/>
      <c r="BH97" s="29"/>
      <c r="BI97" s="29"/>
      <c r="BJ97" s="29"/>
      <c r="BK97" s="29"/>
      <c r="BL97" s="29"/>
      <c r="BM97" s="29"/>
      <c r="BN97" s="29"/>
      <c r="BO97" s="29"/>
      <c r="BP97" s="29"/>
      <c r="BQ97" s="29"/>
      <c r="BR97" s="29"/>
      <c r="BS97" s="29"/>
      <c r="BT97" s="29"/>
      <c r="BU97" s="29"/>
      <c r="BV97" s="29"/>
      <c r="BW97" s="29"/>
      <c r="BX97" s="29"/>
      <c r="BY97" s="29"/>
      <c r="BZ97" s="29"/>
      <c r="CA97" s="29"/>
      <c r="CB97" s="29"/>
      <c r="CC97" s="29"/>
      <c r="CD97" s="29"/>
      <c r="CE97" s="29"/>
      <c r="CF97" s="29"/>
      <c r="CG97" s="29"/>
      <c r="CH97" s="29"/>
      <c r="CI97" s="29"/>
      <c r="CJ97" s="29"/>
      <c r="CK97" s="29"/>
      <c r="CL97" s="29"/>
      <c r="CM97" s="29"/>
      <c r="CN97" s="29"/>
      <c r="CO97" s="29"/>
      <c r="CP97" s="29"/>
      <c r="CQ97" s="29"/>
      <c r="CR97" s="29"/>
      <c r="CS97" s="29"/>
      <c r="CT97" s="29"/>
      <c r="CU97" s="29"/>
      <c r="CV97" s="29"/>
      <c r="CW97" s="29"/>
      <c r="CX97" s="29"/>
      <c r="CY97" s="29"/>
      <c r="CZ97" s="29"/>
      <c r="DA97" s="29"/>
      <c r="DB97" s="29"/>
      <c r="DC97" s="29"/>
      <c r="DD97" s="29"/>
      <c r="DE97" s="29"/>
      <c r="DF97" s="29"/>
      <c r="DG97" s="29"/>
      <c r="DH97" s="29"/>
      <c r="DI97" s="29"/>
      <c r="DJ97" s="29"/>
      <c r="DK97" s="29"/>
      <c r="DL97" s="29"/>
      <c r="DM97" s="29"/>
      <c r="DN97" s="29"/>
      <c r="DO97" s="29"/>
      <c r="DP97" s="29"/>
      <c r="DQ97" s="29"/>
      <c r="DR97" s="29"/>
      <c r="DS97" s="29"/>
      <c r="DT97" s="29"/>
      <c r="DU97" s="29"/>
      <c r="DV97" s="29"/>
      <c r="DW97" s="29"/>
      <c r="DX97" s="29"/>
      <c r="DY97" s="29"/>
      <c r="DZ97" s="29"/>
      <c r="EA97" s="29"/>
      <c r="EB97" s="29"/>
      <c r="EC97" s="29"/>
      <c r="ED97" s="29"/>
      <c r="EE97" s="29"/>
      <c r="EF97" s="29"/>
      <c r="EG97" s="29"/>
      <c r="EH97" s="29"/>
      <c r="EI97" s="29"/>
      <c r="EJ97" s="29"/>
      <c r="EK97" s="29"/>
      <c r="EL97" s="29"/>
      <c r="ER97" s="3"/>
      <c r="ES97" s="3"/>
      <c r="ET97" s="3"/>
    </row>
    <row r="98" spans="4:150" ht="15.75" customHeight="1" x14ac:dyDescent="0.25">
      <c r="D98" s="54"/>
      <c r="E98" s="54"/>
      <c r="F98" s="55"/>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29"/>
      <c r="BF98" s="29"/>
      <c r="BG98" s="29"/>
      <c r="BH98" s="29"/>
      <c r="BI98" s="29"/>
      <c r="BJ98" s="29"/>
      <c r="BK98" s="29"/>
      <c r="BL98" s="29"/>
      <c r="BM98" s="29"/>
      <c r="BN98" s="29"/>
      <c r="BO98" s="29"/>
      <c r="BP98" s="29"/>
      <c r="BQ98" s="29"/>
      <c r="BR98" s="29"/>
      <c r="BS98" s="29"/>
      <c r="BT98" s="29"/>
      <c r="BU98" s="29"/>
      <c r="BV98" s="29"/>
      <c r="BW98" s="29"/>
      <c r="BX98" s="29"/>
      <c r="BY98" s="29"/>
      <c r="BZ98" s="29"/>
      <c r="CA98" s="29"/>
      <c r="CB98" s="29"/>
      <c r="CC98" s="29"/>
      <c r="CD98" s="29"/>
      <c r="CE98" s="29"/>
      <c r="CF98" s="29"/>
      <c r="CG98" s="29"/>
      <c r="CH98" s="29"/>
      <c r="CI98" s="29"/>
      <c r="CJ98" s="29"/>
      <c r="CK98" s="29"/>
      <c r="CL98" s="29"/>
      <c r="CM98" s="29"/>
      <c r="CN98" s="29"/>
      <c r="CO98" s="29"/>
      <c r="CP98" s="29"/>
      <c r="CQ98" s="29"/>
      <c r="CR98" s="29"/>
      <c r="CS98" s="29"/>
      <c r="CT98" s="29"/>
      <c r="CU98" s="29"/>
      <c r="CV98" s="29"/>
      <c r="CW98" s="29"/>
      <c r="CX98" s="29"/>
      <c r="CY98" s="29"/>
      <c r="CZ98" s="29"/>
      <c r="DA98" s="29"/>
      <c r="DB98" s="29"/>
      <c r="DC98" s="29"/>
      <c r="DD98" s="29"/>
      <c r="DE98" s="29"/>
      <c r="DF98" s="29"/>
      <c r="DG98" s="29"/>
      <c r="DH98" s="29"/>
      <c r="DI98" s="29"/>
      <c r="DJ98" s="29"/>
      <c r="DK98" s="29"/>
      <c r="DL98" s="29"/>
      <c r="DM98" s="29"/>
      <c r="DN98" s="29"/>
      <c r="DO98" s="29"/>
      <c r="DP98" s="29"/>
      <c r="DQ98" s="29"/>
      <c r="DR98" s="29"/>
      <c r="DS98" s="29"/>
      <c r="DT98" s="29"/>
      <c r="DU98" s="29"/>
      <c r="DV98" s="29"/>
      <c r="DW98" s="29"/>
      <c r="DX98" s="29"/>
      <c r="DY98" s="29"/>
      <c r="DZ98" s="29"/>
      <c r="EA98" s="29"/>
      <c r="EB98" s="29"/>
      <c r="EC98" s="29"/>
      <c r="ED98" s="29"/>
      <c r="EE98" s="29"/>
      <c r="EF98" s="29"/>
      <c r="EG98" s="29"/>
      <c r="EH98" s="29"/>
      <c r="EI98" s="29"/>
      <c r="EJ98" s="29"/>
      <c r="EK98" s="29"/>
      <c r="EL98" s="29"/>
      <c r="ER98" s="3"/>
      <c r="ES98" s="3"/>
      <c r="ET98" s="3"/>
    </row>
    <row r="99" spans="4:150" ht="15.75" customHeight="1" x14ac:dyDescent="0.25">
      <c r="D99" s="54"/>
      <c r="E99" s="54"/>
      <c r="F99" s="55"/>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29"/>
      <c r="BF99" s="29"/>
      <c r="BG99" s="29"/>
      <c r="BH99" s="29"/>
      <c r="BI99" s="29"/>
      <c r="BJ99" s="29"/>
      <c r="BK99" s="29"/>
      <c r="BL99" s="29"/>
      <c r="BM99" s="29"/>
      <c r="BN99" s="29"/>
      <c r="BO99" s="29"/>
      <c r="BP99" s="29"/>
      <c r="BQ99" s="29"/>
      <c r="BR99" s="29"/>
      <c r="BS99" s="29"/>
      <c r="BT99" s="29"/>
      <c r="BU99" s="29"/>
      <c r="BV99" s="29"/>
      <c r="BW99" s="29"/>
      <c r="BX99" s="29"/>
      <c r="BY99" s="29"/>
      <c r="BZ99" s="29"/>
      <c r="CA99" s="29"/>
      <c r="CB99" s="29"/>
      <c r="CC99" s="29"/>
      <c r="CD99" s="29"/>
      <c r="CE99" s="29"/>
      <c r="CF99" s="29"/>
      <c r="CG99" s="29"/>
      <c r="CH99" s="29"/>
      <c r="CI99" s="29"/>
      <c r="CJ99" s="29"/>
      <c r="CK99" s="29"/>
      <c r="CL99" s="29"/>
      <c r="CM99" s="29"/>
      <c r="CN99" s="29"/>
      <c r="CO99" s="29"/>
      <c r="CP99" s="29"/>
      <c r="CQ99" s="29"/>
      <c r="CR99" s="29"/>
      <c r="CS99" s="29"/>
      <c r="CT99" s="29"/>
      <c r="CU99" s="29"/>
      <c r="CV99" s="29"/>
      <c r="CW99" s="29"/>
      <c r="CX99" s="29"/>
      <c r="CY99" s="29"/>
      <c r="CZ99" s="29"/>
      <c r="DA99" s="29"/>
      <c r="DB99" s="29"/>
      <c r="DC99" s="29"/>
      <c r="DD99" s="29"/>
      <c r="DE99" s="29"/>
      <c r="DF99" s="29"/>
      <c r="DG99" s="29"/>
      <c r="DH99" s="29"/>
      <c r="DI99" s="29"/>
      <c r="DJ99" s="29"/>
      <c r="DK99" s="29"/>
      <c r="DL99" s="29"/>
      <c r="DM99" s="29"/>
      <c r="DN99" s="29"/>
      <c r="DO99" s="29"/>
      <c r="DP99" s="29"/>
      <c r="DQ99" s="29"/>
      <c r="DR99" s="29"/>
      <c r="DS99" s="29"/>
      <c r="DT99" s="29"/>
      <c r="DU99" s="29"/>
      <c r="DV99" s="29"/>
      <c r="DW99" s="29"/>
      <c r="DX99" s="29"/>
      <c r="DY99" s="29"/>
      <c r="DZ99" s="29"/>
      <c r="EA99" s="29"/>
      <c r="EB99" s="29"/>
      <c r="EC99" s="29"/>
      <c r="ED99" s="29"/>
      <c r="EE99" s="29"/>
      <c r="EF99" s="29"/>
      <c r="EG99" s="29"/>
      <c r="EH99" s="29"/>
      <c r="EI99" s="29"/>
      <c r="EJ99" s="29"/>
      <c r="EK99" s="29"/>
      <c r="EL99" s="29"/>
      <c r="ER99" s="3"/>
      <c r="ES99" s="3"/>
      <c r="ET99" s="3"/>
    </row>
    <row r="100" spans="4:150" ht="15.75" customHeight="1" x14ac:dyDescent="0.25">
      <c r="D100" s="54"/>
      <c r="E100" s="54"/>
      <c r="F100" s="55"/>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c r="BH100" s="29"/>
      <c r="BI100" s="29"/>
      <c r="BJ100" s="29"/>
      <c r="BK100" s="29"/>
      <c r="BL100" s="29"/>
      <c r="BM100" s="29"/>
      <c r="BN100" s="29"/>
      <c r="BO100" s="29"/>
      <c r="BP100" s="29"/>
      <c r="BQ100" s="29"/>
      <c r="BR100" s="29"/>
      <c r="BS100" s="29"/>
      <c r="BT100" s="29"/>
      <c r="BU100" s="29"/>
      <c r="BV100" s="29"/>
      <c r="BW100" s="29"/>
      <c r="BX100" s="29"/>
      <c r="BY100" s="29"/>
      <c r="BZ100" s="29"/>
      <c r="CA100" s="29"/>
      <c r="CB100" s="29"/>
      <c r="CC100" s="29"/>
      <c r="CD100" s="29"/>
      <c r="CE100" s="29"/>
      <c r="CF100" s="29"/>
      <c r="CG100" s="29"/>
      <c r="CH100" s="29"/>
      <c r="CI100" s="29"/>
      <c r="CJ100" s="29"/>
      <c r="CK100" s="29"/>
      <c r="CL100" s="29"/>
      <c r="CM100" s="29"/>
      <c r="CN100" s="29"/>
      <c r="CO100" s="29"/>
      <c r="CP100" s="29"/>
      <c r="CQ100" s="29"/>
      <c r="CR100" s="29"/>
      <c r="CS100" s="29"/>
      <c r="CT100" s="29"/>
      <c r="CU100" s="29"/>
      <c r="CV100" s="29"/>
      <c r="CW100" s="29"/>
      <c r="CX100" s="29"/>
      <c r="CY100" s="29"/>
      <c r="CZ100" s="29"/>
      <c r="DA100" s="29"/>
      <c r="DB100" s="29"/>
      <c r="DC100" s="29"/>
      <c r="DD100" s="29"/>
      <c r="DE100" s="29"/>
      <c r="DF100" s="29"/>
      <c r="DG100" s="29"/>
      <c r="DH100" s="29"/>
      <c r="DI100" s="29"/>
      <c r="DJ100" s="29"/>
      <c r="DK100" s="29"/>
      <c r="DL100" s="29"/>
      <c r="DM100" s="29"/>
      <c r="DN100" s="29"/>
      <c r="DO100" s="29"/>
      <c r="DP100" s="29"/>
      <c r="DQ100" s="29"/>
      <c r="DR100" s="29"/>
      <c r="DS100" s="29"/>
      <c r="DT100" s="29"/>
      <c r="DU100" s="29"/>
      <c r="DV100" s="29"/>
      <c r="DW100" s="29"/>
      <c r="DX100" s="29"/>
      <c r="DY100" s="29"/>
      <c r="DZ100" s="29"/>
      <c r="EA100" s="29"/>
      <c r="EB100" s="29"/>
      <c r="EC100" s="29"/>
      <c r="ED100" s="29"/>
      <c r="EE100" s="29"/>
      <c r="EF100" s="29"/>
      <c r="EG100" s="29"/>
      <c r="EH100" s="29"/>
      <c r="EI100" s="29"/>
      <c r="EJ100" s="29"/>
      <c r="EK100" s="29"/>
      <c r="EL100" s="29"/>
      <c r="ER100" s="3"/>
      <c r="ES100" s="3"/>
      <c r="ET100" s="3"/>
    </row>
    <row r="101" spans="4:150" ht="15.75" customHeight="1" x14ac:dyDescent="0.25">
      <c r="D101" s="54"/>
      <c r="E101" s="54"/>
      <c r="F101" s="55"/>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c r="BG101" s="29"/>
      <c r="BH101" s="29"/>
      <c r="BI101" s="29"/>
      <c r="BJ101" s="29"/>
      <c r="BK101" s="29"/>
      <c r="BL101" s="29"/>
      <c r="BM101" s="29"/>
      <c r="BN101" s="29"/>
      <c r="BO101" s="29"/>
      <c r="BP101" s="29"/>
      <c r="BQ101" s="29"/>
      <c r="BR101" s="29"/>
      <c r="BS101" s="29"/>
      <c r="BT101" s="29"/>
      <c r="BU101" s="29"/>
      <c r="BV101" s="29"/>
      <c r="BW101" s="29"/>
      <c r="BX101" s="29"/>
      <c r="BY101" s="29"/>
      <c r="BZ101" s="29"/>
      <c r="CA101" s="29"/>
      <c r="CB101" s="29"/>
      <c r="CC101" s="29"/>
      <c r="CD101" s="29"/>
      <c r="CE101" s="29"/>
      <c r="CF101" s="29"/>
      <c r="CG101" s="29"/>
      <c r="CH101" s="29"/>
      <c r="CI101" s="29"/>
      <c r="CJ101" s="29"/>
      <c r="CK101" s="29"/>
      <c r="CL101" s="29"/>
      <c r="CM101" s="29"/>
      <c r="CN101" s="29"/>
      <c r="CO101" s="29"/>
      <c r="CP101" s="29"/>
      <c r="CQ101" s="29"/>
      <c r="CR101" s="29"/>
      <c r="CS101" s="29"/>
      <c r="CT101" s="29"/>
      <c r="CU101" s="29"/>
      <c r="CV101" s="29"/>
      <c r="CW101" s="29"/>
      <c r="CX101" s="29"/>
      <c r="CY101" s="29"/>
      <c r="CZ101" s="29"/>
      <c r="DA101" s="29"/>
      <c r="DB101" s="29"/>
      <c r="DC101" s="29"/>
      <c r="DD101" s="29"/>
      <c r="DE101" s="29"/>
      <c r="DF101" s="29"/>
      <c r="DG101" s="29"/>
      <c r="DH101" s="29"/>
      <c r="DI101" s="29"/>
      <c r="DJ101" s="29"/>
      <c r="DK101" s="29"/>
      <c r="DL101" s="29"/>
      <c r="DM101" s="29"/>
      <c r="DN101" s="29"/>
      <c r="DO101" s="29"/>
      <c r="DP101" s="29"/>
      <c r="DQ101" s="29"/>
      <c r="DR101" s="29"/>
      <c r="DS101" s="29"/>
      <c r="DT101" s="29"/>
      <c r="DU101" s="29"/>
      <c r="DV101" s="29"/>
      <c r="DW101" s="29"/>
      <c r="DX101" s="29"/>
      <c r="DY101" s="29"/>
      <c r="DZ101" s="29"/>
      <c r="EA101" s="29"/>
      <c r="EB101" s="29"/>
      <c r="EC101" s="29"/>
      <c r="ED101" s="29"/>
      <c r="EE101" s="29"/>
      <c r="EF101" s="29"/>
      <c r="EG101" s="29"/>
      <c r="EH101" s="29"/>
      <c r="EI101" s="29"/>
      <c r="EJ101" s="29"/>
      <c r="EK101" s="29"/>
      <c r="EL101" s="29"/>
      <c r="ER101" s="3"/>
      <c r="ES101" s="3"/>
      <c r="ET101" s="3"/>
    </row>
    <row r="102" spans="4:150" ht="15.75" customHeight="1" x14ac:dyDescent="0.25">
      <c r="D102" s="54"/>
      <c r="E102" s="54"/>
      <c r="F102" s="55"/>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c r="AY102" s="29"/>
      <c r="AZ102" s="29"/>
      <c r="BA102" s="29"/>
      <c r="BB102" s="29"/>
      <c r="BC102" s="29"/>
      <c r="BD102" s="29"/>
      <c r="BE102" s="29"/>
      <c r="BF102" s="29"/>
      <c r="BG102" s="29"/>
      <c r="BH102" s="29"/>
      <c r="BI102" s="29"/>
      <c r="BJ102" s="29"/>
      <c r="BK102" s="29"/>
      <c r="BL102" s="29"/>
      <c r="BM102" s="29"/>
      <c r="BN102" s="29"/>
      <c r="BO102" s="29"/>
      <c r="BP102" s="29"/>
      <c r="BQ102" s="29"/>
      <c r="BR102" s="29"/>
      <c r="BS102" s="29"/>
      <c r="BT102" s="29"/>
      <c r="BU102" s="29"/>
      <c r="BV102" s="29"/>
      <c r="BW102" s="29"/>
      <c r="BX102" s="29"/>
      <c r="BY102" s="29"/>
      <c r="BZ102" s="29"/>
      <c r="CA102" s="29"/>
      <c r="CB102" s="29"/>
      <c r="CC102" s="29"/>
      <c r="CD102" s="29"/>
      <c r="CE102" s="29"/>
      <c r="CF102" s="29"/>
      <c r="CG102" s="29"/>
      <c r="CH102" s="29"/>
      <c r="CI102" s="29"/>
      <c r="CJ102" s="29"/>
      <c r="CK102" s="29"/>
      <c r="CL102" s="29"/>
      <c r="CM102" s="29"/>
      <c r="CN102" s="29"/>
      <c r="CO102" s="29"/>
      <c r="CP102" s="29"/>
      <c r="CQ102" s="29"/>
      <c r="CR102" s="29"/>
      <c r="CS102" s="29"/>
      <c r="CT102" s="29"/>
      <c r="CU102" s="29"/>
      <c r="CV102" s="29"/>
      <c r="CW102" s="29"/>
      <c r="CX102" s="29"/>
      <c r="CY102" s="29"/>
      <c r="CZ102" s="29"/>
      <c r="DA102" s="29"/>
      <c r="DB102" s="29"/>
      <c r="DC102" s="29"/>
      <c r="DD102" s="29"/>
      <c r="DE102" s="29"/>
      <c r="DF102" s="29"/>
      <c r="DG102" s="29"/>
      <c r="DH102" s="29"/>
      <c r="DI102" s="29"/>
      <c r="DJ102" s="29"/>
      <c r="DK102" s="29"/>
      <c r="DL102" s="29"/>
      <c r="DM102" s="29"/>
      <c r="DN102" s="29"/>
      <c r="DO102" s="29"/>
      <c r="DP102" s="29"/>
      <c r="DQ102" s="29"/>
      <c r="DR102" s="29"/>
      <c r="DS102" s="29"/>
      <c r="DT102" s="29"/>
      <c r="DU102" s="29"/>
      <c r="DV102" s="29"/>
      <c r="DW102" s="29"/>
      <c r="DX102" s="29"/>
      <c r="DY102" s="29"/>
      <c r="DZ102" s="29"/>
      <c r="EA102" s="29"/>
      <c r="EB102" s="29"/>
      <c r="EC102" s="29"/>
      <c r="ED102" s="29"/>
      <c r="EE102" s="29"/>
      <c r="EF102" s="29"/>
      <c r="EG102" s="29"/>
      <c r="EH102" s="29"/>
      <c r="EI102" s="29"/>
      <c r="EJ102" s="29"/>
      <c r="EK102" s="29"/>
      <c r="EL102" s="29"/>
      <c r="ER102" s="3"/>
      <c r="ES102" s="3"/>
      <c r="ET102" s="3"/>
    </row>
    <row r="103" spans="4:150" ht="15.75" customHeight="1" x14ac:dyDescent="0.25">
      <c r="D103" s="54"/>
      <c r="E103" s="54"/>
      <c r="F103" s="55"/>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c r="AY103" s="29"/>
      <c r="AZ103" s="29"/>
      <c r="BA103" s="29"/>
      <c r="BB103" s="29"/>
      <c r="BC103" s="29"/>
      <c r="BD103" s="29"/>
      <c r="BE103" s="29"/>
      <c r="BF103" s="29"/>
      <c r="BG103" s="29"/>
      <c r="BH103" s="29"/>
      <c r="BI103" s="29"/>
      <c r="BJ103" s="29"/>
      <c r="BK103" s="29"/>
      <c r="BL103" s="29"/>
      <c r="BM103" s="29"/>
      <c r="BN103" s="29"/>
      <c r="BO103" s="29"/>
      <c r="BP103" s="29"/>
      <c r="BQ103" s="29"/>
      <c r="BR103" s="29"/>
      <c r="BS103" s="29"/>
      <c r="BT103" s="29"/>
      <c r="BU103" s="29"/>
      <c r="BV103" s="29"/>
      <c r="BW103" s="29"/>
      <c r="BX103" s="29"/>
      <c r="BY103" s="29"/>
      <c r="BZ103" s="29"/>
      <c r="CA103" s="29"/>
      <c r="CB103" s="29"/>
      <c r="CC103" s="29"/>
      <c r="CD103" s="29"/>
      <c r="CE103" s="29"/>
      <c r="CF103" s="29"/>
      <c r="CG103" s="29"/>
      <c r="CH103" s="29"/>
      <c r="CI103" s="29"/>
      <c r="CJ103" s="29"/>
      <c r="CK103" s="29"/>
      <c r="CL103" s="29"/>
      <c r="CM103" s="29"/>
      <c r="CN103" s="29"/>
      <c r="CO103" s="29"/>
      <c r="CP103" s="29"/>
      <c r="CQ103" s="29"/>
      <c r="CR103" s="29"/>
      <c r="CS103" s="29"/>
      <c r="CT103" s="29"/>
      <c r="CU103" s="29"/>
      <c r="CV103" s="29"/>
      <c r="CW103" s="29"/>
      <c r="CX103" s="29"/>
      <c r="CY103" s="29"/>
      <c r="CZ103" s="29"/>
      <c r="DA103" s="29"/>
      <c r="DB103" s="29"/>
      <c r="DC103" s="29"/>
      <c r="DD103" s="29"/>
      <c r="DE103" s="29"/>
      <c r="DF103" s="29"/>
      <c r="DG103" s="29"/>
      <c r="DH103" s="29"/>
      <c r="DI103" s="29"/>
      <c r="DJ103" s="29"/>
      <c r="DK103" s="29"/>
      <c r="DL103" s="29"/>
      <c r="DM103" s="29"/>
      <c r="DN103" s="29"/>
      <c r="DO103" s="29"/>
      <c r="DP103" s="29"/>
      <c r="DQ103" s="29"/>
      <c r="DR103" s="29"/>
      <c r="DS103" s="29"/>
      <c r="DT103" s="29"/>
      <c r="DU103" s="29"/>
      <c r="DV103" s="29"/>
      <c r="DW103" s="29"/>
      <c r="DX103" s="29"/>
      <c r="DY103" s="29"/>
      <c r="DZ103" s="29"/>
      <c r="EA103" s="29"/>
      <c r="EB103" s="29"/>
      <c r="EC103" s="29"/>
      <c r="ED103" s="29"/>
      <c r="EE103" s="29"/>
      <c r="EF103" s="29"/>
      <c r="EG103" s="29"/>
      <c r="EH103" s="29"/>
      <c r="EI103" s="29"/>
      <c r="EJ103" s="29"/>
      <c r="EK103" s="29"/>
      <c r="EL103" s="29"/>
      <c r="ER103" s="3"/>
      <c r="ES103" s="3"/>
      <c r="ET103" s="3"/>
    </row>
    <row r="104" spans="4:150" ht="15.75" customHeight="1" x14ac:dyDescent="0.25">
      <c r="D104" s="54"/>
      <c r="E104" s="54"/>
      <c r="F104" s="55"/>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c r="AX104" s="29"/>
      <c r="AY104" s="29"/>
      <c r="AZ104" s="29"/>
      <c r="BA104" s="29"/>
      <c r="BB104" s="29"/>
      <c r="BC104" s="29"/>
      <c r="BD104" s="29"/>
      <c r="BE104" s="29"/>
      <c r="BF104" s="29"/>
      <c r="BG104" s="29"/>
      <c r="BH104" s="29"/>
      <c r="BI104" s="29"/>
      <c r="BJ104" s="29"/>
      <c r="BK104" s="29"/>
      <c r="BL104" s="29"/>
      <c r="BM104" s="29"/>
      <c r="BN104" s="29"/>
      <c r="BO104" s="29"/>
      <c r="BP104" s="29"/>
      <c r="BQ104" s="29"/>
      <c r="BR104" s="29"/>
      <c r="BS104" s="29"/>
      <c r="BT104" s="29"/>
      <c r="BU104" s="29"/>
      <c r="BV104" s="29"/>
      <c r="BW104" s="29"/>
      <c r="BX104" s="29"/>
      <c r="BY104" s="29"/>
      <c r="BZ104" s="29"/>
      <c r="CA104" s="29"/>
      <c r="CB104" s="29"/>
      <c r="CC104" s="29"/>
      <c r="CD104" s="29"/>
      <c r="CE104" s="29"/>
      <c r="CF104" s="29"/>
      <c r="CG104" s="29"/>
      <c r="CH104" s="29"/>
      <c r="CI104" s="29"/>
      <c r="CJ104" s="29"/>
      <c r="CK104" s="29"/>
      <c r="CL104" s="29"/>
      <c r="CM104" s="29"/>
      <c r="CN104" s="29"/>
      <c r="CO104" s="29"/>
      <c r="CP104" s="29"/>
      <c r="CQ104" s="29"/>
      <c r="CR104" s="29"/>
      <c r="CS104" s="29"/>
      <c r="CT104" s="29"/>
      <c r="CU104" s="29"/>
      <c r="CV104" s="29"/>
      <c r="CW104" s="29"/>
      <c r="CX104" s="29"/>
      <c r="CY104" s="29"/>
      <c r="CZ104" s="29"/>
      <c r="DA104" s="29"/>
      <c r="DB104" s="29"/>
      <c r="DC104" s="29"/>
      <c r="DD104" s="29"/>
      <c r="DE104" s="29"/>
      <c r="DF104" s="29"/>
      <c r="DG104" s="29"/>
      <c r="DH104" s="29"/>
      <c r="DI104" s="29"/>
      <c r="DJ104" s="29"/>
      <c r="DK104" s="29"/>
      <c r="DL104" s="29"/>
      <c r="DM104" s="29"/>
      <c r="DN104" s="29"/>
      <c r="DO104" s="29"/>
      <c r="DP104" s="29"/>
      <c r="DQ104" s="29"/>
      <c r="DR104" s="29"/>
      <c r="DS104" s="29"/>
      <c r="DT104" s="29"/>
      <c r="DU104" s="29"/>
      <c r="DV104" s="29"/>
      <c r="DW104" s="29"/>
      <c r="DX104" s="29"/>
      <c r="DY104" s="29"/>
      <c r="DZ104" s="29"/>
      <c r="EA104" s="29"/>
      <c r="EB104" s="29"/>
      <c r="EC104" s="29"/>
      <c r="ED104" s="29"/>
      <c r="EE104" s="29"/>
      <c r="EF104" s="29"/>
      <c r="EG104" s="29"/>
      <c r="EH104" s="29"/>
      <c r="EI104" s="29"/>
      <c r="EJ104" s="29"/>
      <c r="EK104" s="29"/>
      <c r="EL104" s="29"/>
      <c r="ER104" s="3"/>
      <c r="ES104" s="3"/>
      <c r="ET104" s="3"/>
    </row>
    <row r="105" spans="4:150" ht="15.75" customHeight="1" x14ac:dyDescent="0.25">
      <c r="D105" s="54"/>
      <c r="E105" s="54"/>
      <c r="F105" s="55"/>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c r="AY105" s="29"/>
      <c r="AZ105" s="29"/>
      <c r="BA105" s="29"/>
      <c r="BB105" s="29"/>
      <c r="BC105" s="29"/>
      <c r="BD105" s="29"/>
      <c r="BE105" s="29"/>
      <c r="BF105" s="29"/>
      <c r="BG105" s="29"/>
      <c r="BH105" s="29"/>
      <c r="BI105" s="29"/>
      <c r="BJ105" s="29"/>
      <c r="BK105" s="29"/>
      <c r="BL105" s="29"/>
      <c r="BM105" s="29"/>
      <c r="BN105" s="29"/>
      <c r="BO105" s="29"/>
      <c r="BP105" s="29"/>
      <c r="BQ105" s="29"/>
      <c r="BR105" s="29"/>
      <c r="BS105" s="29"/>
      <c r="BT105" s="29"/>
      <c r="BU105" s="29"/>
      <c r="BV105" s="29"/>
      <c r="BW105" s="29"/>
      <c r="BX105" s="29"/>
      <c r="BY105" s="29"/>
      <c r="BZ105" s="29"/>
      <c r="CA105" s="29"/>
      <c r="CB105" s="29"/>
      <c r="CC105" s="29"/>
      <c r="CD105" s="29"/>
      <c r="CE105" s="29"/>
      <c r="CF105" s="29"/>
      <c r="CG105" s="29"/>
      <c r="CH105" s="29"/>
      <c r="CI105" s="29"/>
      <c r="CJ105" s="29"/>
      <c r="CK105" s="29"/>
      <c r="CL105" s="29"/>
      <c r="CM105" s="29"/>
      <c r="CN105" s="29"/>
      <c r="CO105" s="29"/>
      <c r="CP105" s="29"/>
      <c r="CQ105" s="29"/>
      <c r="CR105" s="29"/>
      <c r="CS105" s="29"/>
      <c r="CT105" s="29"/>
      <c r="CU105" s="29"/>
      <c r="CV105" s="29"/>
      <c r="CW105" s="29"/>
      <c r="CX105" s="29"/>
      <c r="CY105" s="29"/>
      <c r="CZ105" s="29"/>
      <c r="DA105" s="29"/>
      <c r="DB105" s="29"/>
      <c r="DC105" s="29"/>
      <c r="DD105" s="29"/>
      <c r="DE105" s="29"/>
      <c r="DF105" s="29"/>
      <c r="DG105" s="29"/>
      <c r="DH105" s="29"/>
      <c r="DI105" s="29"/>
      <c r="DJ105" s="29"/>
      <c r="DK105" s="29"/>
      <c r="DL105" s="29"/>
      <c r="DM105" s="29"/>
      <c r="DN105" s="29"/>
      <c r="DO105" s="29"/>
      <c r="DP105" s="29"/>
      <c r="DQ105" s="29"/>
      <c r="DR105" s="29"/>
      <c r="DS105" s="29"/>
      <c r="DT105" s="29"/>
      <c r="DU105" s="29"/>
      <c r="DV105" s="29"/>
      <c r="DW105" s="29"/>
      <c r="DX105" s="29"/>
      <c r="DY105" s="29"/>
      <c r="DZ105" s="29"/>
      <c r="EA105" s="29"/>
      <c r="EB105" s="29"/>
      <c r="EC105" s="29"/>
      <c r="ED105" s="29"/>
      <c r="EE105" s="29"/>
      <c r="EF105" s="29"/>
      <c r="EG105" s="29"/>
      <c r="EH105" s="29"/>
      <c r="EI105" s="29"/>
      <c r="EJ105" s="29"/>
      <c r="EK105" s="29"/>
      <c r="EL105" s="29"/>
      <c r="ER105" s="3"/>
      <c r="ES105" s="3"/>
      <c r="ET105" s="3"/>
    </row>
    <row r="106" spans="4:150" ht="15.75" customHeight="1" x14ac:dyDescent="0.25">
      <c r="D106" s="54"/>
      <c r="E106" s="54"/>
      <c r="F106" s="55"/>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c r="BM106" s="29"/>
      <c r="BN106" s="29"/>
      <c r="BO106" s="29"/>
      <c r="BP106" s="29"/>
      <c r="BQ106" s="29"/>
      <c r="BR106" s="29"/>
      <c r="BS106" s="29"/>
      <c r="BT106" s="29"/>
      <c r="BU106" s="29"/>
      <c r="BV106" s="29"/>
      <c r="BW106" s="29"/>
      <c r="BX106" s="29"/>
      <c r="BY106" s="29"/>
      <c r="BZ106" s="29"/>
      <c r="CA106" s="29"/>
      <c r="CB106" s="29"/>
      <c r="CC106" s="29"/>
      <c r="CD106" s="29"/>
      <c r="CE106" s="29"/>
      <c r="CF106" s="29"/>
      <c r="CG106" s="29"/>
      <c r="CH106" s="29"/>
      <c r="CI106" s="29"/>
      <c r="CJ106" s="29"/>
      <c r="CK106" s="29"/>
      <c r="CL106" s="29"/>
      <c r="CM106" s="29"/>
      <c r="CN106" s="29"/>
      <c r="CO106" s="29"/>
      <c r="CP106" s="29"/>
      <c r="CQ106" s="29"/>
      <c r="CR106" s="29"/>
      <c r="CS106" s="29"/>
      <c r="CT106" s="29"/>
      <c r="CU106" s="29"/>
      <c r="CV106" s="29"/>
      <c r="CW106" s="29"/>
      <c r="CX106" s="29"/>
      <c r="CY106" s="29"/>
      <c r="CZ106" s="29"/>
      <c r="DA106" s="29"/>
      <c r="DB106" s="29"/>
      <c r="DC106" s="29"/>
      <c r="DD106" s="29"/>
      <c r="DE106" s="29"/>
      <c r="DF106" s="29"/>
      <c r="DG106" s="29"/>
      <c r="DH106" s="29"/>
      <c r="DI106" s="29"/>
      <c r="DJ106" s="29"/>
      <c r="DK106" s="29"/>
      <c r="DL106" s="29"/>
      <c r="DM106" s="29"/>
      <c r="DN106" s="29"/>
      <c r="DO106" s="29"/>
      <c r="DP106" s="29"/>
      <c r="DQ106" s="29"/>
      <c r="DR106" s="29"/>
      <c r="DS106" s="29"/>
      <c r="DT106" s="29"/>
      <c r="DU106" s="29"/>
      <c r="DV106" s="29"/>
      <c r="DW106" s="29"/>
      <c r="DX106" s="29"/>
      <c r="DY106" s="29"/>
      <c r="DZ106" s="29"/>
      <c r="EA106" s="29"/>
      <c r="EB106" s="29"/>
      <c r="EC106" s="29"/>
      <c r="ED106" s="29"/>
      <c r="EE106" s="29"/>
      <c r="EF106" s="29"/>
      <c r="EG106" s="29"/>
      <c r="EH106" s="29"/>
      <c r="EI106" s="29"/>
      <c r="EJ106" s="29"/>
      <c r="EK106" s="29"/>
      <c r="EL106" s="29"/>
      <c r="ER106" s="3"/>
      <c r="ES106" s="3"/>
      <c r="ET106" s="3"/>
    </row>
    <row r="107" spans="4:150" ht="15.75" customHeight="1" x14ac:dyDescent="0.25">
      <c r="D107" s="54"/>
      <c r="E107" s="54"/>
      <c r="F107" s="55"/>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c r="BM107" s="29"/>
      <c r="BN107" s="29"/>
      <c r="BO107" s="29"/>
      <c r="BP107" s="29"/>
      <c r="BQ107" s="29"/>
      <c r="BR107" s="29"/>
      <c r="BS107" s="29"/>
      <c r="BT107" s="29"/>
      <c r="BU107" s="29"/>
      <c r="BV107" s="29"/>
      <c r="BW107" s="29"/>
      <c r="BX107" s="29"/>
      <c r="BY107" s="29"/>
      <c r="BZ107" s="29"/>
      <c r="CA107" s="29"/>
      <c r="CB107" s="29"/>
      <c r="CC107" s="29"/>
      <c r="CD107" s="29"/>
      <c r="CE107" s="29"/>
      <c r="CF107" s="29"/>
      <c r="CG107" s="29"/>
      <c r="CH107" s="29"/>
      <c r="CI107" s="29"/>
      <c r="CJ107" s="29"/>
      <c r="CK107" s="29"/>
      <c r="CL107" s="29"/>
      <c r="CM107" s="29"/>
      <c r="CN107" s="29"/>
      <c r="CO107" s="29"/>
      <c r="CP107" s="29"/>
      <c r="CQ107" s="29"/>
      <c r="CR107" s="29"/>
      <c r="CS107" s="29"/>
      <c r="CT107" s="29"/>
      <c r="CU107" s="29"/>
      <c r="CV107" s="29"/>
      <c r="CW107" s="29"/>
      <c r="CX107" s="29"/>
      <c r="CY107" s="29"/>
      <c r="CZ107" s="29"/>
      <c r="DA107" s="29"/>
      <c r="DB107" s="29"/>
      <c r="DC107" s="29"/>
      <c r="DD107" s="29"/>
      <c r="DE107" s="29"/>
      <c r="DF107" s="29"/>
      <c r="DG107" s="29"/>
      <c r="DH107" s="29"/>
      <c r="DI107" s="29"/>
      <c r="DJ107" s="29"/>
      <c r="DK107" s="29"/>
      <c r="DL107" s="29"/>
      <c r="DM107" s="29"/>
      <c r="DN107" s="29"/>
      <c r="DO107" s="29"/>
      <c r="DP107" s="29"/>
      <c r="DQ107" s="29"/>
      <c r="DR107" s="29"/>
      <c r="DS107" s="29"/>
      <c r="DT107" s="29"/>
      <c r="DU107" s="29"/>
      <c r="DV107" s="29"/>
      <c r="DW107" s="29"/>
      <c r="DX107" s="29"/>
      <c r="DY107" s="29"/>
      <c r="DZ107" s="29"/>
      <c r="EA107" s="29"/>
      <c r="EB107" s="29"/>
      <c r="EC107" s="29"/>
      <c r="ED107" s="29"/>
      <c r="EE107" s="29"/>
      <c r="EF107" s="29"/>
      <c r="EG107" s="29"/>
      <c r="EH107" s="29"/>
      <c r="EI107" s="29"/>
      <c r="EJ107" s="29"/>
      <c r="EK107" s="29"/>
      <c r="EL107" s="29"/>
      <c r="ER107" s="3"/>
      <c r="ES107" s="3"/>
      <c r="ET107" s="3"/>
    </row>
    <row r="108" spans="4:150" ht="15.75" customHeight="1" x14ac:dyDescent="0.25">
      <c r="D108" s="54"/>
      <c r="E108" s="54"/>
      <c r="F108" s="55"/>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c r="AX108" s="29"/>
      <c r="AY108" s="29"/>
      <c r="AZ108" s="29"/>
      <c r="BA108" s="29"/>
      <c r="BB108" s="29"/>
      <c r="BC108" s="29"/>
      <c r="BD108" s="29"/>
      <c r="BE108" s="29"/>
      <c r="BF108" s="29"/>
      <c r="BG108" s="29"/>
      <c r="BH108" s="29"/>
      <c r="BI108" s="29"/>
      <c r="BJ108" s="29"/>
      <c r="BK108" s="29"/>
      <c r="BL108" s="29"/>
      <c r="BM108" s="29"/>
      <c r="BN108" s="29"/>
      <c r="BO108" s="29"/>
      <c r="BP108" s="29"/>
      <c r="BQ108" s="29"/>
      <c r="BR108" s="29"/>
      <c r="BS108" s="29"/>
      <c r="BT108" s="29"/>
      <c r="BU108" s="29"/>
      <c r="BV108" s="29"/>
      <c r="BW108" s="29"/>
      <c r="BX108" s="29"/>
      <c r="BY108" s="29"/>
      <c r="BZ108" s="29"/>
      <c r="CA108" s="29"/>
      <c r="CB108" s="29"/>
      <c r="CC108" s="29"/>
      <c r="CD108" s="29"/>
      <c r="CE108" s="29"/>
      <c r="CF108" s="29"/>
      <c r="CG108" s="29"/>
      <c r="CH108" s="29"/>
      <c r="CI108" s="29"/>
      <c r="CJ108" s="29"/>
      <c r="CK108" s="29"/>
      <c r="CL108" s="29"/>
      <c r="CM108" s="29"/>
      <c r="CN108" s="29"/>
      <c r="CO108" s="29"/>
      <c r="CP108" s="29"/>
      <c r="CQ108" s="29"/>
      <c r="CR108" s="29"/>
      <c r="CS108" s="29"/>
      <c r="CT108" s="29"/>
      <c r="CU108" s="29"/>
      <c r="CV108" s="29"/>
      <c r="CW108" s="29"/>
      <c r="CX108" s="29"/>
      <c r="CY108" s="29"/>
      <c r="CZ108" s="29"/>
      <c r="DA108" s="29"/>
      <c r="DB108" s="29"/>
      <c r="DC108" s="29"/>
      <c r="DD108" s="29"/>
      <c r="DE108" s="29"/>
      <c r="DF108" s="29"/>
      <c r="DG108" s="29"/>
      <c r="DH108" s="29"/>
      <c r="DI108" s="29"/>
      <c r="DJ108" s="29"/>
      <c r="DK108" s="29"/>
      <c r="DL108" s="29"/>
      <c r="DM108" s="29"/>
      <c r="DN108" s="29"/>
      <c r="DO108" s="29"/>
      <c r="DP108" s="29"/>
      <c r="DQ108" s="29"/>
      <c r="DR108" s="29"/>
      <c r="DS108" s="29"/>
      <c r="DT108" s="29"/>
      <c r="DU108" s="29"/>
      <c r="DV108" s="29"/>
      <c r="DW108" s="29"/>
      <c r="DX108" s="29"/>
      <c r="DY108" s="29"/>
      <c r="DZ108" s="29"/>
      <c r="EA108" s="29"/>
      <c r="EB108" s="29"/>
      <c r="EC108" s="29"/>
      <c r="ED108" s="29"/>
      <c r="EE108" s="29"/>
      <c r="EF108" s="29"/>
      <c r="EG108" s="29"/>
      <c r="EH108" s="29"/>
      <c r="EI108" s="29"/>
      <c r="EJ108" s="29"/>
      <c r="EK108" s="29"/>
      <c r="EL108" s="29"/>
      <c r="ER108" s="3"/>
      <c r="ES108" s="3"/>
      <c r="ET108" s="3"/>
    </row>
    <row r="109" spans="4:150" ht="15.75" customHeight="1" x14ac:dyDescent="0.25">
      <c r="D109" s="54"/>
      <c r="E109" s="54"/>
      <c r="F109" s="55"/>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c r="AX109" s="29"/>
      <c r="AY109" s="29"/>
      <c r="AZ109" s="29"/>
      <c r="BA109" s="29"/>
      <c r="BB109" s="29"/>
      <c r="BC109" s="29"/>
      <c r="BD109" s="29"/>
      <c r="BE109" s="29"/>
      <c r="BF109" s="29"/>
      <c r="BG109" s="29"/>
      <c r="BH109" s="29"/>
      <c r="BI109" s="29"/>
      <c r="BJ109" s="29"/>
      <c r="BK109" s="29"/>
      <c r="BL109" s="29"/>
      <c r="BM109" s="29"/>
      <c r="BN109" s="29"/>
      <c r="BO109" s="29"/>
      <c r="BP109" s="29"/>
      <c r="BQ109" s="29"/>
      <c r="BR109" s="29"/>
      <c r="BS109" s="29"/>
      <c r="BT109" s="29"/>
      <c r="BU109" s="29"/>
      <c r="BV109" s="29"/>
      <c r="BW109" s="29"/>
      <c r="BX109" s="29"/>
      <c r="BY109" s="29"/>
      <c r="BZ109" s="29"/>
      <c r="CA109" s="29"/>
      <c r="CB109" s="29"/>
      <c r="CC109" s="29"/>
      <c r="CD109" s="29"/>
      <c r="CE109" s="29"/>
      <c r="CF109" s="29"/>
      <c r="CG109" s="29"/>
      <c r="CH109" s="29"/>
      <c r="CI109" s="29"/>
      <c r="CJ109" s="29"/>
      <c r="CK109" s="29"/>
      <c r="CL109" s="29"/>
      <c r="CM109" s="29"/>
      <c r="CN109" s="29"/>
      <c r="CO109" s="29"/>
      <c r="CP109" s="29"/>
      <c r="CQ109" s="29"/>
      <c r="CR109" s="29"/>
      <c r="CS109" s="29"/>
      <c r="CT109" s="29"/>
      <c r="CU109" s="29"/>
      <c r="CV109" s="29"/>
      <c r="CW109" s="29"/>
      <c r="CX109" s="29"/>
      <c r="CY109" s="29"/>
      <c r="CZ109" s="29"/>
      <c r="DA109" s="29"/>
      <c r="DB109" s="29"/>
      <c r="DC109" s="29"/>
      <c r="DD109" s="29"/>
      <c r="DE109" s="29"/>
      <c r="DF109" s="29"/>
      <c r="DG109" s="29"/>
      <c r="DH109" s="29"/>
      <c r="DI109" s="29"/>
      <c r="DJ109" s="29"/>
      <c r="DK109" s="29"/>
      <c r="DL109" s="29"/>
      <c r="DM109" s="29"/>
      <c r="DN109" s="29"/>
      <c r="DO109" s="29"/>
      <c r="DP109" s="29"/>
      <c r="DQ109" s="29"/>
      <c r="DR109" s="29"/>
      <c r="DS109" s="29"/>
      <c r="DT109" s="29"/>
      <c r="DU109" s="29"/>
      <c r="DV109" s="29"/>
      <c r="DW109" s="29"/>
      <c r="DX109" s="29"/>
      <c r="DY109" s="29"/>
      <c r="DZ109" s="29"/>
      <c r="EA109" s="29"/>
      <c r="EB109" s="29"/>
      <c r="EC109" s="29"/>
      <c r="ED109" s="29"/>
      <c r="EE109" s="29"/>
      <c r="EF109" s="29"/>
      <c r="EG109" s="29"/>
      <c r="EH109" s="29"/>
      <c r="EI109" s="29"/>
      <c r="EJ109" s="29"/>
      <c r="EK109" s="29"/>
      <c r="EL109" s="29"/>
      <c r="ER109" s="3"/>
      <c r="ES109" s="3"/>
      <c r="ET109" s="3"/>
    </row>
    <row r="110" spans="4:150" ht="15.75" customHeight="1" x14ac:dyDescent="0.25">
      <c r="D110" s="54"/>
      <c r="E110" s="54"/>
      <c r="F110" s="55"/>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c r="BG110" s="29"/>
      <c r="BH110" s="29"/>
      <c r="BI110" s="29"/>
      <c r="BJ110" s="29"/>
      <c r="BK110" s="29"/>
      <c r="BL110" s="29"/>
      <c r="BM110" s="29"/>
      <c r="BN110" s="29"/>
      <c r="BO110" s="29"/>
      <c r="BP110" s="29"/>
      <c r="BQ110" s="29"/>
      <c r="BR110" s="29"/>
      <c r="BS110" s="29"/>
      <c r="BT110" s="29"/>
      <c r="BU110" s="29"/>
      <c r="BV110" s="29"/>
      <c r="BW110" s="29"/>
      <c r="BX110" s="29"/>
      <c r="BY110" s="29"/>
      <c r="BZ110" s="29"/>
      <c r="CA110" s="29"/>
      <c r="CB110" s="29"/>
      <c r="CC110" s="29"/>
      <c r="CD110" s="29"/>
      <c r="CE110" s="29"/>
      <c r="CF110" s="29"/>
      <c r="CG110" s="29"/>
      <c r="CH110" s="29"/>
      <c r="CI110" s="29"/>
      <c r="CJ110" s="29"/>
      <c r="CK110" s="29"/>
      <c r="CL110" s="29"/>
      <c r="CM110" s="29"/>
      <c r="CN110" s="29"/>
      <c r="CO110" s="29"/>
      <c r="CP110" s="29"/>
      <c r="CQ110" s="29"/>
      <c r="CR110" s="29"/>
      <c r="CS110" s="29"/>
      <c r="CT110" s="29"/>
      <c r="CU110" s="29"/>
      <c r="CV110" s="29"/>
      <c r="CW110" s="29"/>
      <c r="CX110" s="29"/>
      <c r="CY110" s="29"/>
      <c r="CZ110" s="29"/>
      <c r="DA110" s="29"/>
      <c r="DB110" s="29"/>
      <c r="DC110" s="29"/>
      <c r="DD110" s="29"/>
      <c r="DE110" s="29"/>
      <c r="DF110" s="29"/>
      <c r="DG110" s="29"/>
      <c r="DH110" s="29"/>
      <c r="DI110" s="29"/>
      <c r="DJ110" s="29"/>
      <c r="DK110" s="29"/>
      <c r="DL110" s="29"/>
      <c r="DM110" s="29"/>
      <c r="DN110" s="29"/>
      <c r="DO110" s="29"/>
      <c r="DP110" s="29"/>
      <c r="DQ110" s="29"/>
      <c r="DR110" s="29"/>
      <c r="DS110" s="29"/>
      <c r="DT110" s="29"/>
      <c r="DU110" s="29"/>
      <c r="DV110" s="29"/>
      <c r="DW110" s="29"/>
      <c r="DX110" s="29"/>
      <c r="DY110" s="29"/>
      <c r="DZ110" s="29"/>
      <c r="EA110" s="29"/>
      <c r="EB110" s="29"/>
      <c r="EC110" s="29"/>
      <c r="ED110" s="29"/>
      <c r="EE110" s="29"/>
      <c r="EF110" s="29"/>
      <c r="EG110" s="29"/>
      <c r="EH110" s="29"/>
      <c r="EI110" s="29"/>
      <c r="EJ110" s="29"/>
      <c r="EK110" s="29"/>
      <c r="EL110" s="29"/>
      <c r="ER110" s="3"/>
      <c r="ES110" s="3"/>
      <c r="ET110" s="3"/>
    </row>
    <row r="111" spans="4:150" ht="15.75" customHeight="1" x14ac:dyDescent="0.25">
      <c r="D111" s="54"/>
      <c r="E111" s="54"/>
      <c r="F111" s="55"/>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c r="AX111" s="29"/>
      <c r="AY111" s="29"/>
      <c r="AZ111" s="29"/>
      <c r="BA111" s="29"/>
      <c r="BB111" s="29"/>
      <c r="BC111" s="29"/>
      <c r="BD111" s="29"/>
      <c r="BE111" s="29"/>
      <c r="BF111" s="29"/>
      <c r="BG111" s="29"/>
      <c r="BH111" s="29"/>
      <c r="BI111" s="29"/>
      <c r="BJ111" s="29"/>
      <c r="BK111" s="29"/>
      <c r="BL111" s="29"/>
      <c r="BM111" s="29"/>
      <c r="BN111" s="29"/>
      <c r="BO111" s="29"/>
      <c r="BP111" s="29"/>
      <c r="BQ111" s="29"/>
      <c r="BR111" s="29"/>
      <c r="BS111" s="29"/>
      <c r="BT111" s="29"/>
      <c r="BU111" s="29"/>
      <c r="BV111" s="29"/>
      <c r="BW111" s="29"/>
      <c r="BX111" s="29"/>
      <c r="BY111" s="29"/>
      <c r="BZ111" s="29"/>
      <c r="CA111" s="29"/>
      <c r="CB111" s="29"/>
      <c r="CC111" s="29"/>
      <c r="CD111" s="29"/>
      <c r="CE111" s="29"/>
      <c r="CF111" s="29"/>
      <c r="CG111" s="29"/>
      <c r="CH111" s="29"/>
      <c r="CI111" s="29"/>
      <c r="CJ111" s="29"/>
      <c r="CK111" s="29"/>
      <c r="CL111" s="29"/>
      <c r="CM111" s="29"/>
      <c r="CN111" s="29"/>
      <c r="CO111" s="29"/>
      <c r="CP111" s="29"/>
      <c r="CQ111" s="29"/>
      <c r="CR111" s="29"/>
      <c r="CS111" s="29"/>
      <c r="CT111" s="29"/>
      <c r="CU111" s="29"/>
      <c r="CV111" s="29"/>
      <c r="CW111" s="29"/>
      <c r="CX111" s="29"/>
      <c r="CY111" s="29"/>
      <c r="CZ111" s="29"/>
      <c r="DA111" s="29"/>
      <c r="DB111" s="29"/>
      <c r="DC111" s="29"/>
      <c r="DD111" s="29"/>
      <c r="DE111" s="29"/>
      <c r="DF111" s="29"/>
      <c r="DG111" s="29"/>
      <c r="DH111" s="29"/>
      <c r="DI111" s="29"/>
      <c r="DJ111" s="29"/>
      <c r="DK111" s="29"/>
      <c r="DL111" s="29"/>
      <c r="DM111" s="29"/>
      <c r="DN111" s="29"/>
      <c r="DO111" s="29"/>
      <c r="DP111" s="29"/>
      <c r="DQ111" s="29"/>
      <c r="DR111" s="29"/>
      <c r="DS111" s="29"/>
      <c r="DT111" s="29"/>
      <c r="DU111" s="29"/>
      <c r="DV111" s="29"/>
      <c r="DW111" s="29"/>
      <c r="DX111" s="29"/>
      <c r="DY111" s="29"/>
      <c r="DZ111" s="29"/>
      <c r="EA111" s="29"/>
      <c r="EB111" s="29"/>
      <c r="EC111" s="29"/>
      <c r="ED111" s="29"/>
      <c r="EE111" s="29"/>
      <c r="EF111" s="29"/>
      <c r="EG111" s="29"/>
      <c r="EH111" s="29"/>
      <c r="EI111" s="29"/>
      <c r="EJ111" s="29"/>
      <c r="EK111" s="29"/>
      <c r="EL111" s="29"/>
      <c r="ER111" s="3"/>
      <c r="ES111" s="3"/>
      <c r="ET111" s="3"/>
    </row>
    <row r="112" spans="4:150" ht="15.75" customHeight="1" x14ac:dyDescent="0.25">
      <c r="D112" s="54"/>
      <c r="E112" s="54"/>
      <c r="F112" s="55"/>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c r="AX112" s="29"/>
      <c r="AY112" s="29"/>
      <c r="AZ112" s="29"/>
      <c r="BA112" s="29"/>
      <c r="BB112" s="29"/>
      <c r="BC112" s="29"/>
      <c r="BD112" s="29"/>
      <c r="BE112" s="29"/>
      <c r="BF112" s="29"/>
      <c r="BG112" s="29"/>
      <c r="BH112" s="29"/>
      <c r="BI112" s="29"/>
      <c r="BJ112" s="29"/>
      <c r="BK112" s="29"/>
      <c r="BL112" s="29"/>
      <c r="BM112" s="29"/>
      <c r="BN112" s="29"/>
      <c r="BO112" s="29"/>
      <c r="BP112" s="29"/>
      <c r="BQ112" s="29"/>
      <c r="BR112" s="29"/>
      <c r="BS112" s="29"/>
      <c r="BT112" s="29"/>
      <c r="BU112" s="29"/>
      <c r="BV112" s="29"/>
      <c r="BW112" s="29"/>
      <c r="BX112" s="29"/>
      <c r="BY112" s="29"/>
      <c r="BZ112" s="29"/>
      <c r="CA112" s="29"/>
      <c r="CB112" s="29"/>
      <c r="CC112" s="29"/>
      <c r="CD112" s="29"/>
      <c r="CE112" s="29"/>
      <c r="CF112" s="29"/>
      <c r="CG112" s="29"/>
      <c r="CH112" s="29"/>
      <c r="CI112" s="29"/>
      <c r="CJ112" s="29"/>
      <c r="CK112" s="29"/>
      <c r="CL112" s="29"/>
      <c r="CM112" s="29"/>
      <c r="CN112" s="29"/>
      <c r="CO112" s="29"/>
      <c r="CP112" s="29"/>
      <c r="CQ112" s="29"/>
      <c r="CR112" s="29"/>
      <c r="CS112" s="29"/>
      <c r="CT112" s="29"/>
      <c r="CU112" s="29"/>
      <c r="CV112" s="29"/>
      <c r="CW112" s="29"/>
      <c r="CX112" s="29"/>
      <c r="CY112" s="29"/>
      <c r="CZ112" s="29"/>
      <c r="DA112" s="29"/>
      <c r="DB112" s="29"/>
      <c r="DC112" s="29"/>
      <c r="DD112" s="29"/>
      <c r="DE112" s="29"/>
      <c r="DF112" s="29"/>
      <c r="DG112" s="29"/>
      <c r="DH112" s="29"/>
      <c r="DI112" s="29"/>
      <c r="DJ112" s="29"/>
      <c r="DK112" s="29"/>
      <c r="DL112" s="29"/>
      <c r="DM112" s="29"/>
      <c r="DN112" s="29"/>
      <c r="DO112" s="29"/>
      <c r="DP112" s="29"/>
      <c r="DQ112" s="29"/>
      <c r="DR112" s="29"/>
      <c r="DS112" s="29"/>
      <c r="DT112" s="29"/>
      <c r="DU112" s="29"/>
      <c r="DV112" s="29"/>
      <c r="DW112" s="29"/>
      <c r="DX112" s="29"/>
      <c r="DY112" s="29"/>
      <c r="DZ112" s="29"/>
      <c r="EA112" s="29"/>
      <c r="EB112" s="29"/>
      <c r="EC112" s="29"/>
      <c r="ED112" s="29"/>
      <c r="EE112" s="29"/>
      <c r="EF112" s="29"/>
      <c r="EG112" s="29"/>
      <c r="EH112" s="29"/>
      <c r="EI112" s="29"/>
      <c r="EJ112" s="29"/>
      <c r="EK112" s="29"/>
      <c r="EL112" s="29"/>
      <c r="ER112" s="3"/>
      <c r="ES112" s="3"/>
      <c r="ET112" s="3"/>
    </row>
    <row r="113" spans="4:150" ht="15.75" customHeight="1" x14ac:dyDescent="0.25">
      <c r="D113" s="54"/>
      <c r="E113" s="54"/>
      <c r="F113" s="55"/>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c r="BG113" s="29"/>
      <c r="BH113" s="29"/>
      <c r="BI113" s="29"/>
      <c r="BJ113" s="29"/>
      <c r="BK113" s="29"/>
      <c r="BL113" s="29"/>
      <c r="BM113" s="29"/>
      <c r="BN113" s="29"/>
      <c r="BO113" s="29"/>
      <c r="BP113" s="29"/>
      <c r="BQ113" s="29"/>
      <c r="BR113" s="29"/>
      <c r="BS113" s="29"/>
      <c r="BT113" s="29"/>
      <c r="BU113" s="29"/>
      <c r="BV113" s="29"/>
      <c r="BW113" s="29"/>
      <c r="BX113" s="29"/>
      <c r="BY113" s="29"/>
      <c r="BZ113" s="29"/>
      <c r="CA113" s="29"/>
      <c r="CB113" s="29"/>
      <c r="CC113" s="29"/>
      <c r="CD113" s="29"/>
      <c r="CE113" s="29"/>
      <c r="CF113" s="29"/>
      <c r="CG113" s="29"/>
      <c r="CH113" s="29"/>
      <c r="CI113" s="29"/>
      <c r="CJ113" s="29"/>
      <c r="CK113" s="29"/>
      <c r="CL113" s="29"/>
      <c r="CM113" s="29"/>
      <c r="CN113" s="29"/>
      <c r="CO113" s="29"/>
      <c r="CP113" s="29"/>
      <c r="CQ113" s="29"/>
      <c r="CR113" s="29"/>
      <c r="CS113" s="29"/>
      <c r="CT113" s="29"/>
      <c r="CU113" s="29"/>
      <c r="CV113" s="29"/>
      <c r="CW113" s="29"/>
      <c r="CX113" s="29"/>
      <c r="CY113" s="29"/>
      <c r="CZ113" s="29"/>
      <c r="DA113" s="29"/>
      <c r="DB113" s="29"/>
      <c r="DC113" s="29"/>
      <c r="DD113" s="29"/>
      <c r="DE113" s="29"/>
      <c r="DF113" s="29"/>
      <c r="DG113" s="29"/>
      <c r="DH113" s="29"/>
      <c r="DI113" s="29"/>
      <c r="DJ113" s="29"/>
      <c r="DK113" s="29"/>
      <c r="DL113" s="29"/>
      <c r="DM113" s="29"/>
      <c r="DN113" s="29"/>
      <c r="DO113" s="29"/>
      <c r="DP113" s="29"/>
      <c r="DQ113" s="29"/>
      <c r="DR113" s="29"/>
      <c r="DS113" s="29"/>
      <c r="DT113" s="29"/>
      <c r="DU113" s="29"/>
      <c r="DV113" s="29"/>
      <c r="DW113" s="29"/>
      <c r="DX113" s="29"/>
      <c r="DY113" s="29"/>
      <c r="DZ113" s="29"/>
      <c r="EA113" s="29"/>
      <c r="EB113" s="29"/>
      <c r="EC113" s="29"/>
      <c r="ED113" s="29"/>
      <c r="EE113" s="29"/>
      <c r="EF113" s="29"/>
      <c r="EG113" s="29"/>
      <c r="EH113" s="29"/>
      <c r="EI113" s="29"/>
      <c r="EJ113" s="29"/>
      <c r="EK113" s="29"/>
      <c r="EL113" s="29"/>
      <c r="ER113" s="3"/>
      <c r="ES113" s="3"/>
      <c r="ET113" s="3"/>
    </row>
    <row r="114" spans="4:150" ht="15.75" customHeight="1" x14ac:dyDescent="0.25">
      <c r="D114" s="54"/>
      <c r="E114" s="54"/>
      <c r="F114" s="55"/>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c r="AY114" s="29"/>
      <c r="AZ114" s="29"/>
      <c r="BA114" s="29"/>
      <c r="BB114" s="29"/>
      <c r="BC114" s="29"/>
      <c r="BD114" s="29"/>
      <c r="BE114" s="29"/>
      <c r="BF114" s="29"/>
      <c r="BG114" s="29"/>
      <c r="BH114" s="29"/>
      <c r="BI114" s="29"/>
      <c r="BJ114" s="29"/>
      <c r="BK114" s="29"/>
      <c r="BL114" s="29"/>
      <c r="BM114" s="29"/>
      <c r="BN114" s="29"/>
      <c r="BO114" s="29"/>
      <c r="BP114" s="29"/>
      <c r="BQ114" s="29"/>
      <c r="BR114" s="29"/>
      <c r="BS114" s="29"/>
      <c r="BT114" s="29"/>
      <c r="BU114" s="29"/>
      <c r="BV114" s="29"/>
      <c r="BW114" s="29"/>
      <c r="BX114" s="29"/>
      <c r="BY114" s="29"/>
      <c r="BZ114" s="29"/>
      <c r="CA114" s="29"/>
      <c r="CB114" s="29"/>
      <c r="CC114" s="29"/>
      <c r="CD114" s="29"/>
      <c r="CE114" s="29"/>
      <c r="CF114" s="29"/>
      <c r="CG114" s="29"/>
      <c r="CH114" s="29"/>
      <c r="CI114" s="29"/>
      <c r="CJ114" s="29"/>
      <c r="CK114" s="29"/>
      <c r="CL114" s="29"/>
      <c r="CM114" s="29"/>
      <c r="CN114" s="29"/>
      <c r="CO114" s="29"/>
      <c r="CP114" s="29"/>
      <c r="CQ114" s="29"/>
      <c r="CR114" s="29"/>
      <c r="CS114" s="29"/>
      <c r="CT114" s="29"/>
      <c r="CU114" s="29"/>
      <c r="CV114" s="29"/>
      <c r="CW114" s="29"/>
      <c r="CX114" s="29"/>
      <c r="CY114" s="29"/>
      <c r="CZ114" s="29"/>
      <c r="DA114" s="29"/>
      <c r="DB114" s="29"/>
      <c r="DC114" s="29"/>
      <c r="DD114" s="29"/>
      <c r="DE114" s="29"/>
      <c r="DF114" s="29"/>
      <c r="DG114" s="29"/>
      <c r="DH114" s="29"/>
      <c r="DI114" s="29"/>
      <c r="DJ114" s="29"/>
      <c r="DK114" s="29"/>
      <c r="DL114" s="29"/>
      <c r="DM114" s="29"/>
      <c r="DN114" s="29"/>
      <c r="DO114" s="29"/>
      <c r="DP114" s="29"/>
      <c r="DQ114" s="29"/>
      <c r="DR114" s="29"/>
      <c r="DS114" s="29"/>
      <c r="DT114" s="29"/>
      <c r="DU114" s="29"/>
      <c r="DV114" s="29"/>
      <c r="DW114" s="29"/>
      <c r="DX114" s="29"/>
      <c r="DY114" s="29"/>
      <c r="DZ114" s="29"/>
      <c r="EA114" s="29"/>
      <c r="EB114" s="29"/>
      <c r="EC114" s="29"/>
      <c r="ED114" s="29"/>
      <c r="EE114" s="29"/>
      <c r="EF114" s="29"/>
      <c r="EG114" s="29"/>
      <c r="EH114" s="29"/>
      <c r="EI114" s="29"/>
      <c r="EJ114" s="29"/>
      <c r="EK114" s="29"/>
      <c r="EL114" s="29"/>
      <c r="ER114" s="3"/>
      <c r="ES114" s="3"/>
      <c r="ET114" s="3"/>
    </row>
    <row r="115" spans="4:150" ht="15.75" customHeight="1" x14ac:dyDescent="0.25">
      <c r="D115" s="54"/>
      <c r="E115" s="54"/>
      <c r="F115" s="55"/>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c r="AX115" s="29"/>
      <c r="AY115" s="29"/>
      <c r="AZ115" s="29"/>
      <c r="BA115" s="29"/>
      <c r="BB115" s="29"/>
      <c r="BC115" s="29"/>
      <c r="BD115" s="29"/>
      <c r="BE115" s="29"/>
      <c r="BF115" s="29"/>
      <c r="BG115" s="29"/>
      <c r="BH115" s="29"/>
      <c r="BI115" s="29"/>
      <c r="BJ115" s="29"/>
      <c r="BK115" s="29"/>
      <c r="BL115" s="29"/>
      <c r="BM115" s="29"/>
      <c r="BN115" s="29"/>
      <c r="BO115" s="29"/>
      <c r="BP115" s="29"/>
      <c r="BQ115" s="29"/>
      <c r="BR115" s="29"/>
      <c r="BS115" s="29"/>
      <c r="BT115" s="29"/>
      <c r="BU115" s="29"/>
      <c r="BV115" s="29"/>
      <c r="BW115" s="29"/>
      <c r="BX115" s="29"/>
      <c r="BY115" s="29"/>
      <c r="BZ115" s="29"/>
      <c r="CA115" s="29"/>
      <c r="CB115" s="29"/>
      <c r="CC115" s="29"/>
      <c r="CD115" s="29"/>
      <c r="CE115" s="29"/>
      <c r="CF115" s="29"/>
      <c r="CG115" s="29"/>
      <c r="CH115" s="29"/>
      <c r="CI115" s="29"/>
      <c r="CJ115" s="29"/>
      <c r="CK115" s="29"/>
      <c r="CL115" s="29"/>
      <c r="CM115" s="29"/>
      <c r="CN115" s="29"/>
      <c r="CO115" s="29"/>
      <c r="CP115" s="29"/>
      <c r="CQ115" s="29"/>
      <c r="CR115" s="29"/>
      <c r="CS115" s="29"/>
      <c r="CT115" s="29"/>
      <c r="CU115" s="29"/>
      <c r="CV115" s="29"/>
      <c r="CW115" s="29"/>
      <c r="CX115" s="29"/>
      <c r="CY115" s="29"/>
      <c r="CZ115" s="29"/>
      <c r="DA115" s="29"/>
      <c r="DB115" s="29"/>
      <c r="DC115" s="29"/>
      <c r="DD115" s="29"/>
      <c r="DE115" s="29"/>
      <c r="DF115" s="29"/>
      <c r="DG115" s="29"/>
      <c r="DH115" s="29"/>
      <c r="DI115" s="29"/>
      <c r="DJ115" s="29"/>
      <c r="DK115" s="29"/>
      <c r="DL115" s="29"/>
      <c r="DM115" s="29"/>
      <c r="DN115" s="29"/>
      <c r="DO115" s="29"/>
      <c r="DP115" s="29"/>
      <c r="DQ115" s="29"/>
      <c r="DR115" s="29"/>
      <c r="DS115" s="29"/>
      <c r="DT115" s="29"/>
      <c r="DU115" s="29"/>
      <c r="DV115" s="29"/>
      <c r="DW115" s="29"/>
      <c r="DX115" s="29"/>
      <c r="DY115" s="29"/>
      <c r="DZ115" s="29"/>
      <c r="EA115" s="29"/>
      <c r="EB115" s="29"/>
      <c r="EC115" s="29"/>
      <c r="ED115" s="29"/>
      <c r="EE115" s="29"/>
      <c r="EF115" s="29"/>
      <c r="EG115" s="29"/>
      <c r="EH115" s="29"/>
      <c r="EI115" s="29"/>
      <c r="EJ115" s="29"/>
      <c r="EK115" s="29"/>
      <c r="EL115" s="29"/>
      <c r="ER115" s="3"/>
      <c r="ES115" s="3"/>
      <c r="ET115" s="3"/>
    </row>
    <row r="116" spans="4:150" ht="15.75" customHeight="1" x14ac:dyDescent="0.25">
      <c r="D116" s="54"/>
      <c r="E116" s="54"/>
      <c r="F116" s="55"/>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c r="AY116" s="29"/>
      <c r="AZ116" s="29"/>
      <c r="BA116" s="29"/>
      <c r="BB116" s="29"/>
      <c r="BC116" s="29"/>
      <c r="BD116" s="29"/>
      <c r="BE116" s="29"/>
      <c r="BF116" s="29"/>
      <c r="BG116" s="29"/>
      <c r="BH116" s="29"/>
      <c r="BI116" s="29"/>
      <c r="BJ116" s="29"/>
      <c r="BK116" s="29"/>
      <c r="BL116" s="29"/>
      <c r="BM116" s="29"/>
      <c r="BN116" s="29"/>
      <c r="BO116" s="29"/>
      <c r="BP116" s="29"/>
      <c r="BQ116" s="29"/>
      <c r="BR116" s="29"/>
      <c r="BS116" s="29"/>
      <c r="BT116" s="29"/>
      <c r="BU116" s="29"/>
      <c r="BV116" s="29"/>
      <c r="BW116" s="29"/>
      <c r="BX116" s="29"/>
      <c r="BY116" s="29"/>
      <c r="BZ116" s="29"/>
      <c r="CA116" s="29"/>
      <c r="CB116" s="29"/>
      <c r="CC116" s="29"/>
      <c r="CD116" s="29"/>
      <c r="CE116" s="29"/>
      <c r="CF116" s="29"/>
      <c r="CG116" s="29"/>
      <c r="CH116" s="29"/>
      <c r="CI116" s="29"/>
      <c r="CJ116" s="29"/>
      <c r="CK116" s="29"/>
      <c r="CL116" s="29"/>
      <c r="CM116" s="29"/>
      <c r="CN116" s="29"/>
      <c r="CO116" s="29"/>
      <c r="CP116" s="29"/>
      <c r="CQ116" s="29"/>
      <c r="CR116" s="29"/>
      <c r="CS116" s="29"/>
      <c r="CT116" s="29"/>
      <c r="CU116" s="29"/>
      <c r="CV116" s="29"/>
      <c r="CW116" s="29"/>
      <c r="CX116" s="29"/>
      <c r="CY116" s="29"/>
      <c r="CZ116" s="29"/>
      <c r="DA116" s="29"/>
      <c r="DB116" s="29"/>
      <c r="DC116" s="29"/>
      <c r="DD116" s="29"/>
      <c r="DE116" s="29"/>
      <c r="DF116" s="29"/>
      <c r="DG116" s="29"/>
      <c r="DH116" s="29"/>
      <c r="DI116" s="29"/>
      <c r="DJ116" s="29"/>
      <c r="DK116" s="29"/>
      <c r="DL116" s="29"/>
      <c r="DM116" s="29"/>
      <c r="DN116" s="29"/>
      <c r="DO116" s="29"/>
      <c r="DP116" s="29"/>
      <c r="DQ116" s="29"/>
      <c r="DR116" s="29"/>
      <c r="DS116" s="29"/>
      <c r="DT116" s="29"/>
      <c r="DU116" s="29"/>
      <c r="DV116" s="29"/>
      <c r="DW116" s="29"/>
      <c r="DX116" s="29"/>
      <c r="DY116" s="29"/>
      <c r="DZ116" s="29"/>
      <c r="EA116" s="29"/>
      <c r="EB116" s="29"/>
      <c r="EC116" s="29"/>
      <c r="ED116" s="29"/>
      <c r="EE116" s="29"/>
      <c r="EF116" s="29"/>
      <c r="EG116" s="29"/>
      <c r="EH116" s="29"/>
      <c r="EI116" s="29"/>
      <c r="EJ116" s="29"/>
      <c r="EK116" s="29"/>
      <c r="EL116" s="29"/>
      <c r="ER116" s="3"/>
      <c r="ES116" s="3"/>
      <c r="ET116" s="3"/>
    </row>
    <row r="117" spans="4:150" ht="15.75" customHeight="1" x14ac:dyDescent="0.25">
      <c r="D117" s="54"/>
      <c r="E117" s="54"/>
      <c r="F117" s="55"/>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c r="AY117" s="29"/>
      <c r="AZ117" s="29"/>
      <c r="BA117" s="29"/>
      <c r="BB117" s="29"/>
      <c r="BC117" s="29"/>
      <c r="BD117" s="29"/>
      <c r="BE117" s="29"/>
      <c r="BF117" s="29"/>
      <c r="BG117" s="29"/>
      <c r="BH117" s="29"/>
      <c r="BI117" s="29"/>
      <c r="BJ117" s="29"/>
      <c r="BK117" s="29"/>
      <c r="BL117" s="29"/>
      <c r="BM117" s="29"/>
      <c r="BN117" s="29"/>
      <c r="BO117" s="29"/>
      <c r="BP117" s="29"/>
      <c r="BQ117" s="29"/>
      <c r="BR117" s="29"/>
      <c r="BS117" s="29"/>
      <c r="BT117" s="29"/>
      <c r="BU117" s="29"/>
      <c r="BV117" s="29"/>
      <c r="BW117" s="29"/>
      <c r="BX117" s="29"/>
      <c r="BY117" s="29"/>
      <c r="BZ117" s="29"/>
      <c r="CA117" s="29"/>
      <c r="CB117" s="29"/>
      <c r="CC117" s="29"/>
      <c r="CD117" s="29"/>
      <c r="CE117" s="29"/>
      <c r="CF117" s="29"/>
      <c r="CG117" s="29"/>
      <c r="CH117" s="29"/>
      <c r="CI117" s="29"/>
      <c r="CJ117" s="29"/>
      <c r="CK117" s="29"/>
      <c r="CL117" s="29"/>
      <c r="CM117" s="29"/>
      <c r="CN117" s="29"/>
      <c r="CO117" s="29"/>
      <c r="CP117" s="29"/>
      <c r="CQ117" s="29"/>
      <c r="CR117" s="29"/>
      <c r="CS117" s="29"/>
      <c r="CT117" s="29"/>
      <c r="CU117" s="29"/>
      <c r="CV117" s="29"/>
      <c r="CW117" s="29"/>
      <c r="CX117" s="29"/>
      <c r="CY117" s="29"/>
      <c r="CZ117" s="29"/>
      <c r="DA117" s="29"/>
      <c r="DB117" s="29"/>
      <c r="DC117" s="29"/>
      <c r="DD117" s="29"/>
      <c r="DE117" s="29"/>
      <c r="DF117" s="29"/>
      <c r="DG117" s="29"/>
      <c r="DH117" s="29"/>
      <c r="DI117" s="29"/>
      <c r="DJ117" s="29"/>
      <c r="DK117" s="29"/>
      <c r="DL117" s="29"/>
      <c r="DM117" s="29"/>
      <c r="DN117" s="29"/>
      <c r="DO117" s="29"/>
      <c r="DP117" s="29"/>
      <c r="DQ117" s="29"/>
      <c r="DR117" s="29"/>
      <c r="DS117" s="29"/>
      <c r="DT117" s="29"/>
      <c r="DU117" s="29"/>
      <c r="DV117" s="29"/>
      <c r="DW117" s="29"/>
      <c r="DX117" s="29"/>
      <c r="DY117" s="29"/>
      <c r="DZ117" s="29"/>
      <c r="EA117" s="29"/>
      <c r="EB117" s="29"/>
      <c r="EC117" s="29"/>
      <c r="ED117" s="29"/>
      <c r="EE117" s="29"/>
      <c r="EF117" s="29"/>
      <c r="EG117" s="29"/>
      <c r="EH117" s="29"/>
      <c r="EI117" s="29"/>
      <c r="EJ117" s="29"/>
      <c r="EK117" s="29"/>
      <c r="EL117" s="29"/>
      <c r="ER117" s="3"/>
      <c r="ES117" s="3"/>
      <c r="ET117" s="3"/>
    </row>
    <row r="118" spans="4:150" ht="15.75" customHeight="1" x14ac:dyDescent="0.25">
      <c r="D118" s="54"/>
      <c r="E118" s="54"/>
      <c r="F118" s="55"/>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c r="AY118" s="29"/>
      <c r="AZ118" s="29"/>
      <c r="BA118" s="29"/>
      <c r="BB118" s="29"/>
      <c r="BC118" s="29"/>
      <c r="BD118" s="29"/>
      <c r="BE118" s="29"/>
      <c r="BF118" s="29"/>
      <c r="BG118" s="29"/>
      <c r="BH118" s="29"/>
      <c r="BI118" s="29"/>
      <c r="BJ118" s="29"/>
      <c r="BK118" s="29"/>
      <c r="BL118" s="29"/>
      <c r="BM118" s="29"/>
      <c r="BN118" s="29"/>
      <c r="BO118" s="29"/>
      <c r="BP118" s="29"/>
      <c r="BQ118" s="29"/>
      <c r="BR118" s="29"/>
      <c r="BS118" s="29"/>
      <c r="BT118" s="29"/>
      <c r="BU118" s="29"/>
      <c r="BV118" s="29"/>
      <c r="BW118" s="29"/>
      <c r="BX118" s="29"/>
      <c r="BY118" s="29"/>
      <c r="BZ118" s="29"/>
      <c r="CA118" s="29"/>
      <c r="CB118" s="29"/>
      <c r="CC118" s="29"/>
      <c r="CD118" s="29"/>
      <c r="CE118" s="29"/>
      <c r="CF118" s="29"/>
      <c r="CG118" s="29"/>
      <c r="CH118" s="29"/>
      <c r="CI118" s="29"/>
      <c r="CJ118" s="29"/>
      <c r="CK118" s="29"/>
      <c r="CL118" s="29"/>
      <c r="CM118" s="29"/>
      <c r="CN118" s="29"/>
      <c r="CO118" s="29"/>
      <c r="CP118" s="29"/>
      <c r="CQ118" s="29"/>
      <c r="CR118" s="29"/>
      <c r="CS118" s="29"/>
      <c r="CT118" s="29"/>
      <c r="CU118" s="29"/>
      <c r="CV118" s="29"/>
      <c r="CW118" s="29"/>
      <c r="CX118" s="29"/>
      <c r="CY118" s="29"/>
      <c r="CZ118" s="29"/>
      <c r="DA118" s="29"/>
      <c r="DB118" s="29"/>
      <c r="DC118" s="29"/>
      <c r="DD118" s="29"/>
      <c r="DE118" s="29"/>
      <c r="DF118" s="29"/>
      <c r="DG118" s="29"/>
      <c r="DH118" s="29"/>
      <c r="DI118" s="29"/>
      <c r="DJ118" s="29"/>
      <c r="DK118" s="29"/>
      <c r="DL118" s="29"/>
      <c r="DM118" s="29"/>
      <c r="DN118" s="29"/>
      <c r="DO118" s="29"/>
      <c r="DP118" s="29"/>
      <c r="DQ118" s="29"/>
      <c r="DR118" s="29"/>
      <c r="DS118" s="29"/>
      <c r="DT118" s="29"/>
      <c r="DU118" s="29"/>
      <c r="DV118" s="29"/>
      <c r="DW118" s="29"/>
      <c r="DX118" s="29"/>
      <c r="DY118" s="29"/>
      <c r="DZ118" s="29"/>
      <c r="EA118" s="29"/>
      <c r="EB118" s="29"/>
      <c r="EC118" s="29"/>
      <c r="ED118" s="29"/>
      <c r="EE118" s="29"/>
      <c r="EF118" s="29"/>
      <c r="EG118" s="29"/>
      <c r="EH118" s="29"/>
      <c r="EI118" s="29"/>
      <c r="EJ118" s="29"/>
      <c r="EK118" s="29"/>
      <c r="EL118" s="29"/>
      <c r="ER118" s="3"/>
      <c r="ES118" s="3"/>
      <c r="ET118" s="3"/>
    </row>
    <row r="119" spans="4:150" ht="15.75" customHeight="1" x14ac:dyDescent="0.25">
      <c r="D119" s="54"/>
      <c r="E119" s="54"/>
      <c r="F119" s="55"/>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29"/>
      <c r="BF119" s="29"/>
      <c r="BG119" s="29"/>
      <c r="BH119" s="29"/>
      <c r="BI119" s="29"/>
      <c r="BJ119" s="29"/>
      <c r="BK119" s="29"/>
      <c r="BL119" s="29"/>
      <c r="BM119" s="29"/>
      <c r="BN119" s="29"/>
      <c r="BO119" s="29"/>
      <c r="BP119" s="29"/>
      <c r="BQ119" s="29"/>
      <c r="BR119" s="29"/>
      <c r="BS119" s="29"/>
      <c r="BT119" s="29"/>
      <c r="BU119" s="29"/>
      <c r="BV119" s="29"/>
      <c r="BW119" s="29"/>
      <c r="BX119" s="29"/>
      <c r="BY119" s="29"/>
      <c r="BZ119" s="29"/>
      <c r="CA119" s="29"/>
      <c r="CB119" s="29"/>
      <c r="CC119" s="29"/>
      <c r="CD119" s="29"/>
      <c r="CE119" s="29"/>
      <c r="CF119" s="29"/>
      <c r="CG119" s="29"/>
      <c r="CH119" s="29"/>
      <c r="CI119" s="29"/>
      <c r="CJ119" s="29"/>
      <c r="CK119" s="29"/>
      <c r="CL119" s="29"/>
      <c r="CM119" s="29"/>
      <c r="CN119" s="29"/>
      <c r="CO119" s="29"/>
      <c r="CP119" s="29"/>
      <c r="CQ119" s="29"/>
      <c r="CR119" s="29"/>
      <c r="CS119" s="29"/>
      <c r="CT119" s="29"/>
      <c r="CU119" s="29"/>
      <c r="CV119" s="29"/>
      <c r="CW119" s="29"/>
      <c r="CX119" s="29"/>
      <c r="CY119" s="29"/>
      <c r="CZ119" s="29"/>
      <c r="DA119" s="29"/>
      <c r="DB119" s="29"/>
      <c r="DC119" s="29"/>
      <c r="DD119" s="29"/>
      <c r="DE119" s="29"/>
      <c r="DF119" s="29"/>
      <c r="DG119" s="29"/>
      <c r="DH119" s="29"/>
      <c r="DI119" s="29"/>
      <c r="DJ119" s="29"/>
      <c r="DK119" s="29"/>
      <c r="DL119" s="29"/>
      <c r="DM119" s="29"/>
      <c r="DN119" s="29"/>
      <c r="DO119" s="29"/>
      <c r="DP119" s="29"/>
      <c r="DQ119" s="29"/>
      <c r="DR119" s="29"/>
      <c r="DS119" s="29"/>
      <c r="DT119" s="29"/>
      <c r="DU119" s="29"/>
      <c r="DV119" s="29"/>
      <c r="DW119" s="29"/>
      <c r="DX119" s="29"/>
      <c r="DY119" s="29"/>
      <c r="DZ119" s="29"/>
      <c r="EA119" s="29"/>
      <c r="EB119" s="29"/>
      <c r="EC119" s="29"/>
      <c r="ED119" s="29"/>
      <c r="EE119" s="29"/>
      <c r="EF119" s="29"/>
      <c r="EG119" s="29"/>
      <c r="EH119" s="29"/>
      <c r="EI119" s="29"/>
      <c r="EJ119" s="29"/>
      <c r="EK119" s="29"/>
      <c r="EL119" s="29"/>
      <c r="ER119" s="3"/>
      <c r="ES119" s="3"/>
      <c r="ET119" s="3"/>
    </row>
    <row r="120" spans="4:150" ht="15.75" customHeight="1" x14ac:dyDescent="0.25">
      <c r="D120" s="54"/>
      <c r="E120" s="54"/>
      <c r="F120" s="55"/>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c r="BG120" s="29"/>
      <c r="BH120" s="29"/>
      <c r="BI120" s="29"/>
      <c r="BJ120" s="29"/>
      <c r="BK120" s="29"/>
      <c r="BL120" s="29"/>
      <c r="BM120" s="29"/>
      <c r="BN120" s="29"/>
      <c r="BO120" s="29"/>
      <c r="BP120" s="29"/>
      <c r="BQ120" s="29"/>
      <c r="BR120" s="29"/>
      <c r="BS120" s="29"/>
      <c r="BT120" s="29"/>
      <c r="BU120" s="29"/>
      <c r="BV120" s="29"/>
      <c r="BW120" s="29"/>
      <c r="BX120" s="29"/>
      <c r="BY120" s="29"/>
      <c r="BZ120" s="29"/>
      <c r="CA120" s="29"/>
      <c r="CB120" s="29"/>
      <c r="CC120" s="29"/>
      <c r="CD120" s="29"/>
      <c r="CE120" s="29"/>
      <c r="CF120" s="29"/>
      <c r="CG120" s="29"/>
      <c r="CH120" s="29"/>
      <c r="CI120" s="29"/>
      <c r="CJ120" s="29"/>
      <c r="CK120" s="29"/>
      <c r="CL120" s="29"/>
      <c r="CM120" s="29"/>
      <c r="CN120" s="29"/>
      <c r="CO120" s="29"/>
      <c r="CP120" s="29"/>
      <c r="CQ120" s="29"/>
      <c r="CR120" s="29"/>
      <c r="CS120" s="29"/>
      <c r="CT120" s="29"/>
      <c r="CU120" s="29"/>
      <c r="CV120" s="29"/>
      <c r="CW120" s="29"/>
      <c r="CX120" s="29"/>
      <c r="CY120" s="29"/>
      <c r="CZ120" s="29"/>
      <c r="DA120" s="29"/>
      <c r="DB120" s="29"/>
      <c r="DC120" s="29"/>
      <c r="DD120" s="29"/>
      <c r="DE120" s="29"/>
      <c r="DF120" s="29"/>
      <c r="DG120" s="29"/>
      <c r="DH120" s="29"/>
      <c r="DI120" s="29"/>
      <c r="DJ120" s="29"/>
      <c r="DK120" s="29"/>
      <c r="DL120" s="29"/>
      <c r="DM120" s="29"/>
      <c r="DN120" s="29"/>
      <c r="DO120" s="29"/>
      <c r="DP120" s="29"/>
      <c r="DQ120" s="29"/>
      <c r="DR120" s="29"/>
      <c r="DS120" s="29"/>
      <c r="DT120" s="29"/>
      <c r="DU120" s="29"/>
      <c r="DV120" s="29"/>
      <c r="DW120" s="29"/>
      <c r="DX120" s="29"/>
      <c r="DY120" s="29"/>
      <c r="DZ120" s="29"/>
      <c r="EA120" s="29"/>
      <c r="EB120" s="29"/>
      <c r="EC120" s="29"/>
      <c r="ED120" s="29"/>
      <c r="EE120" s="29"/>
      <c r="EF120" s="29"/>
      <c r="EG120" s="29"/>
      <c r="EH120" s="29"/>
      <c r="EI120" s="29"/>
      <c r="EJ120" s="29"/>
      <c r="EK120" s="29"/>
      <c r="EL120" s="29"/>
      <c r="ER120" s="3"/>
      <c r="ES120" s="3"/>
      <c r="ET120" s="3"/>
    </row>
    <row r="121" spans="4:150" ht="15.75" customHeight="1" x14ac:dyDescent="0.25">
      <c r="D121" s="54"/>
      <c r="E121" s="54"/>
      <c r="F121" s="55"/>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c r="AY121" s="29"/>
      <c r="AZ121" s="29"/>
      <c r="BA121" s="29"/>
      <c r="BB121" s="29"/>
      <c r="BC121" s="29"/>
      <c r="BD121" s="29"/>
      <c r="BE121" s="29"/>
      <c r="BF121" s="29"/>
      <c r="BG121" s="29"/>
      <c r="BH121" s="29"/>
      <c r="BI121" s="29"/>
      <c r="BJ121" s="29"/>
      <c r="BK121" s="29"/>
      <c r="BL121" s="29"/>
      <c r="BM121" s="29"/>
      <c r="BN121" s="29"/>
      <c r="BO121" s="29"/>
      <c r="BP121" s="29"/>
      <c r="BQ121" s="29"/>
      <c r="BR121" s="29"/>
      <c r="BS121" s="29"/>
      <c r="BT121" s="29"/>
      <c r="BU121" s="29"/>
      <c r="BV121" s="29"/>
      <c r="BW121" s="29"/>
      <c r="BX121" s="29"/>
      <c r="BY121" s="29"/>
      <c r="BZ121" s="29"/>
      <c r="CA121" s="29"/>
      <c r="CB121" s="29"/>
      <c r="CC121" s="29"/>
      <c r="CD121" s="29"/>
      <c r="CE121" s="29"/>
      <c r="CF121" s="29"/>
      <c r="CG121" s="29"/>
      <c r="CH121" s="29"/>
      <c r="CI121" s="29"/>
      <c r="CJ121" s="29"/>
      <c r="CK121" s="29"/>
      <c r="CL121" s="29"/>
      <c r="CM121" s="29"/>
      <c r="CN121" s="29"/>
      <c r="CO121" s="29"/>
      <c r="CP121" s="29"/>
      <c r="CQ121" s="29"/>
      <c r="CR121" s="29"/>
      <c r="CS121" s="29"/>
      <c r="CT121" s="29"/>
      <c r="CU121" s="29"/>
      <c r="CV121" s="29"/>
      <c r="CW121" s="29"/>
      <c r="CX121" s="29"/>
      <c r="CY121" s="29"/>
      <c r="CZ121" s="29"/>
      <c r="DA121" s="29"/>
      <c r="DB121" s="29"/>
      <c r="DC121" s="29"/>
      <c r="DD121" s="29"/>
      <c r="DE121" s="29"/>
      <c r="DF121" s="29"/>
      <c r="DG121" s="29"/>
      <c r="DH121" s="29"/>
      <c r="DI121" s="29"/>
      <c r="DJ121" s="29"/>
      <c r="DK121" s="29"/>
      <c r="DL121" s="29"/>
      <c r="DM121" s="29"/>
      <c r="DN121" s="29"/>
      <c r="DO121" s="29"/>
      <c r="DP121" s="29"/>
      <c r="DQ121" s="29"/>
      <c r="DR121" s="29"/>
      <c r="DS121" s="29"/>
      <c r="DT121" s="29"/>
      <c r="DU121" s="29"/>
      <c r="DV121" s="29"/>
      <c r="DW121" s="29"/>
      <c r="DX121" s="29"/>
      <c r="DY121" s="29"/>
      <c r="DZ121" s="29"/>
      <c r="EA121" s="29"/>
      <c r="EB121" s="29"/>
      <c r="EC121" s="29"/>
      <c r="ED121" s="29"/>
      <c r="EE121" s="29"/>
      <c r="EF121" s="29"/>
      <c r="EG121" s="29"/>
      <c r="EH121" s="29"/>
      <c r="EI121" s="29"/>
      <c r="EJ121" s="29"/>
      <c r="EK121" s="29"/>
      <c r="EL121" s="29"/>
      <c r="ER121" s="3"/>
      <c r="ES121" s="3"/>
      <c r="ET121" s="3"/>
    </row>
    <row r="122" spans="4:150" ht="15.75" customHeight="1" x14ac:dyDescent="0.25">
      <c r="D122" s="54"/>
      <c r="E122" s="54"/>
      <c r="F122" s="55"/>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29"/>
      <c r="BE122" s="29"/>
      <c r="BF122" s="29"/>
      <c r="BG122" s="29"/>
      <c r="BH122" s="29"/>
      <c r="BI122" s="29"/>
      <c r="BJ122" s="29"/>
      <c r="BK122" s="29"/>
      <c r="BL122" s="29"/>
      <c r="BM122" s="29"/>
      <c r="BN122" s="29"/>
      <c r="BO122" s="29"/>
      <c r="BP122" s="29"/>
      <c r="BQ122" s="29"/>
      <c r="BR122" s="29"/>
      <c r="BS122" s="29"/>
      <c r="BT122" s="29"/>
      <c r="BU122" s="29"/>
      <c r="BV122" s="29"/>
      <c r="BW122" s="29"/>
      <c r="BX122" s="29"/>
      <c r="BY122" s="29"/>
      <c r="BZ122" s="29"/>
      <c r="CA122" s="29"/>
      <c r="CB122" s="29"/>
      <c r="CC122" s="29"/>
      <c r="CD122" s="29"/>
      <c r="CE122" s="29"/>
      <c r="CF122" s="29"/>
      <c r="CG122" s="29"/>
      <c r="CH122" s="29"/>
      <c r="CI122" s="29"/>
      <c r="CJ122" s="29"/>
      <c r="CK122" s="29"/>
      <c r="CL122" s="29"/>
      <c r="CM122" s="29"/>
      <c r="CN122" s="29"/>
      <c r="CO122" s="29"/>
      <c r="CP122" s="29"/>
      <c r="CQ122" s="29"/>
      <c r="CR122" s="29"/>
      <c r="CS122" s="29"/>
      <c r="CT122" s="29"/>
      <c r="CU122" s="29"/>
      <c r="CV122" s="29"/>
      <c r="CW122" s="29"/>
      <c r="CX122" s="29"/>
      <c r="CY122" s="29"/>
      <c r="CZ122" s="29"/>
      <c r="DA122" s="29"/>
      <c r="DB122" s="29"/>
      <c r="DC122" s="29"/>
      <c r="DD122" s="29"/>
      <c r="DE122" s="29"/>
      <c r="DF122" s="29"/>
      <c r="DG122" s="29"/>
      <c r="DH122" s="29"/>
      <c r="DI122" s="29"/>
      <c r="DJ122" s="29"/>
      <c r="DK122" s="29"/>
      <c r="DL122" s="29"/>
      <c r="DM122" s="29"/>
      <c r="DN122" s="29"/>
      <c r="DO122" s="29"/>
      <c r="DP122" s="29"/>
      <c r="DQ122" s="29"/>
      <c r="DR122" s="29"/>
      <c r="DS122" s="29"/>
      <c r="DT122" s="29"/>
      <c r="DU122" s="29"/>
      <c r="DV122" s="29"/>
      <c r="DW122" s="29"/>
      <c r="DX122" s="29"/>
      <c r="DY122" s="29"/>
      <c r="DZ122" s="29"/>
      <c r="EA122" s="29"/>
      <c r="EB122" s="29"/>
      <c r="EC122" s="29"/>
      <c r="ED122" s="29"/>
      <c r="EE122" s="29"/>
      <c r="EF122" s="29"/>
      <c r="EG122" s="29"/>
      <c r="EH122" s="29"/>
      <c r="EI122" s="29"/>
      <c r="EJ122" s="29"/>
      <c r="EK122" s="29"/>
      <c r="EL122" s="29"/>
      <c r="ER122" s="3"/>
      <c r="ES122" s="3"/>
      <c r="ET122" s="3"/>
    </row>
    <row r="123" spans="4:150" ht="15.75" customHeight="1" x14ac:dyDescent="0.25">
      <c r="D123" s="54"/>
      <c r="E123" s="54"/>
      <c r="F123" s="55"/>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c r="AY123" s="29"/>
      <c r="AZ123" s="29"/>
      <c r="BA123" s="29"/>
      <c r="BB123" s="29"/>
      <c r="BC123" s="29"/>
      <c r="BD123" s="29"/>
      <c r="BE123" s="29"/>
      <c r="BF123" s="29"/>
      <c r="BG123" s="29"/>
      <c r="BH123" s="29"/>
      <c r="BI123" s="29"/>
      <c r="BJ123" s="29"/>
      <c r="BK123" s="29"/>
      <c r="BL123" s="29"/>
      <c r="BM123" s="29"/>
      <c r="BN123" s="29"/>
      <c r="BO123" s="29"/>
      <c r="BP123" s="29"/>
      <c r="BQ123" s="29"/>
      <c r="BR123" s="29"/>
      <c r="BS123" s="29"/>
      <c r="BT123" s="29"/>
      <c r="BU123" s="29"/>
      <c r="BV123" s="29"/>
      <c r="BW123" s="29"/>
      <c r="BX123" s="29"/>
      <c r="BY123" s="29"/>
      <c r="BZ123" s="29"/>
      <c r="CA123" s="29"/>
      <c r="CB123" s="29"/>
      <c r="CC123" s="29"/>
      <c r="CD123" s="29"/>
      <c r="CE123" s="29"/>
      <c r="CF123" s="29"/>
      <c r="CG123" s="29"/>
      <c r="CH123" s="29"/>
      <c r="CI123" s="29"/>
      <c r="CJ123" s="29"/>
      <c r="CK123" s="29"/>
      <c r="CL123" s="29"/>
      <c r="CM123" s="29"/>
      <c r="CN123" s="29"/>
      <c r="CO123" s="29"/>
      <c r="CP123" s="29"/>
      <c r="CQ123" s="29"/>
      <c r="CR123" s="29"/>
      <c r="CS123" s="29"/>
      <c r="CT123" s="29"/>
      <c r="CU123" s="29"/>
      <c r="CV123" s="29"/>
      <c r="CW123" s="29"/>
      <c r="CX123" s="29"/>
      <c r="CY123" s="29"/>
      <c r="CZ123" s="29"/>
      <c r="DA123" s="29"/>
      <c r="DB123" s="29"/>
      <c r="DC123" s="29"/>
      <c r="DD123" s="29"/>
      <c r="DE123" s="29"/>
      <c r="DF123" s="29"/>
      <c r="DG123" s="29"/>
      <c r="DH123" s="29"/>
      <c r="DI123" s="29"/>
      <c r="DJ123" s="29"/>
      <c r="DK123" s="29"/>
      <c r="DL123" s="29"/>
      <c r="DM123" s="29"/>
      <c r="DN123" s="29"/>
      <c r="DO123" s="29"/>
      <c r="DP123" s="29"/>
      <c r="DQ123" s="29"/>
      <c r="DR123" s="29"/>
      <c r="DS123" s="29"/>
      <c r="DT123" s="29"/>
      <c r="DU123" s="29"/>
      <c r="DV123" s="29"/>
      <c r="DW123" s="29"/>
      <c r="DX123" s="29"/>
      <c r="DY123" s="29"/>
      <c r="DZ123" s="29"/>
      <c r="EA123" s="29"/>
      <c r="EB123" s="29"/>
      <c r="EC123" s="29"/>
      <c r="ED123" s="29"/>
      <c r="EE123" s="29"/>
      <c r="EF123" s="29"/>
      <c r="EG123" s="29"/>
      <c r="EH123" s="29"/>
      <c r="EI123" s="29"/>
      <c r="EJ123" s="29"/>
      <c r="EK123" s="29"/>
      <c r="EL123" s="29"/>
      <c r="ER123" s="3"/>
      <c r="ES123" s="3"/>
      <c r="ET123" s="3"/>
    </row>
    <row r="124" spans="4:150" ht="15.75" customHeight="1" x14ac:dyDescent="0.25">
      <c r="D124" s="54"/>
      <c r="E124" s="54"/>
      <c r="F124" s="55"/>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c r="AY124" s="29"/>
      <c r="AZ124" s="29"/>
      <c r="BA124" s="29"/>
      <c r="BB124" s="29"/>
      <c r="BC124" s="29"/>
      <c r="BD124" s="29"/>
      <c r="BE124" s="29"/>
      <c r="BF124" s="29"/>
      <c r="BG124" s="29"/>
      <c r="BH124" s="29"/>
      <c r="BI124" s="29"/>
      <c r="BJ124" s="29"/>
      <c r="BK124" s="29"/>
      <c r="BL124" s="29"/>
      <c r="BM124" s="29"/>
      <c r="BN124" s="29"/>
      <c r="BO124" s="29"/>
      <c r="BP124" s="29"/>
      <c r="BQ124" s="29"/>
      <c r="BR124" s="29"/>
      <c r="BS124" s="29"/>
      <c r="BT124" s="29"/>
      <c r="BU124" s="29"/>
      <c r="BV124" s="29"/>
      <c r="BW124" s="29"/>
      <c r="BX124" s="29"/>
      <c r="BY124" s="29"/>
      <c r="BZ124" s="29"/>
      <c r="CA124" s="29"/>
      <c r="CB124" s="29"/>
      <c r="CC124" s="29"/>
      <c r="CD124" s="29"/>
      <c r="CE124" s="29"/>
      <c r="CF124" s="29"/>
      <c r="CG124" s="29"/>
      <c r="CH124" s="29"/>
      <c r="CI124" s="29"/>
      <c r="CJ124" s="29"/>
      <c r="CK124" s="29"/>
      <c r="CL124" s="29"/>
      <c r="CM124" s="29"/>
      <c r="CN124" s="29"/>
      <c r="CO124" s="29"/>
      <c r="CP124" s="29"/>
      <c r="CQ124" s="29"/>
      <c r="CR124" s="29"/>
      <c r="CS124" s="29"/>
      <c r="CT124" s="29"/>
      <c r="CU124" s="29"/>
      <c r="CV124" s="29"/>
      <c r="CW124" s="29"/>
      <c r="CX124" s="29"/>
      <c r="CY124" s="29"/>
      <c r="CZ124" s="29"/>
      <c r="DA124" s="29"/>
      <c r="DB124" s="29"/>
      <c r="DC124" s="29"/>
      <c r="DD124" s="29"/>
      <c r="DE124" s="29"/>
      <c r="DF124" s="29"/>
      <c r="DG124" s="29"/>
      <c r="DH124" s="29"/>
      <c r="DI124" s="29"/>
      <c r="DJ124" s="29"/>
      <c r="DK124" s="29"/>
      <c r="DL124" s="29"/>
      <c r="DM124" s="29"/>
      <c r="DN124" s="29"/>
      <c r="DO124" s="29"/>
      <c r="DP124" s="29"/>
      <c r="DQ124" s="29"/>
      <c r="DR124" s="29"/>
      <c r="DS124" s="29"/>
      <c r="DT124" s="29"/>
      <c r="DU124" s="29"/>
      <c r="DV124" s="29"/>
      <c r="DW124" s="29"/>
      <c r="DX124" s="29"/>
      <c r="DY124" s="29"/>
      <c r="DZ124" s="29"/>
      <c r="EA124" s="29"/>
      <c r="EB124" s="29"/>
      <c r="EC124" s="29"/>
      <c r="ED124" s="29"/>
      <c r="EE124" s="29"/>
      <c r="EF124" s="29"/>
      <c r="EG124" s="29"/>
      <c r="EH124" s="29"/>
      <c r="EI124" s="29"/>
      <c r="EJ124" s="29"/>
      <c r="EK124" s="29"/>
      <c r="EL124" s="29"/>
      <c r="ER124" s="3"/>
      <c r="ES124" s="3"/>
      <c r="ET124" s="3"/>
    </row>
    <row r="125" spans="4:150" ht="15.75" customHeight="1" x14ac:dyDescent="0.25">
      <c r="D125" s="54"/>
      <c r="E125" s="54"/>
      <c r="F125" s="55"/>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c r="BG125" s="29"/>
      <c r="BH125" s="29"/>
      <c r="BI125" s="29"/>
      <c r="BJ125" s="29"/>
      <c r="BK125" s="29"/>
      <c r="BL125" s="29"/>
      <c r="BM125" s="29"/>
      <c r="BN125" s="29"/>
      <c r="BO125" s="29"/>
      <c r="BP125" s="29"/>
      <c r="BQ125" s="29"/>
      <c r="BR125" s="29"/>
      <c r="BS125" s="29"/>
      <c r="BT125" s="29"/>
      <c r="BU125" s="29"/>
      <c r="BV125" s="29"/>
      <c r="BW125" s="29"/>
      <c r="BX125" s="29"/>
      <c r="BY125" s="29"/>
      <c r="BZ125" s="29"/>
      <c r="CA125" s="29"/>
      <c r="CB125" s="29"/>
      <c r="CC125" s="29"/>
      <c r="CD125" s="29"/>
      <c r="CE125" s="29"/>
      <c r="CF125" s="29"/>
      <c r="CG125" s="29"/>
      <c r="CH125" s="29"/>
      <c r="CI125" s="29"/>
      <c r="CJ125" s="29"/>
      <c r="CK125" s="29"/>
      <c r="CL125" s="29"/>
      <c r="CM125" s="29"/>
      <c r="CN125" s="29"/>
      <c r="CO125" s="29"/>
      <c r="CP125" s="29"/>
      <c r="CQ125" s="29"/>
      <c r="CR125" s="29"/>
      <c r="CS125" s="29"/>
      <c r="CT125" s="29"/>
      <c r="CU125" s="29"/>
      <c r="CV125" s="29"/>
      <c r="CW125" s="29"/>
      <c r="CX125" s="29"/>
      <c r="CY125" s="29"/>
      <c r="CZ125" s="29"/>
      <c r="DA125" s="29"/>
      <c r="DB125" s="29"/>
      <c r="DC125" s="29"/>
      <c r="DD125" s="29"/>
      <c r="DE125" s="29"/>
      <c r="DF125" s="29"/>
      <c r="DG125" s="29"/>
      <c r="DH125" s="29"/>
      <c r="DI125" s="29"/>
      <c r="DJ125" s="29"/>
      <c r="DK125" s="29"/>
      <c r="DL125" s="29"/>
      <c r="DM125" s="29"/>
      <c r="DN125" s="29"/>
      <c r="DO125" s="29"/>
      <c r="DP125" s="29"/>
      <c r="DQ125" s="29"/>
      <c r="DR125" s="29"/>
      <c r="DS125" s="29"/>
      <c r="DT125" s="29"/>
      <c r="DU125" s="29"/>
      <c r="DV125" s="29"/>
      <c r="DW125" s="29"/>
      <c r="DX125" s="29"/>
      <c r="DY125" s="29"/>
      <c r="DZ125" s="29"/>
      <c r="EA125" s="29"/>
      <c r="EB125" s="29"/>
      <c r="EC125" s="29"/>
      <c r="ED125" s="29"/>
      <c r="EE125" s="29"/>
      <c r="EF125" s="29"/>
      <c r="EG125" s="29"/>
      <c r="EH125" s="29"/>
      <c r="EI125" s="29"/>
      <c r="EJ125" s="29"/>
      <c r="EK125" s="29"/>
      <c r="EL125" s="29"/>
      <c r="ER125" s="3"/>
      <c r="ES125" s="3"/>
      <c r="ET125" s="3"/>
    </row>
    <row r="126" spans="4:150" ht="15.75" customHeight="1" x14ac:dyDescent="0.25">
      <c r="D126" s="54"/>
      <c r="E126" s="54"/>
      <c r="F126" s="55"/>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c r="AY126" s="29"/>
      <c r="AZ126" s="29"/>
      <c r="BA126" s="29"/>
      <c r="BB126" s="29"/>
      <c r="BC126" s="29"/>
      <c r="BD126" s="29"/>
      <c r="BE126" s="29"/>
      <c r="BF126" s="29"/>
      <c r="BG126" s="29"/>
      <c r="BH126" s="29"/>
      <c r="BI126" s="29"/>
      <c r="BJ126" s="29"/>
      <c r="BK126" s="29"/>
      <c r="BL126" s="29"/>
      <c r="BM126" s="29"/>
      <c r="BN126" s="29"/>
      <c r="BO126" s="29"/>
      <c r="BP126" s="29"/>
      <c r="BQ126" s="29"/>
      <c r="BR126" s="29"/>
      <c r="BS126" s="29"/>
      <c r="BT126" s="29"/>
      <c r="BU126" s="29"/>
      <c r="BV126" s="29"/>
      <c r="BW126" s="29"/>
      <c r="BX126" s="29"/>
      <c r="BY126" s="29"/>
      <c r="BZ126" s="29"/>
      <c r="CA126" s="29"/>
      <c r="CB126" s="29"/>
      <c r="CC126" s="29"/>
      <c r="CD126" s="29"/>
      <c r="CE126" s="29"/>
      <c r="CF126" s="29"/>
      <c r="CG126" s="29"/>
      <c r="CH126" s="29"/>
      <c r="CI126" s="29"/>
      <c r="CJ126" s="29"/>
      <c r="CK126" s="29"/>
      <c r="CL126" s="29"/>
      <c r="CM126" s="29"/>
      <c r="CN126" s="29"/>
      <c r="CO126" s="29"/>
      <c r="CP126" s="29"/>
      <c r="CQ126" s="29"/>
      <c r="CR126" s="29"/>
      <c r="CS126" s="29"/>
      <c r="CT126" s="29"/>
      <c r="CU126" s="29"/>
      <c r="CV126" s="29"/>
      <c r="CW126" s="29"/>
      <c r="CX126" s="29"/>
      <c r="CY126" s="29"/>
      <c r="CZ126" s="29"/>
      <c r="DA126" s="29"/>
      <c r="DB126" s="29"/>
      <c r="DC126" s="29"/>
      <c r="DD126" s="29"/>
      <c r="DE126" s="29"/>
      <c r="DF126" s="29"/>
      <c r="DG126" s="29"/>
      <c r="DH126" s="29"/>
      <c r="DI126" s="29"/>
      <c r="DJ126" s="29"/>
      <c r="DK126" s="29"/>
      <c r="DL126" s="29"/>
      <c r="DM126" s="29"/>
      <c r="DN126" s="29"/>
      <c r="DO126" s="29"/>
      <c r="DP126" s="29"/>
      <c r="DQ126" s="29"/>
      <c r="DR126" s="29"/>
      <c r="DS126" s="29"/>
      <c r="DT126" s="29"/>
      <c r="DU126" s="29"/>
      <c r="DV126" s="29"/>
      <c r="DW126" s="29"/>
      <c r="DX126" s="29"/>
      <c r="DY126" s="29"/>
      <c r="DZ126" s="29"/>
      <c r="EA126" s="29"/>
      <c r="EB126" s="29"/>
      <c r="EC126" s="29"/>
      <c r="ED126" s="29"/>
      <c r="EE126" s="29"/>
      <c r="EF126" s="29"/>
      <c r="EG126" s="29"/>
      <c r="EH126" s="29"/>
      <c r="EI126" s="29"/>
      <c r="EJ126" s="29"/>
      <c r="EK126" s="29"/>
      <c r="EL126" s="29"/>
      <c r="ER126" s="3"/>
      <c r="ES126" s="3"/>
      <c r="ET126" s="3"/>
    </row>
    <row r="127" spans="4:150" ht="15.75" customHeight="1" x14ac:dyDescent="0.25">
      <c r="D127" s="54"/>
      <c r="E127" s="54"/>
      <c r="F127" s="55"/>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c r="AY127" s="29"/>
      <c r="AZ127" s="29"/>
      <c r="BA127" s="29"/>
      <c r="BB127" s="29"/>
      <c r="BC127" s="29"/>
      <c r="BD127" s="29"/>
      <c r="BE127" s="29"/>
      <c r="BF127" s="29"/>
      <c r="BG127" s="29"/>
      <c r="BH127" s="29"/>
      <c r="BI127" s="29"/>
      <c r="BJ127" s="29"/>
      <c r="BK127" s="29"/>
      <c r="BL127" s="29"/>
      <c r="BM127" s="29"/>
      <c r="BN127" s="29"/>
      <c r="BO127" s="29"/>
      <c r="BP127" s="29"/>
      <c r="BQ127" s="29"/>
      <c r="BR127" s="29"/>
      <c r="BS127" s="29"/>
      <c r="BT127" s="29"/>
      <c r="BU127" s="29"/>
      <c r="BV127" s="29"/>
      <c r="BW127" s="29"/>
      <c r="BX127" s="29"/>
      <c r="BY127" s="29"/>
      <c r="BZ127" s="29"/>
      <c r="CA127" s="29"/>
      <c r="CB127" s="29"/>
      <c r="CC127" s="29"/>
      <c r="CD127" s="29"/>
      <c r="CE127" s="29"/>
      <c r="CF127" s="29"/>
      <c r="CG127" s="29"/>
      <c r="CH127" s="29"/>
      <c r="CI127" s="29"/>
      <c r="CJ127" s="29"/>
      <c r="CK127" s="29"/>
      <c r="CL127" s="29"/>
      <c r="CM127" s="29"/>
      <c r="CN127" s="29"/>
      <c r="CO127" s="29"/>
      <c r="CP127" s="29"/>
      <c r="CQ127" s="29"/>
      <c r="CR127" s="29"/>
      <c r="CS127" s="29"/>
      <c r="CT127" s="29"/>
      <c r="CU127" s="29"/>
      <c r="CV127" s="29"/>
      <c r="CW127" s="29"/>
      <c r="CX127" s="29"/>
      <c r="CY127" s="29"/>
      <c r="CZ127" s="29"/>
      <c r="DA127" s="29"/>
      <c r="DB127" s="29"/>
      <c r="DC127" s="29"/>
      <c r="DD127" s="29"/>
      <c r="DE127" s="29"/>
      <c r="DF127" s="29"/>
      <c r="DG127" s="29"/>
      <c r="DH127" s="29"/>
      <c r="DI127" s="29"/>
      <c r="DJ127" s="29"/>
      <c r="DK127" s="29"/>
      <c r="DL127" s="29"/>
      <c r="DM127" s="29"/>
      <c r="DN127" s="29"/>
      <c r="DO127" s="29"/>
      <c r="DP127" s="29"/>
      <c r="DQ127" s="29"/>
      <c r="DR127" s="29"/>
      <c r="DS127" s="29"/>
      <c r="DT127" s="29"/>
      <c r="DU127" s="29"/>
      <c r="DV127" s="29"/>
      <c r="DW127" s="29"/>
      <c r="DX127" s="29"/>
      <c r="DY127" s="29"/>
      <c r="DZ127" s="29"/>
      <c r="EA127" s="29"/>
      <c r="EB127" s="29"/>
      <c r="EC127" s="29"/>
      <c r="ED127" s="29"/>
      <c r="EE127" s="29"/>
      <c r="EF127" s="29"/>
      <c r="EG127" s="29"/>
      <c r="EH127" s="29"/>
      <c r="EI127" s="29"/>
      <c r="EJ127" s="29"/>
      <c r="EK127" s="29"/>
      <c r="EL127" s="29"/>
      <c r="ER127" s="3"/>
      <c r="ES127" s="3"/>
      <c r="ET127" s="3"/>
    </row>
    <row r="128" spans="4:150" ht="15.75" customHeight="1" x14ac:dyDescent="0.25">
      <c r="D128" s="54"/>
      <c r="E128" s="54"/>
      <c r="F128" s="55"/>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c r="AY128" s="29"/>
      <c r="AZ128" s="29"/>
      <c r="BA128" s="29"/>
      <c r="BB128" s="29"/>
      <c r="BC128" s="29"/>
      <c r="BD128" s="29"/>
      <c r="BE128" s="29"/>
      <c r="BF128" s="29"/>
      <c r="BG128" s="29"/>
      <c r="BH128" s="29"/>
      <c r="BI128" s="29"/>
      <c r="BJ128" s="29"/>
      <c r="BK128" s="29"/>
      <c r="BL128" s="29"/>
      <c r="BM128" s="29"/>
      <c r="BN128" s="29"/>
      <c r="BO128" s="29"/>
      <c r="BP128" s="29"/>
      <c r="BQ128" s="29"/>
      <c r="BR128" s="29"/>
      <c r="BS128" s="29"/>
      <c r="BT128" s="29"/>
      <c r="BU128" s="29"/>
      <c r="BV128" s="29"/>
      <c r="BW128" s="29"/>
      <c r="BX128" s="29"/>
      <c r="BY128" s="29"/>
      <c r="BZ128" s="29"/>
      <c r="CA128" s="29"/>
      <c r="CB128" s="29"/>
      <c r="CC128" s="29"/>
      <c r="CD128" s="29"/>
      <c r="CE128" s="29"/>
      <c r="CF128" s="29"/>
      <c r="CG128" s="29"/>
      <c r="CH128" s="29"/>
      <c r="CI128" s="29"/>
      <c r="CJ128" s="29"/>
      <c r="CK128" s="29"/>
      <c r="CL128" s="29"/>
      <c r="CM128" s="29"/>
      <c r="CN128" s="29"/>
      <c r="CO128" s="29"/>
      <c r="CP128" s="29"/>
      <c r="CQ128" s="29"/>
      <c r="CR128" s="29"/>
      <c r="CS128" s="29"/>
      <c r="CT128" s="29"/>
      <c r="CU128" s="29"/>
      <c r="CV128" s="29"/>
      <c r="CW128" s="29"/>
      <c r="CX128" s="29"/>
      <c r="CY128" s="29"/>
      <c r="CZ128" s="29"/>
      <c r="DA128" s="29"/>
      <c r="DB128" s="29"/>
      <c r="DC128" s="29"/>
      <c r="DD128" s="29"/>
      <c r="DE128" s="29"/>
      <c r="DF128" s="29"/>
      <c r="DG128" s="29"/>
      <c r="DH128" s="29"/>
      <c r="DI128" s="29"/>
      <c r="DJ128" s="29"/>
      <c r="DK128" s="29"/>
      <c r="DL128" s="29"/>
      <c r="DM128" s="29"/>
      <c r="DN128" s="29"/>
      <c r="DO128" s="29"/>
      <c r="DP128" s="29"/>
      <c r="DQ128" s="29"/>
      <c r="DR128" s="29"/>
      <c r="DS128" s="29"/>
      <c r="DT128" s="29"/>
      <c r="DU128" s="29"/>
      <c r="DV128" s="29"/>
      <c r="DW128" s="29"/>
      <c r="DX128" s="29"/>
      <c r="DY128" s="29"/>
      <c r="DZ128" s="29"/>
      <c r="EA128" s="29"/>
      <c r="EB128" s="29"/>
      <c r="EC128" s="29"/>
      <c r="ED128" s="29"/>
      <c r="EE128" s="29"/>
      <c r="EF128" s="29"/>
      <c r="EG128" s="29"/>
      <c r="EH128" s="29"/>
      <c r="EI128" s="29"/>
      <c r="EJ128" s="29"/>
      <c r="EK128" s="29"/>
      <c r="EL128" s="29"/>
      <c r="ER128" s="3"/>
      <c r="ES128" s="3"/>
      <c r="ET128" s="3"/>
    </row>
    <row r="129" spans="4:150" ht="15.75" customHeight="1" x14ac:dyDescent="0.25">
      <c r="D129" s="54"/>
      <c r="E129" s="54"/>
      <c r="F129" s="55"/>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c r="AY129" s="29"/>
      <c r="AZ129" s="29"/>
      <c r="BA129" s="29"/>
      <c r="BB129" s="29"/>
      <c r="BC129" s="29"/>
      <c r="BD129" s="29"/>
      <c r="BE129" s="29"/>
      <c r="BF129" s="29"/>
      <c r="BG129" s="29"/>
      <c r="BH129" s="29"/>
      <c r="BI129" s="29"/>
      <c r="BJ129" s="29"/>
      <c r="BK129" s="29"/>
      <c r="BL129" s="29"/>
      <c r="BM129" s="29"/>
      <c r="BN129" s="29"/>
      <c r="BO129" s="29"/>
      <c r="BP129" s="29"/>
      <c r="BQ129" s="29"/>
      <c r="BR129" s="29"/>
      <c r="BS129" s="29"/>
      <c r="BT129" s="29"/>
      <c r="BU129" s="29"/>
      <c r="BV129" s="29"/>
      <c r="BW129" s="29"/>
      <c r="BX129" s="29"/>
      <c r="BY129" s="29"/>
      <c r="BZ129" s="29"/>
      <c r="CA129" s="29"/>
      <c r="CB129" s="29"/>
      <c r="CC129" s="29"/>
      <c r="CD129" s="29"/>
      <c r="CE129" s="29"/>
      <c r="CF129" s="29"/>
      <c r="CG129" s="29"/>
      <c r="CH129" s="29"/>
      <c r="CI129" s="29"/>
      <c r="CJ129" s="29"/>
      <c r="CK129" s="29"/>
      <c r="CL129" s="29"/>
      <c r="CM129" s="29"/>
      <c r="CN129" s="29"/>
      <c r="CO129" s="29"/>
      <c r="CP129" s="29"/>
      <c r="CQ129" s="29"/>
      <c r="CR129" s="29"/>
      <c r="CS129" s="29"/>
      <c r="CT129" s="29"/>
      <c r="CU129" s="29"/>
      <c r="CV129" s="29"/>
      <c r="CW129" s="29"/>
      <c r="CX129" s="29"/>
      <c r="CY129" s="29"/>
      <c r="CZ129" s="29"/>
      <c r="DA129" s="29"/>
      <c r="DB129" s="29"/>
      <c r="DC129" s="29"/>
      <c r="DD129" s="29"/>
      <c r="DE129" s="29"/>
      <c r="DF129" s="29"/>
      <c r="DG129" s="29"/>
      <c r="DH129" s="29"/>
      <c r="DI129" s="29"/>
      <c r="DJ129" s="29"/>
      <c r="DK129" s="29"/>
      <c r="DL129" s="29"/>
      <c r="DM129" s="29"/>
      <c r="DN129" s="29"/>
      <c r="DO129" s="29"/>
      <c r="DP129" s="29"/>
      <c r="DQ129" s="29"/>
      <c r="DR129" s="29"/>
      <c r="DS129" s="29"/>
      <c r="DT129" s="29"/>
      <c r="DU129" s="29"/>
      <c r="DV129" s="29"/>
      <c r="DW129" s="29"/>
      <c r="DX129" s="29"/>
      <c r="DY129" s="29"/>
      <c r="DZ129" s="29"/>
      <c r="EA129" s="29"/>
      <c r="EB129" s="29"/>
      <c r="EC129" s="29"/>
      <c r="ED129" s="29"/>
      <c r="EE129" s="29"/>
      <c r="EF129" s="29"/>
      <c r="EG129" s="29"/>
      <c r="EH129" s="29"/>
      <c r="EI129" s="29"/>
      <c r="EJ129" s="29"/>
      <c r="EK129" s="29"/>
      <c r="EL129" s="29"/>
      <c r="ER129" s="3"/>
      <c r="ES129" s="3"/>
      <c r="ET129" s="3"/>
    </row>
    <row r="130" spans="4:150" ht="15.75" customHeight="1" x14ac:dyDescent="0.25">
      <c r="D130" s="54"/>
      <c r="E130" s="54"/>
      <c r="F130" s="55"/>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c r="AY130" s="29"/>
      <c r="AZ130" s="29"/>
      <c r="BA130" s="29"/>
      <c r="BB130" s="29"/>
      <c r="BC130" s="29"/>
      <c r="BD130" s="29"/>
      <c r="BE130" s="29"/>
      <c r="BF130" s="29"/>
      <c r="BG130" s="29"/>
      <c r="BH130" s="29"/>
      <c r="BI130" s="29"/>
      <c r="BJ130" s="29"/>
      <c r="BK130" s="29"/>
      <c r="BL130" s="29"/>
      <c r="BM130" s="29"/>
      <c r="BN130" s="29"/>
      <c r="BO130" s="29"/>
      <c r="BP130" s="29"/>
      <c r="BQ130" s="29"/>
      <c r="BR130" s="29"/>
      <c r="BS130" s="29"/>
      <c r="BT130" s="29"/>
      <c r="BU130" s="29"/>
      <c r="BV130" s="29"/>
      <c r="BW130" s="29"/>
      <c r="BX130" s="29"/>
      <c r="BY130" s="29"/>
      <c r="BZ130" s="29"/>
      <c r="CA130" s="29"/>
      <c r="CB130" s="29"/>
      <c r="CC130" s="29"/>
      <c r="CD130" s="29"/>
      <c r="CE130" s="29"/>
      <c r="CF130" s="29"/>
      <c r="CG130" s="29"/>
      <c r="CH130" s="29"/>
      <c r="CI130" s="29"/>
      <c r="CJ130" s="29"/>
      <c r="CK130" s="29"/>
      <c r="CL130" s="29"/>
      <c r="CM130" s="29"/>
      <c r="CN130" s="29"/>
      <c r="CO130" s="29"/>
      <c r="CP130" s="29"/>
      <c r="CQ130" s="29"/>
      <c r="CR130" s="29"/>
      <c r="CS130" s="29"/>
      <c r="CT130" s="29"/>
      <c r="CU130" s="29"/>
      <c r="CV130" s="29"/>
      <c r="CW130" s="29"/>
      <c r="CX130" s="29"/>
      <c r="CY130" s="29"/>
      <c r="CZ130" s="29"/>
      <c r="DA130" s="29"/>
      <c r="DB130" s="29"/>
      <c r="DC130" s="29"/>
      <c r="DD130" s="29"/>
      <c r="DE130" s="29"/>
      <c r="DF130" s="29"/>
      <c r="DG130" s="29"/>
      <c r="DH130" s="29"/>
      <c r="DI130" s="29"/>
      <c r="DJ130" s="29"/>
      <c r="DK130" s="29"/>
      <c r="DL130" s="29"/>
      <c r="DM130" s="29"/>
      <c r="DN130" s="29"/>
      <c r="DO130" s="29"/>
      <c r="DP130" s="29"/>
      <c r="DQ130" s="29"/>
      <c r="DR130" s="29"/>
      <c r="DS130" s="29"/>
      <c r="DT130" s="29"/>
      <c r="DU130" s="29"/>
      <c r="DV130" s="29"/>
      <c r="DW130" s="29"/>
      <c r="DX130" s="29"/>
      <c r="DY130" s="29"/>
      <c r="DZ130" s="29"/>
      <c r="EA130" s="29"/>
      <c r="EB130" s="29"/>
      <c r="EC130" s="29"/>
      <c r="ED130" s="29"/>
      <c r="EE130" s="29"/>
      <c r="EF130" s="29"/>
      <c r="EG130" s="29"/>
      <c r="EH130" s="29"/>
      <c r="EI130" s="29"/>
      <c r="EJ130" s="29"/>
      <c r="EK130" s="29"/>
      <c r="EL130" s="29"/>
      <c r="ER130" s="3"/>
      <c r="ES130" s="3"/>
      <c r="ET130" s="3"/>
    </row>
    <row r="131" spans="4:150" ht="15.75" customHeight="1" x14ac:dyDescent="0.25">
      <c r="D131" s="54"/>
      <c r="E131" s="54"/>
      <c r="F131" s="55"/>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c r="BG131" s="29"/>
      <c r="BH131" s="29"/>
      <c r="BI131" s="29"/>
      <c r="BJ131" s="29"/>
      <c r="BK131" s="29"/>
      <c r="BL131" s="29"/>
      <c r="BM131" s="29"/>
      <c r="BN131" s="29"/>
      <c r="BO131" s="29"/>
      <c r="BP131" s="29"/>
      <c r="BQ131" s="29"/>
      <c r="BR131" s="29"/>
      <c r="BS131" s="29"/>
      <c r="BT131" s="29"/>
      <c r="BU131" s="29"/>
      <c r="BV131" s="29"/>
      <c r="BW131" s="29"/>
      <c r="BX131" s="29"/>
      <c r="BY131" s="29"/>
      <c r="BZ131" s="29"/>
      <c r="CA131" s="29"/>
      <c r="CB131" s="29"/>
      <c r="CC131" s="29"/>
      <c r="CD131" s="29"/>
      <c r="CE131" s="29"/>
      <c r="CF131" s="29"/>
      <c r="CG131" s="29"/>
      <c r="CH131" s="29"/>
      <c r="CI131" s="29"/>
      <c r="CJ131" s="29"/>
      <c r="CK131" s="29"/>
      <c r="CL131" s="29"/>
      <c r="CM131" s="29"/>
      <c r="CN131" s="29"/>
      <c r="CO131" s="29"/>
      <c r="CP131" s="29"/>
      <c r="CQ131" s="29"/>
      <c r="CR131" s="29"/>
      <c r="CS131" s="29"/>
      <c r="CT131" s="29"/>
      <c r="CU131" s="29"/>
      <c r="CV131" s="29"/>
      <c r="CW131" s="29"/>
      <c r="CX131" s="29"/>
      <c r="CY131" s="29"/>
      <c r="CZ131" s="29"/>
      <c r="DA131" s="29"/>
      <c r="DB131" s="29"/>
      <c r="DC131" s="29"/>
      <c r="DD131" s="29"/>
      <c r="DE131" s="29"/>
      <c r="DF131" s="29"/>
      <c r="DG131" s="29"/>
      <c r="DH131" s="29"/>
      <c r="DI131" s="29"/>
      <c r="DJ131" s="29"/>
      <c r="DK131" s="29"/>
      <c r="DL131" s="29"/>
      <c r="DM131" s="29"/>
      <c r="DN131" s="29"/>
      <c r="DO131" s="29"/>
      <c r="DP131" s="29"/>
      <c r="DQ131" s="29"/>
      <c r="DR131" s="29"/>
      <c r="DS131" s="29"/>
      <c r="DT131" s="29"/>
      <c r="DU131" s="29"/>
      <c r="DV131" s="29"/>
      <c r="DW131" s="29"/>
      <c r="DX131" s="29"/>
      <c r="DY131" s="29"/>
      <c r="DZ131" s="29"/>
      <c r="EA131" s="29"/>
      <c r="EB131" s="29"/>
      <c r="EC131" s="29"/>
      <c r="ED131" s="29"/>
      <c r="EE131" s="29"/>
      <c r="EF131" s="29"/>
      <c r="EG131" s="29"/>
      <c r="EH131" s="29"/>
      <c r="EI131" s="29"/>
      <c r="EJ131" s="29"/>
      <c r="EK131" s="29"/>
      <c r="EL131" s="29"/>
      <c r="ER131" s="3"/>
      <c r="ES131" s="3"/>
      <c r="ET131" s="3"/>
    </row>
    <row r="132" spans="4:150" ht="15.75" customHeight="1" x14ac:dyDescent="0.25">
      <c r="D132" s="54"/>
      <c r="E132" s="54"/>
      <c r="F132" s="55"/>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c r="AY132" s="29"/>
      <c r="AZ132" s="29"/>
      <c r="BA132" s="29"/>
      <c r="BB132" s="29"/>
      <c r="BC132" s="29"/>
      <c r="BD132" s="29"/>
      <c r="BE132" s="29"/>
      <c r="BF132" s="29"/>
      <c r="BG132" s="29"/>
      <c r="BH132" s="29"/>
      <c r="BI132" s="29"/>
      <c r="BJ132" s="29"/>
      <c r="BK132" s="29"/>
      <c r="BL132" s="29"/>
      <c r="BM132" s="29"/>
      <c r="BN132" s="29"/>
      <c r="BO132" s="29"/>
      <c r="BP132" s="29"/>
      <c r="BQ132" s="29"/>
      <c r="BR132" s="29"/>
      <c r="BS132" s="29"/>
      <c r="BT132" s="29"/>
      <c r="BU132" s="29"/>
      <c r="BV132" s="29"/>
      <c r="BW132" s="29"/>
      <c r="BX132" s="29"/>
      <c r="BY132" s="29"/>
      <c r="BZ132" s="29"/>
      <c r="CA132" s="29"/>
      <c r="CB132" s="29"/>
      <c r="CC132" s="29"/>
      <c r="CD132" s="29"/>
      <c r="CE132" s="29"/>
      <c r="CF132" s="29"/>
      <c r="CG132" s="29"/>
      <c r="CH132" s="29"/>
      <c r="CI132" s="29"/>
      <c r="CJ132" s="29"/>
      <c r="CK132" s="29"/>
      <c r="CL132" s="29"/>
      <c r="CM132" s="29"/>
      <c r="CN132" s="29"/>
      <c r="CO132" s="29"/>
      <c r="CP132" s="29"/>
      <c r="CQ132" s="29"/>
      <c r="CR132" s="29"/>
      <c r="CS132" s="29"/>
      <c r="CT132" s="29"/>
      <c r="CU132" s="29"/>
      <c r="CV132" s="29"/>
      <c r="CW132" s="29"/>
      <c r="CX132" s="29"/>
      <c r="CY132" s="29"/>
      <c r="CZ132" s="29"/>
      <c r="DA132" s="29"/>
      <c r="DB132" s="29"/>
      <c r="DC132" s="29"/>
      <c r="DD132" s="29"/>
      <c r="DE132" s="29"/>
      <c r="DF132" s="29"/>
      <c r="DG132" s="29"/>
      <c r="DH132" s="29"/>
      <c r="DI132" s="29"/>
      <c r="DJ132" s="29"/>
      <c r="DK132" s="29"/>
      <c r="DL132" s="29"/>
      <c r="DM132" s="29"/>
      <c r="DN132" s="29"/>
      <c r="DO132" s="29"/>
      <c r="DP132" s="29"/>
      <c r="DQ132" s="29"/>
      <c r="DR132" s="29"/>
      <c r="DS132" s="29"/>
      <c r="DT132" s="29"/>
      <c r="DU132" s="29"/>
      <c r="DV132" s="29"/>
      <c r="DW132" s="29"/>
      <c r="DX132" s="29"/>
      <c r="DY132" s="29"/>
      <c r="DZ132" s="29"/>
      <c r="EA132" s="29"/>
      <c r="EB132" s="29"/>
      <c r="EC132" s="29"/>
      <c r="ED132" s="29"/>
      <c r="EE132" s="29"/>
      <c r="EF132" s="29"/>
      <c r="EG132" s="29"/>
      <c r="EH132" s="29"/>
      <c r="EI132" s="29"/>
      <c r="EJ132" s="29"/>
      <c r="EK132" s="29"/>
      <c r="EL132" s="29"/>
      <c r="ER132" s="3"/>
      <c r="ES132" s="3"/>
      <c r="ET132" s="3"/>
    </row>
    <row r="133" spans="4:150" ht="15.75" customHeight="1" x14ac:dyDescent="0.25">
      <c r="D133" s="54"/>
      <c r="E133" s="54"/>
      <c r="F133" s="55"/>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c r="AY133" s="29"/>
      <c r="AZ133" s="29"/>
      <c r="BA133" s="29"/>
      <c r="BB133" s="29"/>
      <c r="BC133" s="29"/>
      <c r="BD133" s="29"/>
      <c r="BE133" s="29"/>
      <c r="BF133" s="29"/>
      <c r="BG133" s="29"/>
      <c r="BH133" s="29"/>
      <c r="BI133" s="29"/>
      <c r="BJ133" s="29"/>
      <c r="BK133" s="29"/>
      <c r="BL133" s="29"/>
      <c r="BM133" s="29"/>
      <c r="BN133" s="29"/>
      <c r="BO133" s="29"/>
      <c r="BP133" s="29"/>
      <c r="BQ133" s="29"/>
      <c r="BR133" s="29"/>
      <c r="BS133" s="29"/>
      <c r="BT133" s="29"/>
      <c r="BU133" s="29"/>
      <c r="BV133" s="29"/>
      <c r="BW133" s="29"/>
      <c r="BX133" s="29"/>
      <c r="BY133" s="29"/>
      <c r="BZ133" s="29"/>
      <c r="CA133" s="29"/>
      <c r="CB133" s="29"/>
      <c r="CC133" s="29"/>
      <c r="CD133" s="29"/>
      <c r="CE133" s="29"/>
      <c r="CF133" s="29"/>
      <c r="CG133" s="29"/>
      <c r="CH133" s="29"/>
      <c r="CI133" s="29"/>
      <c r="CJ133" s="29"/>
      <c r="CK133" s="29"/>
      <c r="CL133" s="29"/>
      <c r="CM133" s="29"/>
      <c r="CN133" s="29"/>
      <c r="CO133" s="29"/>
      <c r="CP133" s="29"/>
      <c r="CQ133" s="29"/>
      <c r="CR133" s="29"/>
      <c r="CS133" s="29"/>
      <c r="CT133" s="29"/>
      <c r="CU133" s="29"/>
      <c r="CV133" s="29"/>
      <c r="CW133" s="29"/>
      <c r="CX133" s="29"/>
      <c r="CY133" s="29"/>
      <c r="CZ133" s="29"/>
      <c r="DA133" s="29"/>
      <c r="DB133" s="29"/>
      <c r="DC133" s="29"/>
      <c r="DD133" s="29"/>
      <c r="DE133" s="29"/>
      <c r="DF133" s="29"/>
      <c r="DG133" s="29"/>
      <c r="DH133" s="29"/>
      <c r="DI133" s="29"/>
      <c r="DJ133" s="29"/>
      <c r="DK133" s="29"/>
      <c r="DL133" s="29"/>
      <c r="DM133" s="29"/>
      <c r="DN133" s="29"/>
      <c r="DO133" s="29"/>
      <c r="DP133" s="29"/>
      <c r="DQ133" s="29"/>
      <c r="DR133" s="29"/>
      <c r="DS133" s="29"/>
      <c r="DT133" s="29"/>
      <c r="DU133" s="29"/>
      <c r="DV133" s="29"/>
      <c r="DW133" s="29"/>
      <c r="DX133" s="29"/>
      <c r="DY133" s="29"/>
      <c r="DZ133" s="29"/>
      <c r="EA133" s="29"/>
      <c r="EB133" s="29"/>
      <c r="EC133" s="29"/>
      <c r="ED133" s="29"/>
      <c r="EE133" s="29"/>
      <c r="EF133" s="29"/>
      <c r="EG133" s="29"/>
      <c r="EH133" s="29"/>
      <c r="EI133" s="29"/>
      <c r="EJ133" s="29"/>
      <c r="EK133" s="29"/>
      <c r="EL133" s="29"/>
      <c r="ER133" s="3"/>
      <c r="ES133" s="3"/>
      <c r="ET133" s="3"/>
    </row>
    <row r="134" spans="4:150" ht="15.75" customHeight="1" x14ac:dyDescent="0.25">
      <c r="D134" s="54"/>
      <c r="E134" s="54"/>
      <c r="F134" s="55"/>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c r="AY134" s="29"/>
      <c r="AZ134" s="29"/>
      <c r="BA134" s="29"/>
      <c r="BB134" s="29"/>
      <c r="BC134" s="29"/>
      <c r="BD134" s="29"/>
      <c r="BE134" s="29"/>
      <c r="BF134" s="29"/>
      <c r="BG134" s="29"/>
      <c r="BH134" s="29"/>
      <c r="BI134" s="29"/>
      <c r="BJ134" s="29"/>
      <c r="BK134" s="29"/>
      <c r="BL134" s="29"/>
      <c r="BM134" s="29"/>
      <c r="BN134" s="29"/>
      <c r="BO134" s="29"/>
      <c r="BP134" s="29"/>
      <c r="BQ134" s="29"/>
      <c r="BR134" s="29"/>
      <c r="BS134" s="29"/>
      <c r="BT134" s="29"/>
      <c r="BU134" s="29"/>
      <c r="BV134" s="29"/>
      <c r="BW134" s="29"/>
      <c r="BX134" s="29"/>
      <c r="BY134" s="29"/>
      <c r="BZ134" s="29"/>
      <c r="CA134" s="29"/>
      <c r="CB134" s="29"/>
      <c r="CC134" s="29"/>
      <c r="CD134" s="29"/>
      <c r="CE134" s="29"/>
      <c r="CF134" s="29"/>
      <c r="CG134" s="29"/>
      <c r="CH134" s="29"/>
      <c r="CI134" s="29"/>
      <c r="CJ134" s="29"/>
      <c r="CK134" s="29"/>
      <c r="CL134" s="29"/>
      <c r="CM134" s="29"/>
      <c r="CN134" s="29"/>
      <c r="CO134" s="29"/>
      <c r="CP134" s="29"/>
      <c r="CQ134" s="29"/>
      <c r="CR134" s="29"/>
      <c r="CS134" s="29"/>
      <c r="CT134" s="29"/>
      <c r="CU134" s="29"/>
      <c r="CV134" s="29"/>
      <c r="CW134" s="29"/>
      <c r="CX134" s="29"/>
      <c r="CY134" s="29"/>
      <c r="CZ134" s="29"/>
      <c r="DA134" s="29"/>
      <c r="DB134" s="29"/>
      <c r="DC134" s="29"/>
      <c r="DD134" s="29"/>
      <c r="DE134" s="29"/>
      <c r="DF134" s="29"/>
      <c r="DG134" s="29"/>
      <c r="DH134" s="29"/>
      <c r="DI134" s="29"/>
      <c r="DJ134" s="29"/>
      <c r="DK134" s="29"/>
      <c r="DL134" s="29"/>
      <c r="DM134" s="29"/>
      <c r="DN134" s="29"/>
      <c r="DO134" s="29"/>
      <c r="DP134" s="29"/>
      <c r="DQ134" s="29"/>
      <c r="DR134" s="29"/>
      <c r="DS134" s="29"/>
      <c r="DT134" s="29"/>
      <c r="DU134" s="29"/>
      <c r="DV134" s="29"/>
      <c r="DW134" s="29"/>
      <c r="DX134" s="29"/>
      <c r="DY134" s="29"/>
      <c r="DZ134" s="29"/>
      <c r="EA134" s="29"/>
      <c r="EB134" s="29"/>
      <c r="EC134" s="29"/>
      <c r="ED134" s="29"/>
      <c r="EE134" s="29"/>
      <c r="EF134" s="29"/>
      <c r="EG134" s="29"/>
      <c r="EH134" s="29"/>
      <c r="EI134" s="29"/>
      <c r="EJ134" s="29"/>
      <c r="EK134" s="29"/>
      <c r="EL134" s="29"/>
      <c r="ER134" s="3"/>
      <c r="ES134" s="3"/>
      <c r="ET134" s="3"/>
    </row>
    <row r="135" spans="4:150" ht="15.75" customHeight="1" x14ac:dyDescent="0.25">
      <c r="D135" s="54"/>
      <c r="E135" s="54"/>
      <c r="F135" s="55"/>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c r="AY135" s="29"/>
      <c r="AZ135" s="29"/>
      <c r="BA135" s="29"/>
      <c r="BB135" s="29"/>
      <c r="BC135" s="29"/>
      <c r="BD135" s="29"/>
      <c r="BE135" s="29"/>
      <c r="BF135" s="29"/>
      <c r="BG135" s="29"/>
      <c r="BH135" s="29"/>
      <c r="BI135" s="29"/>
      <c r="BJ135" s="29"/>
      <c r="BK135" s="29"/>
      <c r="BL135" s="29"/>
      <c r="BM135" s="29"/>
      <c r="BN135" s="29"/>
      <c r="BO135" s="29"/>
      <c r="BP135" s="29"/>
      <c r="BQ135" s="29"/>
      <c r="BR135" s="29"/>
      <c r="BS135" s="29"/>
      <c r="BT135" s="29"/>
      <c r="BU135" s="29"/>
      <c r="BV135" s="29"/>
      <c r="BW135" s="29"/>
      <c r="BX135" s="29"/>
      <c r="BY135" s="29"/>
      <c r="BZ135" s="29"/>
      <c r="CA135" s="29"/>
      <c r="CB135" s="29"/>
      <c r="CC135" s="29"/>
      <c r="CD135" s="29"/>
      <c r="CE135" s="29"/>
      <c r="CF135" s="29"/>
      <c r="CG135" s="29"/>
      <c r="CH135" s="29"/>
      <c r="CI135" s="29"/>
      <c r="CJ135" s="29"/>
      <c r="CK135" s="29"/>
      <c r="CL135" s="29"/>
      <c r="CM135" s="29"/>
      <c r="CN135" s="29"/>
      <c r="CO135" s="29"/>
      <c r="CP135" s="29"/>
      <c r="CQ135" s="29"/>
      <c r="CR135" s="29"/>
      <c r="CS135" s="29"/>
      <c r="CT135" s="29"/>
      <c r="CU135" s="29"/>
      <c r="CV135" s="29"/>
      <c r="CW135" s="29"/>
      <c r="CX135" s="29"/>
      <c r="CY135" s="29"/>
      <c r="CZ135" s="29"/>
      <c r="DA135" s="29"/>
      <c r="DB135" s="29"/>
      <c r="DC135" s="29"/>
      <c r="DD135" s="29"/>
      <c r="DE135" s="29"/>
      <c r="DF135" s="29"/>
      <c r="DG135" s="29"/>
      <c r="DH135" s="29"/>
      <c r="DI135" s="29"/>
      <c r="DJ135" s="29"/>
      <c r="DK135" s="29"/>
      <c r="DL135" s="29"/>
      <c r="DM135" s="29"/>
      <c r="DN135" s="29"/>
      <c r="DO135" s="29"/>
      <c r="DP135" s="29"/>
      <c r="DQ135" s="29"/>
      <c r="DR135" s="29"/>
      <c r="DS135" s="29"/>
      <c r="DT135" s="29"/>
      <c r="DU135" s="29"/>
      <c r="DV135" s="29"/>
      <c r="DW135" s="29"/>
      <c r="DX135" s="29"/>
      <c r="DY135" s="29"/>
      <c r="DZ135" s="29"/>
      <c r="EA135" s="29"/>
      <c r="EB135" s="29"/>
      <c r="EC135" s="29"/>
      <c r="ED135" s="29"/>
      <c r="EE135" s="29"/>
      <c r="EF135" s="29"/>
      <c r="EG135" s="29"/>
      <c r="EH135" s="29"/>
      <c r="EI135" s="29"/>
      <c r="EJ135" s="29"/>
      <c r="EK135" s="29"/>
      <c r="EL135" s="29"/>
      <c r="ER135" s="3"/>
      <c r="ES135" s="3"/>
      <c r="ET135" s="3"/>
    </row>
    <row r="136" spans="4:150" ht="15.75" customHeight="1" x14ac:dyDescent="0.25">
      <c r="D136" s="54"/>
      <c r="E136" s="54"/>
      <c r="F136" s="55"/>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c r="AY136" s="29"/>
      <c r="AZ136" s="29"/>
      <c r="BA136" s="29"/>
      <c r="BB136" s="29"/>
      <c r="BC136" s="29"/>
      <c r="BD136" s="29"/>
      <c r="BE136" s="29"/>
      <c r="BF136" s="29"/>
      <c r="BG136" s="29"/>
      <c r="BH136" s="29"/>
      <c r="BI136" s="29"/>
      <c r="BJ136" s="29"/>
      <c r="BK136" s="29"/>
      <c r="BL136" s="29"/>
      <c r="BM136" s="29"/>
      <c r="BN136" s="29"/>
      <c r="BO136" s="29"/>
      <c r="BP136" s="29"/>
      <c r="BQ136" s="29"/>
      <c r="BR136" s="29"/>
      <c r="BS136" s="29"/>
      <c r="BT136" s="29"/>
      <c r="BU136" s="29"/>
      <c r="BV136" s="29"/>
      <c r="BW136" s="29"/>
      <c r="BX136" s="29"/>
      <c r="BY136" s="29"/>
      <c r="BZ136" s="29"/>
      <c r="CA136" s="29"/>
      <c r="CB136" s="29"/>
      <c r="CC136" s="29"/>
      <c r="CD136" s="29"/>
      <c r="CE136" s="29"/>
      <c r="CF136" s="29"/>
      <c r="CG136" s="29"/>
      <c r="CH136" s="29"/>
      <c r="CI136" s="29"/>
      <c r="CJ136" s="29"/>
      <c r="CK136" s="29"/>
      <c r="CL136" s="29"/>
      <c r="CM136" s="29"/>
      <c r="CN136" s="29"/>
      <c r="CO136" s="29"/>
      <c r="CP136" s="29"/>
      <c r="CQ136" s="29"/>
      <c r="CR136" s="29"/>
      <c r="CS136" s="29"/>
      <c r="CT136" s="29"/>
      <c r="CU136" s="29"/>
      <c r="CV136" s="29"/>
      <c r="CW136" s="29"/>
      <c r="CX136" s="29"/>
      <c r="CY136" s="29"/>
      <c r="CZ136" s="29"/>
      <c r="DA136" s="29"/>
      <c r="DB136" s="29"/>
      <c r="DC136" s="29"/>
      <c r="DD136" s="29"/>
      <c r="DE136" s="29"/>
      <c r="DF136" s="29"/>
      <c r="DG136" s="29"/>
      <c r="DH136" s="29"/>
      <c r="DI136" s="29"/>
      <c r="DJ136" s="29"/>
      <c r="DK136" s="29"/>
      <c r="DL136" s="29"/>
      <c r="DM136" s="29"/>
      <c r="DN136" s="29"/>
      <c r="DO136" s="29"/>
      <c r="DP136" s="29"/>
      <c r="DQ136" s="29"/>
      <c r="DR136" s="29"/>
      <c r="DS136" s="29"/>
      <c r="DT136" s="29"/>
      <c r="DU136" s="29"/>
      <c r="DV136" s="29"/>
      <c r="DW136" s="29"/>
      <c r="DX136" s="29"/>
      <c r="DY136" s="29"/>
      <c r="DZ136" s="29"/>
      <c r="EA136" s="29"/>
      <c r="EB136" s="29"/>
      <c r="EC136" s="29"/>
      <c r="ED136" s="29"/>
      <c r="EE136" s="29"/>
      <c r="EF136" s="29"/>
      <c r="EG136" s="29"/>
      <c r="EH136" s="29"/>
      <c r="EI136" s="29"/>
      <c r="EJ136" s="29"/>
      <c r="EK136" s="29"/>
      <c r="EL136" s="29"/>
      <c r="ER136" s="3"/>
      <c r="ES136" s="3"/>
      <c r="ET136" s="3"/>
    </row>
    <row r="137" spans="4:150" ht="15.75" customHeight="1" x14ac:dyDescent="0.25">
      <c r="D137" s="54"/>
      <c r="E137" s="54"/>
      <c r="F137" s="55"/>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c r="AY137" s="29"/>
      <c r="AZ137" s="29"/>
      <c r="BA137" s="29"/>
      <c r="BB137" s="29"/>
      <c r="BC137" s="29"/>
      <c r="BD137" s="29"/>
      <c r="BE137" s="29"/>
      <c r="BF137" s="29"/>
      <c r="BG137" s="29"/>
      <c r="BH137" s="29"/>
      <c r="BI137" s="29"/>
      <c r="BJ137" s="29"/>
      <c r="BK137" s="29"/>
      <c r="BL137" s="29"/>
      <c r="BM137" s="29"/>
      <c r="BN137" s="29"/>
      <c r="BO137" s="29"/>
      <c r="BP137" s="29"/>
      <c r="BQ137" s="29"/>
      <c r="BR137" s="29"/>
      <c r="BS137" s="29"/>
      <c r="BT137" s="29"/>
      <c r="BU137" s="29"/>
      <c r="BV137" s="29"/>
      <c r="BW137" s="29"/>
      <c r="BX137" s="29"/>
      <c r="BY137" s="29"/>
      <c r="BZ137" s="29"/>
      <c r="CA137" s="29"/>
      <c r="CB137" s="29"/>
      <c r="CC137" s="29"/>
      <c r="CD137" s="29"/>
      <c r="CE137" s="29"/>
      <c r="CF137" s="29"/>
      <c r="CG137" s="29"/>
      <c r="CH137" s="29"/>
      <c r="CI137" s="29"/>
      <c r="CJ137" s="29"/>
      <c r="CK137" s="29"/>
      <c r="CL137" s="29"/>
      <c r="CM137" s="29"/>
      <c r="CN137" s="29"/>
      <c r="CO137" s="29"/>
      <c r="CP137" s="29"/>
      <c r="CQ137" s="29"/>
      <c r="CR137" s="29"/>
      <c r="CS137" s="29"/>
      <c r="CT137" s="29"/>
      <c r="CU137" s="29"/>
      <c r="CV137" s="29"/>
      <c r="CW137" s="29"/>
      <c r="CX137" s="29"/>
      <c r="CY137" s="29"/>
      <c r="CZ137" s="29"/>
      <c r="DA137" s="29"/>
      <c r="DB137" s="29"/>
      <c r="DC137" s="29"/>
      <c r="DD137" s="29"/>
      <c r="DE137" s="29"/>
      <c r="DF137" s="29"/>
      <c r="DG137" s="29"/>
      <c r="DH137" s="29"/>
      <c r="DI137" s="29"/>
      <c r="DJ137" s="29"/>
      <c r="DK137" s="29"/>
      <c r="DL137" s="29"/>
      <c r="DM137" s="29"/>
      <c r="DN137" s="29"/>
      <c r="DO137" s="29"/>
      <c r="DP137" s="29"/>
      <c r="DQ137" s="29"/>
      <c r="DR137" s="29"/>
      <c r="DS137" s="29"/>
      <c r="DT137" s="29"/>
      <c r="DU137" s="29"/>
      <c r="DV137" s="29"/>
      <c r="DW137" s="29"/>
      <c r="DX137" s="29"/>
      <c r="DY137" s="29"/>
      <c r="DZ137" s="29"/>
      <c r="EA137" s="29"/>
      <c r="EB137" s="29"/>
      <c r="EC137" s="29"/>
      <c r="ED137" s="29"/>
      <c r="EE137" s="29"/>
      <c r="EF137" s="29"/>
      <c r="EG137" s="29"/>
      <c r="EH137" s="29"/>
      <c r="EI137" s="29"/>
      <c r="EJ137" s="29"/>
      <c r="EK137" s="29"/>
      <c r="EL137" s="29"/>
      <c r="ER137" s="3"/>
      <c r="ES137" s="3"/>
      <c r="ET137" s="3"/>
    </row>
    <row r="138" spans="4:150" ht="15.75" customHeight="1" x14ac:dyDescent="0.25">
      <c r="D138" s="54"/>
      <c r="E138" s="54"/>
      <c r="F138" s="55"/>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c r="BD138" s="29"/>
      <c r="BE138" s="29"/>
      <c r="BF138" s="29"/>
      <c r="BG138" s="29"/>
      <c r="BH138" s="29"/>
      <c r="BI138" s="29"/>
      <c r="BJ138" s="29"/>
      <c r="BK138" s="29"/>
      <c r="BL138" s="29"/>
      <c r="BM138" s="29"/>
      <c r="BN138" s="29"/>
      <c r="BO138" s="29"/>
      <c r="BP138" s="29"/>
      <c r="BQ138" s="29"/>
      <c r="BR138" s="29"/>
      <c r="BS138" s="29"/>
      <c r="BT138" s="29"/>
      <c r="BU138" s="29"/>
      <c r="BV138" s="29"/>
      <c r="BW138" s="29"/>
      <c r="BX138" s="29"/>
      <c r="BY138" s="29"/>
      <c r="BZ138" s="29"/>
      <c r="CA138" s="29"/>
      <c r="CB138" s="29"/>
      <c r="CC138" s="29"/>
      <c r="CD138" s="29"/>
      <c r="CE138" s="29"/>
      <c r="CF138" s="29"/>
      <c r="CG138" s="29"/>
      <c r="CH138" s="29"/>
      <c r="CI138" s="29"/>
      <c r="CJ138" s="29"/>
      <c r="CK138" s="29"/>
      <c r="CL138" s="29"/>
      <c r="CM138" s="29"/>
      <c r="CN138" s="29"/>
      <c r="CO138" s="29"/>
      <c r="CP138" s="29"/>
      <c r="CQ138" s="29"/>
      <c r="CR138" s="29"/>
      <c r="CS138" s="29"/>
      <c r="CT138" s="29"/>
      <c r="CU138" s="29"/>
      <c r="CV138" s="29"/>
      <c r="CW138" s="29"/>
      <c r="CX138" s="29"/>
      <c r="CY138" s="29"/>
      <c r="CZ138" s="29"/>
      <c r="DA138" s="29"/>
      <c r="DB138" s="29"/>
      <c r="DC138" s="29"/>
      <c r="DD138" s="29"/>
      <c r="DE138" s="29"/>
      <c r="DF138" s="29"/>
      <c r="DG138" s="29"/>
      <c r="DH138" s="29"/>
      <c r="DI138" s="29"/>
      <c r="DJ138" s="29"/>
      <c r="DK138" s="29"/>
      <c r="DL138" s="29"/>
      <c r="DM138" s="29"/>
      <c r="DN138" s="29"/>
      <c r="DO138" s="29"/>
      <c r="DP138" s="29"/>
      <c r="DQ138" s="29"/>
      <c r="DR138" s="29"/>
      <c r="DS138" s="29"/>
      <c r="DT138" s="29"/>
      <c r="DU138" s="29"/>
      <c r="DV138" s="29"/>
      <c r="DW138" s="29"/>
      <c r="DX138" s="29"/>
      <c r="DY138" s="29"/>
      <c r="DZ138" s="29"/>
      <c r="EA138" s="29"/>
      <c r="EB138" s="29"/>
      <c r="EC138" s="29"/>
      <c r="ED138" s="29"/>
      <c r="EE138" s="29"/>
      <c r="EF138" s="29"/>
      <c r="EG138" s="29"/>
      <c r="EH138" s="29"/>
      <c r="EI138" s="29"/>
      <c r="EJ138" s="29"/>
      <c r="EK138" s="29"/>
      <c r="EL138" s="29"/>
      <c r="ER138" s="3"/>
      <c r="ES138" s="3"/>
      <c r="ET138" s="3"/>
    </row>
    <row r="139" spans="4:150" ht="15.75" customHeight="1" x14ac:dyDescent="0.25">
      <c r="D139" s="54"/>
      <c r="E139" s="54"/>
      <c r="F139" s="55"/>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c r="AU139" s="29"/>
      <c r="AV139" s="29"/>
      <c r="AW139" s="29"/>
      <c r="AX139" s="29"/>
      <c r="AY139" s="29"/>
      <c r="AZ139" s="29"/>
      <c r="BA139" s="29"/>
      <c r="BB139" s="29"/>
      <c r="BC139" s="29"/>
      <c r="BD139" s="29"/>
      <c r="BE139" s="29"/>
      <c r="BF139" s="29"/>
      <c r="BG139" s="29"/>
      <c r="BH139" s="29"/>
      <c r="BI139" s="29"/>
      <c r="BJ139" s="29"/>
      <c r="BK139" s="29"/>
      <c r="BL139" s="29"/>
      <c r="BM139" s="29"/>
      <c r="BN139" s="29"/>
      <c r="BO139" s="29"/>
      <c r="BP139" s="29"/>
      <c r="BQ139" s="29"/>
      <c r="BR139" s="29"/>
      <c r="BS139" s="29"/>
      <c r="BT139" s="29"/>
      <c r="BU139" s="29"/>
      <c r="BV139" s="29"/>
      <c r="BW139" s="29"/>
      <c r="BX139" s="29"/>
      <c r="BY139" s="29"/>
      <c r="BZ139" s="29"/>
      <c r="CA139" s="29"/>
      <c r="CB139" s="29"/>
      <c r="CC139" s="29"/>
      <c r="CD139" s="29"/>
      <c r="CE139" s="29"/>
      <c r="CF139" s="29"/>
      <c r="CG139" s="29"/>
      <c r="CH139" s="29"/>
      <c r="CI139" s="29"/>
      <c r="CJ139" s="29"/>
      <c r="CK139" s="29"/>
      <c r="CL139" s="29"/>
      <c r="CM139" s="29"/>
      <c r="CN139" s="29"/>
      <c r="CO139" s="29"/>
      <c r="CP139" s="29"/>
      <c r="CQ139" s="29"/>
      <c r="CR139" s="29"/>
      <c r="CS139" s="29"/>
      <c r="CT139" s="29"/>
      <c r="CU139" s="29"/>
      <c r="CV139" s="29"/>
      <c r="CW139" s="29"/>
      <c r="CX139" s="29"/>
      <c r="CY139" s="29"/>
      <c r="CZ139" s="29"/>
      <c r="DA139" s="29"/>
      <c r="DB139" s="29"/>
      <c r="DC139" s="29"/>
      <c r="DD139" s="29"/>
      <c r="DE139" s="29"/>
      <c r="DF139" s="29"/>
      <c r="DG139" s="29"/>
      <c r="DH139" s="29"/>
      <c r="DI139" s="29"/>
      <c r="DJ139" s="29"/>
      <c r="DK139" s="29"/>
      <c r="DL139" s="29"/>
      <c r="DM139" s="29"/>
      <c r="DN139" s="29"/>
      <c r="DO139" s="29"/>
      <c r="DP139" s="29"/>
      <c r="DQ139" s="29"/>
      <c r="DR139" s="29"/>
      <c r="DS139" s="29"/>
      <c r="DT139" s="29"/>
      <c r="DU139" s="29"/>
      <c r="DV139" s="29"/>
      <c r="DW139" s="29"/>
      <c r="DX139" s="29"/>
      <c r="DY139" s="29"/>
      <c r="DZ139" s="29"/>
      <c r="EA139" s="29"/>
      <c r="EB139" s="29"/>
      <c r="EC139" s="29"/>
      <c r="ED139" s="29"/>
      <c r="EE139" s="29"/>
      <c r="EF139" s="29"/>
      <c r="EG139" s="29"/>
      <c r="EH139" s="29"/>
      <c r="EI139" s="29"/>
      <c r="EJ139" s="29"/>
      <c r="EK139" s="29"/>
      <c r="EL139" s="29"/>
      <c r="ER139" s="3"/>
      <c r="ES139" s="3"/>
      <c r="ET139" s="3"/>
    </row>
    <row r="140" spans="4:150" ht="15.75" customHeight="1" x14ac:dyDescent="0.25">
      <c r="D140" s="54"/>
      <c r="E140" s="54"/>
      <c r="F140" s="55"/>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c r="AY140" s="29"/>
      <c r="AZ140" s="29"/>
      <c r="BA140" s="29"/>
      <c r="BB140" s="29"/>
      <c r="BC140" s="29"/>
      <c r="BD140" s="29"/>
      <c r="BE140" s="29"/>
      <c r="BF140" s="29"/>
      <c r="BG140" s="29"/>
      <c r="BH140" s="29"/>
      <c r="BI140" s="29"/>
      <c r="BJ140" s="29"/>
      <c r="BK140" s="29"/>
      <c r="BL140" s="29"/>
      <c r="BM140" s="29"/>
      <c r="BN140" s="29"/>
      <c r="BO140" s="29"/>
      <c r="BP140" s="29"/>
      <c r="BQ140" s="29"/>
      <c r="BR140" s="29"/>
      <c r="BS140" s="29"/>
      <c r="BT140" s="29"/>
      <c r="BU140" s="29"/>
      <c r="BV140" s="29"/>
      <c r="BW140" s="29"/>
      <c r="BX140" s="29"/>
      <c r="BY140" s="29"/>
      <c r="BZ140" s="29"/>
      <c r="CA140" s="29"/>
      <c r="CB140" s="29"/>
      <c r="CC140" s="29"/>
      <c r="CD140" s="29"/>
      <c r="CE140" s="29"/>
      <c r="CF140" s="29"/>
      <c r="CG140" s="29"/>
      <c r="CH140" s="29"/>
      <c r="CI140" s="29"/>
      <c r="CJ140" s="29"/>
      <c r="CK140" s="29"/>
      <c r="CL140" s="29"/>
      <c r="CM140" s="29"/>
      <c r="CN140" s="29"/>
      <c r="CO140" s="29"/>
      <c r="CP140" s="29"/>
      <c r="CQ140" s="29"/>
      <c r="CR140" s="29"/>
      <c r="CS140" s="29"/>
      <c r="CT140" s="29"/>
      <c r="CU140" s="29"/>
      <c r="CV140" s="29"/>
      <c r="CW140" s="29"/>
      <c r="CX140" s="29"/>
      <c r="CY140" s="29"/>
      <c r="CZ140" s="29"/>
      <c r="DA140" s="29"/>
      <c r="DB140" s="29"/>
      <c r="DC140" s="29"/>
      <c r="DD140" s="29"/>
      <c r="DE140" s="29"/>
      <c r="DF140" s="29"/>
      <c r="DG140" s="29"/>
      <c r="DH140" s="29"/>
      <c r="DI140" s="29"/>
      <c r="DJ140" s="29"/>
      <c r="DK140" s="29"/>
      <c r="DL140" s="29"/>
      <c r="DM140" s="29"/>
      <c r="DN140" s="29"/>
      <c r="DO140" s="29"/>
      <c r="DP140" s="29"/>
      <c r="DQ140" s="29"/>
      <c r="DR140" s="29"/>
      <c r="DS140" s="29"/>
      <c r="DT140" s="29"/>
      <c r="DU140" s="29"/>
      <c r="DV140" s="29"/>
      <c r="DW140" s="29"/>
      <c r="DX140" s="29"/>
      <c r="DY140" s="29"/>
      <c r="DZ140" s="29"/>
      <c r="EA140" s="29"/>
      <c r="EB140" s="29"/>
      <c r="EC140" s="29"/>
      <c r="ED140" s="29"/>
      <c r="EE140" s="29"/>
      <c r="EF140" s="29"/>
      <c r="EG140" s="29"/>
      <c r="EH140" s="29"/>
      <c r="EI140" s="29"/>
      <c r="EJ140" s="29"/>
      <c r="EK140" s="29"/>
      <c r="EL140" s="29"/>
      <c r="ER140" s="3"/>
      <c r="ES140" s="3"/>
      <c r="ET140" s="3"/>
    </row>
    <row r="141" spans="4:150" ht="15.75" customHeight="1" x14ac:dyDescent="0.25">
      <c r="D141" s="54"/>
      <c r="E141" s="54"/>
      <c r="F141" s="55"/>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c r="AZ141" s="29"/>
      <c r="BA141" s="29"/>
      <c r="BB141" s="29"/>
      <c r="BC141" s="29"/>
      <c r="BD141" s="29"/>
      <c r="BE141" s="29"/>
      <c r="BF141" s="29"/>
      <c r="BG141" s="29"/>
      <c r="BH141" s="29"/>
      <c r="BI141" s="29"/>
      <c r="BJ141" s="29"/>
      <c r="BK141" s="29"/>
      <c r="BL141" s="29"/>
      <c r="BM141" s="29"/>
      <c r="BN141" s="29"/>
      <c r="BO141" s="29"/>
      <c r="BP141" s="29"/>
      <c r="BQ141" s="29"/>
      <c r="BR141" s="29"/>
      <c r="BS141" s="29"/>
      <c r="BT141" s="29"/>
      <c r="BU141" s="29"/>
      <c r="BV141" s="29"/>
      <c r="BW141" s="29"/>
      <c r="BX141" s="29"/>
      <c r="BY141" s="29"/>
      <c r="BZ141" s="29"/>
      <c r="CA141" s="29"/>
      <c r="CB141" s="29"/>
      <c r="CC141" s="29"/>
      <c r="CD141" s="29"/>
      <c r="CE141" s="29"/>
      <c r="CF141" s="29"/>
      <c r="CG141" s="29"/>
      <c r="CH141" s="29"/>
      <c r="CI141" s="29"/>
      <c r="CJ141" s="29"/>
      <c r="CK141" s="29"/>
      <c r="CL141" s="29"/>
      <c r="CM141" s="29"/>
      <c r="CN141" s="29"/>
      <c r="CO141" s="29"/>
      <c r="CP141" s="29"/>
      <c r="CQ141" s="29"/>
      <c r="CR141" s="29"/>
      <c r="CS141" s="29"/>
      <c r="CT141" s="29"/>
      <c r="CU141" s="29"/>
      <c r="CV141" s="29"/>
      <c r="CW141" s="29"/>
      <c r="CX141" s="29"/>
      <c r="CY141" s="29"/>
      <c r="CZ141" s="29"/>
      <c r="DA141" s="29"/>
      <c r="DB141" s="29"/>
      <c r="DC141" s="29"/>
      <c r="DD141" s="29"/>
      <c r="DE141" s="29"/>
      <c r="DF141" s="29"/>
      <c r="DG141" s="29"/>
      <c r="DH141" s="29"/>
      <c r="DI141" s="29"/>
      <c r="DJ141" s="29"/>
      <c r="DK141" s="29"/>
      <c r="DL141" s="29"/>
      <c r="DM141" s="29"/>
      <c r="DN141" s="29"/>
      <c r="DO141" s="29"/>
      <c r="DP141" s="29"/>
      <c r="DQ141" s="29"/>
      <c r="DR141" s="29"/>
      <c r="DS141" s="29"/>
      <c r="DT141" s="29"/>
      <c r="DU141" s="29"/>
      <c r="DV141" s="29"/>
      <c r="DW141" s="29"/>
      <c r="DX141" s="29"/>
      <c r="DY141" s="29"/>
      <c r="DZ141" s="29"/>
      <c r="EA141" s="29"/>
      <c r="EB141" s="29"/>
      <c r="EC141" s="29"/>
      <c r="ED141" s="29"/>
      <c r="EE141" s="29"/>
      <c r="EF141" s="29"/>
      <c r="EG141" s="29"/>
      <c r="EH141" s="29"/>
      <c r="EI141" s="29"/>
      <c r="EJ141" s="29"/>
      <c r="EK141" s="29"/>
      <c r="EL141" s="29"/>
      <c r="ER141" s="3"/>
      <c r="ES141" s="3"/>
      <c r="ET141" s="3"/>
    </row>
    <row r="142" spans="4:150" ht="15.75" customHeight="1" x14ac:dyDescent="0.25">
      <c r="D142" s="54"/>
      <c r="E142" s="54"/>
      <c r="F142" s="55"/>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c r="AZ142" s="29"/>
      <c r="BA142" s="29"/>
      <c r="BB142" s="29"/>
      <c r="BC142" s="29"/>
      <c r="BD142" s="29"/>
      <c r="BE142" s="29"/>
      <c r="BF142" s="29"/>
      <c r="BG142" s="29"/>
      <c r="BH142" s="29"/>
      <c r="BI142" s="29"/>
      <c r="BJ142" s="29"/>
      <c r="BK142" s="29"/>
      <c r="BL142" s="29"/>
      <c r="BM142" s="29"/>
      <c r="BN142" s="29"/>
      <c r="BO142" s="29"/>
      <c r="BP142" s="29"/>
      <c r="BQ142" s="29"/>
      <c r="BR142" s="29"/>
      <c r="BS142" s="29"/>
      <c r="BT142" s="29"/>
      <c r="BU142" s="29"/>
      <c r="BV142" s="29"/>
      <c r="BW142" s="29"/>
      <c r="BX142" s="29"/>
      <c r="BY142" s="29"/>
      <c r="BZ142" s="29"/>
      <c r="CA142" s="29"/>
      <c r="CB142" s="29"/>
      <c r="CC142" s="29"/>
      <c r="CD142" s="29"/>
      <c r="CE142" s="29"/>
      <c r="CF142" s="29"/>
      <c r="CG142" s="29"/>
      <c r="CH142" s="29"/>
      <c r="CI142" s="29"/>
      <c r="CJ142" s="29"/>
      <c r="CK142" s="29"/>
      <c r="CL142" s="29"/>
      <c r="CM142" s="29"/>
      <c r="CN142" s="29"/>
      <c r="CO142" s="29"/>
      <c r="CP142" s="29"/>
      <c r="CQ142" s="29"/>
      <c r="CR142" s="29"/>
      <c r="CS142" s="29"/>
      <c r="CT142" s="29"/>
      <c r="CU142" s="29"/>
      <c r="CV142" s="29"/>
      <c r="CW142" s="29"/>
      <c r="CX142" s="29"/>
      <c r="CY142" s="29"/>
      <c r="CZ142" s="29"/>
      <c r="DA142" s="29"/>
      <c r="DB142" s="29"/>
      <c r="DC142" s="29"/>
      <c r="DD142" s="29"/>
      <c r="DE142" s="29"/>
      <c r="DF142" s="29"/>
      <c r="DG142" s="29"/>
      <c r="DH142" s="29"/>
      <c r="DI142" s="29"/>
      <c r="DJ142" s="29"/>
      <c r="DK142" s="29"/>
      <c r="DL142" s="29"/>
      <c r="DM142" s="29"/>
      <c r="DN142" s="29"/>
      <c r="DO142" s="29"/>
      <c r="DP142" s="29"/>
      <c r="DQ142" s="29"/>
      <c r="DR142" s="29"/>
      <c r="DS142" s="29"/>
      <c r="DT142" s="29"/>
      <c r="DU142" s="29"/>
      <c r="DV142" s="29"/>
      <c r="DW142" s="29"/>
      <c r="DX142" s="29"/>
      <c r="DY142" s="29"/>
      <c r="DZ142" s="29"/>
      <c r="EA142" s="29"/>
      <c r="EB142" s="29"/>
      <c r="EC142" s="29"/>
      <c r="ED142" s="29"/>
      <c r="EE142" s="29"/>
      <c r="EF142" s="29"/>
      <c r="EG142" s="29"/>
      <c r="EH142" s="29"/>
      <c r="EI142" s="29"/>
      <c r="EJ142" s="29"/>
      <c r="EK142" s="29"/>
      <c r="EL142" s="29"/>
      <c r="ER142" s="3"/>
      <c r="ES142" s="3"/>
      <c r="ET142" s="3"/>
    </row>
    <row r="143" spans="4:150" ht="15.75" customHeight="1" x14ac:dyDescent="0.25">
      <c r="D143" s="54"/>
      <c r="E143" s="54"/>
      <c r="F143" s="55"/>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c r="AY143" s="29"/>
      <c r="AZ143" s="29"/>
      <c r="BA143" s="29"/>
      <c r="BB143" s="29"/>
      <c r="BC143" s="29"/>
      <c r="BD143" s="29"/>
      <c r="BE143" s="29"/>
      <c r="BF143" s="29"/>
      <c r="BG143" s="29"/>
      <c r="BH143" s="29"/>
      <c r="BI143" s="29"/>
      <c r="BJ143" s="29"/>
      <c r="BK143" s="29"/>
      <c r="BL143" s="29"/>
      <c r="BM143" s="29"/>
      <c r="BN143" s="29"/>
      <c r="BO143" s="29"/>
      <c r="BP143" s="29"/>
      <c r="BQ143" s="29"/>
      <c r="BR143" s="29"/>
      <c r="BS143" s="29"/>
      <c r="BT143" s="29"/>
      <c r="BU143" s="29"/>
      <c r="BV143" s="29"/>
      <c r="BW143" s="29"/>
      <c r="BX143" s="29"/>
      <c r="BY143" s="29"/>
      <c r="BZ143" s="29"/>
      <c r="CA143" s="29"/>
      <c r="CB143" s="29"/>
      <c r="CC143" s="29"/>
      <c r="CD143" s="29"/>
      <c r="CE143" s="29"/>
      <c r="CF143" s="29"/>
      <c r="CG143" s="29"/>
      <c r="CH143" s="29"/>
      <c r="CI143" s="29"/>
      <c r="CJ143" s="29"/>
      <c r="CK143" s="29"/>
      <c r="CL143" s="29"/>
      <c r="CM143" s="29"/>
      <c r="CN143" s="29"/>
      <c r="CO143" s="29"/>
      <c r="CP143" s="29"/>
      <c r="CQ143" s="29"/>
      <c r="CR143" s="29"/>
      <c r="CS143" s="29"/>
      <c r="CT143" s="29"/>
      <c r="CU143" s="29"/>
      <c r="CV143" s="29"/>
      <c r="CW143" s="29"/>
      <c r="CX143" s="29"/>
      <c r="CY143" s="29"/>
      <c r="CZ143" s="29"/>
      <c r="DA143" s="29"/>
      <c r="DB143" s="29"/>
      <c r="DC143" s="29"/>
      <c r="DD143" s="29"/>
      <c r="DE143" s="29"/>
      <c r="DF143" s="29"/>
      <c r="DG143" s="29"/>
      <c r="DH143" s="29"/>
      <c r="DI143" s="29"/>
      <c r="DJ143" s="29"/>
      <c r="DK143" s="29"/>
      <c r="DL143" s="29"/>
      <c r="DM143" s="29"/>
      <c r="DN143" s="29"/>
      <c r="DO143" s="29"/>
      <c r="DP143" s="29"/>
      <c r="DQ143" s="29"/>
      <c r="DR143" s="29"/>
      <c r="DS143" s="29"/>
      <c r="DT143" s="29"/>
      <c r="DU143" s="29"/>
      <c r="DV143" s="29"/>
      <c r="DW143" s="29"/>
      <c r="DX143" s="29"/>
      <c r="DY143" s="29"/>
      <c r="DZ143" s="29"/>
      <c r="EA143" s="29"/>
      <c r="EB143" s="29"/>
      <c r="EC143" s="29"/>
      <c r="ED143" s="29"/>
      <c r="EE143" s="29"/>
      <c r="EF143" s="29"/>
      <c r="EG143" s="29"/>
      <c r="EH143" s="29"/>
      <c r="EI143" s="29"/>
      <c r="EJ143" s="29"/>
      <c r="EK143" s="29"/>
      <c r="EL143" s="29"/>
      <c r="ER143" s="3"/>
      <c r="ES143" s="3"/>
      <c r="ET143" s="3"/>
    </row>
    <row r="144" spans="4:150" ht="15.75" customHeight="1" x14ac:dyDescent="0.25">
      <c r="D144" s="54"/>
      <c r="E144" s="54"/>
      <c r="F144" s="55"/>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c r="AZ144" s="29"/>
      <c r="BA144" s="29"/>
      <c r="BB144" s="29"/>
      <c r="BC144" s="29"/>
      <c r="BD144" s="29"/>
      <c r="BE144" s="29"/>
      <c r="BF144" s="29"/>
      <c r="BG144" s="29"/>
      <c r="BH144" s="29"/>
      <c r="BI144" s="29"/>
      <c r="BJ144" s="29"/>
      <c r="BK144" s="29"/>
      <c r="BL144" s="29"/>
      <c r="BM144" s="29"/>
      <c r="BN144" s="29"/>
      <c r="BO144" s="29"/>
      <c r="BP144" s="29"/>
      <c r="BQ144" s="29"/>
      <c r="BR144" s="29"/>
      <c r="BS144" s="29"/>
      <c r="BT144" s="29"/>
      <c r="BU144" s="29"/>
      <c r="BV144" s="29"/>
      <c r="BW144" s="29"/>
      <c r="BX144" s="29"/>
      <c r="BY144" s="29"/>
      <c r="BZ144" s="29"/>
      <c r="CA144" s="29"/>
      <c r="CB144" s="29"/>
      <c r="CC144" s="29"/>
      <c r="CD144" s="29"/>
      <c r="CE144" s="29"/>
      <c r="CF144" s="29"/>
      <c r="CG144" s="29"/>
      <c r="CH144" s="29"/>
      <c r="CI144" s="29"/>
      <c r="CJ144" s="29"/>
      <c r="CK144" s="29"/>
      <c r="CL144" s="29"/>
      <c r="CM144" s="29"/>
      <c r="CN144" s="29"/>
      <c r="CO144" s="29"/>
      <c r="CP144" s="29"/>
      <c r="CQ144" s="29"/>
      <c r="CR144" s="29"/>
      <c r="CS144" s="29"/>
      <c r="CT144" s="29"/>
      <c r="CU144" s="29"/>
      <c r="CV144" s="29"/>
      <c r="CW144" s="29"/>
      <c r="CX144" s="29"/>
      <c r="CY144" s="29"/>
      <c r="CZ144" s="29"/>
      <c r="DA144" s="29"/>
      <c r="DB144" s="29"/>
      <c r="DC144" s="29"/>
      <c r="DD144" s="29"/>
      <c r="DE144" s="29"/>
      <c r="DF144" s="29"/>
      <c r="DG144" s="29"/>
      <c r="DH144" s="29"/>
      <c r="DI144" s="29"/>
      <c r="DJ144" s="29"/>
      <c r="DK144" s="29"/>
      <c r="DL144" s="29"/>
      <c r="DM144" s="29"/>
      <c r="DN144" s="29"/>
      <c r="DO144" s="29"/>
      <c r="DP144" s="29"/>
      <c r="DQ144" s="29"/>
      <c r="DR144" s="29"/>
      <c r="DS144" s="29"/>
      <c r="DT144" s="29"/>
      <c r="DU144" s="29"/>
      <c r="DV144" s="29"/>
      <c r="DW144" s="29"/>
      <c r="DX144" s="29"/>
      <c r="DY144" s="29"/>
      <c r="DZ144" s="29"/>
      <c r="EA144" s="29"/>
      <c r="EB144" s="29"/>
      <c r="EC144" s="29"/>
      <c r="ED144" s="29"/>
      <c r="EE144" s="29"/>
      <c r="EF144" s="29"/>
      <c r="EG144" s="29"/>
      <c r="EH144" s="29"/>
      <c r="EI144" s="29"/>
      <c r="EJ144" s="29"/>
      <c r="EK144" s="29"/>
      <c r="EL144" s="29"/>
      <c r="ER144" s="3"/>
      <c r="ES144" s="3"/>
      <c r="ET144" s="3"/>
    </row>
    <row r="145" spans="4:150" ht="15.75" customHeight="1" x14ac:dyDescent="0.25">
      <c r="D145" s="54"/>
      <c r="E145" s="54"/>
      <c r="F145" s="55"/>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c r="AZ145" s="29"/>
      <c r="BA145" s="29"/>
      <c r="BB145" s="29"/>
      <c r="BC145" s="29"/>
      <c r="BD145" s="29"/>
      <c r="BE145" s="29"/>
      <c r="BF145" s="29"/>
      <c r="BG145" s="29"/>
      <c r="BH145" s="29"/>
      <c r="BI145" s="29"/>
      <c r="BJ145" s="29"/>
      <c r="BK145" s="29"/>
      <c r="BL145" s="29"/>
      <c r="BM145" s="29"/>
      <c r="BN145" s="29"/>
      <c r="BO145" s="29"/>
      <c r="BP145" s="29"/>
      <c r="BQ145" s="29"/>
      <c r="BR145" s="29"/>
      <c r="BS145" s="29"/>
      <c r="BT145" s="29"/>
      <c r="BU145" s="29"/>
      <c r="BV145" s="29"/>
      <c r="BW145" s="29"/>
      <c r="BX145" s="29"/>
      <c r="BY145" s="29"/>
      <c r="BZ145" s="29"/>
      <c r="CA145" s="29"/>
      <c r="CB145" s="29"/>
      <c r="CC145" s="29"/>
      <c r="CD145" s="29"/>
      <c r="CE145" s="29"/>
      <c r="CF145" s="29"/>
      <c r="CG145" s="29"/>
      <c r="CH145" s="29"/>
      <c r="CI145" s="29"/>
      <c r="CJ145" s="29"/>
      <c r="CK145" s="29"/>
      <c r="CL145" s="29"/>
      <c r="CM145" s="29"/>
      <c r="CN145" s="29"/>
      <c r="CO145" s="29"/>
      <c r="CP145" s="29"/>
      <c r="CQ145" s="29"/>
      <c r="CR145" s="29"/>
      <c r="CS145" s="29"/>
      <c r="CT145" s="29"/>
      <c r="CU145" s="29"/>
      <c r="CV145" s="29"/>
      <c r="CW145" s="29"/>
      <c r="CX145" s="29"/>
      <c r="CY145" s="29"/>
      <c r="CZ145" s="29"/>
      <c r="DA145" s="29"/>
      <c r="DB145" s="29"/>
      <c r="DC145" s="29"/>
      <c r="DD145" s="29"/>
      <c r="DE145" s="29"/>
      <c r="DF145" s="29"/>
      <c r="DG145" s="29"/>
      <c r="DH145" s="29"/>
      <c r="DI145" s="29"/>
      <c r="DJ145" s="29"/>
      <c r="DK145" s="29"/>
      <c r="DL145" s="29"/>
      <c r="DM145" s="29"/>
      <c r="DN145" s="29"/>
      <c r="DO145" s="29"/>
      <c r="DP145" s="29"/>
      <c r="DQ145" s="29"/>
      <c r="DR145" s="29"/>
      <c r="DS145" s="29"/>
      <c r="DT145" s="29"/>
      <c r="DU145" s="29"/>
      <c r="DV145" s="29"/>
      <c r="DW145" s="29"/>
      <c r="DX145" s="29"/>
      <c r="DY145" s="29"/>
      <c r="DZ145" s="29"/>
      <c r="EA145" s="29"/>
      <c r="EB145" s="29"/>
      <c r="EC145" s="29"/>
      <c r="ED145" s="29"/>
      <c r="EE145" s="29"/>
      <c r="EF145" s="29"/>
      <c r="EG145" s="29"/>
      <c r="EH145" s="29"/>
      <c r="EI145" s="29"/>
      <c r="EJ145" s="29"/>
      <c r="EK145" s="29"/>
      <c r="EL145" s="29"/>
      <c r="ER145" s="3"/>
      <c r="ES145" s="3"/>
      <c r="ET145" s="3"/>
    </row>
    <row r="146" spans="4:150" ht="15.75" customHeight="1" x14ac:dyDescent="0.25">
      <c r="D146" s="54"/>
      <c r="E146" s="54"/>
      <c r="F146" s="55"/>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c r="AZ146" s="29"/>
      <c r="BA146" s="29"/>
      <c r="BB146" s="29"/>
      <c r="BC146" s="29"/>
      <c r="BD146" s="29"/>
      <c r="BE146" s="29"/>
      <c r="BF146" s="29"/>
      <c r="BG146" s="29"/>
      <c r="BH146" s="29"/>
      <c r="BI146" s="29"/>
      <c r="BJ146" s="29"/>
      <c r="BK146" s="29"/>
      <c r="BL146" s="29"/>
      <c r="BM146" s="29"/>
      <c r="BN146" s="29"/>
      <c r="BO146" s="29"/>
      <c r="BP146" s="29"/>
      <c r="BQ146" s="29"/>
      <c r="BR146" s="29"/>
      <c r="BS146" s="29"/>
      <c r="BT146" s="29"/>
      <c r="BU146" s="29"/>
      <c r="BV146" s="29"/>
      <c r="BW146" s="29"/>
      <c r="BX146" s="29"/>
      <c r="BY146" s="29"/>
      <c r="BZ146" s="29"/>
      <c r="CA146" s="29"/>
      <c r="CB146" s="29"/>
      <c r="CC146" s="29"/>
      <c r="CD146" s="29"/>
      <c r="CE146" s="29"/>
      <c r="CF146" s="29"/>
      <c r="CG146" s="29"/>
      <c r="CH146" s="29"/>
      <c r="CI146" s="29"/>
      <c r="CJ146" s="29"/>
      <c r="CK146" s="29"/>
      <c r="CL146" s="29"/>
      <c r="CM146" s="29"/>
      <c r="CN146" s="29"/>
      <c r="CO146" s="29"/>
      <c r="CP146" s="29"/>
      <c r="CQ146" s="29"/>
      <c r="CR146" s="29"/>
      <c r="CS146" s="29"/>
      <c r="CT146" s="29"/>
      <c r="CU146" s="29"/>
      <c r="CV146" s="29"/>
      <c r="CW146" s="29"/>
      <c r="CX146" s="29"/>
      <c r="CY146" s="29"/>
      <c r="CZ146" s="29"/>
      <c r="DA146" s="29"/>
      <c r="DB146" s="29"/>
      <c r="DC146" s="29"/>
      <c r="DD146" s="29"/>
      <c r="DE146" s="29"/>
      <c r="DF146" s="29"/>
      <c r="DG146" s="29"/>
      <c r="DH146" s="29"/>
      <c r="DI146" s="29"/>
      <c r="DJ146" s="29"/>
      <c r="DK146" s="29"/>
      <c r="DL146" s="29"/>
      <c r="DM146" s="29"/>
      <c r="DN146" s="29"/>
      <c r="DO146" s="29"/>
      <c r="DP146" s="29"/>
      <c r="DQ146" s="29"/>
      <c r="DR146" s="29"/>
      <c r="DS146" s="29"/>
      <c r="DT146" s="29"/>
      <c r="DU146" s="29"/>
      <c r="DV146" s="29"/>
      <c r="DW146" s="29"/>
      <c r="DX146" s="29"/>
      <c r="DY146" s="29"/>
      <c r="DZ146" s="29"/>
      <c r="EA146" s="29"/>
      <c r="EB146" s="29"/>
      <c r="EC146" s="29"/>
      <c r="ED146" s="29"/>
      <c r="EE146" s="29"/>
      <c r="EF146" s="29"/>
      <c r="EG146" s="29"/>
      <c r="EH146" s="29"/>
      <c r="EI146" s="29"/>
      <c r="EJ146" s="29"/>
      <c r="EK146" s="29"/>
      <c r="EL146" s="29"/>
      <c r="ER146" s="3"/>
      <c r="ES146" s="3"/>
      <c r="ET146" s="3"/>
    </row>
    <row r="147" spans="4:150" ht="15.75" customHeight="1" x14ac:dyDescent="0.25">
      <c r="D147" s="54"/>
      <c r="E147" s="54"/>
      <c r="F147" s="55"/>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c r="BG147" s="29"/>
      <c r="BH147" s="29"/>
      <c r="BI147" s="29"/>
      <c r="BJ147" s="29"/>
      <c r="BK147" s="29"/>
      <c r="BL147" s="29"/>
      <c r="BM147" s="29"/>
      <c r="BN147" s="29"/>
      <c r="BO147" s="29"/>
      <c r="BP147" s="29"/>
      <c r="BQ147" s="29"/>
      <c r="BR147" s="29"/>
      <c r="BS147" s="29"/>
      <c r="BT147" s="29"/>
      <c r="BU147" s="29"/>
      <c r="BV147" s="29"/>
      <c r="BW147" s="29"/>
      <c r="BX147" s="29"/>
      <c r="BY147" s="29"/>
      <c r="BZ147" s="29"/>
      <c r="CA147" s="29"/>
      <c r="CB147" s="29"/>
      <c r="CC147" s="29"/>
      <c r="CD147" s="29"/>
      <c r="CE147" s="29"/>
      <c r="CF147" s="29"/>
      <c r="CG147" s="29"/>
      <c r="CH147" s="29"/>
      <c r="CI147" s="29"/>
      <c r="CJ147" s="29"/>
      <c r="CK147" s="29"/>
      <c r="CL147" s="29"/>
      <c r="CM147" s="29"/>
      <c r="CN147" s="29"/>
      <c r="CO147" s="29"/>
      <c r="CP147" s="29"/>
      <c r="CQ147" s="29"/>
      <c r="CR147" s="29"/>
      <c r="CS147" s="29"/>
      <c r="CT147" s="29"/>
      <c r="CU147" s="29"/>
      <c r="CV147" s="29"/>
      <c r="CW147" s="29"/>
      <c r="CX147" s="29"/>
      <c r="CY147" s="29"/>
      <c r="CZ147" s="29"/>
      <c r="DA147" s="29"/>
      <c r="DB147" s="29"/>
      <c r="DC147" s="29"/>
      <c r="DD147" s="29"/>
      <c r="DE147" s="29"/>
      <c r="DF147" s="29"/>
      <c r="DG147" s="29"/>
      <c r="DH147" s="29"/>
      <c r="DI147" s="29"/>
      <c r="DJ147" s="29"/>
      <c r="DK147" s="29"/>
      <c r="DL147" s="29"/>
      <c r="DM147" s="29"/>
      <c r="DN147" s="29"/>
      <c r="DO147" s="29"/>
      <c r="DP147" s="29"/>
      <c r="DQ147" s="29"/>
      <c r="DR147" s="29"/>
      <c r="DS147" s="29"/>
      <c r="DT147" s="29"/>
      <c r="DU147" s="29"/>
      <c r="DV147" s="29"/>
      <c r="DW147" s="29"/>
      <c r="DX147" s="29"/>
      <c r="DY147" s="29"/>
      <c r="DZ147" s="29"/>
      <c r="EA147" s="29"/>
      <c r="EB147" s="29"/>
      <c r="EC147" s="29"/>
      <c r="ED147" s="29"/>
      <c r="EE147" s="29"/>
      <c r="EF147" s="29"/>
      <c r="EG147" s="29"/>
      <c r="EH147" s="29"/>
      <c r="EI147" s="29"/>
      <c r="EJ147" s="29"/>
      <c r="EK147" s="29"/>
      <c r="EL147" s="29"/>
      <c r="ER147" s="3"/>
      <c r="ES147" s="3"/>
      <c r="ET147" s="3"/>
    </row>
    <row r="148" spans="4:150" ht="15.75" customHeight="1" x14ac:dyDescent="0.25">
      <c r="D148" s="54"/>
      <c r="E148" s="54"/>
      <c r="F148" s="55"/>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29"/>
      <c r="BF148" s="29"/>
      <c r="BG148" s="29"/>
      <c r="BH148" s="29"/>
      <c r="BI148" s="29"/>
      <c r="BJ148" s="29"/>
      <c r="BK148" s="29"/>
      <c r="BL148" s="29"/>
      <c r="BM148" s="29"/>
      <c r="BN148" s="29"/>
      <c r="BO148" s="29"/>
      <c r="BP148" s="29"/>
      <c r="BQ148" s="29"/>
      <c r="BR148" s="29"/>
      <c r="BS148" s="29"/>
      <c r="BT148" s="29"/>
      <c r="BU148" s="29"/>
      <c r="BV148" s="29"/>
      <c r="BW148" s="29"/>
      <c r="BX148" s="29"/>
      <c r="BY148" s="29"/>
      <c r="BZ148" s="29"/>
      <c r="CA148" s="29"/>
      <c r="CB148" s="29"/>
      <c r="CC148" s="29"/>
      <c r="CD148" s="29"/>
      <c r="CE148" s="29"/>
      <c r="CF148" s="29"/>
      <c r="CG148" s="29"/>
      <c r="CH148" s="29"/>
      <c r="CI148" s="29"/>
      <c r="CJ148" s="29"/>
      <c r="CK148" s="29"/>
      <c r="CL148" s="29"/>
      <c r="CM148" s="29"/>
      <c r="CN148" s="29"/>
      <c r="CO148" s="29"/>
      <c r="CP148" s="29"/>
      <c r="CQ148" s="29"/>
      <c r="CR148" s="29"/>
      <c r="CS148" s="29"/>
      <c r="CT148" s="29"/>
      <c r="CU148" s="29"/>
      <c r="CV148" s="29"/>
      <c r="CW148" s="29"/>
      <c r="CX148" s="29"/>
      <c r="CY148" s="29"/>
      <c r="CZ148" s="29"/>
      <c r="DA148" s="29"/>
      <c r="DB148" s="29"/>
      <c r="DC148" s="29"/>
      <c r="DD148" s="29"/>
      <c r="DE148" s="29"/>
      <c r="DF148" s="29"/>
      <c r="DG148" s="29"/>
      <c r="DH148" s="29"/>
      <c r="DI148" s="29"/>
      <c r="DJ148" s="29"/>
      <c r="DK148" s="29"/>
      <c r="DL148" s="29"/>
      <c r="DM148" s="29"/>
      <c r="DN148" s="29"/>
      <c r="DO148" s="29"/>
      <c r="DP148" s="29"/>
      <c r="DQ148" s="29"/>
      <c r="DR148" s="29"/>
      <c r="DS148" s="29"/>
      <c r="DT148" s="29"/>
      <c r="DU148" s="29"/>
      <c r="DV148" s="29"/>
      <c r="DW148" s="29"/>
      <c r="DX148" s="29"/>
      <c r="DY148" s="29"/>
      <c r="DZ148" s="29"/>
      <c r="EA148" s="29"/>
      <c r="EB148" s="29"/>
      <c r="EC148" s="29"/>
      <c r="ED148" s="29"/>
      <c r="EE148" s="29"/>
      <c r="EF148" s="29"/>
      <c r="EG148" s="29"/>
      <c r="EH148" s="29"/>
      <c r="EI148" s="29"/>
      <c r="EJ148" s="29"/>
      <c r="EK148" s="29"/>
      <c r="EL148" s="29"/>
      <c r="ER148" s="3"/>
      <c r="ES148" s="3"/>
      <c r="ET148" s="3"/>
    </row>
    <row r="149" spans="4:150" ht="15.75" customHeight="1" x14ac:dyDescent="0.25">
      <c r="D149" s="54"/>
      <c r="E149" s="54"/>
      <c r="F149" s="55"/>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c r="BD149" s="29"/>
      <c r="BE149" s="29"/>
      <c r="BF149" s="29"/>
      <c r="BG149" s="29"/>
      <c r="BH149" s="29"/>
      <c r="BI149" s="29"/>
      <c r="BJ149" s="29"/>
      <c r="BK149" s="29"/>
      <c r="BL149" s="29"/>
      <c r="BM149" s="29"/>
      <c r="BN149" s="29"/>
      <c r="BO149" s="29"/>
      <c r="BP149" s="29"/>
      <c r="BQ149" s="29"/>
      <c r="BR149" s="29"/>
      <c r="BS149" s="29"/>
      <c r="BT149" s="29"/>
      <c r="BU149" s="29"/>
      <c r="BV149" s="29"/>
      <c r="BW149" s="29"/>
      <c r="BX149" s="29"/>
      <c r="BY149" s="29"/>
      <c r="BZ149" s="29"/>
      <c r="CA149" s="29"/>
      <c r="CB149" s="29"/>
      <c r="CC149" s="29"/>
      <c r="CD149" s="29"/>
      <c r="CE149" s="29"/>
      <c r="CF149" s="29"/>
      <c r="CG149" s="29"/>
      <c r="CH149" s="29"/>
      <c r="CI149" s="29"/>
      <c r="CJ149" s="29"/>
      <c r="CK149" s="29"/>
      <c r="CL149" s="29"/>
      <c r="CM149" s="29"/>
      <c r="CN149" s="29"/>
      <c r="CO149" s="29"/>
      <c r="CP149" s="29"/>
      <c r="CQ149" s="29"/>
      <c r="CR149" s="29"/>
      <c r="CS149" s="29"/>
      <c r="CT149" s="29"/>
      <c r="CU149" s="29"/>
      <c r="CV149" s="29"/>
      <c r="CW149" s="29"/>
      <c r="CX149" s="29"/>
      <c r="CY149" s="29"/>
      <c r="CZ149" s="29"/>
      <c r="DA149" s="29"/>
      <c r="DB149" s="29"/>
      <c r="DC149" s="29"/>
      <c r="DD149" s="29"/>
      <c r="DE149" s="29"/>
      <c r="DF149" s="29"/>
      <c r="DG149" s="29"/>
      <c r="DH149" s="29"/>
      <c r="DI149" s="29"/>
      <c r="DJ149" s="29"/>
      <c r="DK149" s="29"/>
      <c r="DL149" s="29"/>
      <c r="DM149" s="29"/>
      <c r="DN149" s="29"/>
      <c r="DO149" s="29"/>
      <c r="DP149" s="29"/>
      <c r="DQ149" s="29"/>
      <c r="DR149" s="29"/>
      <c r="DS149" s="29"/>
      <c r="DT149" s="29"/>
      <c r="DU149" s="29"/>
      <c r="DV149" s="29"/>
      <c r="DW149" s="29"/>
      <c r="DX149" s="29"/>
      <c r="DY149" s="29"/>
      <c r="DZ149" s="29"/>
      <c r="EA149" s="29"/>
      <c r="EB149" s="29"/>
      <c r="EC149" s="29"/>
      <c r="ED149" s="29"/>
      <c r="EE149" s="29"/>
      <c r="EF149" s="29"/>
      <c r="EG149" s="29"/>
      <c r="EH149" s="29"/>
      <c r="EI149" s="29"/>
      <c r="EJ149" s="29"/>
      <c r="EK149" s="29"/>
      <c r="EL149" s="29"/>
      <c r="ER149" s="3"/>
      <c r="ES149" s="3"/>
      <c r="ET149" s="3"/>
    </row>
    <row r="150" spans="4:150" ht="15.75" customHeight="1" x14ac:dyDescent="0.25">
      <c r="D150" s="54"/>
      <c r="E150" s="54"/>
      <c r="F150" s="55"/>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c r="AZ150" s="29"/>
      <c r="BA150" s="29"/>
      <c r="BB150" s="29"/>
      <c r="BC150" s="29"/>
      <c r="BD150" s="29"/>
      <c r="BE150" s="29"/>
      <c r="BF150" s="29"/>
      <c r="BG150" s="29"/>
      <c r="BH150" s="29"/>
      <c r="BI150" s="29"/>
      <c r="BJ150" s="29"/>
      <c r="BK150" s="29"/>
      <c r="BL150" s="29"/>
      <c r="BM150" s="29"/>
      <c r="BN150" s="29"/>
      <c r="BO150" s="29"/>
      <c r="BP150" s="29"/>
      <c r="BQ150" s="29"/>
      <c r="BR150" s="29"/>
      <c r="BS150" s="29"/>
      <c r="BT150" s="29"/>
      <c r="BU150" s="29"/>
      <c r="BV150" s="29"/>
      <c r="BW150" s="29"/>
      <c r="BX150" s="29"/>
      <c r="BY150" s="29"/>
      <c r="BZ150" s="29"/>
      <c r="CA150" s="29"/>
      <c r="CB150" s="29"/>
      <c r="CC150" s="29"/>
      <c r="CD150" s="29"/>
      <c r="CE150" s="29"/>
      <c r="CF150" s="29"/>
      <c r="CG150" s="29"/>
      <c r="CH150" s="29"/>
      <c r="CI150" s="29"/>
      <c r="CJ150" s="29"/>
      <c r="CK150" s="29"/>
      <c r="CL150" s="29"/>
      <c r="CM150" s="29"/>
      <c r="CN150" s="29"/>
      <c r="CO150" s="29"/>
      <c r="CP150" s="29"/>
      <c r="CQ150" s="29"/>
      <c r="CR150" s="29"/>
      <c r="CS150" s="29"/>
      <c r="CT150" s="29"/>
      <c r="CU150" s="29"/>
      <c r="CV150" s="29"/>
      <c r="CW150" s="29"/>
      <c r="CX150" s="29"/>
      <c r="CY150" s="29"/>
      <c r="CZ150" s="29"/>
      <c r="DA150" s="29"/>
      <c r="DB150" s="29"/>
      <c r="DC150" s="29"/>
      <c r="DD150" s="29"/>
      <c r="DE150" s="29"/>
      <c r="DF150" s="29"/>
      <c r="DG150" s="29"/>
      <c r="DH150" s="29"/>
      <c r="DI150" s="29"/>
      <c r="DJ150" s="29"/>
      <c r="DK150" s="29"/>
      <c r="DL150" s="29"/>
      <c r="DM150" s="29"/>
      <c r="DN150" s="29"/>
      <c r="DO150" s="29"/>
      <c r="DP150" s="29"/>
      <c r="DQ150" s="29"/>
      <c r="DR150" s="29"/>
      <c r="DS150" s="29"/>
      <c r="DT150" s="29"/>
      <c r="DU150" s="29"/>
      <c r="DV150" s="29"/>
      <c r="DW150" s="29"/>
      <c r="DX150" s="29"/>
      <c r="DY150" s="29"/>
      <c r="DZ150" s="29"/>
      <c r="EA150" s="29"/>
      <c r="EB150" s="29"/>
      <c r="EC150" s="29"/>
      <c r="ED150" s="29"/>
      <c r="EE150" s="29"/>
      <c r="EF150" s="29"/>
      <c r="EG150" s="29"/>
      <c r="EH150" s="29"/>
      <c r="EI150" s="29"/>
      <c r="EJ150" s="29"/>
      <c r="EK150" s="29"/>
      <c r="EL150" s="29"/>
      <c r="ER150" s="3"/>
      <c r="ES150" s="3"/>
      <c r="ET150" s="3"/>
    </row>
    <row r="151" spans="4:150" ht="15.75" customHeight="1" x14ac:dyDescent="0.25">
      <c r="D151" s="54"/>
      <c r="E151" s="54"/>
      <c r="F151" s="55"/>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c r="AZ151" s="29"/>
      <c r="BA151" s="29"/>
      <c r="BB151" s="29"/>
      <c r="BC151" s="29"/>
      <c r="BD151" s="29"/>
      <c r="BE151" s="29"/>
      <c r="BF151" s="29"/>
      <c r="BG151" s="29"/>
      <c r="BH151" s="29"/>
      <c r="BI151" s="29"/>
      <c r="BJ151" s="29"/>
      <c r="BK151" s="29"/>
      <c r="BL151" s="29"/>
      <c r="BM151" s="29"/>
      <c r="BN151" s="29"/>
      <c r="BO151" s="29"/>
      <c r="BP151" s="29"/>
      <c r="BQ151" s="29"/>
      <c r="BR151" s="29"/>
      <c r="BS151" s="29"/>
      <c r="BT151" s="29"/>
      <c r="BU151" s="29"/>
      <c r="BV151" s="29"/>
      <c r="BW151" s="29"/>
      <c r="BX151" s="29"/>
      <c r="BY151" s="29"/>
      <c r="BZ151" s="29"/>
      <c r="CA151" s="29"/>
      <c r="CB151" s="29"/>
      <c r="CC151" s="29"/>
      <c r="CD151" s="29"/>
      <c r="CE151" s="29"/>
      <c r="CF151" s="29"/>
      <c r="CG151" s="29"/>
      <c r="CH151" s="29"/>
      <c r="CI151" s="29"/>
      <c r="CJ151" s="29"/>
      <c r="CK151" s="29"/>
      <c r="CL151" s="29"/>
      <c r="CM151" s="29"/>
      <c r="CN151" s="29"/>
      <c r="CO151" s="29"/>
      <c r="CP151" s="29"/>
      <c r="CQ151" s="29"/>
      <c r="CR151" s="29"/>
      <c r="CS151" s="29"/>
      <c r="CT151" s="29"/>
      <c r="CU151" s="29"/>
      <c r="CV151" s="29"/>
      <c r="CW151" s="29"/>
      <c r="CX151" s="29"/>
      <c r="CY151" s="29"/>
      <c r="CZ151" s="29"/>
      <c r="DA151" s="29"/>
      <c r="DB151" s="29"/>
      <c r="DC151" s="29"/>
      <c r="DD151" s="29"/>
      <c r="DE151" s="29"/>
      <c r="DF151" s="29"/>
      <c r="DG151" s="29"/>
      <c r="DH151" s="29"/>
      <c r="DI151" s="29"/>
      <c r="DJ151" s="29"/>
      <c r="DK151" s="29"/>
      <c r="DL151" s="29"/>
      <c r="DM151" s="29"/>
      <c r="DN151" s="29"/>
      <c r="DO151" s="29"/>
      <c r="DP151" s="29"/>
      <c r="DQ151" s="29"/>
      <c r="DR151" s="29"/>
      <c r="DS151" s="29"/>
      <c r="DT151" s="29"/>
      <c r="DU151" s="29"/>
      <c r="DV151" s="29"/>
      <c r="DW151" s="29"/>
      <c r="DX151" s="29"/>
      <c r="DY151" s="29"/>
      <c r="DZ151" s="29"/>
      <c r="EA151" s="29"/>
      <c r="EB151" s="29"/>
      <c r="EC151" s="29"/>
      <c r="ED151" s="29"/>
      <c r="EE151" s="29"/>
      <c r="EF151" s="29"/>
      <c r="EG151" s="29"/>
      <c r="EH151" s="29"/>
      <c r="EI151" s="29"/>
      <c r="EJ151" s="29"/>
      <c r="EK151" s="29"/>
      <c r="EL151" s="29"/>
      <c r="ER151" s="3"/>
      <c r="ES151" s="3"/>
      <c r="ET151" s="3"/>
    </row>
    <row r="152" spans="4:150" ht="15.75" customHeight="1" x14ac:dyDescent="0.25">
      <c r="D152" s="54"/>
      <c r="E152" s="54"/>
      <c r="F152" s="55"/>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c r="AZ152" s="29"/>
      <c r="BA152" s="29"/>
      <c r="BB152" s="29"/>
      <c r="BC152" s="29"/>
      <c r="BD152" s="29"/>
      <c r="BE152" s="29"/>
      <c r="BF152" s="29"/>
      <c r="BG152" s="29"/>
      <c r="BH152" s="29"/>
      <c r="BI152" s="29"/>
      <c r="BJ152" s="29"/>
      <c r="BK152" s="29"/>
      <c r="BL152" s="29"/>
      <c r="BM152" s="29"/>
      <c r="BN152" s="29"/>
      <c r="BO152" s="29"/>
      <c r="BP152" s="29"/>
      <c r="BQ152" s="29"/>
      <c r="BR152" s="29"/>
      <c r="BS152" s="29"/>
      <c r="BT152" s="29"/>
      <c r="BU152" s="29"/>
      <c r="BV152" s="29"/>
      <c r="BW152" s="29"/>
      <c r="BX152" s="29"/>
      <c r="BY152" s="29"/>
      <c r="BZ152" s="29"/>
      <c r="CA152" s="29"/>
      <c r="CB152" s="29"/>
      <c r="CC152" s="29"/>
      <c r="CD152" s="29"/>
      <c r="CE152" s="29"/>
      <c r="CF152" s="29"/>
      <c r="CG152" s="29"/>
      <c r="CH152" s="29"/>
      <c r="CI152" s="29"/>
      <c r="CJ152" s="29"/>
      <c r="CK152" s="29"/>
      <c r="CL152" s="29"/>
      <c r="CM152" s="29"/>
      <c r="CN152" s="29"/>
      <c r="CO152" s="29"/>
      <c r="CP152" s="29"/>
      <c r="CQ152" s="29"/>
      <c r="CR152" s="29"/>
      <c r="CS152" s="29"/>
      <c r="CT152" s="29"/>
      <c r="CU152" s="29"/>
      <c r="CV152" s="29"/>
      <c r="CW152" s="29"/>
      <c r="CX152" s="29"/>
      <c r="CY152" s="29"/>
      <c r="CZ152" s="29"/>
      <c r="DA152" s="29"/>
      <c r="DB152" s="29"/>
      <c r="DC152" s="29"/>
      <c r="DD152" s="29"/>
      <c r="DE152" s="29"/>
      <c r="DF152" s="29"/>
      <c r="DG152" s="29"/>
      <c r="DH152" s="29"/>
      <c r="DI152" s="29"/>
      <c r="DJ152" s="29"/>
      <c r="DK152" s="29"/>
      <c r="DL152" s="29"/>
      <c r="DM152" s="29"/>
      <c r="DN152" s="29"/>
      <c r="DO152" s="29"/>
      <c r="DP152" s="29"/>
      <c r="DQ152" s="29"/>
      <c r="DR152" s="29"/>
      <c r="DS152" s="29"/>
      <c r="DT152" s="29"/>
      <c r="DU152" s="29"/>
      <c r="DV152" s="29"/>
      <c r="DW152" s="29"/>
      <c r="DX152" s="29"/>
      <c r="DY152" s="29"/>
      <c r="DZ152" s="29"/>
      <c r="EA152" s="29"/>
      <c r="EB152" s="29"/>
      <c r="EC152" s="29"/>
      <c r="ED152" s="29"/>
      <c r="EE152" s="29"/>
      <c r="EF152" s="29"/>
      <c r="EG152" s="29"/>
      <c r="EH152" s="29"/>
      <c r="EI152" s="29"/>
      <c r="EJ152" s="29"/>
      <c r="EK152" s="29"/>
      <c r="EL152" s="29"/>
      <c r="ER152" s="3"/>
      <c r="ES152" s="3"/>
      <c r="ET152" s="3"/>
    </row>
    <row r="153" spans="4:150" ht="15.75" customHeight="1" x14ac:dyDescent="0.25">
      <c r="D153" s="54"/>
      <c r="E153" s="54"/>
      <c r="F153" s="55"/>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c r="AZ153" s="29"/>
      <c r="BA153" s="29"/>
      <c r="BB153" s="29"/>
      <c r="BC153" s="29"/>
      <c r="BD153" s="29"/>
      <c r="BE153" s="29"/>
      <c r="BF153" s="29"/>
      <c r="BG153" s="29"/>
      <c r="BH153" s="29"/>
      <c r="BI153" s="29"/>
      <c r="BJ153" s="29"/>
      <c r="BK153" s="29"/>
      <c r="BL153" s="29"/>
      <c r="BM153" s="29"/>
      <c r="BN153" s="29"/>
      <c r="BO153" s="29"/>
      <c r="BP153" s="29"/>
      <c r="BQ153" s="29"/>
      <c r="BR153" s="29"/>
      <c r="BS153" s="29"/>
      <c r="BT153" s="29"/>
      <c r="BU153" s="29"/>
      <c r="BV153" s="29"/>
      <c r="BW153" s="29"/>
      <c r="BX153" s="29"/>
      <c r="BY153" s="29"/>
      <c r="BZ153" s="29"/>
      <c r="CA153" s="29"/>
      <c r="CB153" s="29"/>
      <c r="CC153" s="29"/>
      <c r="CD153" s="29"/>
      <c r="CE153" s="29"/>
      <c r="CF153" s="29"/>
      <c r="CG153" s="29"/>
      <c r="CH153" s="29"/>
      <c r="CI153" s="29"/>
      <c r="CJ153" s="29"/>
      <c r="CK153" s="29"/>
      <c r="CL153" s="29"/>
      <c r="CM153" s="29"/>
      <c r="CN153" s="29"/>
      <c r="CO153" s="29"/>
      <c r="CP153" s="29"/>
      <c r="CQ153" s="29"/>
      <c r="CR153" s="29"/>
      <c r="CS153" s="29"/>
      <c r="CT153" s="29"/>
      <c r="CU153" s="29"/>
      <c r="CV153" s="29"/>
      <c r="CW153" s="29"/>
      <c r="CX153" s="29"/>
      <c r="CY153" s="29"/>
      <c r="CZ153" s="29"/>
      <c r="DA153" s="29"/>
      <c r="DB153" s="29"/>
      <c r="DC153" s="29"/>
      <c r="DD153" s="29"/>
      <c r="DE153" s="29"/>
      <c r="DF153" s="29"/>
      <c r="DG153" s="29"/>
      <c r="DH153" s="29"/>
      <c r="DI153" s="29"/>
      <c r="DJ153" s="29"/>
      <c r="DK153" s="29"/>
      <c r="DL153" s="29"/>
      <c r="DM153" s="29"/>
      <c r="DN153" s="29"/>
      <c r="DO153" s="29"/>
      <c r="DP153" s="29"/>
      <c r="DQ153" s="29"/>
      <c r="DR153" s="29"/>
      <c r="DS153" s="29"/>
      <c r="DT153" s="29"/>
      <c r="DU153" s="29"/>
      <c r="DV153" s="29"/>
      <c r="DW153" s="29"/>
      <c r="DX153" s="29"/>
      <c r="DY153" s="29"/>
      <c r="DZ153" s="29"/>
      <c r="EA153" s="29"/>
      <c r="EB153" s="29"/>
      <c r="EC153" s="29"/>
      <c r="ED153" s="29"/>
      <c r="EE153" s="29"/>
      <c r="EF153" s="29"/>
      <c r="EG153" s="29"/>
      <c r="EH153" s="29"/>
      <c r="EI153" s="29"/>
      <c r="EJ153" s="29"/>
      <c r="EK153" s="29"/>
      <c r="EL153" s="29"/>
      <c r="ER153" s="3"/>
      <c r="ES153" s="3"/>
      <c r="ET153" s="3"/>
    </row>
    <row r="154" spans="4:150" ht="15.75" customHeight="1" x14ac:dyDescent="0.25">
      <c r="D154" s="54"/>
      <c r="E154" s="54"/>
      <c r="F154" s="55"/>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c r="BG154" s="29"/>
      <c r="BH154" s="29"/>
      <c r="BI154" s="29"/>
      <c r="BJ154" s="29"/>
      <c r="BK154" s="29"/>
      <c r="BL154" s="29"/>
      <c r="BM154" s="29"/>
      <c r="BN154" s="29"/>
      <c r="BO154" s="29"/>
      <c r="BP154" s="29"/>
      <c r="BQ154" s="29"/>
      <c r="BR154" s="29"/>
      <c r="BS154" s="29"/>
      <c r="BT154" s="29"/>
      <c r="BU154" s="29"/>
      <c r="BV154" s="29"/>
      <c r="BW154" s="29"/>
      <c r="BX154" s="29"/>
      <c r="BY154" s="29"/>
      <c r="BZ154" s="29"/>
      <c r="CA154" s="29"/>
      <c r="CB154" s="29"/>
      <c r="CC154" s="29"/>
      <c r="CD154" s="29"/>
      <c r="CE154" s="29"/>
      <c r="CF154" s="29"/>
      <c r="CG154" s="29"/>
      <c r="CH154" s="29"/>
      <c r="CI154" s="29"/>
      <c r="CJ154" s="29"/>
      <c r="CK154" s="29"/>
      <c r="CL154" s="29"/>
      <c r="CM154" s="29"/>
      <c r="CN154" s="29"/>
      <c r="CO154" s="29"/>
      <c r="CP154" s="29"/>
      <c r="CQ154" s="29"/>
      <c r="CR154" s="29"/>
      <c r="CS154" s="29"/>
      <c r="CT154" s="29"/>
      <c r="CU154" s="29"/>
      <c r="CV154" s="29"/>
      <c r="CW154" s="29"/>
      <c r="CX154" s="29"/>
      <c r="CY154" s="29"/>
      <c r="CZ154" s="29"/>
      <c r="DA154" s="29"/>
      <c r="DB154" s="29"/>
      <c r="DC154" s="29"/>
      <c r="DD154" s="29"/>
      <c r="DE154" s="29"/>
      <c r="DF154" s="29"/>
      <c r="DG154" s="29"/>
      <c r="DH154" s="29"/>
      <c r="DI154" s="29"/>
      <c r="DJ154" s="29"/>
      <c r="DK154" s="29"/>
      <c r="DL154" s="29"/>
      <c r="DM154" s="29"/>
      <c r="DN154" s="29"/>
      <c r="DO154" s="29"/>
      <c r="DP154" s="29"/>
      <c r="DQ154" s="29"/>
      <c r="DR154" s="29"/>
      <c r="DS154" s="29"/>
      <c r="DT154" s="29"/>
      <c r="DU154" s="29"/>
      <c r="DV154" s="29"/>
      <c r="DW154" s="29"/>
      <c r="DX154" s="29"/>
      <c r="DY154" s="29"/>
      <c r="DZ154" s="29"/>
      <c r="EA154" s="29"/>
      <c r="EB154" s="29"/>
      <c r="EC154" s="29"/>
      <c r="ED154" s="29"/>
      <c r="EE154" s="29"/>
      <c r="EF154" s="29"/>
      <c r="EG154" s="29"/>
      <c r="EH154" s="29"/>
      <c r="EI154" s="29"/>
      <c r="EJ154" s="29"/>
      <c r="EK154" s="29"/>
      <c r="EL154" s="29"/>
      <c r="ER154" s="3"/>
      <c r="ES154" s="3"/>
      <c r="ET154" s="3"/>
    </row>
    <row r="155" spans="4:150" ht="15.75" customHeight="1" x14ac:dyDescent="0.25">
      <c r="D155" s="54"/>
      <c r="E155" s="54"/>
      <c r="F155" s="55"/>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c r="AZ155" s="29"/>
      <c r="BA155" s="29"/>
      <c r="BB155" s="29"/>
      <c r="BC155" s="29"/>
      <c r="BD155" s="29"/>
      <c r="BE155" s="29"/>
      <c r="BF155" s="29"/>
      <c r="BG155" s="29"/>
      <c r="BH155" s="29"/>
      <c r="BI155" s="29"/>
      <c r="BJ155" s="29"/>
      <c r="BK155" s="29"/>
      <c r="BL155" s="29"/>
      <c r="BM155" s="29"/>
      <c r="BN155" s="29"/>
      <c r="BO155" s="29"/>
      <c r="BP155" s="29"/>
      <c r="BQ155" s="29"/>
      <c r="BR155" s="29"/>
      <c r="BS155" s="29"/>
      <c r="BT155" s="29"/>
      <c r="BU155" s="29"/>
      <c r="BV155" s="29"/>
      <c r="BW155" s="29"/>
      <c r="BX155" s="29"/>
      <c r="BY155" s="29"/>
      <c r="BZ155" s="29"/>
      <c r="CA155" s="29"/>
      <c r="CB155" s="29"/>
      <c r="CC155" s="29"/>
      <c r="CD155" s="29"/>
      <c r="CE155" s="29"/>
      <c r="CF155" s="29"/>
      <c r="CG155" s="29"/>
      <c r="CH155" s="29"/>
      <c r="CI155" s="29"/>
      <c r="CJ155" s="29"/>
      <c r="CK155" s="29"/>
      <c r="CL155" s="29"/>
      <c r="CM155" s="29"/>
      <c r="CN155" s="29"/>
      <c r="CO155" s="29"/>
      <c r="CP155" s="29"/>
      <c r="CQ155" s="29"/>
      <c r="CR155" s="29"/>
      <c r="CS155" s="29"/>
      <c r="CT155" s="29"/>
      <c r="CU155" s="29"/>
      <c r="CV155" s="29"/>
      <c r="CW155" s="29"/>
      <c r="CX155" s="29"/>
      <c r="CY155" s="29"/>
      <c r="CZ155" s="29"/>
      <c r="DA155" s="29"/>
      <c r="DB155" s="29"/>
      <c r="DC155" s="29"/>
      <c r="DD155" s="29"/>
      <c r="DE155" s="29"/>
      <c r="DF155" s="29"/>
      <c r="DG155" s="29"/>
      <c r="DH155" s="29"/>
      <c r="DI155" s="29"/>
      <c r="DJ155" s="29"/>
      <c r="DK155" s="29"/>
      <c r="DL155" s="29"/>
      <c r="DM155" s="29"/>
      <c r="DN155" s="29"/>
      <c r="DO155" s="29"/>
      <c r="DP155" s="29"/>
      <c r="DQ155" s="29"/>
      <c r="DR155" s="29"/>
      <c r="DS155" s="29"/>
      <c r="DT155" s="29"/>
      <c r="DU155" s="29"/>
      <c r="DV155" s="29"/>
      <c r="DW155" s="29"/>
      <c r="DX155" s="29"/>
      <c r="DY155" s="29"/>
      <c r="DZ155" s="29"/>
      <c r="EA155" s="29"/>
      <c r="EB155" s="29"/>
      <c r="EC155" s="29"/>
      <c r="ED155" s="29"/>
      <c r="EE155" s="29"/>
      <c r="EF155" s="29"/>
      <c r="EG155" s="29"/>
      <c r="EH155" s="29"/>
      <c r="EI155" s="29"/>
      <c r="EJ155" s="29"/>
      <c r="EK155" s="29"/>
      <c r="EL155" s="29"/>
      <c r="ER155" s="3"/>
      <c r="ES155" s="3"/>
      <c r="ET155" s="3"/>
    </row>
    <row r="156" spans="4:150" ht="15.75" customHeight="1" x14ac:dyDescent="0.25">
      <c r="D156" s="54"/>
      <c r="E156" s="54"/>
      <c r="F156" s="55"/>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c r="AZ156" s="29"/>
      <c r="BA156" s="29"/>
      <c r="BB156" s="29"/>
      <c r="BC156" s="29"/>
      <c r="BD156" s="29"/>
      <c r="BE156" s="29"/>
      <c r="BF156" s="29"/>
      <c r="BG156" s="29"/>
      <c r="BH156" s="29"/>
      <c r="BI156" s="29"/>
      <c r="BJ156" s="29"/>
      <c r="BK156" s="29"/>
      <c r="BL156" s="29"/>
      <c r="BM156" s="29"/>
      <c r="BN156" s="29"/>
      <c r="BO156" s="29"/>
      <c r="BP156" s="29"/>
      <c r="BQ156" s="29"/>
      <c r="BR156" s="29"/>
      <c r="BS156" s="29"/>
      <c r="BT156" s="29"/>
      <c r="BU156" s="29"/>
      <c r="BV156" s="29"/>
      <c r="BW156" s="29"/>
      <c r="BX156" s="29"/>
      <c r="BY156" s="29"/>
      <c r="BZ156" s="29"/>
      <c r="CA156" s="29"/>
      <c r="CB156" s="29"/>
      <c r="CC156" s="29"/>
      <c r="CD156" s="29"/>
      <c r="CE156" s="29"/>
      <c r="CF156" s="29"/>
      <c r="CG156" s="29"/>
      <c r="CH156" s="29"/>
      <c r="CI156" s="29"/>
      <c r="CJ156" s="29"/>
      <c r="CK156" s="29"/>
      <c r="CL156" s="29"/>
      <c r="CM156" s="29"/>
      <c r="CN156" s="29"/>
      <c r="CO156" s="29"/>
      <c r="CP156" s="29"/>
      <c r="CQ156" s="29"/>
      <c r="CR156" s="29"/>
      <c r="CS156" s="29"/>
      <c r="CT156" s="29"/>
      <c r="CU156" s="29"/>
      <c r="CV156" s="29"/>
      <c r="CW156" s="29"/>
      <c r="CX156" s="29"/>
      <c r="CY156" s="29"/>
      <c r="CZ156" s="29"/>
      <c r="DA156" s="29"/>
      <c r="DB156" s="29"/>
      <c r="DC156" s="29"/>
      <c r="DD156" s="29"/>
      <c r="DE156" s="29"/>
      <c r="DF156" s="29"/>
      <c r="DG156" s="29"/>
      <c r="DH156" s="29"/>
      <c r="DI156" s="29"/>
      <c r="DJ156" s="29"/>
      <c r="DK156" s="29"/>
      <c r="DL156" s="29"/>
      <c r="DM156" s="29"/>
      <c r="DN156" s="29"/>
      <c r="DO156" s="29"/>
      <c r="DP156" s="29"/>
      <c r="DQ156" s="29"/>
      <c r="DR156" s="29"/>
      <c r="DS156" s="29"/>
      <c r="DT156" s="29"/>
      <c r="DU156" s="29"/>
      <c r="DV156" s="29"/>
      <c r="DW156" s="29"/>
      <c r="DX156" s="29"/>
      <c r="DY156" s="29"/>
      <c r="DZ156" s="29"/>
      <c r="EA156" s="29"/>
      <c r="EB156" s="29"/>
      <c r="EC156" s="29"/>
      <c r="ED156" s="29"/>
      <c r="EE156" s="29"/>
      <c r="EF156" s="29"/>
      <c r="EG156" s="29"/>
      <c r="EH156" s="29"/>
      <c r="EI156" s="29"/>
      <c r="EJ156" s="29"/>
      <c r="EK156" s="29"/>
      <c r="EL156" s="29"/>
      <c r="ER156" s="3"/>
      <c r="ES156" s="3"/>
      <c r="ET156" s="3"/>
    </row>
    <row r="157" spans="4:150" ht="15.75" customHeight="1" x14ac:dyDescent="0.25">
      <c r="D157" s="54"/>
      <c r="E157" s="54"/>
      <c r="F157" s="55"/>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c r="AZ157" s="29"/>
      <c r="BA157" s="29"/>
      <c r="BB157" s="29"/>
      <c r="BC157" s="29"/>
      <c r="BD157" s="29"/>
      <c r="BE157" s="29"/>
      <c r="BF157" s="29"/>
      <c r="BG157" s="29"/>
      <c r="BH157" s="29"/>
      <c r="BI157" s="29"/>
      <c r="BJ157" s="29"/>
      <c r="BK157" s="29"/>
      <c r="BL157" s="29"/>
      <c r="BM157" s="29"/>
      <c r="BN157" s="29"/>
      <c r="BO157" s="29"/>
      <c r="BP157" s="29"/>
      <c r="BQ157" s="29"/>
      <c r="BR157" s="29"/>
      <c r="BS157" s="29"/>
      <c r="BT157" s="29"/>
      <c r="BU157" s="29"/>
      <c r="BV157" s="29"/>
      <c r="BW157" s="29"/>
      <c r="BX157" s="29"/>
      <c r="BY157" s="29"/>
      <c r="BZ157" s="29"/>
      <c r="CA157" s="29"/>
      <c r="CB157" s="29"/>
      <c r="CC157" s="29"/>
      <c r="CD157" s="29"/>
      <c r="CE157" s="29"/>
      <c r="CF157" s="29"/>
      <c r="CG157" s="29"/>
      <c r="CH157" s="29"/>
      <c r="CI157" s="29"/>
      <c r="CJ157" s="29"/>
      <c r="CK157" s="29"/>
      <c r="CL157" s="29"/>
      <c r="CM157" s="29"/>
      <c r="CN157" s="29"/>
      <c r="CO157" s="29"/>
      <c r="CP157" s="29"/>
      <c r="CQ157" s="29"/>
      <c r="CR157" s="29"/>
      <c r="CS157" s="29"/>
      <c r="CT157" s="29"/>
      <c r="CU157" s="29"/>
      <c r="CV157" s="29"/>
      <c r="CW157" s="29"/>
      <c r="CX157" s="29"/>
      <c r="CY157" s="29"/>
      <c r="CZ157" s="29"/>
      <c r="DA157" s="29"/>
      <c r="DB157" s="29"/>
      <c r="DC157" s="29"/>
      <c r="DD157" s="29"/>
      <c r="DE157" s="29"/>
      <c r="DF157" s="29"/>
      <c r="DG157" s="29"/>
      <c r="DH157" s="29"/>
      <c r="DI157" s="29"/>
      <c r="DJ157" s="29"/>
      <c r="DK157" s="29"/>
      <c r="DL157" s="29"/>
      <c r="DM157" s="29"/>
      <c r="DN157" s="29"/>
      <c r="DO157" s="29"/>
      <c r="DP157" s="29"/>
      <c r="DQ157" s="29"/>
      <c r="DR157" s="29"/>
      <c r="DS157" s="29"/>
      <c r="DT157" s="29"/>
      <c r="DU157" s="29"/>
      <c r="DV157" s="29"/>
      <c r="DW157" s="29"/>
      <c r="DX157" s="29"/>
      <c r="DY157" s="29"/>
      <c r="DZ157" s="29"/>
      <c r="EA157" s="29"/>
      <c r="EB157" s="29"/>
      <c r="EC157" s="29"/>
      <c r="ED157" s="29"/>
      <c r="EE157" s="29"/>
      <c r="EF157" s="29"/>
      <c r="EG157" s="29"/>
      <c r="EH157" s="29"/>
      <c r="EI157" s="29"/>
      <c r="EJ157" s="29"/>
      <c r="EK157" s="29"/>
      <c r="EL157" s="29"/>
      <c r="ER157" s="3"/>
      <c r="ES157" s="3"/>
      <c r="ET157" s="3"/>
    </row>
    <row r="158" spans="4:150" ht="15.75" customHeight="1" x14ac:dyDescent="0.25">
      <c r="D158" s="54"/>
      <c r="E158" s="54"/>
      <c r="F158" s="55"/>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c r="AZ158" s="29"/>
      <c r="BA158" s="29"/>
      <c r="BB158" s="29"/>
      <c r="BC158" s="29"/>
      <c r="BD158" s="29"/>
      <c r="BE158" s="29"/>
      <c r="BF158" s="29"/>
      <c r="BG158" s="29"/>
      <c r="BH158" s="29"/>
      <c r="BI158" s="29"/>
      <c r="BJ158" s="29"/>
      <c r="BK158" s="29"/>
      <c r="BL158" s="29"/>
      <c r="BM158" s="29"/>
      <c r="BN158" s="29"/>
      <c r="BO158" s="29"/>
      <c r="BP158" s="29"/>
      <c r="BQ158" s="29"/>
      <c r="BR158" s="29"/>
      <c r="BS158" s="29"/>
      <c r="BT158" s="29"/>
      <c r="BU158" s="29"/>
      <c r="BV158" s="29"/>
      <c r="BW158" s="29"/>
      <c r="BX158" s="29"/>
      <c r="BY158" s="29"/>
      <c r="BZ158" s="29"/>
      <c r="CA158" s="29"/>
      <c r="CB158" s="29"/>
      <c r="CC158" s="29"/>
      <c r="CD158" s="29"/>
      <c r="CE158" s="29"/>
      <c r="CF158" s="29"/>
      <c r="CG158" s="29"/>
      <c r="CH158" s="29"/>
      <c r="CI158" s="29"/>
      <c r="CJ158" s="29"/>
      <c r="CK158" s="29"/>
      <c r="CL158" s="29"/>
      <c r="CM158" s="29"/>
      <c r="CN158" s="29"/>
      <c r="CO158" s="29"/>
      <c r="CP158" s="29"/>
      <c r="CQ158" s="29"/>
      <c r="CR158" s="29"/>
      <c r="CS158" s="29"/>
      <c r="CT158" s="29"/>
      <c r="CU158" s="29"/>
      <c r="CV158" s="29"/>
      <c r="CW158" s="29"/>
      <c r="CX158" s="29"/>
      <c r="CY158" s="29"/>
      <c r="CZ158" s="29"/>
      <c r="DA158" s="29"/>
      <c r="DB158" s="29"/>
      <c r="DC158" s="29"/>
      <c r="DD158" s="29"/>
      <c r="DE158" s="29"/>
      <c r="DF158" s="29"/>
      <c r="DG158" s="29"/>
      <c r="DH158" s="29"/>
      <c r="DI158" s="29"/>
      <c r="DJ158" s="29"/>
      <c r="DK158" s="29"/>
      <c r="DL158" s="29"/>
      <c r="DM158" s="29"/>
      <c r="DN158" s="29"/>
      <c r="DO158" s="29"/>
      <c r="DP158" s="29"/>
      <c r="DQ158" s="29"/>
      <c r="DR158" s="29"/>
      <c r="DS158" s="29"/>
      <c r="DT158" s="29"/>
      <c r="DU158" s="29"/>
      <c r="DV158" s="29"/>
      <c r="DW158" s="29"/>
      <c r="DX158" s="29"/>
      <c r="DY158" s="29"/>
      <c r="DZ158" s="29"/>
      <c r="EA158" s="29"/>
      <c r="EB158" s="29"/>
      <c r="EC158" s="29"/>
      <c r="ED158" s="29"/>
      <c r="EE158" s="29"/>
      <c r="EF158" s="29"/>
      <c r="EG158" s="29"/>
      <c r="EH158" s="29"/>
      <c r="EI158" s="29"/>
      <c r="EJ158" s="29"/>
      <c r="EK158" s="29"/>
      <c r="EL158" s="29"/>
      <c r="ER158" s="3"/>
      <c r="ES158" s="3"/>
      <c r="ET158" s="3"/>
    </row>
    <row r="159" spans="4:150" ht="15.75" customHeight="1" x14ac:dyDescent="0.25">
      <c r="D159" s="54"/>
      <c r="E159" s="54"/>
      <c r="F159" s="55"/>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c r="AZ159" s="29"/>
      <c r="BA159" s="29"/>
      <c r="BB159" s="29"/>
      <c r="BC159" s="29"/>
      <c r="BD159" s="29"/>
      <c r="BE159" s="29"/>
      <c r="BF159" s="29"/>
      <c r="BG159" s="29"/>
      <c r="BH159" s="29"/>
      <c r="BI159" s="29"/>
      <c r="BJ159" s="29"/>
      <c r="BK159" s="29"/>
      <c r="BL159" s="29"/>
      <c r="BM159" s="29"/>
      <c r="BN159" s="29"/>
      <c r="BO159" s="29"/>
      <c r="BP159" s="29"/>
      <c r="BQ159" s="29"/>
      <c r="BR159" s="29"/>
      <c r="BS159" s="29"/>
      <c r="BT159" s="29"/>
      <c r="BU159" s="29"/>
      <c r="BV159" s="29"/>
      <c r="BW159" s="29"/>
      <c r="BX159" s="29"/>
      <c r="BY159" s="29"/>
      <c r="BZ159" s="29"/>
      <c r="CA159" s="29"/>
      <c r="CB159" s="29"/>
      <c r="CC159" s="29"/>
      <c r="CD159" s="29"/>
      <c r="CE159" s="29"/>
      <c r="CF159" s="29"/>
      <c r="CG159" s="29"/>
      <c r="CH159" s="29"/>
      <c r="CI159" s="29"/>
      <c r="CJ159" s="29"/>
      <c r="CK159" s="29"/>
      <c r="CL159" s="29"/>
      <c r="CM159" s="29"/>
      <c r="CN159" s="29"/>
      <c r="CO159" s="29"/>
      <c r="CP159" s="29"/>
      <c r="CQ159" s="29"/>
      <c r="CR159" s="29"/>
      <c r="CS159" s="29"/>
      <c r="CT159" s="29"/>
      <c r="CU159" s="29"/>
      <c r="CV159" s="29"/>
      <c r="CW159" s="29"/>
      <c r="CX159" s="29"/>
      <c r="CY159" s="29"/>
      <c r="CZ159" s="29"/>
      <c r="DA159" s="29"/>
      <c r="DB159" s="29"/>
      <c r="DC159" s="29"/>
      <c r="DD159" s="29"/>
      <c r="DE159" s="29"/>
      <c r="DF159" s="29"/>
      <c r="DG159" s="29"/>
      <c r="DH159" s="29"/>
      <c r="DI159" s="29"/>
      <c r="DJ159" s="29"/>
      <c r="DK159" s="29"/>
      <c r="DL159" s="29"/>
      <c r="DM159" s="29"/>
      <c r="DN159" s="29"/>
      <c r="DO159" s="29"/>
      <c r="DP159" s="29"/>
      <c r="DQ159" s="29"/>
      <c r="DR159" s="29"/>
      <c r="DS159" s="29"/>
      <c r="DT159" s="29"/>
      <c r="DU159" s="29"/>
      <c r="DV159" s="29"/>
      <c r="DW159" s="29"/>
      <c r="DX159" s="29"/>
      <c r="DY159" s="29"/>
      <c r="DZ159" s="29"/>
      <c r="EA159" s="29"/>
      <c r="EB159" s="29"/>
      <c r="EC159" s="29"/>
      <c r="ED159" s="29"/>
      <c r="EE159" s="29"/>
      <c r="EF159" s="29"/>
      <c r="EG159" s="29"/>
      <c r="EH159" s="29"/>
      <c r="EI159" s="29"/>
      <c r="EJ159" s="29"/>
      <c r="EK159" s="29"/>
      <c r="EL159" s="29"/>
      <c r="ER159" s="3"/>
      <c r="ES159" s="3"/>
      <c r="ET159" s="3"/>
    </row>
    <row r="160" spans="4:150" ht="15.75" customHeight="1" x14ac:dyDescent="0.25">
      <c r="D160" s="54"/>
      <c r="E160" s="54"/>
      <c r="F160" s="55"/>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c r="AZ160" s="29"/>
      <c r="BA160" s="29"/>
      <c r="BB160" s="29"/>
      <c r="BC160" s="29"/>
      <c r="BD160" s="29"/>
      <c r="BE160" s="29"/>
      <c r="BF160" s="29"/>
      <c r="BG160" s="29"/>
      <c r="BH160" s="29"/>
      <c r="BI160" s="29"/>
      <c r="BJ160" s="29"/>
      <c r="BK160" s="29"/>
      <c r="BL160" s="29"/>
      <c r="BM160" s="29"/>
      <c r="BN160" s="29"/>
      <c r="BO160" s="29"/>
      <c r="BP160" s="29"/>
      <c r="BQ160" s="29"/>
      <c r="BR160" s="29"/>
      <c r="BS160" s="29"/>
      <c r="BT160" s="29"/>
      <c r="BU160" s="29"/>
      <c r="BV160" s="29"/>
      <c r="BW160" s="29"/>
      <c r="BX160" s="29"/>
      <c r="BY160" s="29"/>
      <c r="BZ160" s="29"/>
      <c r="CA160" s="29"/>
      <c r="CB160" s="29"/>
      <c r="CC160" s="29"/>
      <c r="CD160" s="29"/>
      <c r="CE160" s="29"/>
      <c r="CF160" s="29"/>
      <c r="CG160" s="29"/>
      <c r="CH160" s="29"/>
      <c r="CI160" s="29"/>
      <c r="CJ160" s="29"/>
      <c r="CK160" s="29"/>
      <c r="CL160" s="29"/>
      <c r="CM160" s="29"/>
      <c r="CN160" s="29"/>
      <c r="CO160" s="29"/>
      <c r="CP160" s="29"/>
      <c r="CQ160" s="29"/>
      <c r="CR160" s="29"/>
      <c r="CS160" s="29"/>
      <c r="CT160" s="29"/>
      <c r="CU160" s="29"/>
      <c r="CV160" s="29"/>
      <c r="CW160" s="29"/>
      <c r="CX160" s="29"/>
      <c r="CY160" s="29"/>
      <c r="CZ160" s="29"/>
      <c r="DA160" s="29"/>
      <c r="DB160" s="29"/>
      <c r="DC160" s="29"/>
      <c r="DD160" s="29"/>
      <c r="DE160" s="29"/>
      <c r="DF160" s="29"/>
      <c r="DG160" s="29"/>
      <c r="DH160" s="29"/>
      <c r="DI160" s="29"/>
      <c r="DJ160" s="29"/>
      <c r="DK160" s="29"/>
      <c r="DL160" s="29"/>
      <c r="DM160" s="29"/>
      <c r="DN160" s="29"/>
      <c r="DO160" s="29"/>
      <c r="DP160" s="29"/>
      <c r="DQ160" s="29"/>
      <c r="DR160" s="29"/>
      <c r="DS160" s="29"/>
      <c r="DT160" s="29"/>
      <c r="DU160" s="29"/>
      <c r="DV160" s="29"/>
      <c r="DW160" s="29"/>
      <c r="DX160" s="29"/>
      <c r="DY160" s="29"/>
      <c r="DZ160" s="29"/>
      <c r="EA160" s="29"/>
      <c r="EB160" s="29"/>
      <c r="EC160" s="29"/>
      <c r="ED160" s="29"/>
      <c r="EE160" s="29"/>
      <c r="EF160" s="29"/>
      <c r="EG160" s="29"/>
      <c r="EH160" s="29"/>
      <c r="EI160" s="29"/>
      <c r="EJ160" s="29"/>
      <c r="EK160" s="29"/>
      <c r="EL160" s="29"/>
      <c r="ER160" s="3"/>
      <c r="ES160" s="3"/>
      <c r="ET160" s="3"/>
    </row>
    <row r="161" spans="4:150" ht="15.75" customHeight="1" x14ac:dyDescent="0.25">
      <c r="D161" s="54"/>
      <c r="E161" s="54"/>
      <c r="F161" s="55"/>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c r="AZ161" s="29"/>
      <c r="BA161" s="29"/>
      <c r="BB161" s="29"/>
      <c r="BC161" s="29"/>
      <c r="BD161" s="29"/>
      <c r="BE161" s="29"/>
      <c r="BF161" s="29"/>
      <c r="BG161" s="29"/>
      <c r="BH161" s="29"/>
      <c r="BI161" s="29"/>
      <c r="BJ161" s="29"/>
      <c r="BK161" s="29"/>
      <c r="BL161" s="29"/>
      <c r="BM161" s="29"/>
      <c r="BN161" s="29"/>
      <c r="BO161" s="29"/>
      <c r="BP161" s="29"/>
      <c r="BQ161" s="29"/>
      <c r="BR161" s="29"/>
      <c r="BS161" s="29"/>
      <c r="BT161" s="29"/>
      <c r="BU161" s="29"/>
      <c r="BV161" s="29"/>
      <c r="BW161" s="29"/>
      <c r="BX161" s="29"/>
      <c r="BY161" s="29"/>
      <c r="BZ161" s="29"/>
      <c r="CA161" s="29"/>
      <c r="CB161" s="29"/>
      <c r="CC161" s="29"/>
      <c r="CD161" s="29"/>
      <c r="CE161" s="29"/>
      <c r="CF161" s="29"/>
      <c r="CG161" s="29"/>
      <c r="CH161" s="29"/>
      <c r="CI161" s="29"/>
      <c r="CJ161" s="29"/>
      <c r="CK161" s="29"/>
      <c r="CL161" s="29"/>
      <c r="CM161" s="29"/>
      <c r="CN161" s="29"/>
      <c r="CO161" s="29"/>
      <c r="CP161" s="29"/>
      <c r="CQ161" s="29"/>
      <c r="CR161" s="29"/>
      <c r="CS161" s="29"/>
      <c r="CT161" s="29"/>
      <c r="CU161" s="29"/>
      <c r="CV161" s="29"/>
      <c r="CW161" s="29"/>
      <c r="CX161" s="29"/>
      <c r="CY161" s="29"/>
      <c r="CZ161" s="29"/>
      <c r="DA161" s="29"/>
      <c r="DB161" s="29"/>
      <c r="DC161" s="29"/>
      <c r="DD161" s="29"/>
      <c r="DE161" s="29"/>
      <c r="DF161" s="29"/>
      <c r="DG161" s="29"/>
      <c r="DH161" s="29"/>
      <c r="DI161" s="29"/>
      <c r="DJ161" s="29"/>
      <c r="DK161" s="29"/>
      <c r="DL161" s="29"/>
      <c r="DM161" s="29"/>
      <c r="DN161" s="29"/>
      <c r="DO161" s="29"/>
      <c r="DP161" s="29"/>
      <c r="DQ161" s="29"/>
      <c r="DR161" s="29"/>
      <c r="DS161" s="29"/>
      <c r="DT161" s="29"/>
      <c r="DU161" s="29"/>
      <c r="DV161" s="29"/>
      <c r="DW161" s="29"/>
      <c r="DX161" s="29"/>
      <c r="DY161" s="29"/>
      <c r="DZ161" s="29"/>
      <c r="EA161" s="29"/>
      <c r="EB161" s="29"/>
      <c r="EC161" s="29"/>
      <c r="ED161" s="29"/>
      <c r="EE161" s="29"/>
      <c r="EF161" s="29"/>
      <c r="EG161" s="29"/>
      <c r="EH161" s="29"/>
      <c r="EI161" s="29"/>
      <c r="EJ161" s="29"/>
      <c r="EK161" s="29"/>
      <c r="EL161" s="29"/>
      <c r="ER161" s="3"/>
      <c r="ES161" s="3"/>
      <c r="ET161" s="3"/>
    </row>
    <row r="162" spans="4:150" ht="15.75" customHeight="1" x14ac:dyDescent="0.25">
      <c r="D162" s="54"/>
      <c r="E162" s="54"/>
      <c r="F162" s="55"/>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c r="AZ162" s="29"/>
      <c r="BA162" s="29"/>
      <c r="BB162" s="29"/>
      <c r="BC162" s="29"/>
      <c r="BD162" s="29"/>
      <c r="BE162" s="29"/>
      <c r="BF162" s="29"/>
      <c r="BG162" s="29"/>
      <c r="BH162" s="29"/>
      <c r="BI162" s="29"/>
      <c r="BJ162" s="29"/>
      <c r="BK162" s="29"/>
      <c r="BL162" s="29"/>
      <c r="BM162" s="29"/>
      <c r="BN162" s="29"/>
      <c r="BO162" s="29"/>
      <c r="BP162" s="29"/>
      <c r="BQ162" s="29"/>
      <c r="BR162" s="29"/>
      <c r="BS162" s="29"/>
      <c r="BT162" s="29"/>
      <c r="BU162" s="29"/>
      <c r="BV162" s="29"/>
      <c r="BW162" s="29"/>
      <c r="BX162" s="29"/>
      <c r="BY162" s="29"/>
      <c r="BZ162" s="29"/>
      <c r="CA162" s="29"/>
      <c r="CB162" s="29"/>
      <c r="CC162" s="29"/>
      <c r="CD162" s="29"/>
      <c r="CE162" s="29"/>
      <c r="CF162" s="29"/>
      <c r="CG162" s="29"/>
      <c r="CH162" s="29"/>
      <c r="CI162" s="29"/>
      <c r="CJ162" s="29"/>
      <c r="CK162" s="29"/>
      <c r="CL162" s="29"/>
      <c r="CM162" s="29"/>
      <c r="CN162" s="29"/>
      <c r="CO162" s="29"/>
      <c r="CP162" s="29"/>
      <c r="CQ162" s="29"/>
      <c r="CR162" s="29"/>
      <c r="CS162" s="29"/>
      <c r="CT162" s="29"/>
      <c r="CU162" s="29"/>
      <c r="CV162" s="29"/>
      <c r="CW162" s="29"/>
      <c r="CX162" s="29"/>
      <c r="CY162" s="29"/>
      <c r="CZ162" s="29"/>
      <c r="DA162" s="29"/>
      <c r="DB162" s="29"/>
      <c r="DC162" s="29"/>
      <c r="DD162" s="29"/>
      <c r="DE162" s="29"/>
      <c r="DF162" s="29"/>
      <c r="DG162" s="29"/>
      <c r="DH162" s="29"/>
      <c r="DI162" s="29"/>
      <c r="DJ162" s="29"/>
      <c r="DK162" s="29"/>
      <c r="DL162" s="29"/>
      <c r="DM162" s="29"/>
      <c r="DN162" s="29"/>
      <c r="DO162" s="29"/>
      <c r="DP162" s="29"/>
      <c r="DQ162" s="29"/>
      <c r="DR162" s="29"/>
      <c r="DS162" s="29"/>
      <c r="DT162" s="29"/>
      <c r="DU162" s="29"/>
      <c r="DV162" s="29"/>
      <c r="DW162" s="29"/>
      <c r="DX162" s="29"/>
      <c r="DY162" s="29"/>
      <c r="DZ162" s="29"/>
      <c r="EA162" s="29"/>
      <c r="EB162" s="29"/>
      <c r="EC162" s="29"/>
      <c r="ED162" s="29"/>
      <c r="EE162" s="29"/>
      <c r="EF162" s="29"/>
      <c r="EG162" s="29"/>
      <c r="EH162" s="29"/>
      <c r="EI162" s="29"/>
      <c r="EJ162" s="29"/>
      <c r="EK162" s="29"/>
      <c r="EL162" s="29"/>
      <c r="ER162" s="3"/>
      <c r="ES162" s="3"/>
      <c r="ET162" s="3"/>
    </row>
    <row r="163" spans="4:150" ht="15.75" customHeight="1" x14ac:dyDescent="0.25">
      <c r="D163" s="54"/>
      <c r="E163" s="54"/>
      <c r="F163" s="55"/>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c r="AZ163" s="29"/>
      <c r="BA163" s="29"/>
      <c r="BB163" s="29"/>
      <c r="BC163" s="29"/>
      <c r="BD163" s="29"/>
      <c r="BE163" s="29"/>
      <c r="BF163" s="29"/>
      <c r="BG163" s="29"/>
      <c r="BH163" s="29"/>
      <c r="BI163" s="29"/>
      <c r="BJ163" s="29"/>
      <c r="BK163" s="29"/>
      <c r="BL163" s="29"/>
      <c r="BM163" s="29"/>
      <c r="BN163" s="29"/>
      <c r="BO163" s="29"/>
      <c r="BP163" s="29"/>
      <c r="BQ163" s="29"/>
      <c r="BR163" s="29"/>
      <c r="BS163" s="29"/>
      <c r="BT163" s="29"/>
      <c r="BU163" s="29"/>
      <c r="BV163" s="29"/>
      <c r="BW163" s="29"/>
      <c r="BX163" s="29"/>
      <c r="BY163" s="29"/>
      <c r="BZ163" s="29"/>
      <c r="CA163" s="29"/>
      <c r="CB163" s="29"/>
      <c r="CC163" s="29"/>
      <c r="CD163" s="29"/>
      <c r="CE163" s="29"/>
      <c r="CF163" s="29"/>
      <c r="CG163" s="29"/>
      <c r="CH163" s="29"/>
      <c r="CI163" s="29"/>
      <c r="CJ163" s="29"/>
      <c r="CK163" s="29"/>
      <c r="CL163" s="29"/>
      <c r="CM163" s="29"/>
      <c r="CN163" s="29"/>
      <c r="CO163" s="29"/>
      <c r="CP163" s="29"/>
      <c r="CQ163" s="29"/>
      <c r="CR163" s="29"/>
      <c r="CS163" s="29"/>
      <c r="CT163" s="29"/>
      <c r="CU163" s="29"/>
      <c r="CV163" s="29"/>
      <c r="CW163" s="29"/>
      <c r="CX163" s="29"/>
      <c r="CY163" s="29"/>
      <c r="CZ163" s="29"/>
      <c r="DA163" s="29"/>
      <c r="DB163" s="29"/>
      <c r="DC163" s="29"/>
      <c r="DD163" s="29"/>
      <c r="DE163" s="29"/>
      <c r="DF163" s="29"/>
      <c r="DG163" s="29"/>
      <c r="DH163" s="29"/>
      <c r="DI163" s="29"/>
      <c r="DJ163" s="29"/>
      <c r="DK163" s="29"/>
      <c r="DL163" s="29"/>
      <c r="DM163" s="29"/>
      <c r="DN163" s="29"/>
      <c r="DO163" s="29"/>
      <c r="DP163" s="29"/>
      <c r="DQ163" s="29"/>
      <c r="DR163" s="29"/>
      <c r="DS163" s="29"/>
      <c r="DT163" s="29"/>
      <c r="DU163" s="29"/>
      <c r="DV163" s="29"/>
      <c r="DW163" s="29"/>
      <c r="DX163" s="29"/>
      <c r="DY163" s="29"/>
      <c r="DZ163" s="29"/>
      <c r="EA163" s="29"/>
      <c r="EB163" s="29"/>
      <c r="EC163" s="29"/>
      <c r="ED163" s="29"/>
      <c r="EE163" s="29"/>
      <c r="EF163" s="29"/>
      <c r="EG163" s="29"/>
      <c r="EH163" s="29"/>
      <c r="EI163" s="29"/>
      <c r="EJ163" s="29"/>
      <c r="EK163" s="29"/>
      <c r="EL163" s="29"/>
      <c r="ER163" s="3"/>
      <c r="ES163" s="3"/>
      <c r="ET163" s="3"/>
    </row>
    <row r="164" spans="4:150" ht="15.75" customHeight="1" x14ac:dyDescent="0.25">
      <c r="D164" s="54"/>
      <c r="E164" s="54"/>
      <c r="F164" s="55"/>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c r="AZ164" s="29"/>
      <c r="BA164" s="29"/>
      <c r="BB164" s="29"/>
      <c r="BC164" s="29"/>
      <c r="BD164" s="29"/>
      <c r="BE164" s="29"/>
      <c r="BF164" s="29"/>
      <c r="BG164" s="29"/>
      <c r="BH164" s="29"/>
      <c r="BI164" s="29"/>
      <c r="BJ164" s="29"/>
      <c r="BK164" s="29"/>
      <c r="BL164" s="29"/>
      <c r="BM164" s="29"/>
      <c r="BN164" s="29"/>
      <c r="BO164" s="29"/>
      <c r="BP164" s="29"/>
      <c r="BQ164" s="29"/>
      <c r="BR164" s="29"/>
      <c r="BS164" s="29"/>
      <c r="BT164" s="29"/>
      <c r="BU164" s="29"/>
      <c r="BV164" s="29"/>
      <c r="BW164" s="29"/>
      <c r="BX164" s="29"/>
      <c r="BY164" s="29"/>
      <c r="BZ164" s="29"/>
      <c r="CA164" s="29"/>
      <c r="CB164" s="29"/>
      <c r="CC164" s="29"/>
      <c r="CD164" s="29"/>
      <c r="CE164" s="29"/>
      <c r="CF164" s="29"/>
      <c r="CG164" s="29"/>
      <c r="CH164" s="29"/>
      <c r="CI164" s="29"/>
      <c r="CJ164" s="29"/>
      <c r="CK164" s="29"/>
      <c r="CL164" s="29"/>
      <c r="CM164" s="29"/>
      <c r="CN164" s="29"/>
      <c r="CO164" s="29"/>
      <c r="CP164" s="29"/>
      <c r="CQ164" s="29"/>
      <c r="CR164" s="29"/>
      <c r="CS164" s="29"/>
      <c r="CT164" s="29"/>
      <c r="CU164" s="29"/>
      <c r="CV164" s="29"/>
      <c r="CW164" s="29"/>
      <c r="CX164" s="29"/>
      <c r="CY164" s="29"/>
      <c r="CZ164" s="29"/>
      <c r="DA164" s="29"/>
      <c r="DB164" s="29"/>
      <c r="DC164" s="29"/>
      <c r="DD164" s="29"/>
      <c r="DE164" s="29"/>
      <c r="DF164" s="29"/>
      <c r="DG164" s="29"/>
      <c r="DH164" s="29"/>
      <c r="DI164" s="29"/>
      <c r="DJ164" s="29"/>
      <c r="DK164" s="29"/>
      <c r="DL164" s="29"/>
      <c r="DM164" s="29"/>
      <c r="DN164" s="29"/>
      <c r="DO164" s="29"/>
      <c r="DP164" s="29"/>
      <c r="DQ164" s="29"/>
      <c r="DR164" s="29"/>
      <c r="DS164" s="29"/>
      <c r="DT164" s="29"/>
      <c r="DU164" s="29"/>
      <c r="DV164" s="29"/>
      <c r="DW164" s="29"/>
      <c r="DX164" s="29"/>
      <c r="DY164" s="29"/>
      <c r="DZ164" s="29"/>
      <c r="EA164" s="29"/>
      <c r="EB164" s="29"/>
      <c r="EC164" s="29"/>
      <c r="ED164" s="29"/>
      <c r="EE164" s="29"/>
      <c r="EF164" s="29"/>
      <c r="EG164" s="29"/>
      <c r="EH164" s="29"/>
      <c r="EI164" s="29"/>
      <c r="EJ164" s="29"/>
      <c r="EK164" s="29"/>
      <c r="EL164" s="29"/>
      <c r="ER164" s="3"/>
      <c r="ES164" s="3"/>
      <c r="ET164" s="3"/>
    </row>
    <row r="165" spans="4:150" ht="15.75" customHeight="1" x14ac:dyDescent="0.25">
      <c r="D165" s="54"/>
      <c r="E165" s="54"/>
      <c r="F165" s="55"/>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c r="AZ165" s="29"/>
      <c r="BA165" s="29"/>
      <c r="BB165" s="29"/>
      <c r="BC165" s="29"/>
      <c r="BD165" s="29"/>
      <c r="BE165" s="29"/>
      <c r="BF165" s="29"/>
      <c r="BG165" s="29"/>
      <c r="BH165" s="29"/>
      <c r="BI165" s="29"/>
      <c r="BJ165" s="29"/>
      <c r="BK165" s="29"/>
      <c r="BL165" s="29"/>
      <c r="BM165" s="29"/>
      <c r="BN165" s="29"/>
      <c r="BO165" s="29"/>
      <c r="BP165" s="29"/>
      <c r="BQ165" s="29"/>
      <c r="BR165" s="29"/>
      <c r="BS165" s="29"/>
      <c r="BT165" s="29"/>
      <c r="BU165" s="29"/>
      <c r="BV165" s="29"/>
      <c r="BW165" s="29"/>
      <c r="BX165" s="29"/>
      <c r="BY165" s="29"/>
      <c r="BZ165" s="29"/>
      <c r="CA165" s="29"/>
      <c r="CB165" s="29"/>
      <c r="CC165" s="29"/>
      <c r="CD165" s="29"/>
      <c r="CE165" s="29"/>
      <c r="CF165" s="29"/>
      <c r="CG165" s="29"/>
      <c r="CH165" s="29"/>
      <c r="CI165" s="29"/>
      <c r="CJ165" s="29"/>
      <c r="CK165" s="29"/>
      <c r="CL165" s="29"/>
      <c r="CM165" s="29"/>
      <c r="CN165" s="29"/>
      <c r="CO165" s="29"/>
      <c r="CP165" s="29"/>
      <c r="CQ165" s="29"/>
      <c r="CR165" s="29"/>
      <c r="CS165" s="29"/>
      <c r="CT165" s="29"/>
      <c r="CU165" s="29"/>
      <c r="CV165" s="29"/>
      <c r="CW165" s="29"/>
      <c r="CX165" s="29"/>
      <c r="CY165" s="29"/>
      <c r="CZ165" s="29"/>
      <c r="DA165" s="29"/>
      <c r="DB165" s="29"/>
      <c r="DC165" s="29"/>
      <c r="DD165" s="29"/>
      <c r="DE165" s="29"/>
      <c r="DF165" s="29"/>
      <c r="DG165" s="29"/>
      <c r="DH165" s="29"/>
      <c r="DI165" s="29"/>
      <c r="DJ165" s="29"/>
      <c r="DK165" s="29"/>
      <c r="DL165" s="29"/>
      <c r="DM165" s="29"/>
      <c r="DN165" s="29"/>
      <c r="DO165" s="29"/>
      <c r="DP165" s="29"/>
      <c r="DQ165" s="29"/>
      <c r="DR165" s="29"/>
      <c r="DS165" s="29"/>
      <c r="DT165" s="29"/>
      <c r="DU165" s="29"/>
      <c r="DV165" s="29"/>
      <c r="DW165" s="29"/>
      <c r="DX165" s="29"/>
      <c r="DY165" s="29"/>
      <c r="DZ165" s="29"/>
      <c r="EA165" s="29"/>
      <c r="EB165" s="29"/>
      <c r="EC165" s="29"/>
      <c r="ED165" s="29"/>
      <c r="EE165" s="29"/>
      <c r="EF165" s="29"/>
      <c r="EG165" s="29"/>
      <c r="EH165" s="29"/>
      <c r="EI165" s="29"/>
      <c r="EJ165" s="29"/>
      <c r="EK165" s="29"/>
      <c r="EL165" s="29"/>
      <c r="ER165" s="3"/>
      <c r="ES165" s="3"/>
      <c r="ET165" s="3"/>
    </row>
    <row r="166" spans="4:150" ht="15.75" customHeight="1" x14ac:dyDescent="0.25">
      <c r="D166" s="54"/>
      <c r="E166" s="54"/>
      <c r="F166" s="55"/>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c r="AZ166" s="29"/>
      <c r="BA166" s="29"/>
      <c r="BB166" s="29"/>
      <c r="BC166" s="29"/>
      <c r="BD166" s="29"/>
      <c r="BE166" s="29"/>
      <c r="BF166" s="29"/>
      <c r="BG166" s="29"/>
      <c r="BH166" s="29"/>
      <c r="BI166" s="29"/>
      <c r="BJ166" s="29"/>
      <c r="BK166" s="29"/>
      <c r="BL166" s="29"/>
      <c r="BM166" s="29"/>
      <c r="BN166" s="29"/>
      <c r="BO166" s="29"/>
      <c r="BP166" s="29"/>
      <c r="BQ166" s="29"/>
      <c r="BR166" s="29"/>
      <c r="BS166" s="29"/>
      <c r="BT166" s="29"/>
      <c r="BU166" s="29"/>
      <c r="BV166" s="29"/>
      <c r="BW166" s="29"/>
      <c r="BX166" s="29"/>
      <c r="BY166" s="29"/>
      <c r="BZ166" s="29"/>
      <c r="CA166" s="29"/>
      <c r="CB166" s="29"/>
      <c r="CC166" s="29"/>
      <c r="CD166" s="29"/>
      <c r="CE166" s="29"/>
      <c r="CF166" s="29"/>
      <c r="CG166" s="29"/>
      <c r="CH166" s="29"/>
      <c r="CI166" s="29"/>
      <c r="CJ166" s="29"/>
      <c r="CK166" s="29"/>
      <c r="CL166" s="29"/>
      <c r="CM166" s="29"/>
      <c r="CN166" s="29"/>
      <c r="CO166" s="29"/>
      <c r="CP166" s="29"/>
      <c r="CQ166" s="29"/>
      <c r="CR166" s="29"/>
      <c r="CS166" s="29"/>
      <c r="CT166" s="29"/>
      <c r="CU166" s="29"/>
      <c r="CV166" s="29"/>
      <c r="CW166" s="29"/>
      <c r="CX166" s="29"/>
      <c r="CY166" s="29"/>
      <c r="CZ166" s="29"/>
      <c r="DA166" s="29"/>
      <c r="DB166" s="29"/>
      <c r="DC166" s="29"/>
      <c r="DD166" s="29"/>
      <c r="DE166" s="29"/>
      <c r="DF166" s="29"/>
      <c r="DG166" s="29"/>
      <c r="DH166" s="29"/>
      <c r="DI166" s="29"/>
      <c r="DJ166" s="29"/>
      <c r="DK166" s="29"/>
      <c r="DL166" s="29"/>
      <c r="DM166" s="29"/>
      <c r="DN166" s="29"/>
      <c r="DO166" s="29"/>
      <c r="DP166" s="29"/>
      <c r="DQ166" s="29"/>
      <c r="DR166" s="29"/>
      <c r="DS166" s="29"/>
      <c r="DT166" s="29"/>
      <c r="DU166" s="29"/>
      <c r="DV166" s="29"/>
      <c r="DW166" s="29"/>
      <c r="DX166" s="29"/>
      <c r="DY166" s="29"/>
      <c r="DZ166" s="29"/>
      <c r="EA166" s="29"/>
      <c r="EB166" s="29"/>
      <c r="EC166" s="29"/>
      <c r="ED166" s="29"/>
      <c r="EE166" s="29"/>
      <c r="EF166" s="29"/>
      <c r="EG166" s="29"/>
      <c r="EH166" s="29"/>
      <c r="EI166" s="29"/>
      <c r="EJ166" s="29"/>
      <c r="EK166" s="29"/>
      <c r="EL166" s="29"/>
      <c r="ER166" s="3"/>
      <c r="ES166" s="3"/>
      <c r="ET166" s="3"/>
    </row>
    <row r="167" spans="4:150" ht="15.75" customHeight="1" x14ac:dyDescent="0.25">
      <c r="D167" s="54"/>
      <c r="E167" s="54"/>
      <c r="F167" s="55"/>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c r="AZ167" s="29"/>
      <c r="BA167" s="29"/>
      <c r="BB167" s="29"/>
      <c r="BC167" s="29"/>
      <c r="BD167" s="29"/>
      <c r="BE167" s="29"/>
      <c r="BF167" s="29"/>
      <c r="BG167" s="29"/>
      <c r="BH167" s="29"/>
      <c r="BI167" s="29"/>
      <c r="BJ167" s="29"/>
      <c r="BK167" s="29"/>
      <c r="BL167" s="29"/>
      <c r="BM167" s="29"/>
      <c r="BN167" s="29"/>
      <c r="BO167" s="29"/>
      <c r="BP167" s="29"/>
      <c r="BQ167" s="29"/>
      <c r="BR167" s="29"/>
      <c r="BS167" s="29"/>
      <c r="BT167" s="29"/>
      <c r="BU167" s="29"/>
      <c r="BV167" s="29"/>
      <c r="BW167" s="29"/>
      <c r="BX167" s="29"/>
      <c r="BY167" s="29"/>
      <c r="BZ167" s="29"/>
      <c r="CA167" s="29"/>
      <c r="CB167" s="29"/>
      <c r="CC167" s="29"/>
      <c r="CD167" s="29"/>
      <c r="CE167" s="29"/>
      <c r="CF167" s="29"/>
      <c r="CG167" s="29"/>
      <c r="CH167" s="29"/>
      <c r="CI167" s="29"/>
      <c r="CJ167" s="29"/>
      <c r="CK167" s="29"/>
      <c r="CL167" s="29"/>
      <c r="CM167" s="29"/>
      <c r="CN167" s="29"/>
      <c r="CO167" s="29"/>
      <c r="CP167" s="29"/>
      <c r="CQ167" s="29"/>
      <c r="CR167" s="29"/>
      <c r="CS167" s="29"/>
      <c r="CT167" s="29"/>
      <c r="CU167" s="29"/>
      <c r="CV167" s="29"/>
      <c r="CW167" s="29"/>
      <c r="CX167" s="29"/>
      <c r="CY167" s="29"/>
      <c r="CZ167" s="29"/>
      <c r="DA167" s="29"/>
      <c r="DB167" s="29"/>
      <c r="DC167" s="29"/>
      <c r="DD167" s="29"/>
      <c r="DE167" s="29"/>
      <c r="DF167" s="29"/>
      <c r="DG167" s="29"/>
      <c r="DH167" s="29"/>
      <c r="DI167" s="29"/>
      <c r="DJ167" s="29"/>
      <c r="DK167" s="29"/>
      <c r="DL167" s="29"/>
      <c r="DM167" s="29"/>
      <c r="DN167" s="29"/>
      <c r="DO167" s="29"/>
      <c r="DP167" s="29"/>
      <c r="DQ167" s="29"/>
      <c r="DR167" s="29"/>
      <c r="DS167" s="29"/>
      <c r="DT167" s="29"/>
      <c r="DU167" s="29"/>
      <c r="DV167" s="29"/>
      <c r="DW167" s="29"/>
      <c r="DX167" s="29"/>
      <c r="DY167" s="29"/>
      <c r="DZ167" s="29"/>
      <c r="EA167" s="29"/>
      <c r="EB167" s="29"/>
      <c r="EC167" s="29"/>
      <c r="ED167" s="29"/>
      <c r="EE167" s="29"/>
      <c r="EF167" s="29"/>
      <c r="EG167" s="29"/>
      <c r="EH167" s="29"/>
      <c r="EI167" s="29"/>
      <c r="EJ167" s="29"/>
      <c r="EK167" s="29"/>
      <c r="EL167" s="29"/>
      <c r="ER167" s="3"/>
      <c r="ES167" s="3"/>
      <c r="ET167" s="3"/>
    </row>
    <row r="168" spans="4:150" ht="15.75" customHeight="1" x14ac:dyDescent="0.25">
      <c r="D168" s="54"/>
      <c r="E168" s="54"/>
      <c r="F168" s="55"/>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c r="AZ168" s="29"/>
      <c r="BA168" s="29"/>
      <c r="BB168" s="29"/>
      <c r="BC168" s="29"/>
      <c r="BD168" s="29"/>
      <c r="BE168" s="29"/>
      <c r="BF168" s="29"/>
      <c r="BG168" s="29"/>
      <c r="BH168" s="29"/>
      <c r="BI168" s="29"/>
      <c r="BJ168" s="29"/>
      <c r="BK168" s="29"/>
      <c r="BL168" s="29"/>
      <c r="BM168" s="29"/>
      <c r="BN168" s="29"/>
      <c r="BO168" s="29"/>
      <c r="BP168" s="29"/>
      <c r="BQ168" s="29"/>
      <c r="BR168" s="29"/>
      <c r="BS168" s="29"/>
      <c r="BT168" s="29"/>
      <c r="BU168" s="29"/>
      <c r="BV168" s="29"/>
      <c r="BW168" s="29"/>
      <c r="BX168" s="29"/>
      <c r="BY168" s="29"/>
      <c r="BZ168" s="29"/>
      <c r="CA168" s="29"/>
      <c r="CB168" s="29"/>
      <c r="CC168" s="29"/>
      <c r="CD168" s="29"/>
      <c r="CE168" s="29"/>
      <c r="CF168" s="29"/>
      <c r="CG168" s="29"/>
      <c r="CH168" s="29"/>
      <c r="CI168" s="29"/>
      <c r="CJ168" s="29"/>
      <c r="CK168" s="29"/>
      <c r="CL168" s="29"/>
      <c r="CM168" s="29"/>
      <c r="CN168" s="29"/>
      <c r="CO168" s="29"/>
      <c r="CP168" s="29"/>
      <c r="CQ168" s="29"/>
      <c r="CR168" s="29"/>
      <c r="CS168" s="29"/>
      <c r="CT168" s="29"/>
      <c r="CU168" s="29"/>
      <c r="CV168" s="29"/>
      <c r="CW168" s="29"/>
      <c r="CX168" s="29"/>
      <c r="CY168" s="29"/>
      <c r="CZ168" s="29"/>
      <c r="DA168" s="29"/>
      <c r="DB168" s="29"/>
      <c r="DC168" s="29"/>
      <c r="DD168" s="29"/>
      <c r="DE168" s="29"/>
      <c r="DF168" s="29"/>
      <c r="DG168" s="29"/>
      <c r="DH168" s="29"/>
      <c r="DI168" s="29"/>
      <c r="DJ168" s="29"/>
      <c r="DK168" s="29"/>
      <c r="DL168" s="29"/>
      <c r="DM168" s="29"/>
      <c r="DN168" s="29"/>
      <c r="DO168" s="29"/>
      <c r="DP168" s="29"/>
      <c r="DQ168" s="29"/>
      <c r="DR168" s="29"/>
      <c r="DS168" s="29"/>
      <c r="DT168" s="29"/>
      <c r="DU168" s="29"/>
      <c r="DV168" s="29"/>
      <c r="DW168" s="29"/>
      <c r="DX168" s="29"/>
      <c r="DY168" s="29"/>
      <c r="DZ168" s="29"/>
      <c r="EA168" s="29"/>
      <c r="EB168" s="29"/>
      <c r="EC168" s="29"/>
      <c r="ED168" s="29"/>
      <c r="EE168" s="29"/>
      <c r="EF168" s="29"/>
      <c r="EG168" s="29"/>
      <c r="EH168" s="29"/>
      <c r="EI168" s="29"/>
      <c r="EJ168" s="29"/>
      <c r="EK168" s="29"/>
      <c r="EL168" s="29"/>
      <c r="ER168" s="3"/>
      <c r="ES168" s="3"/>
      <c r="ET168" s="3"/>
    </row>
    <row r="169" spans="4:150" ht="15.75" customHeight="1" x14ac:dyDescent="0.25">
      <c r="D169" s="54"/>
      <c r="E169" s="54"/>
      <c r="F169" s="55"/>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c r="AZ169" s="29"/>
      <c r="BA169" s="29"/>
      <c r="BB169" s="29"/>
      <c r="BC169" s="29"/>
      <c r="BD169" s="29"/>
      <c r="BE169" s="29"/>
      <c r="BF169" s="29"/>
      <c r="BG169" s="29"/>
      <c r="BH169" s="29"/>
      <c r="BI169" s="29"/>
      <c r="BJ169" s="29"/>
      <c r="BK169" s="29"/>
      <c r="BL169" s="29"/>
      <c r="BM169" s="29"/>
      <c r="BN169" s="29"/>
      <c r="BO169" s="29"/>
      <c r="BP169" s="29"/>
      <c r="BQ169" s="29"/>
      <c r="BR169" s="29"/>
      <c r="BS169" s="29"/>
      <c r="BT169" s="29"/>
      <c r="BU169" s="29"/>
      <c r="BV169" s="29"/>
      <c r="BW169" s="29"/>
      <c r="BX169" s="29"/>
      <c r="BY169" s="29"/>
      <c r="BZ169" s="29"/>
      <c r="CA169" s="29"/>
      <c r="CB169" s="29"/>
      <c r="CC169" s="29"/>
      <c r="CD169" s="29"/>
      <c r="CE169" s="29"/>
      <c r="CF169" s="29"/>
      <c r="CG169" s="29"/>
      <c r="CH169" s="29"/>
      <c r="CI169" s="29"/>
      <c r="CJ169" s="29"/>
      <c r="CK169" s="29"/>
      <c r="CL169" s="29"/>
      <c r="CM169" s="29"/>
      <c r="CN169" s="29"/>
      <c r="CO169" s="29"/>
      <c r="CP169" s="29"/>
      <c r="CQ169" s="29"/>
      <c r="CR169" s="29"/>
      <c r="CS169" s="29"/>
      <c r="CT169" s="29"/>
      <c r="CU169" s="29"/>
      <c r="CV169" s="29"/>
      <c r="CW169" s="29"/>
      <c r="CX169" s="29"/>
      <c r="CY169" s="29"/>
      <c r="CZ169" s="29"/>
      <c r="DA169" s="29"/>
      <c r="DB169" s="29"/>
      <c r="DC169" s="29"/>
      <c r="DD169" s="29"/>
      <c r="DE169" s="29"/>
      <c r="DF169" s="29"/>
      <c r="DG169" s="29"/>
      <c r="DH169" s="29"/>
      <c r="DI169" s="29"/>
      <c r="DJ169" s="29"/>
      <c r="DK169" s="29"/>
      <c r="DL169" s="29"/>
      <c r="DM169" s="29"/>
      <c r="DN169" s="29"/>
      <c r="DO169" s="29"/>
      <c r="DP169" s="29"/>
      <c r="DQ169" s="29"/>
      <c r="DR169" s="29"/>
      <c r="DS169" s="29"/>
      <c r="DT169" s="29"/>
      <c r="DU169" s="29"/>
      <c r="DV169" s="29"/>
      <c r="DW169" s="29"/>
      <c r="DX169" s="29"/>
      <c r="DY169" s="29"/>
      <c r="DZ169" s="29"/>
      <c r="EA169" s="29"/>
      <c r="EB169" s="29"/>
      <c r="EC169" s="29"/>
      <c r="ED169" s="29"/>
      <c r="EE169" s="29"/>
      <c r="EF169" s="29"/>
      <c r="EG169" s="29"/>
      <c r="EH169" s="29"/>
      <c r="EI169" s="29"/>
      <c r="EJ169" s="29"/>
      <c r="EK169" s="29"/>
      <c r="EL169" s="29"/>
      <c r="ER169" s="3"/>
      <c r="ES169" s="3"/>
      <c r="ET169" s="3"/>
    </row>
    <row r="170" spans="4:150" ht="15.75" customHeight="1" x14ac:dyDescent="0.25">
      <c r="D170" s="54"/>
      <c r="E170" s="54"/>
      <c r="F170" s="55"/>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c r="AZ170" s="29"/>
      <c r="BA170" s="29"/>
      <c r="BB170" s="29"/>
      <c r="BC170" s="29"/>
      <c r="BD170" s="29"/>
      <c r="BE170" s="29"/>
      <c r="BF170" s="29"/>
      <c r="BG170" s="29"/>
      <c r="BH170" s="29"/>
      <c r="BI170" s="29"/>
      <c r="BJ170" s="29"/>
      <c r="BK170" s="29"/>
      <c r="BL170" s="29"/>
      <c r="BM170" s="29"/>
      <c r="BN170" s="29"/>
      <c r="BO170" s="29"/>
      <c r="BP170" s="29"/>
      <c r="BQ170" s="29"/>
      <c r="BR170" s="29"/>
      <c r="BS170" s="29"/>
      <c r="BT170" s="29"/>
      <c r="BU170" s="29"/>
      <c r="BV170" s="29"/>
      <c r="BW170" s="29"/>
      <c r="BX170" s="29"/>
      <c r="BY170" s="29"/>
      <c r="BZ170" s="29"/>
      <c r="CA170" s="29"/>
      <c r="CB170" s="29"/>
      <c r="CC170" s="29"/>
      <c r="CD170" s="29"/>
      <c r="CE170" s="29"/>
      <c r="CF170" s="29"/>
      <c r="CG170" s="29"/>
      <c r="CH170" s="29"/>
      <c r="CI170" s="29"/>
      <c r="CJ170" s="29"/>
      <c r="CK170" s="29"/>
      <c r="CL170" s="29"/>
      <c r="CM170" s="29"/>
      <c r="CN170" s="29"/>
      <c r="CO170" s="29"/>
      <c r="CP170" s="29"/>
      <c r="CQ170" s="29"/>
      <c r="CR170" s="29"/>
      <c r="CS170" s="29"/>
      <c r="CT170" s="29"/>
      <c r="CU170" s="29"/>
      <c r="CV170" s="29"/>
      <c r="CW170" s="29"/>
      <c r="CX170" s="29"/>
      <c r="CY170" s="29"/>
      <c r="CZ170" s="29"/>
      <c r="DA170" s="29"/>
      <c r="DB170" s="29"/>
      <c r="DC170" s="29"/>
      <c r="DD170" s="29"/>
      <c r="DE170" s="29"/>
      <c r="DF170" s="29"/>
      <c r="DG170" s="29"/>
      <c r="DH170" s="29"/>
      <c r="DI170" s="29"/>
      <c r="DJ170" s="29"/>
      <c r="DK170" s="29"/>
      <c r="DL170" s="29"/>
      <c r="DM170" s="29"/>
      <c r="DN170" s="29"/>
      <c r="DO170" s="29"/>
      <c r="DP170" s="29"/>
      <c r="DQ170" s="29"/>
      <c r="DR170" s="29"/>
      <c r="DS170" s="29"/>
      <c r="DT170" s="29"/>
      <c r="DU170" s="29"/>
      <c r="DV170" s="29"/>
      <c r="DW170" s="29"/>
      <c r="DX170" s="29"/>
      <c r="DY170" s="29"/>
      <c r="DZ170" s="29"/>
      <c r="EA170" s="29"/>
      <c r="EB170" s="29"/>
      <c r="EC170" s="29"/>
      <c r="ED170" s="29"/>
      <c r="EE170" s="29"/>
      <c r="EF170" s="29"/>
      <c r="EG170" s="29"/>
      <c r="EH170" s="29"/>
      <c r="EI170" s="29"/>
      <c r="EJ170" s="29"/>
      <c r="EK170" s="29"/>
      <c r="EL170" s="29"/>
      <c r="ER170" s="3"/>
      <c r="ES170" s="3"/>
      <c r="ET170" s="3"/>
    </row>
    <row r="171" spans="4:150" ht="15.75" customHeight="1" x14ac:dyDescent="0.25">
      <c r="D171" s="54"/>
      <c r="E171" s="54"/>
      <c r="F171" s="55"/>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c r="AZ171" s="29"/>
      <c r="BA171" s="29"/>
      <c r="BB171" s="29"/>
      <c r="BC171" s="29"/>
      <c r="BD171" s="29"/>
      <c r="BE171" s="29"/>
      <c r="BF171" s="29"/>
      <c r="BG171" s="29"/>
      <c r="BH171" s="29"/>
      <c r="BI171" s="29"/>
      <c r="BJ171" s="29"/>
      <c r="BK171" s="29"/>
      <c r="BL171" s="29"/>
      <c r="BM171" s="29"/>
      <c r="BN171" s="29"/>
      <c r="BO171" s="29"/>
      <c r="BP171" s="29"/>
      <c r="BQ171" s="29"/>
      <c r="BR171" s="29"/>
      <c r="BS171" s="29"/>
      <c r="BT171" s="29"/>
      <c r="BU171" s="29"/>
      <c r="BV171" s="29"/>
      <c r="BW171" s="29"/>
      <c r="BX171" s="29"/>
      <c r="BY171" s="29"/>
      <c r="BZ171" s="29"/>
      <c r="CA171" s="29"/>
      <c r="CB171" s="29"/>
      <c r="CC171" s="29"/>
      <c r="CD171" s="29"/>
      <c r="CE171" s="29"/>
      <c r="CF171" s="29"/>
      <c r="CG171" s="29"/>
      <c r="CH171" s="29"/>
      <c r="CI171" s="29"/>
      <c r="CJ171" s="29"/>
      <c r="CK171" s="29"/>
      <c r="CL171" s="29"/>
      <c r="CM171" s="29"/>
      <c r="CN171" s="29"/>
      <c r="CO171" s="29"/>
      <c r="CP171" s="29"/>
      <c r="CQ171" s="29"/>
      <c r="CR171" s="29"/>
      <c r="CS171" s="29"/>
      <c r="CT171" s="29"/>
      <c r="CU171" s="29"/>
      <c r="CV171" s="29"/>
      <c r="CW171" s="29"/>
      <c r="CX171" s="29"/>
      <c r="CY171" s="29"/>
      <c r="CZ171" s="29"/>
      <c r="DA171" s="29"/>
      <c r="DB171" s="29"/>
      <c r="DC171" s="29"/>
      <c r="DD171" s="29"/>
      <c r="DE171" s="29"/>
      <c r="DF171" s="29"/>
      <c r="DG171" s="29"/>
      <c r="DH171" s="29"/>
      <c r="DI171" s="29"/>
      <c r="DJ171" s="29"/>
      <c r="DK171" s="29"/>
      <c r="DL171" s="29"/>
      <c r="DM171" s="29"/>
      <c r="DN171" s="29"/>
      <c r="DO171" s="29"/>
      <c r="DP171" s="29"/>
      <c r="DQ171" s="29"/>
      <c r="DR171" s="29"/>
      <c r="DS171" s="29"/>
      <c r="DT171" s="29"/>
      <c r="DU171" s="29"/>
      <c r="DV171" s="29"/>
      <c r="DW171" s="29"/>
      <c r="DX171" s="29"/>
      <c r="DY171" s="29"/>
      <c r="DZ171" s="29"/>
      <c r="EA171" s="29"/>
      <c r="EB171" s="29"/>
      <c r="EC171" s="29"/>
      <c r="ED171" s="29"/>
      <c r="EE171" s="29"/>
      <c r="EF171" s="29"/>
      <c r="EG171" s="29"/>
      <c r="EH171" s="29"/>
      <c r="EI171" s="29"/>
      <c r="EJ171" s="29"/>
      <c r="EK171" s="29"/>
      <c r="EL171" s="29"/>
      <c r="ER171" s="3"/>
      <c r="ES171" s="3"/>
      <c r="ET171" s="3"/>
    </row>
    <row r="172" spans="4:150" ht="15.75" customHeight="1" x14ac:dyDescent="0.25">
      <c r="D172" s="54"/>
      <c r="E172" s="54"/>
      <c r="F172" s="55"/>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c r="AZ172" s="29"/>
      <c r="BA172" s="29"/>
      <c r="BB172" s="29"/>
      <c r="BC172" s="29"/>
      <c r="BD172" s="29"/>
      <c r="BE172" s="29"/>
      <c r="BF172" s="29"/>
      <c r="BG172" s="29"/>
      <c r="BH172" s="29"/>
      <c r="BI172" s="29"/>
      <c r="BJ172" s="29"/>
      <c r="BK172" s="29"/>
      <c r="BL172" s="29"/>
      <c r="BM172" s="29"/>
      <c r="BN172" s="29"/>
      <c r="BO172" s="29"/>
      <c r="BP172" s="29"/>
      <c r="BQ172" s="29"/>
      <c r="BR172" s="29"/>
      <c r="BS172" s="29"/>
      <c r="BT172" s="29"/>
      <c r="BU172" s="29"/>
      <c r="BV172" s="29"/>
      <c r="BW172" s="29"/>
      <c r="BX172" s="29"/>
      <c r="BY172" s="29"/>
      <c r="BZ172" s="29"/>
      <c r="CA172" s="29"/>
      <c r="CB172" s="29"/>
      <c r="CC172" s="29"/>
      <c r="CD172" s="29"/>
      <c r="CE172" s="29"/>
      <c r="CF172" s="29"/>
      <c r="CG172" s="29"/>
      <c r="CH172" s="29"/>
      <c r="CI172" s="29"/>
      <c r="CJ172" s="29"/>
      <c r="CK172" s="29"/>
      <c r="CL172" s="29"/>
      <c r="CM172" s="29"/>
      <c r="CN172" s="29"/>
      <c r="CO172" s="29"/>
      <c r="CP172" s="29"/>
      <c r="CQ172" s="29"/>
      <c r="CR172" s="29"/>
      <c r="CS172" s="29"/>
      <c r="CT172" s="29"/>
      <c r="CU172" s="29"/>
      <c r="CV172" s="29"/>
      <c r="CW172" s="29"/>
      <c r="CX172" s="29"/>
      <c r="CY172" s="29"/>
      <c r="CZ172" s="29"/>
      <c r="DA172" s="29"/>
      <c r="DB172" s="29"/>
      <c r="DC172" s="29"/>
      <c r="DD172" s="29"/>
      <c r="DE172" s="29"/>
      <c r="DF172" s="29"/>
      <c r="DG172" s="29"/>
      <c r="DH172" s="29"/>
      <c r="DI172" s="29"/>
      <c r="DJ172" s="29"/>
      <c r="DK172" s="29"/>
      <c r="DL172" s="29"/>
      <c r="DM172" s="29"/>
      <c r="DN172" s="29"/>
      <c r="DO172" s="29"/>
      <c r="DP172" s="29"/>
      <c r="DQ172" s="29"/>
      <c r="DR172" s="29"/>
      <c r="DS172" s="29"/>
      <c r="DT172" s="29"/>
      <c r="DU172" s="29"/>
      <c r="DV172" s="29"/>
      <c r="DW172" s="29"/>
      <c r="DX172" s="29"/>
      <c r="DY172" s="29"/>
      <c r="DZ172" s="29"/>
      <c r="EA172" s="29"/>
      <c r="EB172" s="29"/>
      <c r="EC172" s="29"/>
      <c r="ED172" s="29"/>
      <c r="EE172" s="29"/>
      <c r="EF172" s="29"/>
      <c r="EG172" s="29"/>
      <c r="EH172" s="29"/>
      <c r="EI172" s="29"/>
      <c r="EJ172" s="29"/>
      <c r="EK172" s="29"/>
      <c r="EL172" s="29"/>
      <c r="ER172" s="3"/>
      <c r="ES172" s="3"/>
      <c r="ET172" s="3"/>
    </row>
    <row r="173" spans="4:150" ht="15.75" customHeight="1" x14ac:dyDescent="0.25">
      <c r="D173" s="54"/>
      <c r="E173" s="54"/>
      <c r="F173" s="55"/>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c r="AZ173" s="29"/>
      <c r="BA173" s="29"/>
      <c r="BB173" s="29"/>
      <c r="BC173" s="29"/>
      <c r="BD173" s="29"/>
      <c r="BE173" s="29"/>
      <c r="BF173" s="29"/>
      <c r="BG173" s="29"/>
      <c r="BH173" s="29"/>
      <c r="BI173" s="29"/>
      <c r="BJ173" s="29"/>
      <c r="BK173" s="29"/>
      <c r="BL173" s="29"/>
      <c r="BM173" s="29"/>
      <c r="BN173" s="29"/>
      <c r="BO173" s="29"/>
      <c r="BP173" s="29"/>
      <c r="BQ173" s="29"/>
      <c r="BR173" s="29"/>
      <c r="BS173" s="29"/>
      <c r="BT173" s="29"/>
      <c r="BU173" s="29"/>
      <c r="BV173" s="29"/>
      <c r="BW173" s="29"/>
      <c r="BX173" s="29"/>
      <c r="BY173" s="29"/>
      <c r="BZ173" s="29"/>
      <c r="CA173" s="29"/>
      <c r="CB173" s="29"/>
      <c r="CC173" s="29"/>
      <c r="CD173" s="29"/>
      <c r="CE173" s="29"/>
      <c r="CF173" s="29"/>
      <c r="CG173" s="29"/>
      <c r="CH173" s="29"/>
      <c r="CI173" s="29"/>
      <c r="CJ173" s="29"/>
      <c r="CK173" s="29"/>
      <c r="CL173" s="29"/>
      <c r="CM173" s="29"/>
      <c r="CN173" s="29"/>
      <c r="CO173" s="29"/>
      <c r="CP173" s="29"/>
      <c r="CQ173" s="29"/>
      <c r="CR173" s="29"/>
      <c r="CS173" s="29"/>
      <c r="CT173" s="29"/>
      <c r="CU173" s="29"/>
      <c r="CV173" s="29"/>
      <c r="CW173" s="29"/>
      <c r="CX173" s="29"/>
      <c r="CY173" s="29"/>
      <c r="CZ173" s="29"/>
      <c r="DA173" s="29"/>
      <c r="DB173" s="29"/>
      <c r="DC173" s="29"/>
      <c r="DD173" s="29"/>
      <c r="DE173" s="29"/>
      <c r="DF173" s="29"/>
      <c r="DG173" s="29"/>
      <c r="DH173" s="29"/>
      <c r="DI173" s="29"/>
      <c r="DJ173" s="29"/>
      <c r="DK173" s="29"/>
      <c r="DL173" s="29"/>
      <c r="DM173" s="29"/>
      <c r="DN173" s="29"/>
      <c r="DO173" s="29"/>
      <c r="DP173" s="29"/>
      <c r="DQ173" s="29"/>
      <c r="DR173" s="29"/>
      <c r="DS173" s="29"/>
      <c r="DT173" s="29"/>
      <c r="DU173" s="29"/>
      <c r="DV173" s="29"/>
      <c r="DW173" s="29"/>
      <c r="DX173" s="29"/>
      <c r="DY173" s="29"/>
      <c r="DZ173" s="29"/>
      <c r="EA173" s="29"/>
      <c r="EB173" s="29"/>
      <c r="EC173" s="29"/>
      <c r="ED173" s="29"/>
      <c r="EE173" s="29"/>
      <c r="EF173" s="29"/>
      <c r="EG173" s="29"/>
      <c r="EH173" s="29"/>
      <c r="EI173" s="29"/>
      <c r="EJ173" s="29"/>
      <c r="EK173" s="29"/>
      <c r="EL173" s="29"/>
      <c r="ER173" s="3"/>
      <c r="ES173" s="3"/>
      <c r="ET173" s="3"/>
    </row>
    <row r="174" spans="4:150" ht="15.75" customHeight="1" x14ac:dyDescent="0.25">
      <c r="D174" s="54"/>
      <c r="E174" s="54"/>
      <c r="F174" s="55"/>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c r="AZ174" s="29"/>
      <c r="BA174" s="29"/>
      <c r="BB174" s="29"/>
      <c r="BC174" s="29"/>
      <c r="BD174" s="29"/>
      <c r="BE174" s="29"/>
      <c r="BF174" s="29"/>
      <c r="BG174" s="29"/>
      <c r="BH174" s="29"/>
      <c r="BI174" s="29"/>
      <c r="BJ174" s="29"/>
      <c r="BK174" s="29"/>
      <c r="BL174" s="29"/>
      <c r="BM174" s="29"/>
      <c r="BN174" s="29"/>
      <c r="BO174" s="29"/>
      <c r="BP174" s="29"/>
      <c r="BQ174" s="29"/>
      <c r="BR174" s="29"/>
      <c r="BS174" s="29"/>
      <c r="BT174" s="29"/>
      <c r="BU174" s="29"/>
      <c r="BV174" s="29"/>
      <c r="BW174" s="29"/>
      <c r="BX174" s="29"/>
      <c r="BY174" s="29"/>
      <c r="BZ174" s="29"/>
      <c r="CA174" s="29"/>
      <c r="CB174" s="29"/>
      <c r="CC174" s="29"/>
      <c r="CD174" s="29"/>
      <c r="CE174" s="29"/>
      <c r="CF174" s="29"/>
      <c r="CG174" s="29"/>
      <c r="CH174" s="29"/>
      <c r="CI174" s="29"/>
      <c r="CJ174" s="29"/>
      <c r="CK174" s="29"/>
      <c r="CL174" s="29"/>
      <c r="CM174" s="29"/>
      <c r="CN174" s="29"/>
      <c r="CO174" s="29"/>
      <c r="CP174" s="29"/>
      <c r="CQ174" s="29"/>
      <c r="CR174" s="29"/>
      <c r="CS174" s="29"/>
      <c r="CT174" s="29"/>
      <c r="CU174" s="29"/>
      <c r="CV174" s="29"/>
      <c r="CW174" s="29"/>
      <c r="CX174" s="29"/>
      <c r="CY174" s="29"/>
      <c r="CZ174" s="29"/>
      <c r="DA174" s="29"/>
      <c r="DB174" s="29"/>
      <c r="DC174" s="29"/>
      <c r="DD174" s="29"/>
      <c r="DE174" s="29"/>
      <c r="DF174" s="29"/>
      <c r="DG174" s="29"/>
      <c r="DH174" s="29"/>
      <c r="DI174" s="29"/>
      <c r="DJ174" s="29"/>
      <c r="DK174" s="29"/>
      <c r="DL174" s="29"/>
      <c r="DM174" s="29"/>
      <c r="DN174" s="29"/>
      <c r="DO174" s="29"/>
      <c r="DP174" s="29"/>
      <c r="DQ174" s="29"/>
      <c r="DR174" s="29"/>
      <c r="DS174" s="29"/>
      <c r="DT174" s="29"/>
      <c r="DU174" s="29"/>
      <c r="DV174" s="29"/>
      <c r="DW174" s="29"/>
      <c r="DX174" s="29"/>
      <c r="DY174" s="29"/>
      <c r="DZ174" s="29"/>
      <c r="EA174" s="29"/>
      <c r="EB174" s="29"/>
      <c r="EC174" s="29"/>
      <c r="ED174" s="29"/>
      <c r="EE174" s="29"/>
      <c r="EF174" s="29"/>
      <c r="EG174" s="29"/>
      <c r="EH174" s="29"/>
      <c r="EI174" s="29"/>
      <c r="EJ174" s="29"/>
      <c r="EK174" s="29"/>
      <c r="EL174" s="29"/>
      <c r="ER174" s="3"/>
      <c r="ES174" s="3"/>
      <c r="ET174" s="3"/>
    </row>
    <row r="175" spans="4:150" ht="15.75" customHeight="1" x14ac:dyDescent="0.25">
      <c r="D175" s="54"/>
      <c r="E175" s="54"/>
      <c r="F175" s="55"/>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c r="AZ175" s="29"/>
      <c r="BA175" s="29"/>
      <c r="BB175" s="29"/>
      <c r="BC175" s="29"/>
      <c r="BD175" s="29"/>
      <c r="BE175" s="29"/>
      <c r="BF175" s="29"/>
      <c r="BG175" s="29"/>
      <c r="BH175" s="29"/>
      <c r="BI175" s="29"/>
      <c r="BJ175" s="29"/>
      <c r="BK175" s="29"/>
      <c r="BL175" s="29"/>
      <c r="BM175" s="29"/>
      <c r="BN175" s="29"/>
      <c r="BO175" s="29"/>
      <c r="BP175" s="29"/>
      <c r="BQ175" s="29"/>
      <c r="BR175" s="29"/>
      <c r="BS175" s="29"/>
      <c r="BT175" s="29"/>
      <c r="BU175" s="29"/>
      <c r="BV175" s="29"/>
      <c r="BW175" s="29"/>
      <c r="BX175" s="29"/>
      <c r="BY175" s="29"/>
      <c r="BZ175" s="29"/>
      <c r="CA175" s="29"/>
      <c r="CB175" s="29"/>
      <c r="CC175" s="29"/>
      <c r="CD175" s="29"/>
      <c r="CE175" s="29"/>
      <c r="CF175" s="29"/>
      <c r="CG175" s="29"/>
      <c r="CH175" s="29"/>
      <c r="CI175" s="29"/>
      <c r="CJ175" s="29"/>
      <c r="CK175" s="29"/>
      <c r="CL175" s="29"/>
      <c r="CM175" s="29"/>
      <c r="CN175" s="29"/>
      <c r="CO175" s="29"/>
      <c r="CP175" s="29"/>
      <c r="CQ175" s="29"/>
      <c r="CR175" s="29"/>
      <c r="CS175" s="29"/>
      <c r="CT175" s="29"/>
      <c r="CU175" s="29"/>
      <c r="CV175" s="29"/>
      <c r="CW175" s="29"/>
      <c r="CX175" s="29"/>
      <c r="CY175" s="29"/>
      <c r="CZ175" s="29"/>
      <c r="DA175" s="29"/>
      <c r="DB175" s="29"/>
      <c r="DC175" s="29"/>
      <c r="DD175" s="29"/>
      <c r="DE175" s="29"/>
      <c r="DF175" s="29"/>
      <c r="DG175" s="29"/>
      <c r="DH175" s="29"/>
      <c r="DI175" s="29"/>
      <c r="DJ175" s="29"/>
      <c r="DK175" s="29"/>
      <c r="DL175" s="29"/>
      <c r="DM175" s="29"/>
      <c r="DN175" s="29"/>
      <c r="DO175" s="29"/>
      <c r="DP175" s="29"/>
      <c r="DQ175" s="29"/>
      <c r="DR175" s="29"/>
      <c r="DS175" s="29"/>
      <c r="DT175" s="29"/>
      <c r="DU175" s="29"/>
      <c r="DV175" s="29"/>
      <c r="DW175" s="29"/>
      <c r="DX175" s="29"/>
      <c r="DY175" s="29"/>
      <c r="DZ175" s="29"/>
      <c r="EA175" s="29"/>
      <c r="EB175" s="29"/>
      <c r="EC175" s="29"/>
      <c r="ED175" s="29"/>
      <c r="EE175" s="29"/>
      <c r="EF175" s="29"/>
      <c r="EG175" s="29"/>
      <c r="EH175" s="29"/>
      <c r="EI175" s="29"/>
      <c r="EJ175" s="29"/>
      <c r="EK175" s="29"/>
      <c r="EL175" s="29"/>
      <c r="ER175" s="3"/>
      <c r="ES175" s="3"/>
      <c r="ET175" s="3"/>
    </row>
    <row r="176" spans="4:150" ht="15.75" customHeight="1" x14ac:dyDescent="0.25">
      <c r="D176" s="54"/>
      <c r="E176" s="54"/>
      <c r="F176" s="55"/>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c r="AZ176" s="29"/>
      <c r="BA176" s="29"/>
      <c r="BB176" s="29"/>
      <c r="BC176" s="29"/>
      <c r="BD176" s="29"/>
      <c r="BE176" s="29"/>
      <c r="BF176" s="29"/>
      <c r="BG176" s="29"/>
      <c r="BH176" s="29"/>
      <c r="BI176" s="29"/>
      <c r="BJ176" s="29"/>
      <c r="BK176" s="29"/>
      <c r="BL176" s="29"/>
      <c r="BM176" s="29"/>
      <c r="BN176" s="29"/>
      <c r="BO176" s="29"/>
      <c r="BP176" s="29"/>
      <c r="BQ176" s="29"/>
      <c r="BR176" s="29"/>
      <c r="BS176" s="29"/>
      <c r="BT176" s="29"/>
      <c r="BU176" s="29"/>
      <c r="BV176" s="29"/>
      <c r="BW176" s="29"/>
      <c r="BX176" s="29"/>
      <c r="BY176" s="29"/>
      <c r="BZ176" s="29"/>
      <c r="CA176" s="29"/>
      <c r="CB176" s="29"/>
      <c r="CC176" s="29"/>
      <c r="CD176" s="29"/>
      <c r="CE176" s="29"/>
      <c r="CF176" s="29"/>
      <c r="CG176" s="29"/>
      <c r="CH176" s="29"/>
      <c r="CI176" s="29"/>
      <c r="CJ176" s="29"/>
      <c r="CK176" s="29"/>
      <c r="CL176" s="29"/>
      <c r="CM176" s="29"/>
      <c r="CN176" s="29"/>
      <c r="CO176" s="29"/>
      <c r="CP176" s="29"/>
      <c r="CQ176" s="29"/>
      <c r="CR176" s="29"/>
      <c r="CS176" s="29"/>
      <c r="CT176" s="29"/>
      <c r="CU176" s="29"/>
      <c r="CV176" s="29"/>
      <c r="CW176" s="29"/>
      <c r="CX176" s="29"/>
      <c r="CY176" s="29"/>
      <c r="CZ176" s="29"/>
      <c r="DA176" s="29"/>
      <c r="DB176" s="29"/>
      <c r="DC176" s="29"/>
      <c r="DD176" s="29"/>
      <c r="DE176" s="29"/>
      <c r="DF176" s="29"/>
      <c r="DG176" s="29"/>
      <c r="DH176" s="29"/>
      <c r="DI176" s="29"/>
      <c r="DJ176" s="29"/>
      <c r="DK176" s="29"/>
      <c r="DL176" s="29"/>
      <c r="DM176" s="29"/>
      <c r="DN176" s="29"/>
      <c r="DO176" s="29"/>
      <c r="DP176" s="29"/>
      <c r="DQ176" s="29"/>
      <c r="DR176" s="29"/>
      <c r="DS176" s="29"/>
      <c r="DT176" s="29"/>
      <c r="DU176" s="29"/>
      <c r="DV176" s="29"/>
      <c r="DW176" s="29"/>
      <c r="DX176" s="29"/>
      <c r="DY176" s="29"/>
      <c r="DZ176" s="29"/>
      <c r="EA176" s="29"/>
      <c r="EB176" s="29"/>
      <c r="EC176" s="29"/>
      <c r="ED176" s="29"/>
      <c r="EE176" s="29"/>
      <c r="EF176" s="29"/>
      <c r="EG176" s="29"/>
      <c r="EH176" s="29"/>
      <c r="EI176" s="29"/>
      <c r="EJ176" s="29"/>
      <c r="EK176" s="29"/>
      <c r="EL176" s="29"/>
      <c r="ER176" s="3"/>
      <c r="ES176" s="3"/>
      <c r="ET176" s="3"/>
    </row>
    <row r="177" spans="4:150" ht="15.75" customHeight="1" x14ac:dyDescent="0.25">
      <c r="D177" s="54"/>
      <c r="E177" s="54"/>
      <c r="F177" s="55"/>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c r="AZ177" s="29"/>
      <c r="BA177" s="29"/>
      <c r="BB177" s="29"/>
      <c r="BC177" s="29"/>
      <c r="BD177" s="29"/>
      <c r="BE177" s="29"/>
      <c r="BF177" s="29"/>
      <c r="BG177" s="29"/>
      <c r="BH177" s="29"/>
      <c r="BI177" s="29"/>
      <c r="BJ177" s="29"/>
      <c r="BK177" s="29"/>
      <c r="BL177" s="29"/>
      <c r="BM177" s="29"/>
      <c r="BN177" s="29"/>
      <c r="BO177" s="29"/>
      <c r="BP177" s="29"/>
      <c r="BQ177" s="29"/>
      <c r="BR177" s="29"/>
      <c r="BS177" s="29"/>
      <c r="BT177" s="29"/>
      <c r="BU177" s="29"/>
      <c r="BV177" s="29"/>
      <c r="BW177" s="29"/>
      <c r="BX177" s="29"/>
      <c r="BY177" s="29"/>
      <c r="BZ177" s="29"/>
      <c r="CA177" s="29"/>
      <c r="CB177" s="29"/>
      <c r="CC177" s="29"/>
      <c r="CD177" s="29"/>
      <c r="CE177" s="29"/>
      <c r="CF177" s="29"/>
      <c r="CG177" s="29"/>
      <c r="CH177" s="29"/>
      <c r="CI177" s="29"/>
      <c r="CJ177" s="29"/>
      <c r="CK177" s="29"/>
      <c r="CL177" s="29"/>
      <c r="CM177" s="29"/>
      <c r="CN177" s="29"/>
      <c r="CO177" s="29"/>
      <c r="CP177" s="29"/>
      <c r="CQ177" s="29"/>
      <c r="CR177" s="29"/>
      <c r="CS177" s="29"/>
      <c r="CT177" s="29"/>
      <c r="CU177" s="29"/>
      <c r="CV177" s="29"/>
      <c r="CW177" s="29"/>
      <c r="CX177" s="29"/>
      <c r="CY177" s="29"/>
      <c r="CZ177" s="29"/>
      <c r="DA177" s="29"/>
      <c r="DB177" s="29"/>
      <c r="DC177" s="29"/>
      <c r="DD177" s="29"/>
      <c r="DE177" s="29"/>
      <c r="DF177" s="29"/>
      <c r="DG177" s="29"/>
      <c r="DH177" s="29"/>
      <c r="DI177" s="29"/>
      <c r="DJ177" s="29"/>
      <c r="DK177" s="29"/>
      <c r="DL177" s="29"/>
      <c r="DM177" s="29"/>
      <c r="DN177" s="29"/>
      <c r="DO177" s="29"/>
      <c r="DP177" s="29"/>
      <c r="DQ177" s="29"/>
      <c r="DR177" s="29"/>
      <c r="DS177" s="29"/>
      <c r="DT177" s="29"/>
      <c r="DU177" s="29"/>
      <c r="DV177" s="29"/>
      <c r="DW177" s="29"/>
      <c r="DX177" s="29"/>
      <c r="DY177" s="29"/>
      <c r="DZ177" s="29"/>
      <c r="EA177" s="29"/>
      <c r="EB177" s="29"/>
      <c r="EC177" s="29"/>
      <c r="ED177" s="29"/>
      <c r="EE177" s="29"/>
      <c r="EF177" s="29"/>
      <c r="EG177" s="29"/>
      <c r="EH177" s="29"/>
      <c r="EI177" s="29"/>
      <c r="EJ177" s="29"/>
      <c r="EK177" s="29"/>
      <c r="EL177" s="29"/>
      <c r="ER177" s="3"/>
      <c r="ES177" s="3"/>
      <c r="ET177" s="3"/>
    </row>
    <row r="178" spans="4:150" ht="15.75" customHeight="1" x14ac:dyDescent="0.25">
      <c r="D178" s="54"/>
      <c r="E178" s="54"/>
      <c r="F178" s="55"/>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c r="AZ178" s="29"/>
      <c r="BA178" s="29"/>
      <c r="BB178" s="29"/>
      <c r="BC178" s="29"/>
      <c r="BD178" s="29"/>
      <c r="BE178" s="29"/>
      <c r="BF178" s="29"/>
      <c r="BG178" s="29"/>
      <c r="BH178" s="29"/>
      <c r="BI178" s="29"/>
      <c r="BJ178" s="29"/>
      <c r="BK178" s="29"/>
      <c r="BL178" s="29"/>
      <c r="BM178" s="29"/>
      <c r="BN178" s="29"/>
      <c r="BO178" s="29"/>
      <c r="BP178" s="29"/>
      <c r="BQ178" s="29"/>
      <c r="BR178" s="29"/>
      <c r="BS178" s="29"/>
      <c r="BT178" s="29"/>
      <c r="BU178" s="29"/>
      <c r="BV178" s="29"/>
      <c r="BW178" s="29"/>
      <c r="BX178" s="29"/>
      <c r="BY178" s="29"/>
      <c r="BZ178" s="29"/>
      <c r="CA178" s="29"/>
      <c r="CB178" s="29"/>
      <c r="CC178" s="29"/>
      <c r="CD178" s="29"/>
      <c r="CE178" s="29"/>
      <c r="CF178" s="29"/>
      <c r="CG178" s="29"/>
      <c r="CH178" s="29"/>
      <c r="CI178" s="29"/>
      <c r="CJ178" s="29"/>
      <c r="CK178" s="29"/>
      <c r="CL178" s="29"/>
      <c r="CM178" s="29"/>
      <c r="CN178" s="29"/>
      <c r="CO178" s="29"/>
      <c r="CP178" s="29"/>
      <c r="CQ178" s="29"/>
      <c r="CR178" s="29"/>
      <c r="CS178" s="29"/>
      <c r="CT178" s="29"/>
      <c r="CU178" s="29"/>
      <c r="CV178" s="29"/>
      <c r="CW178" s="29"/>
      <c r="CX178" s="29"/>
      <c r="CY178" s="29"/>
      <c r="CZ178" s="29"/>
      <c r="DA178" s="29"/>
      <c r="DB178" s="29"/>
      <c r="DC178" s="29"/>
      <c r="DD178" s="29"/>
      <c r="DE178" s="29"/>
      <c r="DF178" s="29"/>
      <c r="DG178" s="29"/>
      <c r="DH178" s="29"/>
      <c r="DI178" s="29"/>
      <c r="DJ178" s="29"/>
      <c r="DK178" s="29"/>
      <c r="DL178" s="29"/>
      <c r="DM178" s="29"/>
      <c r="DN178" s="29"/>
      <c r="DO178" s="29"/>
      <c r="DP178" s="29"/>
      <c r="DQ178" s="29"/>
      <c r="DR178" s="29"/>
      <c r="DS178" s="29"/>
      <c r="DT178" s="29"/>
      <c r="DU178" s="29"/>
      <c r="DV178" s="29"/>
      <c r="DW178" s="29"/>
      <c r="DX178" s="29"/>
      <c r="DY178" s="29"/>
      <c r="DZ178" s="29"/>
      <c r="EA178" s="29"/>
      <c r="EB178" s="29"/>
      <c r="EC178" s="29"/>
      <c r="ED178" s="29"/>
      <c r="EE178" s="29"/>
      <c r="EF178" s="29"/>
      <c r="EG178" s="29"/>
      <c r="EH178" s="29"/>
      <c r="EI178" s="29"/>
      <c r="EJ178" s="29"/>
      <c r="EK178" s="29"/>
      <c r="EL178" s="29"/>
      <c r="ER178" s="3"/>
      <c r="ES178" s="3"/>
      <c r="ET178" s="3"/>
    </row>
    <row r="179" spans="4:150" ht="15.75" customHeight="1" x14ac:dyDescent="0.25">
      <c r="D179" s="54"/>
      <c r="E179" s="54"/>
      <c r="F179" s="55"/>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c r="AY179" s="29"/>
      <c r="AZ179" s="29"/>
      <c r="BA179" s="29"/>
      <c r="BB179" s="29"/>
      <c r="BC179" s="29"/>
      <c r="BD179" s="29"/>
      <c r="BE179" s="29"/>
      <c r="BF179" s="29"/>
      <c r="BG179" s="29"/>
      <c r="BH179" s="29"/>
      <c r="BI179" s="29"/>
      <c r="BJ179" s="29"/>
      <c r="BK179" s="29"/>
      <c r="BL179" s="29"/>
      <c r="BM179" s="29"/>
      <c r="BN179" s="29"/>
      <c r="BO179" s="29"/>
      <c r="BP179" s="29"/>
      <c r="BQ179" s="29"/>
      <c r="BR179" s="29"/>
      <c r="BS179" s="29"/>
      <c r="BT179" s="29"/>
      <c r="BU179" s="29"/>
      <c r="BV179" s="29"/>
      <c r="BW179" s="29"/>
      <c r="BX179" s="29"/>
      <c r="BY179" s="29"/>
      <c r="BZ179" s="29"/>
      <c r="CA179" s="29"/>
      <c r="CB179" s="29"/>
      <c r="CC179" s="29"/>
      <c r="CD179" s="29"/>
      <c r="CE179" s="29"/>
      <c r="CF179" s="29"/>
      <c r="CG179" s="29"/>
      <c r="CH179" s="29"/>
      <c r="CI179" s="29"/>
      <c r="CJ179" s="29"/>
      <c r="CK179" s="29"/>
      <c r="CL179" s="29"/>
      <c r="CM179" s="29"/>
      <c r="CN179" s="29"/>
      <c r="CO179" s="29"/>
      <c r="CP179" s="29"/>
      <c r="CQ179" s="29"/>
      <c r="CR179" s="29"/>
      <c r="CS179" s="29"/>
      <c r="CT179" s="29"/>
      <c r="CU179" s="29"/>
      <c r="CV179" s="29"/>
      <c r="CW179" s="29"/>
      <c r="CX179" s="29"/>
      <c r="CY179" s="29"/>
      <c r="CZ179" s="29"/>
      <c r="DA179" s="29"/>
      <c r="DB179" s="29"/>
      <c r="DC179" s="29"/>
      <c r="DD179" s="29"/>
      <c r="DE179" s="29"/>
      <c r="DF179" s="29"/>
      <c r="DG179" s="29"/>
      <c r="DH179" s="29"/>
      <c r="DI179" s="29"/>
      <c r="DJ179" s="29"/>
      <c r="DK179" s="29"/>
      <c r="DL179" s="29"/>
      <c r="DM179" s="29"/>
      <c r="DN179" s="29"/>
      <c r="DO179" s="29"/>
      <c r="DP179" s="29"/>
      <c r="DQ179" s="29"/>
      <c r="DR179" s="29"/>
      <c r="DS179" s="29"/>
      <c r="DT179" s="29"/>
      <c r="DU179" s="29"/>
      <c r="DV179" s="29"/>
      <c r="DW179" s="29"/>
      <c r="DX179" s="29"/>
      <c r="DY179" s="29"/>
      <c r="DZ179" s="29"/>
      <c r="EA179" s="29"/>
      <c r="EB179" s="29"/>
      <c r="EC179" s="29"/>
      <c r="ED179" s="29"/>
      <c r="EE179" s="29"/>
      <c r="EF179" s="29"/>
      <c r="EG179" s="29"/>
      <c r="EH179" s="29"/>
      <c r="EI179" s="29"/>
      <c r="EJ179" s="29"/>
      <c r="EK179" s="29"/>
      <c r="EL179" s="29"/>
      <c r="ER179" s="3"/>
      <c r="ES179" s="3"/>
      <c r="ET179" s="3"/>
    </row>
    <row r="180" spans="4:150" ht="15.75" customHeight="1" x14ac:dyDescent="0.25">
      <c r="D180" s="54"/>
      <c r="E180" s="54"/>
      <c r="F180" s="55"/>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c r="AZ180" s="29"/>
      <c r="BA180" s="29"/>
      <c r="BB180" s="29"/>
      <c r="BC180" s="29"/>
      <c r="BD180" s="29"/>
      <c r="BE180" s="29"/>
      <c r="BF180" s="29"/>
      <c r="BG180" s="29"/>
      <c r="BH180" s="29"/>
      <c r="BI180" s="29"/>
      <c r="BJ180" s="29"/>
      <c r="BK180" s="29"/>
      <c r="BL180" s="29"/>
      <c r="BM180" s="29"/>
      <c r="BN180" s="29"/>
      <c r="BO180" s="29"/>
      <c r="BP180" s="29"/>
      <c r="BQ180" s="29"/>
      <c r="BR180" s="29"/>
      <c r="BS180" s="29"/>
      <c r="BT180" s="29"/>
      <c r="BU180" s="29"/>
      <c r="BV180" s="29"/>
      <c r="BW180" s="29"/>
      <c r="BX180" s="29"/>
      <c r="BY180" s="29"/>
      <c r="BZ180" s="29"/>
      <c r="CA180" s="29"/>
      <c r="CB180" s="29"/>
      <c r="CC180" s="29"/>
      <c r="CD180" s="29"/>
      <c r="CE180" s="29"/>
      <c r="CF180" s="29"/>
      <c r="CG180" s="29"/>
      <c r="CH180" s="29"/>
      <c r="CI180" s="29"/>
      <c r="CJ180" s="29"/>
      <c r="CK180" s="29"/>
      <c r="CL180" s="29"/>
      <c r="CM180" s="29"/>
      <c r="CN180" s="29"/>
      <c r="CO180" s="29"/>
      <c r="CP180" s="29"/>
      <c r="CQ180" s="29"/>
      <c r="CR180" s="29"/>
      <c r="CS180" s="29"/>
      <c r="CT180" s="29"/>
      <c r="CU180" s="29"/>
      <c r="CV180" s="29"/>
      <c r="CW180" s="29"/>
      <c r="CX180" s="29"/>
      <c r="CY180" s="29"/>
      <c r="CZ180" s="29"/>
      <c r="DA180" s="29"/>
      <c r="DB180" s="29"/>
      <c r="DC180" s="29"/>
      <c r="DD180" s="29"/>
      <c r="DE180" s="29"/>
      <c r="DF180" s="29"/>
      <c r="DG180" s="29"/>
      <c r="DH180" s="29"/>
      <c r="DI180" s="29"/>
      <c r="DJ180" s="29"/>
      <c r="DK180" s="29"/>
      <c r="DL180" s="29"/>
      <c r="DM180" s="29"/>
      <c r="DN180" s="29"/>
      <c r="DO180" s="29"/>
      <c r="DP180" s="29"/>
      <c r="DQ180" s="29"/>
      <c r="DR180" s="29"/>
      <c r="DS180" s="29"/>
      <c r="DT180" s="29"/>
      <c r="DU180" s="29"/>
      <c r="DV180" s="29"/>
      <c r="DW180" s="29"/>
      <c r="DX180" s="29"/>
      <c r="DY180" s="29"/>
      <c r="DZ180" s="29"/>
      <c r="EA180" s="29"/>
      <c r="EB180" s="29"/>
      <c r="EC180" s="29"/>
      <c r="ED180" s="29"/>
      <c r="EE180" s="29"/>
      <c r="EF180" s="29"/>
      <c r="EG180" s="29"/>
      <c r="EH180" s="29"/>
      <c r="EI180" s="29"/>
      <c r="EJ180" s="29"/>
      <c r="EK180" s="29"/>
      <c r="EL180" s="29"/>
      <c r="ER180" s="3"/>
      <c r="ES180" s="3"/>
      <c r="ET180" s="3"/>
    </row>
    <row r="181" spans="4:150" ht="15.75" customHeight="1" x14ac:dyDescent="0.25">
      <c r="D181" s="54"/>
      <c r="E181" s="54"/>
      <c r="F181" s="55"/>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c r="AX181" s="29"/>
      <c r="AY181" s="29"/>
      <c r="AZ181" s="29"/>
      <c r="BA181" s="29"/>
      <c r="BB181" s="29"/>
      <c r="BC181" s="29"/>
      <c r="BD181" s="29"/>
      <c r="BE181" s="29"/>
      <c r="BF181" s="29"/>
      <c r="BG181" s="29"/>
      <c r="BH181" s="29"/>
      <c r="BI181" s="29"/>
      <c r="BJ181" s="29"/>
      <c r="BK181" s="29"/>
      <c r="BL181" s="29"/>
      <c r="BM181" s="29"/>
      <c r="BN181" s="29"/>
      <c r="BO181" s="29"/>
      <c r="BP181" s="29"/>
      <c r="BQ181" s="29"/>
      <c r="BR181" s="29"/>
      <c r="BS181" s="29"/>
      <c r="BT181" s="29"/>
      <c r="BU181" s="29"/>
      <c r="BV181" s="29"/>
      <c r="BW181" s="29"/>
      <c r="BX181" s="29"/>
      <c r="BY181" s="29"/>
      <c r="BZ181" s="29"/>
      <c r="CA181" s="29"/>
      <c r="CB181" s="29"/>
      <c r="CC181" s="29"/>
      <c r="CD181" s="29"/>
      <c r="CE181" s="29"/>
      <c r="CF181" s="29"/>
      <c r="CG181" s="29"/>
      <c r="CH181" s="29"/>
      <c r="CI181" s="29"/>
      <c r="CJ181" s="29"/>
      <c r="CK181" s="29"/>
      <c r="CL181" s="29"/>
      <c r="CM181" s="29"/>
      <c r="CN181" s="29"/>
      <c r="CO181" s="29"/>
      <c r="CP181" s="29"/>
      <c r="CQ181" s="29"/>
      <c r="CR181" s="29"/>
      <c r="CS181" s="29"/>
      <c r="CT181" s="29"/>
      <c r="CU181" s="29"/>
      <c r="CV181" s="29"/>
      <c r="CW181" s="29"/>
      <c r="CX181" s="29"/>
      <c r="CY181" s="29"/>
      <c r="CZ181" s="29"/>
      <c r="DA181" s="29"/>
      <c r="DB181" s="29"/>
      <c r="DC181" s="29"/>
      <c r="DD181" s="29"/>
      <c r="DE181" s="29"/>
      <c r="DF181" s="29"/>
      <c r="DG181" s="29"/>
      <c r="DH181" s="29"/>
      <c r="DI181" s="29"/>
      <c r="DJ181" s="29"/>
      <c r="DK181" s="29"/>
      <c r="DL181" s="29"/>
      <c r="DM181" s="29"/>
      <c r="DN181" s="29"/>
      <c r="DO181" s="29"/>
      <c r="DP181" s="29"/>
      <c r="DQ181" s="29"/>
      <c r="DR181" s="29"/>
      <c r="DS181" s="29"/>
      <c r="DT181" s="29"/>
      <c r="DU181" s="29"/>
      <c r="DV181" s="29"/>
      <c r="DW181" s="29"/>
      <c r="DX181" s="29"/>
      <c r="DY181" s="29"/>
      <c r="DZ181" s="29"/>
      <c r="EA181" s="29"/>
      <c r="EB181" s="29"/>
      <c r="EC181" s="29"/>
      <c r="ED181" s="29"/>
      <c r="EE181" s="29"/>
      <c r="EF181" s="29"/>
      <c r="EG181" s="29"/>
      <c r="EH181" s="29"/>
      <c r="EI181" s="29"/>
      <c r="EJ181" s="29"/>
      <c r="EK181" s="29"/>
      <c r="EL181" s="29"/>
      <c r="ER181" s="3"/>
      <c r="ES181" s="3"/>
      <c r="ET181" s="3"/>
    </row>
    <row r="182" spans="4:150" ht="15.75" customHeight="1" x14ac:dyDescent="0.25">
      <c r="D182" s="54"/>
      <c r="E182" s="54"/>
      <c r="F182" s="55"/>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c r="AZ182" s="29"/>
      <c r="BA182" s="29"/>
      <c r="BB182" s="29"/>
      <c r="BC182" s="29"/>
      <c r="BD182" s="29"/>
      <c r="BE182" s="29"/>
      <c r="BF182" s="29"/>
      <c r="BG182" s="29"/>
      <c r="BH182" s="29"/>
      <c r="BI182" s="29"/>
      <c r="BJ182" s="29"/>
      <c r="BK182" s="29"/>
      <c r="BL182" s="29"/>
      <c r="BM182" s="29"/>
      <c r="BN182" s="29"/>
      <c r="BO182" s="29"/>
      <c r="BP182" s="29"/>
      <c r="BQ182" s="29"/>
      <c r="BR182" s="29"/>
      <c r="BS182" s="29"/>
      <c r="BT182" s="29"/>
      <c r="BU182" s="29"/>
      <c r="BV182" s="29"/>
      <c r="BW182" s="29"/>
      <c r="BX182" s="29"/>
      <c r="BY182" s="29"/>
      <c r="BZ182" s="29"/>
      <c r="CA182" s="29"/>
      <c r="CB182" s="29"/>
      <c r="CC182" s="29"/>
      <c r="CD182" s="29"/>
      <c r="CE182" s="29"/>
      <c r="CF182" s="29"/>
      <c r="CG182" s="29"/>
      <c r="CH182" s="29"/>
      <c r="CI182" s="29"/>
      <c r="CJ182" s="29"/>
      <c r="CK182" s="29"/>
      <c r="CL182" s="29"/>
      <c r="CM182" s="29"/>
      <c r="CN182" s="29"/>
      <c r="CO182" s="29"/>
      <c r="CP182" s="29"/>
      <c r="CQ182" s="29"/>
      <c r="CR182" s="29"/>
      <c r="CS182" s="29"/>
      <c r="CT182" s="29"/>
      <c r="CU182" s="29"/>
      <c r="CV182" s="29"/>
      <c r="CW182" s="29"/>
      <c r="CX182" s="29"/>
      <c r="CY182" s="29"/>
      <c r="CZ182" s="29"/>
      <c r="DA182" s="29"/>
      <c r="DB182" s="29"/>
      <c r="DC182" s="29"/>
      <c r="DD182" s="29"/>
      <c r="DE182" s="29"/>
      <c r="DF182" s="29"/>
      <c r="DG182" s="29"/>
      <c r="DH182" s="29"/>
      <c r="DI182" s="29"/>
      <c r="DJ182" s="29"/>
      <c r="DK182" s="29"/>
      <c r="DL182" s="29"/>
      <c r="DM182" s="29"/>
      <c r="DN182" s="29"/>
      <c r="DO182" s="29"/>
      <c r="DP182" s="29"/>
      <c r="DQ182" s="29"/>
      <c r="DR182" s="29"/>
      <c r="DS182" s="29"/>
      <c r="DT182" s="29"/>
      <c r="DU182" s="29"/>
      <c r="DV182" s="29"/>
      <c r="DW182" s="29"/>
      <c r="DX182" s="29"/>
      <c r="DY182" s="29"/>
      <c r="DZ182" s="29"/>
      <c r="EA182" s="29"/>
      <c r="EB182" s="29"/>
      <c r="EC182" s="29"/>
      <c r="ED182" s="29"/>
      <c r="EE182" s="29"/>
      <c r="EF182" s="29"/>
      <c r="EG182" s="29"/>
      <c r="EH182" s="29"/>
      <c r="EI182" s="29"/>
      <c r="EJ182" s="29"/>
      <c r="EK182" s="29"/>
      <c r="EL182" s="29"/>
      <c r="ER182" s="3"/>
      <c r="ES182" s="3"/>
      <c r="ET182" s="3"/>
    </row>
    <row r="183" spans="4:150" ht="15.75" customHeight="1" x14ac:dyDescent="0.25">
      <c r="D183" s="54"/>
      <c r="E183" s="54"/>
      <c r="F183" s="55"/>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c r="AZ183" s="29"/>
      <c r="BA183" s="29"/>
      <c r="BB183" s="29"/>
      <c r="BC183" s="29"/>
      <c r="BD183" s="29"/>
      <c r="BE183" s="29"/>
      <c r="BF183" s="29"/>
      <c r="BG183" s="29"/>
      <c r="BH183" s="29"/>
      <c r="BI183" s="29"/>
      <c r="BJ183" s="29"/>
      <c r="BK183" s="29"/>
      <c r="BL183" s="29"/>
      <c r="BM183" s="29"/>
      <c r="BN183" s="29"/>
      <c r="BO183" s="29"/>
      <c r="BP183" s="29"/>
      <c r="BQ183" s="29"/>
      <c r="BR183" s="29"/>
      <c r="BS183" s="29"/>
      <c r="BT183" s="29"/>
      <c r="BU183" s="29"/>
      <c r="BV183" s="29"/>
      <c r="BW183" s="29"/>
      <c r="BX183" s="29"/>
      <c r="BY183" s="29"/>
      <c r="BZ183" s="29"/>
      <c r="CA183" s="29"/>
      <c r="CB183" s="29"/>
      <c r="CC183" s="29"/>
      <c r="CD183" s="29"/>
      <c r="CE183" s="29"/>
      <c r="CF183" s="29"/>
      <c r="CG183" s="29"/>
      <c r="CH183" s="29"/>
      <c r="CI183" s="29"/>
      <c r="CJ183" s="29"/>
      <c r="CK183" s="29"/>
      <c r="CL183" s="29"/>
      <c r="CM183" s="29"/>
      <c r="CN183" s="29"/>
      <c r="CO183" s="29"/>
      <c r="CP183" s="29"/>
      <c r="CQ183" s="29"/>
      <c r="CR183" s="29"/>
      <c r="CS183" s="29"/>
      <c r="CT183" s="29"/>
      <c r="CU183" s="29"/>
      <c r="CV183" s="29"/>
      <c r="CW183" s="29"/>
      <c r="CX183" s="29"/>
      <c r="CY183" s="29"/>
      <c r="CZ183" s="29"/>
      <c r="DA183" s="29"/>
      <c r="DB183" s="29"/>
      <c r="DC183" s="29"/>
      <c r="DD183" s="29"/>
      <c r="DE183" s="29"/>
      <c r="DF183" s="29"/>
      <c r="DG183" s="29"/>
      <c r="DH183" s="29"/>
      <c r="DI183" s="29"/>
      <c r="DJ183" s="29"/>
      <c r="DK183" s="29"/>
      <c r="DL183" s="29"/>
      <c r="DM183" s="29"/>
      <c r="DN183" s="29"/>
      <c r="DO183" s="29"/>
      <c r="DP183" s="29"/>
      <c r="DQ183" s="29"/>
      <c r="DR183" s="29"/>
      <c r="DS183" s="29"/>
      <c r="DT183" s="29"/>
      <c r="DU183" s="29"/>
      <c r="DV183" s="29"/>
      <c r="DW183" s="29"/>
      <c r="DX183" s="29"/>
      <c r="DY183" s="29"/>
      <c r="DZ183" s="29"/>
      <c r="EA183" s="29"/>
      <c r="EB183" s="29"/>
      <c r="EC183" s="29"/>
      <c r="ED183" s="29"/>
      <c r="EE183" s="29"/>
      <c r="EF183" s="29"/>
      <c r="EG183" s="29"/>
      <c r="EH183" s="29"/>
      <c r="EI183" s="29"/>
      <c r="EJ183" s="29"/>
      <c r="EK183" s="29"/>
      <c r="EL183" s="29"/>
      <c r="ER183" s="3"/>
      <c r="ES183" s="3"/>
      <c r="ET183" s="3"/>
    </row>
    <row r="184" spans="4:150" ht="15.75" customHeight="1" x14ac:dyDescent="0.25">
      <c r="D184" s="54"/>
      <c r="E184" s="54"/>
      <c r="F184" s="55"/>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c r="AY184" s="29"/>
      <c r="AZ184" s="29"/>
      <c r="BA184" s="29"/>
      <c r="BB184" s="29"/>
      <c r="BC184" s="29"/>
      <c r="BD184" s="29"/>
      <c r="BE184" s="29"/>
      <c r="BF184" s="29"/>
      <c r="BG184" s="29"/>
      <c r="BH184" s="29"/>
      <c r="BI184" s="29"/>
      <c r="BJ184" s="29"/>
      <c r="BK184" s="29"/>
      <c r="BL184" s="29"/>
      <c r="BM184" s="29"/>
      <c r="BN184" s="29"/>
      <c r="BO184" s="29"/>
      <c r="BP184" s="29"/>
      <c r="BQ184" s="29"/>
      <c r="BR184" s="29"/>
      <c r="BS184" s="29"/>
      <c r="BT184" s="29"/>
      <c r="BU184" s="29"/>
      <c r="BV184" s="29"/>
      <c r="BW184" s="29"/>
      <c r="BX184" s="29"/>
      <c r="BY184" s="29"/>
      <c r="BZ184" s="29"/>
      <c r="CA184" s="29"/>
      <c r="CB184" s="29"/>
      <c r="CC184" s="29"/>
      <c r="CD184" s="29"/>
      <c r="CE184" s="29"/>
      <c r="CF184" s="29"/>
      <c r="CG184" s="29"/>
      <c r="CH184" s="29"/>
      <c r="CI184" s="29"/>
      <c r="CJ184" s="29"/>
      <c r="CK184" s="29"/>
      <c r="CL184" s="29"/>
      <c r="CM184" s="29"/>
      <c r="CN184" s="29"/>
      <c r="CO184" s="29"/>
      <c r="CP184" s="29"/>
      <c r="CQ184" s="29"/>
      <c r="CR184" s="29"/>
      <c r="CS184" s="29"/>
      <c r="CT184" s="29"/>
      <c r="CU184" s="29"/>
      <c r="CV184" s="29"/>
      <c r="CW184" s="29"/>
      <c r="CX184" s="29"/>
      <c r="CY184" s="29"/>
      <c r="CZ184" s="29"/>
      <c r="DA184" s="29"/>
      <c r="DB184" s="29"/>
      <c r="DC184" s="29"/>
      <c r="DD184" s="29"/>
      <c r="DE184" s="29"/>
      <c r="DF184" s="29"/>
      <c r="DG184" s="29"/>
      <c r="DH184" s="29"/>
      <c r="DI184" s="29"/>
      <c r="DJ184" s="29"/>
      <c r="DK184" s="29"/>
      <c r="DL184" s="29"/>
      <c r="DM184" s="29"/>
      <c r="DN184" s="29"/>
      <c r="DO184" s="29"/>
      <c r="DP184" s="29"/>
      <c r="DQ184" s="29"/>
      <c r="DR184" s="29"/>
      <c r="DS184" s="29"/>
      <c r="DT184" s="29"/>
      <c r="DU184" s="29"/>
      <c r="DV184" s="29"/>
      <c r="DW184" s="29"/>
      <c r="DX184" s="29"/>
      <c r="DY184" s="29"/>
      <c r="DZ184" s="29"/>
      <c r="EA184" s="29"/>
      <c r="EB184" s="29"/>
      <c r="EC184" s="29"/>
      <c r="ED184" s="29"/>
      <c r="EE184" s="29"/>
      <c r="EF184" s="29"/>
      <c r="EG184" s="29"/>
      <c r="EH184" s="29"/>
      <c r="EI184" s="29"/>
      <c r="EJ184" s="29"/>
      <c r="EK184" s="29"/>
      <c r="EL184" s="29"/>
      <c r="ER184" s="3"/>
      <c r="ES184" s="3"/>
      <c r="ET184" s="3"/>
    </row>
    <row r="185" spans="4:150" ht="15.75" customHeight="1" x14ac:dyDescent="0.25">
      <c r="D185" s="54"/>
      <c r="E185" s="54"/>
      <c r="F185" s="55"/>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c r="AY185" s="29"/>
      <c r="AZ185" s="29"/>
      <c r="BA185" s="29"/>
      <c r="BB185" s="29"/>
      <c r="BC185" s="29"/>
      <c r="BD185" s="29"/>
      <c r="BE185" s="29"/>
      <c r="BF185" s="29"/>
      <c r="BG185" s="29"/>
      <c r="BH185" s="29"/>
      <c r="BI185" s="29"/>
      <c r="BJ185" s="29"/>
      <c r="BK185" s="29"/>
      <c r="BL185" s="29"/>
      <c r="BM185" s="29"/>
      <c r="BN185" s="29"/>
      <c r="BO185" s="29"/>
      <c r="BP185" s="29"/>
      <c r="BQ185" s="29"/>
      <c r="BR185" s="29"/>
      <c r="BS185" s="29"/>
      <c r="BT185" s="29"/>
      <c r="BU185" s="29"/>
      <c r="BV185" s="29"/>
      <c r="BW185" s="29"/>
      <c r="BX185" s="29"/>
      <c r="BY185" s="29"/>
      <c r="BZ185" s="29"/>
      <c r="CA185" s="29"/>
      <c r="CB185" s="29"/>
      <c r="CC185" s="29"/>
      <c r="CD185" s="29"/>
      <c r="CE185" s="29"/>
      <c r="CF185" s="29"/>
      <c r="CG185" s="29"/>
      <c r="CH185" s="29"/>
      <c r="CI185" s="29"/>
      <c r="CJ185" s="29"/>
      <c r="CK185" s="29"/>
      <c r="CL185" s="29"/>
      <c r="CM185" s="29"/>
      <c r="CN185" s="29"/>
      <c r="CO185" s="29"/>
      <c r="CP185" s="29"/>
      <c r="CQ185" s="29"/>
      <c r="CR185" s="29"/>
      <c r="CS185" s="29"/>
      <c r="CT185" s="29"/>
      <c r="CU185" s="29"/>
      <c r="CV185" s="29"/>
      <c r="CW185" s="29"/>
      <c r="CX185" s="29"/>
      <c r="CY185" s="29"/>
      <c r="CZ185" s="29"/>
      <c r="DA185" s="29"/>
      <c r="DB185" s="29"/>
      <c r="DC185" s="29"/>
      <c r="DD185" s="29"/>
      <c r="DE185" s="29"/>
      <c r="DF185" s="29"/>
      <c r="DG185" s="29"/>
      <c r="DH185" s="29"/>
      <c r="DI185" s="29"/>
      <c r="DJ185" s="29"/>
      <c r="DK185" s="29"/>
      <c r="DL185" s="29"/>
      <c r="DM185" s="29"/>
      <c r="DN185" s="29"/>
      <c r="DO185" s="29"/>
      <c r="DP185" s="29"/>
      <c r="DQ185" s="29"/>
      <c r="DR185" s="29"/>
      <c r="DS185" s="29"/>
      <c r="DT185" s="29"/>
      <c r="DU185" s="29"/>
      <c r="DV185" s="29"/>
      <c r="DW185" s="29"/>
      <c r="DX185" s="29"/>
      <c r="DY185" s="29"/>
      <c r="DZ185" s="29"/>
      <c r="EA185" s="29"/>
      <c r="EB185" s="29"/>
      <c r="EC185" s="29"/>
      <c r="ED185" s="29"/>
      <c r="EE185" s="29"/>
      <c r="EF185" s="29"/>
      <c r="EG185" s="29"/>
      <c r="EH185" s="29"/>
      <c r="EI185" s="29"/>
      <c r="EJ185" s="29"/>
      <c r="EK185" s="29"/>
      <c r="EL185" s="29"/>
      <c r="ER185" s="3"/>
      <c r="ES185" s="3"/>
      <c r="ET185" s="3"/>
    </row>
    <row r="186" spans="4:150" ht="15.75" customHeight="1" x14ac:dyDescent="0.25">
      <c r="D186" s="54"/>
      <c r="E186" s="54"/>
      <c r="F186" s="55"/>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c r="AZ186" s="29"/>
      <c r="BA186" s="29"/>
      <c r="BB186" s="29"/>
      <c r="BC186" s="29"/>
      <c r="BD186" s="29"/>
      <c r="BE186" s="29"/>
      <c r="BF186" s="29"/>
      <c r="BG186" s="29"/>
      <c r="BH186" s="29"/>
      <c r="BI186" s="29"/>
      <c r="BJ186" s="29"/>
      <c r="BK186" s="29"/>
      <c r="BL186" s="29"/>
      <c r="BM186" s="29"/>
      <c r="BN186" s="29"/>
      <c r="BO186" s="29"/>
      <c r="BP186" s="29"/>
      <c r="BQ186" s="29"/>
      <c r="BR186" s="29"/>
      <c r="BS186" s="29"/>
      <c r="BT186" s="29"/>
      <c r="BU186" s="29"/>
      <c r="BV186" s="29"/>
      <c r="BW186" s="29"/>
      <c r="BX186" s="29"/>
      <c r="BY186" s="29"/>
      <c r="BZ186" s="29"/>
      <c r="CA186" s="29"/>
      <c r="CB186" s="29"/>
      <c r="CC186" s="29"/>
      <c r="CD186" s="29"/>
      <c r="CE186" s="29"/>
      <c r="CF186" s="29"/>
      <c r="CG186" s="29"/>
      <c r="CH186" s="29"/>
      <c r="CI186" s="29"/>
      <c r="CJ186" s="29"/>
      <c r="CK186" s="29"/>
      <c r="CL186" s="29"/>
      <c r="CM186" s="29"/>
      <c r="CN186" s="29"/>
      <c r="CO186" s="29"/>
      <c r="CP186" s="29"/>
      <c r="CQ186" s="29"/>
      <c r="CR186" s="29"/>
      <c r="CS186" s="29"/>
      <c r="CT186" s="29"/>
      <c r="CU186" s="29"/>
      <c r="CV186" s="29"/>
      <c r="CW186" s="29"/>
      <c r="CX186" s="29"/>
      <c r="CY186" s="29"/>
      <c r="CZ186" s="29"/>
      <c r="DA186" s="29"/>
      <c r="DB186" s="29"/>
      <c r="DC186" s="29"/>
      <c r="DD186" s="29"/>
      <c r="DE186" s="29"/>
      <c r="DF186" s="29"/>
      <c r="DG186" s="29"/>
      <c r="DH186" s="29"/>
      <c r="DI186" s="29"/>
      <c r="DJ186" s="29"/>
      <c r="DK186" s="29"/>
      <c r="DL186" s="29"/>
      <c r="DM186" s="29"/>
      <c r="DN186" s="29"/>
      <c r="DO186" s="29"/>
      <c r="DP186" s="29"/>
      <c r="DQ186" s="29"/>
      <c r="DR186" s="29"/>
      <c r="DS186" s="29"/>
      <c r="DT186" s="29"/>
      <c r="DU186" s="29"/>
      <c r="DV186" s="29"/>
      <c r="DW186" s="29"/>
      <c r="DX186" s="29"/>
      <c r="DY186" s="29"/>
      <c r="DZ186" s="29"/>
      <c r="EA186" s="29"/>
      <c r="EB186" s="29"/>
      <c r="EC186" s="29"/>
      <c r="ED186" s="29"/>
      <c r="EE186" s="29"/>
      <c r="EF186" s="29"/>
      <c r="EG186" s="29"/>
      <c r="EH186" s="29"/>
      <c r="EI186" s="29"/>
      <c r="EJ186" s="29"/>
      <c r="EK186" s="29"/>
      <c r="EL186" s="29"/>
      <c r="ER186" s="3"/>
      <c r="ES186" s="3"/>
      <c r="ET186" s="3"/>
    </row>
    <row r="187" spans="4:150" ht="15.75" customHeight="1" x14ac:dyDescent="0.25">
      <c r="D187" s="54"/>
      <c r="E187" s="54"/>
      <c r="F187" s="55"/>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c r="AY187" s="29"/>
      <c r="AZ187" s="29"/>
      <c r="BA187" s="29"/>
      <c r="BB187" s="29"/>
      <c r="BC187" s="29"/>
      <c r="BD187" s="29"/>
      <c r="BE187" s="29"/>
      <c r="BF187" s="29"/>
      <c r="BG187" s="29"/>
      <c r="BH187" s="29"/>
      <c r="BI187" s="29"/>
      <c r="BJ187" s="29"/>
      <c r="BK187" s="29"/>
      <c r="BL187" s="29"/>
      <c r="BM187" s="29"/>
      <c r="BN187" s="29"/>
      <c r="BO187" s="29"/>
      <c r="BP187" s="29"/>
      <c r="BQ187" s="29"/>
      <c r="BR187" s="29"/>
      <c r="BS187" s="29"/>
      <c r="BT187" s="29"/>
      <c r="BU187" s="29"/>
      <c r="BV187" s="29"/>
      <c r="BW187" s="29"/>
      <c r="BX187" s="29"/>
      <c r="BY187" s="29"/>
      <c r="BZ187" s="29"/>
      <c r="CA187" s="29"/>
      <c r="CB187" s="29"/>
      <c r="CC187" s="29"/>
      <c r="CD187" s="29"/>
      <c r="CE187" s="29"/>
      <c r="CF187" s="29"/>
      <c r="CG187" s="29"/>
      <c r="CH187" s="29"/>
      <c r="CI187" s="29"/>
      <c r="CJ187" s="29"/>
      <c r="CK187" s="29"/>
      <c r="CL187" s="29"/>
      <c r="CM187" s="29"/>
      <c r="CN187" s="29"/>
      <c r="CO187" s="29"/>
      <c r="CP187" s="29"/>
      <c r="CQ187" s="29"/>
      <c r="CR187" s="29"/>
      <c r="CS187" s="29"/>
      <c r="CT187" s="29"/>
      <c r="CU187" s="29"/>
      <c r="CV187" s="29"/>
      <c r="CW187" s="29"/>
      <c r="CX187" s="29"/>
      <c r="CY187" s="29"/>
      <c r="CZ187" s="29"/>
      <c r="DA187" s="29"/>
      <c r="DB187" s="29"/>
      <c r="DC187" s="29"/>
      <c r="DD187" s="29"/>
      <c r="DE187" s="29"/>
      <c r="DF187" s="29"/>
      <c r="DG187" s="29"/>
      <c r="DH187" s="29"/>
      <c r="DI187" s="29"/>
      <c r="DJ187" s="29"/>
      <c r="DK187" s="29"/>
      <c r="DL187" s="29"/>
      <c r="DM187" s="29"/>
      <c r="DN187" s="29"/>
      <c r="DO187" s="29"/>
      <c r="DP187" s="29"/>
      <c r="DQ187" s="29"/>
      <c r="DR187" s="29"/>
      <c r="DS187" s="29"/>
      <c r="DT187" s="29"/>
      <c r="DU187" s="29"/>
      <c r="DV187" s="29"/>
      <c r="DW187" s="29"/>
      <c r="DX187" s="29"/>
      <c r="DY187" s="29"/>
      <c r="DZ187" s="29"/>
      <c r="EA187" s="29"/>
      <c r="EB187" s="29"/>
      <c r="EC187" s="29"/>
      <c r="ED187" s="29"/>
      <c r="EE187" s="29"/>
      <c r="EF187" s="29"/>
      <c r="EG187" s="29"/>
      <c r="EH187" s="29"/>
      <c r="EI187" s="29"/>
      <c r="EJ187" s="29"/>
      <c r="EK187" s="29"/>
      <c r="EL187" s="29"/>
      <c r="ER187" s="3"/>
      <c r="ES187" s="3"/>
      <c r="ET187" s="3"/>
    </row>
    <row r="188" spans="4:150" ht="15.75" customHeight="1" x14ac:dyDescent="0.25">
      <c r="D188" s="54"/>
      <c r="E188" s="54"/>
      <c r="F188" s="55"/>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c r="AZ188" s="29"/>
      <c r="BA188" s="29"/>
      <c r="BB188" s="29"/>
      <c r="BC188" s="29"/>
      <c r="BD188" s="29"/>
      <c r="BE188" s="29"/>
      <c r="BF188" s="29"/>
      <c r="BG188" s="29"/>
      <c r="BH188" s="29"/>
      <c r="BI188" s="29"/>
      <c r="BJ188" s="29"/>
      <c r="BK188" s="29"/>
      <c r="BL188" s="29"/>
      <c r="BM188" s="29"/>
      <c r="BN188" s="29"/>
      <c r="BO188" s="29"/>
      <c r="BP188" s="29"/>
      <c r="BQ188" s="29"/>
      <c r="BR188" s="29"/>
      <c r="BS188" s="29"/>
      <c r="BT188" s="29"/>
      <c r="BU188" s="29"/>
      <c r="BV188" s="29"/>
      <c r="BW188" s="29"/>
      <c r="BX188" s="29"/>
      <c r="BY188" s="29"/>
      <c r="BZ188" s="29"/>
      <c r="CA188" s="29"/>
      <c r="CB188" s="29"/>
      <c r="CC188" s="29"/>
      <c r="CD188" s="29"/>
      <c r="CE188" s="29"/>
      <c r="CF188" s="29"/>
      <c r="CG188" s="29"/>
      <c r="CH188" s="29"/>
      <c r="CI188" s="29"/>
      <c r="CJ188" s="29"/>
      <c r="CK188" s="29"/>
      <c r="CL188" s="29"/>
      <c r="CM188" s="29"/>
      <c r="CN188" s="29"/>
      <c r="CO188" s="29"/>
      <c r="CP188" s="29"/>
      <c r="CQ188" s="29"/>
      <c r="CR188" s="29"/>
      <c r="CS188" s="29"/>
      <c r="CT188" s="29"/>
      <c r="CU188" s="29"/>
      <c r="CV188" s="29"/>
      <c r="CW188" s="29"/>
      <c r="CX188" s="29"/>
      <c r="CY188" s="29"/>
      <c r="CZ188" s="29"/>
      <c r="DA188" s="29"/>
      <c r="DB188" s="29"/>
      <c r="DC188" s="29"/>
      <c r="DD188" s="29"/>
      <c r="DE188" s="29"/>
      <c r="DF188" s="29"/>
      <c r="DG188" s="29"/>
      <c r="DH188" s="29"/>
      <c r="DI188" s="29"/>
      <c r="DJ188" s="29"/>
      <c r="DK188" s="29"/>
      <c r="DL188" s="29"/>
      <c r="DM188" s="29"/>
      <c r="DN188" s="29"/>
      <c r="DO188" s="29"/>
      <c r="DP188" s="29"/>
      <c r="DQ188" s="29"/>
      <c r="DR188" s="29"/>
      <c r="DS188" s="29"/>
      <c r="DT188" s="29"/>
      <c r="DU188" s="29"/>
      <c r="DV188" s="29"/>
      <c r="DW188" s="29"/>
      <c r="DX188" s="29"/>
      <c r="DY188" s="29"/>
      <c r="DZ188" s="29"/>
      <c r="EA188" s="29"/>
      <c r="EB188" s="29"/>
      <c r="EC188" s="29"/>
      <c r="ED188" s="29"/>
      <c r="EE188" s="29"/>
      <c r="EF188" s="29"/>
      <c r="EG188" s="29"/>
      <c r="EH188" s="29"/>
      <c r="EI188" s="29"/>
      <c r="EJ188" s="29"/>
      <c r="EK188" s="29"/>
      <c r="EL188" s="29"/>
      <c r="ER188" s="3"/>
      <c r="ES188" s="3"/>
      <c r="ET188" s="3"/>
    </row>
    <row r="189" spans="4:150" ht="15.75" customHeight="1" x14ac:dyDescent="0.25">
      <c r="D189" s="54"/>
      <c r="E189" s="54"/>
      <c r="F189" s="55"/>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c r="AX189" s="29"/>
      <c r="AY189" s="29"/>
      <c r="AZ189" s="29"/>
      <c r="BA189" s="29"/>
      <c r="BB189" s="29"/>
      <c r="BC189" s="29"/>
      <c r="BD189" s="29"/>
      <c r="BE189" s="29"/>
      <c r="BF189" s="29"/>
      <c r="BG189" s="29"/>
      <c r="BH189" s="29"/>
      <c r="BI189" s="29"/>
      <c r="BJ189" s="29"/>
      <c r="BK189" s="29"/>
      <c r="BL189" s="29"/>
      <c r="BM189" s="29"/>
      <c r="BN189" s="29"/>
      <c r="BO189" s="29"/>
      <c r="BP189" s="29"/>
      <c r="BQ189" s="29"/>
      <c r="BR189" s="29"/>
      <c r="BS189" s="29"/>
      <c r="BT189" s="29"/>
      <c r="BU189" s="29"/>
      <c r="BV189" s="29"/>
      <c r="BW189" s="29"/>
      <c r="BX189" s="29"/>
      <c r="BY189" s="29"/>
      <c r="BZ189" s="29"/>
      <c r="CA189" s="29"/>
      <c r="CB189" s="29"/>
      <c r="CC189" s="29"/>
      <c r="CD189" s="29"/>
      <c r="CE189" s="29"/>
      <c r="CF189" s="29"/>
      <c r="CG189" s="29"/>
      <c r="CH189" s="29"/>
      <c r="CI189" s="29"/>
      <c r="CJ189" s="29"/>
      <c r="CK189" s="29"/>
      <c r="CL189" s="29"/>
      <c r="CM189" s="29"/>
      <c r="CN189" s="29"/>
      <c r="CO189" s="29"/>
      <c r="CP189" s="29"/>
      <c r="CQ189" s="29"/>
      <c r="CR189" s="29"/>
      <c r="CS189" s="29"/>
      <c r="CT189" s="29"/>
      <c r="CU189" s="29"/>
      <c r="CV189" s="29"/>
      <c r="CW189" s="29"/>
      <c r="CX189" s="29"/>
      <c r="CY189" s="29"/>
      <c r="CZ189" s="29"/>
      <c r="DA189" s="29"/>
      <c r="DB189" s="29"/>
      <c r="DC189" s="29"/>
      <c r="DD189" s="29"/>
      <c r="DE189" s="29"/>
      <c r="DF189" s="29"/>
      <c r="DG189" s="29"/>
      <c r="DH189" s="29"/>
      <c r="DI189" s="29"/>
      <c r="DJ189" s="29"/>
      <c r="DK189" s="29"/>
      <c r="DL189" s="29"/>
      <c r="DM189" s="29"/>
      <c r="DN189" s="29"/>
      <c r="DO189" s="29"/>
      <c r="DP189" s="29"/>
      <c r="DQ189" s="29"/>
      <c r="DR189" s="29"/>
      <c r="DS189" s="29"/>
      <c r="DT189" s="29"/>
      <c r="DU189" s="29"/>
      <c r="DV189" s="29"/>
      <c r="DW189" s="29"/>
      <c r="DX189" s="29"/>
      <c r="DY189" s="29"/>
      <c r="DZ189" s="29"/>
      <c r="EA189" s="29"/>
      <c r="EB189" s="29"/>
      <c r="EC189" s="29"/>
      <c r="ED189" s="29"/>
      <c r="EE189" s="29"/>
      <c r="EF189" s="29"/>
      <c r="EG189" s="29"/>
      <c r="EH189" s="29"/>
      <c r="EI189" s="29"/>
      <c r="EJ189" s="29"/>
      <c r="EK189" s="29"/>
      <c r="EL189" s="29"/>
      <c r="ER189" s="3"/>
      <c r="ES189" s="3"/>
      <c r="ET189" s="3"/>
    </row>
    <row r="190" spans="4:150" ht="15.75" customHeight="1" x14ac:dyDescent="0.25">
      <c r="D190" s="54"/>
      <c r="E190" s="54"/>
      <c r="F190" s="55"/>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c r="AZ190" s="29"/>
      <c r="BA190" s="29"/>
      <c r="BB190" s="29"/>
      <c r="BC190" s="29"/>
      <c r="BD190" s="29"/>
      <c r="BE190" s="29"/>
      <c r="BF190" s="29"/>
      <c r="BG190" s="29"/>
      <c r="BH190" s="29"/>
      <c r="BI190" s="29"/>
      <c r="BJ190" s="29"/>
      <c r="BK190" s="29"/>
      <c r="BL190" s="29"/>
      <c r="BM190" s="29"/>
      <c r="BN190" s="29"/>
      <c r="BO190" s="29"/>
      <c r="BP190" s="29"/>
      <c r="BQ190" s="29"/>
      <c r="BR190" s="29"/>
      <c r="BS190" s="29"/>
      <c r="BT190" s="29"/>
      <c r="BU190" s="29"/>
      <c r="BV190" s="29"/>
      <c r="BW190" s="29"/>
      <c r="BX190" s="29"/>
      <c r="BY190" s="29"/>
      <c r="BZ190" s="29"/>
      <c r="CA190" s="29"/>
      <c r="CB190" s="29"/>
      <c r="CC190" s="29"/>
      <c r="CD190" s="29"/>
      <c r="CE190" s="29"/>
      <c r="CF190" s="29"/>
      <c r="CG190" s="29"/>
      <c r="CH190" s="29"/>
      <c r="CI190" s="29"/>
      <c r="CJ190" s="29"/>
      <c r="CK190" s="29"/>
      <c r="CL190" s="29"/>
      <c r="CM190" s="29"/>
      <c r="CN190" s="29"/>
      <c r="CO190" s="29"/>
      <c r="CP190" s="29"/>
      <c r="CQ190" s="29"/>
      <c r="CR190" s="29"/>
      <c r="CS190" s="29"/>
      <c r="CT190" s="29"/>
      <c r="CU190" s="29"/>
      <c r="CV190" s="29"/>
      <c r="CW190" s="29"/>
      <c r="CX190" s="29"/>
      <c r="CY190" s="29"/>
      <c r="CZ190" s="29"/>
      <c r="DA190" s="29"/>
      <c r="DB190" s="29"/>
      <c r="DC190" s="29"/>
      <c r="DD190" s="29"/>
      <c r="DE190" s="29"/>
      <c r="DF190" s="29"/>
      <c r="DG190" s="29"/>
      <c r="DH190" s="29"/>
      <c r="DI190" s="29"/>
      <c r="DJ190" s="29"/>
      <c r="DK190" s="29"/>
      <c r="DL190" s="29"/>
      <c r="DM190" s="29"/>
      <c r="DN190" s="29"/>
      <c r="DO190" s="29"/>
      <c r="DP190" s="29"/>
      <c r="DQ190" s="29"/>
      <c r="DR190" s="29"/>
      <c r="DS190" s="29"/>
      <c r="DT190" s="29"/>
      <c r="DU190" s="29"/>
      <c r="DV190" s="29"/>
      <c r="DW190" s="29"/>
      <c r="DX190" s="29"/>
      <c r="DY190" s="29"/>
      <c r="DZ190" s="29"/>
      <c r="EA190" s="29"/>
      <c r="EB190" s="29"/>
      <c r="EC190" s="29"/>
      <c r="ED190" s="29"/>
      <c r="EE190" s="29"/>
      <c r="EF190" s="29"/>
      <c r="EG190" s="29"/>
      <c r="EH190" s="29"/>
      <c r="EI190" s="29"/>
      <c r="EJ190" s="29"/>
      <c r="EK190" s="29"/>
      <c r="EL190" s="29"/>
      <c r="ER190" s="3"/>
      <c r="ES190" s="3"/>
      <c r="ET190" s="3"/>
    </row>
    <row r="191" spans="4:150" ht="15.75" customHeight="1" x14ac:dyDescent="0.25">
      <c r="D191" s="54"/>
      <c r="E191" s="54"/>
      <c r="F191" s="55"/>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c r="AZ191" s="29"/>
      <c r="BA191" s="29"/>
      <c r="BB191" s="29"/>
      <c r="BC191" s="29"/>
      <c r="BD191" s="29"/>
      <c r="BE191" s="29"/>
      <c r="BF191" s="29"/>
      <c r="BG191" s="29"/>
      <c r="BH191" s="29"/>
      <c r="BI191" s="29"/>
      <c r="BJ191" s="29"/>
      <c r="BK191" s="29"/>
      <c r="BL191" s="29"/>
      <c r="BM191" s="29"/>
      <c r="BN191" s="29"/>
      <c r="BO191" s="29"/>
      <c r="BP191" s="29"/>
      <c r="BQ191" s="29"/>
      <c r="BR191" s="29"/>
      <c r="BS191" s="29"/>
      <c r="BT191" s="29"/>
      <c r="BU191" s="29"/>
      <c r="BV191" s="29"/>
      <c r="BW191" s="29"/>
      <c r="BX191" s="29"/>
      <c r="BY191" s="29"/>
      <c r="BZ191" s="29"/>
      <c r="CA191" s="29"/>
      <c r="CB191" s="29"/>
      <c r="CC191" s="29"/>
      <c r="CD191" s="29"/>
      <c r="CE191" s="29"/>
      <c r="CF191" s="29"/>
      <c r="CG191" s="29"/>
      <c r="CH191" s="29"/>
      <c r="CI191" s="29"/>
      <c r="CJ191" s="29"/>
      <c r="CK191" s="29"/>
      <c r="CL191" s="29"/>
      <c r="CM191" s="29"/>
      <c r="CN191" s="29"/>
      <c r="CO191" s="29"/>
      <c r="CP191" s="29"/>
      <c r="CQ191" s="29"/>
      <c r="CR191" s="29"/>
      <c r="CS191" s="29"/>
      <c r="CT191" s="29"/>
      <c r="CU191" s="29"/>
      <c r="CV191" s="29"/>
      <c r="CW191" s="29"/>
      <c r="CX191" s="29"/>
      <c r="CY191" s="29"/>
      <c r="CZ191" s="29"/>
      <c r="DA191" s="29"/>
      <c r="DB191" s="29"/>
      <c r="DC191" s="29"/>
      <c r="DD191" s="29"/>
      <c r="DE191" s="29"/>
      <c r="DF191" s="29"/>
      <c r="DG191" s="29"/>
      <c r="DH191" s="29"/>
      <c r="DI191" s="29"/>
      <c r="DJ191" s="29"/>
      <c r="DK191" s="29"/>
      <c r="DL191" s="29"/>
      <c r="DM191" s="29"/>
      <c r="DN191" s="29"/>
      <c r="DO191" s="29"/>
      <c r="DP191" s="29"/>
      <c r="DQ191" s="29"/>
      <c r="DR191" s="29"/>
      <c r="DS191" s="29"/>
      <c r="DT191" s="29"/>
      <c r="DU191" s="29"/>
      <c r="DV191" s="29"/>
      <c r="DW191" s="29"/>
      <c r="DX191" s="29"/>
      <c r="DY191" s="29"/>
      <c r="DZ191" s="29"/>
      <c r="EA191" s="29"/>
      <c r="EB191" s="29"/>
      <c r="EC191" s="29"/>
      <c r="ED191" s="29"/>
      <c r="EE191" s="29"/>
      <c r="EF191" s="29"/>
      <c r="EG191" s="29"/>
      <c r="EH191" s="29"/>
      <c r="EI191" s="29"/>
      <c r="EJ191" s="29"/>
      <c r="EK191" s="29"/>
      <c r="EL191" s="29"/>
      <c r="ER191" s="3"/>
      <c r="ES191" s="3"/>
      <c r="ET191" s="3"/>
    </row>
    <row r="192" spans="4:150" ht="15.75" customHeight="1" x14ac:dyDescent="0.25">
      <c r="D192" s="54"/>
      <c r="E192" s="54"/>
      <c r="F192" s="55"/>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c r="AZ192" s="29"/>
      <c r="BA192" s="29"/>
      <c r="BB192" s="29"/>
      <c r="BC192" s="29"/>
      <c r="BD192" s="29"/>
      <c r="BE192" s="29"/>
      <c r="BF192" s="29"/>
      <c r="BG192" s="29"/>
      <c r="BH192" s="29"/>
      <c r="BI192" s="29"/>
      <c r="BJ192" s="29"/>
      <c r="BK192" s="29"/>
      <c r="BL192" s="29"/>
      <c r="BM192" s="29"/>
      <c r="BN192" s="29"/>
      <c r="BO192" s="29"/>
      <c r="BP192" s="29"/>
      <c r="BQ192" s="29"/>
      <c r="BR192" s="29"/>
      <c r="BS192" s="29"/>
      <c r="BT192" s="29"/>
      <c r="BU192" s="29"/>
      <c r="BV192" s="29"/>
      <c r="BW192" s="29"/>
      <c r="BX192" s="29"/>
      <c r="BY192" s="29"/>
      <c r="BZ192" s="29"/>
      <c r="CA192" s="29"/>
      <c r="CB192" s="29"/>
      <c r="CC192" s="29"/>
      <c r="CD192" s="29"/>
      <c r="CE192" s="29"/>
      <c r="CF192" s="29"/>
      <c r="CG192" s="29"/>
      <c r="CH192" s="29"/>
      <c r="CI192" s="29"/>
      <c r="CJ192" s="29"/>
      <c r="CK192" s="29"/>
      <c r="CL192" s="29"/>
      <c r="CM192" s="29"/>
      <c r="CN192" s="29"/>
      <c r="CO192" s="29"/>
      <c r="CP192" s="29"/>
      <c r="CQ192" s="29"/>
      <c r="CR192" s="29"/>
      <c r="CS192" s="29"/>
      <c r="CT192" s="29"/>
      <c r="CU192" s="29"/>
      <c r="CV192" s="29"/>
      <c r="CW192" s="29"/>
      <c r="CX192" s="29"/>
      <c r="CY192" s="29"/>
      <c r="CZ192" s="29"/>
      <c r="DA192" s="29"/>
      <c r="DB192" s="29"/>
      <c r="DC192" s="29"/>
      <c r="DD192" s="29"/>
      <c r="DE192" s="29"/>
      <c r="DF192" s="29"/>
      <c r="DG192" s="29"/>
      <c r="DH192" s="29"/>
      <c r="DI192" s="29"/>
      <c r="DJ192" s="29"/>
      <c r="DK192" s="29"/>
      <c r="DL192" s="29"/>
      <c r="DM192" s="29"/>
      <c r="DN192" s="29"/>
      <c r="DO192" s="29"/>
      <c r="DP192" s="29"/>
      <c r="DQ192" s="29"/>
      <c r="DR192" s="29"/>
      <c r="DS192" s="29"/>
      <c r="DT192" s="29"/>
      <c r="DU192" s="29"/>
      <c r="DV192" s="29"/>
      <c r="DW192" s="29"/>
      <c r="DX192" s="29"/>
      <c r="DY192" s="29"/>
      <c r="DZ192" s="29"/>
      <c r="EA192" s="29"/>
      <c r="EB192" s="29"/>
      <c r="EC192" s="29"/>
      <c r="ED192" s="29"/>
      <c r="EE192" s="29"/>
      <c r="EF192" s="29"/>
      <c r="EG192" s="29"/>
      <c r="EH192" s="29"/>
      <c r="EI192" s="29"/>
      <c r="EJ192" s="29"/>
      <c r="EK192" s="29"/>
      <c r="EL192" s="29"/>
      <c r="ER192" s="3"/>
      <c r="ES192" s="3"/>
      <c r="ET192" s="3"/>
    </row>
    <row r="193" spans="4:150" ht="15.75" customHeight="1" x14ac:dyDescent="0.25">
      <c r="D193" s="54"/>
      <c r="E193" s="54"/>
      <c r="F193" s="55"/>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c r="AZ193" s="29"/>
      <c r="BA193" s="29"/>
      <c r="BB193" s="29"/>
      <c r="BC193" s="29"/>
      <c r="BD193" s="29"/>
      <c r="BE193" s="29"/>
      <c r="BF193" s="29"/>
      <c r="BG193" s="29"/>
      <c r="BH193" s="29"/>
      <c r="BI193" s="29"/>
      <c r="BJ193" s="29"/>
      <c r="BK193" s="29"/>
      <c r="BL193" s="29"/>
      <c r="BM193" s="29"/>
      <c r="BN193" s="29"/>
      <c r="BO193" s="29"/>
      <c r="BP193" s="29"/>
      <c r="BQ193" s="29"/>
      <c r="BR193" s="29"/>
      <c r="BS193" s="29"/>
      <c r="BT193" s="29"/>
      <c r="BU193" s="29"/>
      <c r="BV193" s="29"/>
      <c r="BW193" s="29"/>
      <c r="BX193" s="29"/>
      <c r="BY193" s="29"/>
      <c r="BZ193" s="29"/>
      <c r="CA193" s="29"/>
      <c r="CB193" s="29"/>
      <c r="CC193" s="29"/>
      <c r="CD193" s="29"/>
      <c r="CE193" s="29"/>
      <c r="CF193" s="29"/>
      <c r="CG193" s="29"/>
      <c r="CH193" s="29"/>
      <c r="CI193" s="29"/>
      <c r="CJ193" s="29"/>
      <c r="CK193" s="29"/>
      <c r="CL193" s="29"/>
      <c r="CM193" s="29"/>
      <c r="CN193" s="29"/>
      <c r="CO193" s="29"/>
      <c r="CP193" s="29"/>
      <c r="CQ193" s="29"/>
      <c r="CR193" s="29"/>
      <c r="CS193" s="29"/>
      <c r="CT193" s="29"/>
      <c r="CU193" s="29"/>
      <c r="CV193" s="29"/>
      <c r="CW193" s="29"/>
      <c r="CX193" s="29"/>
      <c r="CY193" s="29"/>
      <c r="CZ193" s="29"/>
      <c r="DA193" s="29"/>
      <c r="DB193" s="29"/>
      <c r="DC193" s="29"/>
      <c r="DD193" s="29"/>
      <c r="DE193" s="29"/>
      <c r="DF193" s="29"/>
      <c r="DG193" s="29"/>
      <c r="DH193" s="29"/>
      <c r="DI193" s="29"/>
      <c r="DJ193" s="29"/>
      <c r="DK193" s="29"/>
      <c r="DL193" s="29"/>
      <c r="DM193" s="29"/>
      <c r="DN193" s="29"/>
      <c r="DO193" s="29"/>
      <c r="DP193" s="29"/>
      <c r="DQ193" s="29"/>
      <c r="DR193" s="29"/>
      <c r="DS193" s="29"/>
      <c r="DT193" s="29"/>
      <c r="DU193" s="29"/>
      <c r="DV193" s="29"/>
      <c r="DW193" s="29"/>
      <c r="DX193" s="29"/>
      <c r="DY193" s="29"/>
      <c r="DZ193" s="29"/>
      <c r="EA193" s="29"/>
      <c r="EB193" s="29"/>
      <c r="EC193" s="29"/>
      <c r="ED193" s="29"/>
      <c r="EE193" s="29"/>
      <c r="EF193" s="29"/>
      <c r="EG193" s="29"/>
      <c r="EH193" s="29"/>
      <c r="EI193" s="29"/>
      <c r="EJ193" s="29"/>
      <c r="EK193" s="29"/>
      <c r="EL193" s="29"/>
      <c r="ER193" s="3"/>
      <c r="ES193" s="3"/>
      <c r="ET193" s="3"/>
    </row>
    <row r="194" spans="4:150" ht="15.75" customHeight="1" x14ac:dyDescent="0.25">
      <c r="D194" s="54"/>
      <c r="E194" s="54"/>
      <c r="F194" s="55"/>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c r="AZ194" s="29"/>
      <c r="BA194" s="29"/>
      <c r="BB194" s="29"/>
      <c r="BC194" s="29"/>
      <c r="BD194" s="29"/>
      <c r="BE194" s="29"/>
      <c r="BF194" s="29"/>
      <c r="BG194" s="29"/>
      <c r="BH194" s="29"/>
      <c r="BI194" s="29"/>
      <c r="BJ194" s="29"/>
      <c r="BK194" s="29"/>
      <c r="BL194" s="29"/>
      <c r="BM194" s="29"/>
      <c r="BN194" s="29"/>
      <c r="BO194" s="29"/>
      <c r="BP194" s="29"/>
      <c r="BQ194" s="29"/>
      <c r="BR194" s="29"/>
      <c r="BS194" s="29"/>
      <c r="BT194" s="29"/>
      <c r="BU194" s="29"/>
      <c r="BV194" s="29"/>
      <c r="BW194" s="29"/>
      <c r="BX194" s="29"/>
      <c r="BY194" s="29"/>
      <c r="BZ194" s="29"/>
      <c r="CA194" s="29"/>
      <c r="CB194" s="29"/>
      <c r="CC194" s="29"/>
      <c r="CD194" s="29"/>
      <c r="CE194" s="29"/>
      <c r="CF194" s="29"/>
      <c r="CG194" s="29"/>
      <c r="CH194" s="29"/>
      <c r="CI194" s="29"/>
      <c r="CJ194" s="29"/>
      <c r="CK194" s="29"/>
      <c r="CL194" s="29"/>
      <c r="CM194" s="29"/>
      <c r="CN194" s="29"/>
      <c r="CO194" s="29"/>
      <c r="CP194" s="29"/>
      <c r="CQ194" s="29"/>
      <c r="CR194" s="29"/>
      <c r="CS194" s="29"/>
      <c r="CT194" s="29"/>
      <c r="CU194" s="29"/>
      <c r="CV194" s="29"/>
      <c r="CW194" s="29"/>
      <c r="CX194" s="29"/>
      <c r="CY194" s="29"/>
      <c r="CZ194" s="29"/>
      <c r="DA194" s="29"/>
      <c r="DB194" s="29"/>
      <c r="DC194" s="29"/>
      <c r="DD194" s="29"/>
      <c r="DE194" s="29"/>
      <c r="DF194" s="29"/>
      <c r="DG194" s="29"/>
      <c r="DH194" s="29"/>
      <c r="DI194" s="29"/>
      <c r="DJ194" s="29"/>
      <c r="DK194" s="29"/>
      <c r="DL194" s="29"/>
      <c r="DM194" s="29"/>
      <c r="DN194" s="29"/>
      <c r="DO194" s="29"/>
      <c r="DP194" s="29"/>
      <c r="DQ194" s="29"/>
      <c r="DR194" s="29"/>
      <c r="DS194" s="29"/>
      <c r="DT194" s="29"/>
      <c r="DU194" s="29"/>
      <c r="DV194" s="29"/>
      <c r="DW194" s="29"/>
      <c r="DX194" s="29"/>
      <c r="DY194" s="29"/>
      <c r="DZ194" s="29"/>
      <c r="EA194" s="29"/>
      <c r="EB194" s="29"/>
      <c r="EC194" s="29"/>
      <c r="ED194" s="29"/>
      <c r="EE194" s="29"/>
      <c r="EF194" s="29"/>
      <c r="EG194" s="29"/>
      <c r="EH194" s="29"/>
      <c r="EI194" s="29"/>
      <c r="EJ194" s="29"/>
      <c r="EK194" s="29"/>
      <c r="EL194" s="29"/>
      <c r="ER194" s="3"/>
      <c r="ES194" s="3"/>
      <c r="ET194" s="3"/>
    </row>
    <row r="195" spans="4:150" ht="15.75" customHeight="1" x14ac:dyDescent="0.25">
      <c r="D195" s="54"/>
      <c r="E195" s="54"/>
      <c r="F195" s="55"/>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c r="AZ195" s="29"/>
      <c r="BA195" s="29"/>
      <c r="BB195" s="29"/>
      <c r="BC195" s="29"/>
      <c r="BD195" s="29"/>
      <c r="BE195" s="29"/>
      <c r="BF195" s="29"/>
      <c r="BG195" s="29"/>
      <c r="BH195" s="29"/>
      <c r="BI195" s="29"/>
      <c r="BJ195" s="29"/>
      <c r="BK195" s="29"/>
      <c r="BL195" s="29"/>
      <c r="BM195" s="29"/>
      <c r="BN195" s="29"/>
      <c r="BO195" s="29"/>
      <c r="BP195" s="29"/>
      <c r="BQ195" s="29"/>
      <c r="BR195" s="29"/>
      <c r="BS195" s="29"/>
      <c r="BT195" s="29"/>
      <c r="BU195" s="29"/>
      <c r="BV195" s="29"/>
      <c r="BW195" s="29"/>
      <c r="BX195" s="29"/>
      <c r="BY195" s="29"/>
      <c r="BZ195" s="29"/>
      <c r="CA195" s="29"/>
      <c r="CB195" s="29"/>
      <c r="CC195" s="29"/>
      <c r="CD195" s="29"/>
      <c r="CE195" s="29"/>
      <c r="CF195" s="29"/>
      <c r="CG195" s="29"/>
      <c r="CH195" s="29"/>
      <c r="CI195" s="29"/>
      <c r="CJ195" s="29"/>
      <c r="CK195" s="29"/>
      <c r="CL195" s="29"/>
      <c r="CM195" s="29"/>
      <c r="CN195" s="29"/>
      <c r="CO195" s="29"/>
      <c r="CP195" s="29"/>
      <c r="CQ195" s="29"/>
      <c r="CR195" s="29"/>
      <c r="CS195" s="29"/>
      <c r="CT195" s="29"/>
      <c r="CU195" s="29"/>
      <c r="CV195" s="29"/>
      <c r="CW195" s="29"/>
      <c r="CX195" s="29"/>
      <c r="CY195" s="29"/>
      <c r="CZ195" s="29"/>
      <c r="DA195" s="29"/>
      <c r="DB195" s="29"/>
      <c r="DC195" s="29"/>
      <c r="DD195" s="29"/>
      <c r="DE195" s="29"/>
      <c r="DF195" s="29"/>
      <c r="DG195" s="29"/>
      <c r="DH195" s="29"/>
      <c r="DI195" s="29"/>
      <c r="DJ195" s="29"/>
      <c r="DK195" s="29"/>
      <c r="DL195" s="29"/>
      <c r="DM195" s="29"/>
      <c r="DN195" s="29"/>
      <c r="DO195" s="29"/>
      <c r="DP195" s="29"/>
      <c r="DQ195" s="29"/>
      <c r="DR195" s="29"/>
      <c r="DS195" s="29"/>
      <c r="DT195" s="29"/>
      <c r="DU195" s="29"/>
      <c r="DV195" s="29"/>
      <c r="DW195" s="29"/>
      <c r="DX195" s="29"/>
      <c r="DY195" s="29"/>
      <c r="DZ195" s="29"/>
      <c r="EA195" s="29"/>
      <c r="EB195" s="29"/>
      <c r="EC195" s="29"/>
      <c r="ED195" s="29"/>
      <c r="EE195" s="29"/>
      <c r="EF195" s="29"/>
      <c r="EG195" s="29"/>
      <c r="EH195" s="29"/>
      <c r="EI195" s="29"/>
      <c r="EJ195" s="29"/>
      <c r="EK195" s="29"/>
      <c r="EL195" s="29"/>
      <c r="ER195" s="3"/>
      <c r="ES195" s="3"/>
      <c r="ET195" s="3"/>
    </row>
    <row r="196" spans="4:150" ht="15.75" customHeight="1" x14ac:dyDescent="0.25">
      <c r="D196" s="54"/>
      <c r="E196" s="54"/>
      <c r="F196" s="55"/>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c r="AY196" s="29"/>
      <c r="AZ196" s="29"/>
      <c r="BA196" s="29"/>
      <c r="BB196" s="29"/>
      <c r="BC196" s="29"/>
      <c r="BD196" s="29"/>
      <c r="BE196" s="29"/>
      <c r="BF196" s="29"/>
      <c r="BG196" s="29"/>
      <c r="BH196" s="29"/>
      <c r="BI196" s="29"/>
      <c r="BJ196" s="29"/>
      <c r="BK196" s="29"/>
      <c r="BL196" s="29"/>
      <c r="BM196" s="29"/>
      <c r="BN196" s="29"/>
      <c r="BO196" s="29"/>
      <c r="BP196" s="29"/>
      <c r="BQ196" s="29"/>
      <c r="BR196" s="29"/>
      <c r="BS196" s="29"/>
      <c r="BT196" s="29"/>
      <c r="BU196" s="29"/>
      <c r="BV196" s="29"/>
      <c r="BW196" s="29"/>
      <c r="BX196" s="29"/>
      <c r="BY196" s="29"/>
      <c r="BZ196" s="29"/>
      <c r="CA196" s="29"/>
      <c r="CB196" s="29"/>
      <c r="CC196" s="29"/>
      <c r="CD196" s="29"/>
      <c r="CE196" s="29"/>
      <c r="CF196" s="29"/>
      <c r="CG196" s="29"/>
      <c r="CH196" s="29"/>
      <c r="CI196" s="29"/>
      <c r="CJ196" s="29"/>
      <c r="CK196" s="29"/>
      <c r="CL196" s="29"/>
      <c r="CM196" s="29"/>
      <c r="CN196" s="29"/>
      <c r="CO196" s="29"/>
      <c r="CP196" s="29"/>
      <c r="CQ196" s="29"/>
      <c r="CR196" s="29"/>
      <c r="CS196" s="29"/>
      <c r="CT196" s="29"/>
      <c r="CU196" s="29"/>
      <c r="CV196" s="29"/>
      <c r="CW196" s="29"/>
      <c r="CX196" s="29"/>
      <c r="CY196" s="29"/>
      <c r="CZ196" s="29"/>
      <c r="DA196" s="29"/>
      <c r="DB196" s="29"/>
      <c r="DC196" s="29"/>
      <c r="DD196" s="29"/>
      <c r="DE196" s="29"/>
      <c r="DF196" s="29"/>
      <c r="DG196" s="29"/>
      <c r="DH196" s="29"/>
      <c r="DI196" s="29"/>
      <c r="DJ196" s="29"/>
      <c r="DK196" s="29"/>
      <c r="DL196" s="29"/>
      <c r="DM196" s="29"/>
      <c r="DN196" s="29"/>
      <c r="DO196" s="29"/>
      <c r="DP196" s="29"/>
      <c r="DQ196" s="29"/>
      <c r="DR196" s="29"/>
      <c r="DS196" s="29"/>
      <c r="DT196" s="29"/>
      <c r="DU196" s="29"/>
      <c r="DV196" s="29"/>
      <c r="DW196" s="29"/>
      <c r="DX196" s="29"/>
      <c r="DY196" s="29"/>
      <c r="DZ196" s="29"/>
      <c r="EA196" s="29"/>
      <c r="EB196" s="29"/>
      <c r="EC196" s="29"/>
      <c r="ED196" s="29"/>
      <c r="EE196" s="29"/>
      <c r="EF196" s="29"/>
      <c r="EG196" s="29"/>
      <c r="EH196" s="29"/>
      <c r="EI196" s="29"/>
      <c r="EJ196" s="29"/>
      <c r="EK196" s="29"/>
      <c r="EL196" s="29"/>
      <c r="ER196" s="3"/>
      <c r="ES196" s="3"/>
      <c r="ET196" s="3"/>
    </row>
    <row r="197" spans="4:150" ht="15.75" customHeight="1" x14ac:dyDescent="0.25">
      <c r="D197" s="54"/>
      <c r="E197" s="54"/>
      <c r="F197" s="55"/>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c r="AZ197" s="29"/>
      <c r="BA197" s="29"/>
      <c r="BB197" s="29"/>
      <c r="BC197" s="29"/>
      <c r="BD197" s="29"/>
      <c r="BE197" s="29"/>
      <c r="BF197" s="29"/>
      <c r="BG197" s="29"/>
      <c r="BH197" s="29"/>
      <c r="BI197" s="29"/>
      <c r="BJ197" s="29"/>
      <c r="BK197" s="29"/>
      <c r="BL197" s="29"/>
      <c r="BM197" s="29"/>
      <c r="BN197" s="29"/>
      <c r="BO197" s="29"/>
      <c r="BP197" s="29"/>
      <c r="BQ197" s="29"/>
      <c r="BR197" s="29"/>
      <c r="BS197" s="29"/>
      <c r="BT197" s="29"/>
      <c r="BU197" s="29"/>
      <c r="BV197" s="29"/>
      <c r="BW197" s="29"/>
      <c r="BX197" s="29"/>
      <c r="BY197" s="29"/>
      <c r="BZ197" s="29"/>
      <c r="CA197" s="29"/>
      <c r="CB197" s="29"/>
      <c r="CC197" s="29"/>
      <c r="CD197" s="29"/>
      <c r="CE197" s="29"/>
      <c r="CF197" s="29"/>
      <c r="CG197" s="29"/>
      <c r="CH197" s="29"/>
      <c r="CI197" s="29"/>
      <c r="CJ197" s="29"/>
      <c r="CK197" s="29"/>
      <c r="CL197" s="29"/>
      <c r="CM197" s="29"/>
      <c r="CN197" s="29"/>
      <c r="CO197" s="29"/>
      <c r="CP197" s="29"/>
      <c r="CQ197" s="29"/>
      <c r="CR197" s="29"/>
      <c r="CS197" s="29"/>
      <c r="CT197" s="29"/>
      <c r="CU197" s="29"/>
      <c r="CV197" s="29"/>
      <c r="CW197" s="29"/>
      <c r="CX197" s="29"/>
      <c r="CY197" s="29"/>
      <c r="CZ197" s="29"/>
      <c r="DA197" s="29"/>
      <c r="DB197" s="29"/>
      <c r="DC197" s="29"/>
      <c r="DD197" s="29"/>
      <c r="DE197" s="29"/>
      <c r="DF197" s="29"/>
      <c r="DG197" s="29"/>
      <c r="DH197" s="29"/>
      <c r="DI197" s="29"/>
      <c r="DJ197" s="29"/>
      <c r="DK197" s="29"/>
      <c r="DL197" s="29"/>
      <c r="DM197" s="29"/>
      <c r="DN197" s="29"/>
      <c r="DO197" s="29"/>
      <c r="DP197" s="29"/>
      <c r="DQ197" s="29"/>
      <c r="DR197" s="29"/>
      <c r="DS197" s="29"/>
      <c r="DT197" s="29"/>
      <c r="DU197" s="29"/>
      <c r="DV197" s="29"/>
      <c r="DW197" s="29"/>
      <c r="DX197" s="29"/>
      <c r="DY197" s="29"/>
      <c r="DZ197" s="29"/>
      <c r="EA197" s="29"/>
      <c r="EB197" s="29"/>
      <c r="EC197" s="29"/>
      <c r="ED197" s="29"/>
      <c r="EE197" s="29"/>
      <c r="EF197" s="29"/>
      <c r="EG197" s="29"/>
      <c r="EH197" s="29"/>
      <c r="EI197" s="29"/>
      <c r="EJ197" s="29"/>
      <c r="EK197" s="29"/>
      <c r="EL197" s="29"/>
      <c r="ER197" s="3"/>
      <c r="ES197" s="3"/>
      <c r="ET197" s="3"/>
    </row>
    <row r="198" spans="4:150" ht="15.75" customHeight="1" x14ac:dyDescent="0.25">
      <c r="D198" s="54"/>
      <c r="E198" s="54"/>
      <c r="F198" s="55"/>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c r="AZ198" s="29"/>
      <c r="BA198" s="29"/>
      <c r="BB198" s="29"/>
      <c r="BC198" s="29"/>
      <c r="BD198" s="29"/>
      <c r="BE198" s="29"/>
      <c r="BF198" s="29"/>
      <c r="BG198" s="29"/>
      <c r="BH198" s="29"/>
      <c r="BI198" s="29"/>
      <c r="BJ198" s="29"/>
      <c r="BK198" s="29"/>
      <c r="BL198" s="29"/>
      <c r="BM198" s="29"/>
      <c r="BN198" s="29"/>
      <c r="BO198" s="29"/>
      <c r="BP198" s="29"/>
      <c r="BQ198" s="29"/>
      <c r="BR198" s="29"/>
      <c r="BS198" s="29"/>
      <c r="BT198" s="29"/>
      <c r="BU198" s="29"/>
      <c r="BV198" s="29"/>
      <c r="BW198" s="29"/>
      <c r="BX198" s="29"/>
      <c r="BY198" s="29"/>
      <c r="BZ198" s="29"/>
      <c r="CA198" s="29"/>
      <c r="CB198" s="29"/>
      <c r="CC198" s="29"/>
      <c r="CD198" s="29"/>
      <c r="CE198" s="29"/>
      <c r="CF198" s="29"/>
      <c r="CG198" s="29"/>
      <c r="CH198" s="29"/>
      <c r="CI198" s="29"/>
      <c r="CJ198" s="29"/>
      <c r="CK198" s="29"/>
      <c r="CL198" s="29"/>
      <c r="CM198" s="29"/>
      <c r="CN198" s="29"/>
      <c r="CO198" s="29"/>
      <c r="CP198" s="29"/>
      <c r="CQ198" s="29"/>
      <c r="CR198" s="29"/>
      <c r="CS198" s="29"/>
      <c r="CT198" s="29"/>
      <c r="CU198" s="29"/>
      <c r="CV198" s="29"/>
      <c r="CW198" s="29"/>
      <c r="CX198" s="29"/>
      <c r="CY198" s="29"/>
      <c r="CZ198" s="29"/>
      <c r="DA198" s="29"/>
      <c r="DB198" s="29"/>
      <c r="DC198" s="29"/>
      <c r="DD198" s="29"/>
      <c r="DE198" s="29"/>
      <c r="DF198" s="29"/>
      <c r="DG198" s="29"/>
      <c r="DH198" s="29"/>
      <c r="DI198" s="29"/>
      <c r="DJ198" s="29"/>
      <c r="DK198" s="29"/>
      <c r="DL198" s="29"/>
      <c r="DM198" s="29"/>
      <c r="DN198" s="29"/>
      <c r="DO198" s="29"/>
      <c r="DP198" s="29"/>
      <c r="DQ198" s="29"/>
      <c r="DR198" s="29"/>
      <c r="DS198" s="29"/>
      <c r="DT198" s="29"/>
      <c r="DU198" s="29"/>
      <c r="DV198" s="29"/>
      <c r="DW198" s="29"/>
      <c r="DX198" s="29"/>
      <c r="DY198" s="29"/>
      <c r="DZ198" s="29"/>
      <c r="EA198" s="29"/>
      <c r="EB198" s="29"/>
      <c r="EC198" s="29"/>
      <c r="ED198" s="29"/>
      <c r="EE198" s="29"/>
      <c r="EF198" s="29"/>
      <c r="EG198" s="29"/>
      <c r="EH198" s="29"/>
      <c r="EI198" s="29"/>
      <c r="EJ198" s="29"/>
      <c r="EK198" s="29"/>
      <c r="EL198" s="29"/>
      <c r="ER198" s="3"/>
      <c r="ES198" s="3"/>
      <c r="ET198" s="3"/>
    </row>
    <row r="199" spans="4:150" ht="15.75" customHeight="1" x14ac:dyDescent="0.25">
      <c r="D199" s="54"/>
      <c r="E199" s="54"/>
      <c r="F199" s="55"/>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c r="AZ199" s="29"/>
      <c r="BA199" s="29"/>
      <c r="BB199" s="29"/>
      <c r="BC199" s="29"/>
      <c r="BD199" s="29"/>
      <c r="BE199" s="29"/>
      <c r="BF199" s="29"/>
      <c r="BG199" s="29"/>
      <c r="BH199" s="29"/>
      <c r="BI199" s="29"/>
      <c r="BJ199" s="29"/>
      <c r="BK199" s="29"/>
      <c r="BL199" s="29"/>
      <c r="BM199" s="29"/>
      <c r="BN199" s="29"/>
      <c r="BO199" s="29"/>
      <c r="BP199" s="29"/>
      <c r="BQ199" s="29"/>
      <c r="BR199" s="29"/>
      <c r="BS199" s="29"/>
      <c r="BT199" s="29"/>
      <c r="BU199" s="29"/>
      <c r="BV199" s="29"/>
      <c r="BW199" s="29"/>
      <c r="BX199" s="29"/>
      <c r="BY199" s="29"/>
      <c r="BZ199" s="29"/>
      <c r="CA199" s="29"/>
      <c r="CB199" s="29"/>
      <c r="CC199" s="29"/>
      <c r="CD199" s="29"/>
      <c r="CE199" s="29"/>
      <c r="CF199" s="29"/>
      <c r="CG199" s="29"/>
      <c r="CH199" s="29"/>
      <c r="CI199" s="29"/>
      <c r="CJ199" s="29"/>
      <c r="CK199" s="29"/>
      <c r="CL199" s="29"/>
      <c r="CM199" s="29"/>
      <c r="CN199" s="29"/>
      <c r="CO199" s="29"/>
      <c r="CP199" s="29"/>
      <c r="CQ199" s="29"/>
      <c r="CR199" s="29"/>
      <c r="CS199" s="29"/>
      <c r="CT199" s="29"/>
      <c r="CU199" s="29"/>
      <c r="CV199" s="29"/>
      <c r="CW199" s="29"/>
      <c r="CX199" s="29"/>
      <c r="CY199" s="29"/>
      <c r="CZ199" s="29"/>
      <c r="DA199" s="29"/>
      <c r="DB199" s="29"/>
      <c r="DC199" s="29"/>
      <c r="DD199" s="29"/>
      <c r="DE199" s="29"/>
      <c r="DF199" s="29"/>
      <c r="DG199" s="29"/>
      <c r="DH199" s="29"/>
      <c r="DI199" s="29"/>
      <c r="DJ199" s="29"/>
      <c r="DK199" s="29"/>
      <c r="DL199" s="29"/>
      <c r="DM199" s="29"/>
      <c r="DN199" s="29"/>
      <c r="DO199" s="29"/>
      <c r="DP199" s="29"/>
      <c r="DQ199" s="29"/>
      <c r="DR199" s="29"/>
      <c r="DS199" s="29"/>
      <c r="DT199" s="29"/>
      <c r="DU199" s="29"/>
      <c r="DV199" s="29"/>
      <c r="DW199" s="29"/>
      <c r="DX199" s="29"/>
      <c r="DY199" s="29"/>
      <c r="DZ199" s="29"/>
      <c r="EA199" s="29"/>
      <c r="EB199" s="29"/>
      <c r="EC199" s="29"/>
      <c r="ED199" s="29"/>
      <c r="EE199" s="29"/>
      <c r="EF199" s="29"/>
      <c r="EG199" s="29"/>
      <c r="EH199" s="29"/>
      <c r="EI199" s="29"/>
      <c r="EJ199" s="29"/>
      <c r="EK199" s="29"/>
      <c r="EL199" s="29"/>
      <c r="ER199" s="3"/>
      <c r="ES199" s="3"/>
      <c r="ET199" s="3"/>
    </row>
    <row r="200" spans="4:150" ht="15.75" customHeight="1" x14ac:dyDescent="0.25">
      <c r="D200" s="54"/>
      <c r="E200" s="54"/>
      <c r="F200" s="55"/>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c r="AZ200" s="29"/>
      <c r="BA200" s="29"/>
      <c r="BB200" s="29"/>
      <c r="BC200" s="29"/>
      <c r="BD200" s="29"/>
      <c r="BE200" s="29"/>
      <c r="BF200" s="29"/>
      <c r="BG200" s="29"/>
      <c r="BH200" s="29"/>
      <c r="BI200" s="29"/>
      <c r="BJ200" s="29"/>
      <c r="BK200" s="29"/>
      <c r="BL200" s="29"/>
      <c r="BM200" s="29"/>
      <c r="BN200" s="29"/>
      <c r="BO200" s="29"/>
      <c r="BP200" s="29"/>
      <c r="BQ200" s="29"/>
      <c r="BR200" s="29"/>
      <c r="BS200" s="29"/>
      <c r="BT200" s="29"/>
      <c r="BU200" s="29"/>
      <c r="BV200" s="29"/>
      <c r="BW200" s="29"/>
      <c r="BX200" s="29"/>
      <c r="BY200" s="29"/>
      <c r="BZ200" s="29"/>
      <c r="CA200" s="29"/>
      <c r="CB200" s="29"/>
      <c r="CC200" s="29"/>
      <c r="CD200" s="29"/>
      <c r="CE200" s="29"/>
      <c r="CF200" s="29"/>
      <c r="CG200" s="29"/>
      <c r="CH200" s="29"/>
      <c r="CI200" s="29"/>
      <c r="CJ200" s="29"/>
      <c r="CK200" s="29"/>
      <c r="CL200" s="29"/>
      <c r="CM200" s="29"/>
      <c r="CN200" s="29"/>
      <c r="CO200" s="29"/>
      <c r="CP200" s="29"/>
      <c r="CQ200" s="29"/>
      <c r="CR200" s="29"/>
      <c r="CS200" s="29"/>
      <c r="CT200" s="29"/>
      <c r="CU200" s="29"/>
      <c r="CV200" s="29"/>
      <c r="CW200" s="29"/>
      <c r="CX200" s="29"/>
      <c r="CY200" s="29"/>
      <c r="CZ200" s="29"/>
      <c r="DA200" s="29"/>
      <c r="DB200" s="29"/>
      <c r="DC200" s="29"/>
      <c r="DD200" s="29"/>
      <c r="DE200" s="29"/>
      <c r="DF200" s="29"/>
      <c r="DG200" s="29"/>
      <c r="DH200" s="29"/>
      <c r="DI200" s="29"/>
      <c r="DJ200" s="29"/>
      <c r="DK200" s="29"/>
      <c r="DL200" s="29"/>
      <c r="DM200" s="29"/>
      <c r="DN200" s="29"/>
      <c r="DO200" s="29"/>
      <c r="DP200" s="29"/>
      <c r="DQ200" s="29"/>
      <c r="DR200" s="29"/>
      <c r="DS200" s="29"/>
      <c r="DT200" s="29"/>
      <c r="DU200" s="29"/>
      <c r="DV200" s="29"/>
      <c r="DW200" s="29"/>
      <c r="DX200" s="29"/>
      <c r="DY200" s="29"/>
      <c r="DZ200" s="29"/>
      <c r="EA200" s="29"/>
      <c r="EB200" s="29"/>
      <c r="EC200" s="29"/>
      <c r="ED200" s="29"/>
      <c r="EE200" s="29"/>
      <c r="EF200" s="29"/>
      <c r="EG200" s="29"/>
      <c r="EH200" s="29"/>
      <c r="EI200" s="29"/>
      <c r="EJ200" s="29"/>
      <c r="EK200" s="29"/>
      <c r="EL200" s="29"/>
      <c r="ER200" s="3"/>
      <c r="ES200" s="3"/>
      <c r="ET200" s="3"/>
    </row>
    <row r="201" spans="4:150" ht="15.75" customHeight="1" x14ac:dyDescent="0.25">
      <c r="D201" s="54"/>
      <c r="E201" s="54"/>
      <c r="F201" s="55"/>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c r="AX201" s="29"/>
      <c r="AY201" s="29"/>
      <c r="AZ201" s="29"/>
      <c r="BA201" s="29"/>
      <c r="BB201" s="29"/>
      <c r="BC201" s="29"/>
      <c r="BD201" s="29"/>
      <c r="BE201" s="29"/>
      <c r="BF201" s="29"/>
      <c r="BG201" s="29"/>
      <c r="BH201" s="29"/>
      <c r="BI201" s="29"/>
      <c r="BJ201" s="29"/>
      <c r="BK201" s="29"/>
      <c r="BL201" s="29"/>
      <c r="BM201" s="29"/>
      <c r="BN201" s="29"/>
      <c r="BO201" s="29"/>
      <c r="BP201" s="29"/>
      <c r="BQ201" s="29"/>
      <c r="BR201" s="29"/>
      <c r="BS201" s="29"/>
      <c r="BT201" s="29"/>
      <c r="BU201" s="29"/>
      <c r="BV201" s="29"/>
      <c r="BW201" s="29"/>
      <c r="BX201" s="29"/>
      <c r="BY201" s="29"/>
      <c r="BZ201" s="29"/>
      <c r="CA201" s="29"/>
      <c r="CB201" s="29"/>
      <c r="CC201" s="29"/>
      <c r="CD201" s="29"/>
      <c r="CE201" s="29"/>
      <c r="CF201" s="29"/>
      <c r="CG201" s="29"/>
      <c r="CH201" s="29"/>
      <c r="CI201" s="29"/>
      <c r="CJ201" s="29"/>
      <c r="CK201" s="29"/>
      <c r="CL201" s="29"/>
      <c r="CM201" s="29"/>
      <c r="CN201" s="29"/>
      <c r="CO201" s="29"/>
      <c r="CP201" s="29"/>
      <c r="CQ201" s="29"/>
      <c r="CR201" s="29"/>
      <c r="CS201" s="29"/>
      <c r="CT201" s="29"/>
      <c r="CU201" s="29"/>
      <c r="CV201" s="29"/>
      <c r="CW201" s="29"/>
      <c r="CX201" s="29"/>
      <c r="CY201" s="29"/>
      <c r="CZ201" s="29"/>
      <c r="DA201" s="29"/>
      <c r="DB201" s="29"/>
      <c r="DC201" s="29"/>
      <c r="DD201" s="29"/>
      <c r="DE201" s="29"/>
      <c r="DF201" s="29"/>
      <c r="DG201" s="29"/>
      <c r="DH201" s="29"/>
      <c r="DI201" s="29"/>
      <c r="DJ201" s="29"/>
      <c r="DK201" s="29"/>
      <c r="DL201" s="29"/>
      <c r="DM201" s="29"/>
      <c r="DN201" s="29"/>
      <c r="DO201" s="29"/>
      <c r="DP201" s="29"/>
      <c r="DQ201" s="29"/>
      <c r="DR201" s="29"/>
      <c r="DS201" s="29"/>
      <c r="DT201" s="29"/>
      <c r="DU201" s="29"/>
      <c r="DV201" s="29"/>
      <c r="DW201" s="29"/>
      <c r="DX201" s="29"/>
      <c r="DY201" s="29"/>
      <c r="DZ201" s="29"/>
      <c r="EA201" s="29"/>
      <c r="EB201" s="29"/>
      <c r="EC201" s="29"/>
      <c r="ED201" s="29"/>
      <c r="EE201" s="29"/>
      <c r="EF201" s="29"/>
      <c r="EG201" s="29"/>
      <c r="EH201" s="29"/>
      <c r="EI201" s="29"/>
      <c r="EJ201" s="29"/>
      <c r="EK201" s="29"/>
      <c r="EL201" s="29"/>
      <c r="ER201" s="3"/>
      <c r="ES201" s="3"/>
      <c r="ET201" s="3"/>
    </row>
    <row r="202" spans="4:150" ht="15.75" customHeight="1" x14ac:dyDescent="0.25">
      <c r="D202" s="54"/>
      <c r="E202" s="54"/>
      <c r="F202" s="55"/>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c r="AZ202" s="29"/>
      <c r="BA202" s="29"/>
      <c r="BB202" s="29"/>
      <c r="BC202" s="29"/>
      <c r="BD202" s="29"/>
      <c r="BE202" s="29"/>
      <c r="BF202" s="29"/>
      <c r="BG202" s="29"/>
      <c r="BH202" s="29"/>
      <c r="BI202" s="29"/>
      <c r="BJ202" s="29"/>
      <c r="BK202" s="29"/>
      <c r="BL202" s="29"/>
      <c r="BM202" s="29"/>
      <c r="BN202" s="29"/>
      <c r="BO202" s="29"/>
      <c r="BP202" s="29"/>
      <c r="BQ202" s="29"/>
      <c r="BR202" s="29"/>
      <c r="BS202" s="29"/>
      <c r="BT202" s="29"/>
      <c r="BU202" s="29"/>
      <c r="BV202" s="29"/>
      <c r="BW202" s="29"/>
      <c r="BX202" s="29"/>
      <c r="BY202" s="29"/>
      <c r="BZ202" s="29"/>
      <c r="CA202" s="29"/>
      <c r="CB202" s="29"/>
      <c r="CC202" s="29"/>
      <c r="CD202" s="29"/>
      <c r="CE202" s="29"/>
      <c r="CF202" s="29"/>
      <c r="CG202" s="29"/>
      <c r="CH202" s="29"/>
      <c r="CI202" s="29"/>
      <c r="CJ202" s="29"/>
      <c r="CK202" s="29"/>
      <c r="CL202" s="29"/>
      <c r="CM202" s="29"/>
      <c r="CN202" s="29"/>
      <c r="CO202" s="29"/>
      <c r="CP202" s="29"/>
      <c r="CQ202" s="29"/>
      <c r="CR202" s="29"/>
      <c r="CS202" s="29"/>
      <c r="CT202" s="29"/>
      <c r="CU202" s="29"/>
      <c r="CV202" s="29"/>
      <c r="CW202" s="29"/>
      <c r="CX202" s="29"/>
      <c r="CY202" s="29"/>
      <c r="CZ202" s="29"/>
      <c r="DA202" s="29"/>
      <c r="DB202" s="29"/>
      <c r="DC202" s="29"/>
      <c r="DD202" s="29"/>
      <c r="DE202" s="29"/>
      <c r="DF202" s="29"/>
      <c r="DG202" s="29"/>
      <c r="DH202" s="29"/>
      <c r="DI202" s="29"/>
      <c r="DJ202" s="29"/>
      <c r="DK202" s="29"/>
      <c r="DL202" s="29"/>
      <c r="DM202" s="29"/>
      <c r="DN202" s="29"/>
      <c r="DO202" s="29"/>
      <c r="DP202" s="29"/>
      <c r="DQ202" s="29"/>
      <c r="DR202" s="29"/>
      <c r="DS202" s="29"/>
      <c r="DT202" s="29"/>
      <c r="DU202" s="29"/>
      <c r="DV202" s="29"/>
      <c r="DW202" s="29"/>
      <c r="DX202" s="29"/>
      <c r="DY202" s="29"/>
      <c r="DZ202" s="29"/>
      <c r="EA202" s="29"/>
      <c r="EB202" s="29"/>
      <c r="EC202" s="29"/>
      <c r="ED202" s="29"/>
      <c r="EE202" s="29"/>
      <c r="EF202" s="29"/>
      <c r="EG202" s="29"/>
      <c r="EH202" s="29"/>
      <c r="EI202" s="29"/>
      <c r="EJ202" s="29"/>
      <c r="EK202" s="29"/>
      <c r="EL202" s="29"/>
      <c r="ER202" s="3"/>
      <c r="ES202" s="3"/>
      <c r="ET202" s="3"/>
    </row>
    <row r="203" spans="4:150" ht="15.75" customHeight="1" x14ac:dyDescent="0.25">
      <c r="D203" s="54"/>
      <c r="E203" s="54"/>
      <c r="F203" s="55"/>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c r="AY203" s="29"/>
      <c r="AZ203" s="29"/>
      <c r="BA203" s="29"/>
      <c r="BB203" s="29"/>
      <c r="BC203" s="29"/>
      <c r="BD203" s="29"/>
      <c r="BE203" s="29"/>
      <c r="BF203" s="29"/>
      <c r="BG203" s="29"/>
      <c r="BH203" s="29"/>
      <c r="BI203" s="29"/>
      <c r="BJ203" s="29"/>
      <c r="BK203" s="29"/>
      <c r="BL203" s="29"/>
      <c r="BM203" s="29"/>
      <c r="BN203" s="29"/>
      <c r="BO203" s="29"/>
      <c r="BP203" s="29"/>
      <c r="BQ203" s="29"/>
      <c r="BR203" s="29"/>
      <c r="BS203" s="29"/>
      <c r="BT203" s="29"/>
      <c r="BU203" s="29"/>
      <c r="BV203" s="29"/>
      <c r="BW203" s="29"/>
      <c r="BX203" s="29"/>
      <c r="BY203" s="29"/>
      <c r="BZ203" s="29"/>
      <c r="CA203" s="29"/>
      <c r="CB203" s="29"/>
      <c r="CC203" s="29"/>
      <c r="CD203" s="29"/>
      <c r="CE203" s="29"/>
      <c r="CF203" s="29"/>
      <c r="CG203" s="29"/>
      <c r="CH203" s="29"/>
      <c r="CI203" s="29"/>
      <c r="CJ203" s="29"/>
      <c r="CK203" s="29"/>
      <c r="CL203" s="29"/>
      <c r="CM203" s="29"/>
      <c r="CN203" s="29"/>
      <c r="CO203" s="29"/>
      <c r="CP203" s="29"/>
      <c r="CQ203" s="29"/>
      <c r="CR203" s="29"/>
      <c r="CS203" s="29"/>
      <c r="CT203" s="29"/>
      <c r="CU203" s="29"/>
      <c r="CV203" s="29"/>
      <c r="CW203" s="29"/>
      <c r="CX203" s="29"/>
      <c r="CY203" s="29"/>
      <c r="CZ203" s="29"/>
      <c r="DA203" s="29"/>
      <c r="DB203" s="29"/>
      <c r="DC203" s="29"/>
      <c r="DD203" s="29"/>
      <c r="DE203" s="29"/>
      <c r="DF203" s="29"/>
      <c r="DG203" s="29"/>
      <c r="DH203" s="29"/>
      <c r="DI203" s="29"/>
      <c r="DJ203" s="29"/>
      <c r="DK203" s="29"/>
      <c r="DL203" s="29"/>
      <c r="DM203" s="29"/>
      <c r="DN203" s="29"/>
      <c r="DO203" s="29"/>
      <c r="DP203" s="29"/>
      <c r="DQ203" s="29"/>
      <c r="DR203" s="29"/>
      <c r="DS203" s="29"/>
      <c r="DT203" s="29"/>
      <c r="DU203" s="29"/>
      <c r="DV203" s="29"/>
      <c r="DW203" s="29"/>
      <c r="DX203" s="29"/>
      <c r="DY203" s="29"/>
      <c r="DZ203" s="29"/>
      <c r="EA203" s="29"/>
      <c r="EB203" s="29"/>
      <c r="EC203" s="29"/>
      <c r="ED203" s="29"/>
      <c r="EE203" s="29"/>
      <c r="EF203" s="29"/>
      <c r="EG203" s="29"/>
      <c r="EH203" s="29"/>
      <c r="EI203" s="29"/>
      <c r="EJ203" s="29"/>
      <c r="EK203" s="29"/>
      <c r="EL203" s="29"/>
      <c r="ER203" s="3"/>
      <c r="ES203" s="3"/>
      <c r="ET203" s="3"/>
    </row>
    <row r="204" spans="4:150" ht="15.75" customHeight="1" x14ac:dyDescent="0.25">
      <c r="D204" s="54"/>
      <c r="E204" s="54"/>
      <c r="F204" s="55"/>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c r="AX204" s="29"/>
      <c r="AY204" s="29"/>
      <c r="AZ204" s="29"/>
      <c r="BA204" s="29"/>
      <c r="BB204" s="29"/>
      <c r="BC204" s="29"/>
      <c r="BD204" s="29"/>
      <c r="BE204" s="29"/>
      <c r="BF204" s="29"/>
      <c r="BG204" s="29"/>
      <c r="BH204" s="29"/>
      <c r="BI204" s="29"/>
      <c r="BJ204" s="29"/>
      <c r="BK204" s="29"/>
      <c r="BL204" s="29"/>
      <c r="BM204" s="29"/>
      <c r="BN204" s="29"/>
      <c r="BO204" s="29"/>
      <c r="BP204" s="29"/>
      <c r="BQ204" s="29"/>
      <c r="BR204" s="29"/>
      <c r="BS204" s="29"/>
      <c r="BT204" s="29"/>
      <c r="BU204" s="29"/>
      <c r="BV204" s="29"/>
      <c r="BW204" s="29"/>
      <c r="BX204" s="29"/>
      <c r="BY204" s="29"/>
      <c r="BZ204" s="29"/>
      <c r="CA204" s="29"/>
      <c r="CB204" s="29"/>
      <c r="CC204" s="29"/>
      <c r="CD204" s="29"/>
      <c r="CE204" s="29"/>
      <c r="CF204" s="29"/>
      <c r="CG204" s="29"/>
      <c r="CH204" s="29"/>
      <c r="CI204" s="29"/>
      <c r="CJ204" s="29"/>
      <c r="CK204" s="29"/>
      <c r="CL204" s="29"/>
      <c r="CM204" s="29"/>
      <c r="CN204" s="29"/>
      <c r="CO204" s="29"/>
      <c r="CP204" s="29"/>
      <c r="CQ204" s="29"/>
      <c r="CR204" s="29"/>
      <c r="CS204" s="29"/>
      <c r="CT204" s="29"/>
      <c r="CU204" s="29"/>
      <c r="CV204" s="29"/>
      <c r="CW204" s="29"/>
      <c r="CX204" s="29"/>
      <c r="CY204" s="29"/>
      <c r="CZ204" s="29"/>
      <c r="DA204" s="29"/>
      <c r="DB204" s="29"/>
      <c r="DC204" s="29"/>
      <c r="DD204" s="29"/>
      <c r="DE204" s="29"/>
      <c r="DF204" s="29"/>
      <c r="DG204" s="29"/>
      <c r="DH204" s="29"/>
      <c r="DI204" s="29"/>
      <c r="DJ204" s="29"/>
      <c r="DK204" s="29"/>
      <c r="DL204" s="29"/>
      <c r="DM204" s="29"/>
      <c r="DN204" s="29"/>
      <c r="DO204" s="29"/>
      <c r="DP204" s="29"/>
      <c r="DQ204" s="29"/>
      <c r="DR204" s="29"/>
      <c r="DS204" s="29"/>
      <c r="DT204" s="29"/>
      <c r="DU204" s="29"/>
      <c r="DV204" s="29"/>
      <c r="DW204" s="29"/>
      <c r="DX204" s="29"/>
      <c r="DY204" s="29"/>
      <c r="DZ204" s="29"/>
      <c r="EA204" s="29"/>
      <c r="EB204" s="29"/>
      <c r="EC204" s="29"/>
      <c r="ED204" s="29"/>
      <c r="EE204" s="29"/>
      <c r="EF204" s="29"/>
      <c r="EG204" s="29"/>
      <c r="EH204" s="29"/>
      <c r="EI204" s="29"/>
      <c r="EJ204" s="29"/>
      <c r="EK204" s="29"/>
      <c r="EL204" s="29"/>
      <c r="ER204" s="3"/>
      <c r="ES204" s="3"/>
      <c r="ET204" s="3"/>
    </row>
    <row r="205" spans="4:150" ht="15.75" customHeight="1" x14ac:dyDescent="0.25">
      <c r="D205" s="54"/>
      <c r="E205" s="54"/>
      <c r="F205" s="55"/>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29"/>
      <c r="AW205" s="29"/>
      <c r="AX205" s="29"/>
      <c r="AY205" s="29"/>
      <c r="AZ205" s="29"/>
      <c r="BA205" s="29"/>
      <c r="BB205" s="29"/>
      <c r="BC205" s="29"/>
      <c r="BD205" s="29"/>
      <c r="BE205" s="29"/>
      <c r="BF205" s="29"/>
      <c r="BG205" s="29"/>
      <c r="BH205" s="29"/>
      <c r="BI205" s="29"/>
      <c r="BJ205" s="29"/>
      <c r="BK205" s="29"/>
      <c r="BL205" s="29"/>
      <c r="BM205" s="29"/>
      <c r="BN205" s="29"/>
      <c r="BO205" s="29"/>
      <c r="BP205" s="29"/>
      <c r="BQ205" s="29"/>
      <c r="BR205" s="29"/>
      <c r="BS205" s="29"/>
      <c r="BT205" s="29"/>
      <c r="BU205" s="29"/>
      <c r="BV205" s="29"/>
      <c r="BW205" s="29"/>
      <c r="BX205" s="29"/>
      <c r="BY205" s="29"/>
      <c r="BZ205" s="29"/>
      <c r="CA205" s="29"/>
      <c r="CB205" s="29"/>
      <c r="CC205" s="29"/>
      <c r="CD205" s="29"/>
      <c r="CE205" s="29"/>
      <c r="CF205" s="29"/>
      <c r="CG205" s="29"/>
      <c r="CH205" s="29"/>
      <c r="CI205" s="29"/>
      <c r="CJ205" s="29"/>
      <c r="CK205" s="29"/>
      <c r="CL205" s="29"/>
      <c r="CM205" s="29"/>
      <c r="CN205" s="29"/>
      <c r="CO205" s="29"/>
      <c r="CP205" s="29"/>
      <c r="CQ205" s="29"/>
      <c r="CR205" s="29"/>
      <c r="CS205" s="29"/>
      <c r="CT205" s="29"/>
      <c r="CU205" s="29"/>
      <c r="CV205" s="29"/>
      <c r="CW205" s="29"/>
      <c r="CX205" s="29"/>
      <c r="CY205" s="29"/>
      <c r="CZ205" s="29"/>
      <c r="DA205" s="29"/>
      <c r="DB205" s="29"/>
      <c r="DC205" s="29"/>
      <c r="DD205" s="29"/>
      <c r="DE205" s="29"/>
      <c r="DF205" s="29"/>
      <c r="DG205" s="29"/>
      <c r="DH205" s="29"/>
      <c r="DI205" s="29"/>
      <c r="DJ205" s="29"/>
      <c r="DK205" s="29"/>
      <c r="DL205" s="29"/>
      <c r="DM205" s="29"/>
      <c r="DN205" s="29"/>
      <c r="DO205" s="29"/>
      <c r="DP205" s="29"/>
      <c r="DQ205" s="29"/>
      <c r="DR205" s="29"/>
      <c r="DS205" s="29"/>
      <c r="DT205" s="29"/>
      <c r="DU205" s="29"/>
      <c r="DV205" s="29"/>
      <c r="DW205" s="29"/>
      <c r="DX205" s="29"/>
      <c r="DY205" s="29"/>
      <c r="DZ205" s="29"/>
      <c r="EA205" s="29"/>
      <c r="EB205" s="29"/>
      <c r="EC205" s="29"/>
      <c r="ED205" s="29"/>
      <c r="EE205" s="29"/>
      <c r="EF205" s="29"/>
      <c r="EG205" s="29"/>
      <c r="EH205" s="29"/>
      <c r="EI205" s="29"/>
      <c r="EJ205" s="29"/>
      <c r="EK205" s="29"/>
      <c r="EL205" s="29"/>
      <c r="ER205" s="3"/>
      <c r="ES205" s="3"/>
      <c r="ET205" s="3"/>
    </row>
    <row r="206" spans="4:150" ht="15.75" customHeight="1" x14ac:dyDescent="0.25">
      <c r="D206" s="54"/>
      <c r="E206" s="54"/>
      <c r="F206" s="55"/>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c r="AY206" s="29"/>
      <c r="AZ206" s="29"/>
      <c r="BA206" s="29"/>
      <c r="BB206" s="29"/>
      <c r="BC206" s="29"/>
      <c r="BD206" s="29"/>
      <c r="BE206" s="29"/>
      <c r="BF206" s="29"/>
      <c r="BG206" s="29"/>
      <c r="BH206" s="29"/>
      <c r="BI206" s="29"/>
      <c r="BJ206" s="29"/>
      <c r="BK206" s="29"/>
      <c r="BL206" s="29"/>
      <c r="BM206" s="29"/>
      <c r="BN206" s="29"/>
      <c r="BO206" s="29"/>
      <c r="BP206" s="29"/>
      <c r="BQ206" s="29"/>
      <c r="BR206" s="29"/>
      <c r="BS206" s="29"/>
      <c r="BT206" s="29"/>
      <c r="BU206" s="29"/>
      <c r="BV206" s="29"/>
      <c r="BW206" s="29"/>
      <c r="BX206" s="29"/>
      <c r="BY206" s="29"/>
      <c r="BZ206" s="29"/>
      <c r="CA206" s="29"/>
      <c r="CB206" s="29"/>
      <c r="CC206" s="29"/>
      <c r="CD206" s="29"/>
      <c r="CE206" s="29"/>
      <c r="CF206" s="29"/>
      <c r="CG206" s="29"/>
      <c r="CH206" s="29"/>
      <c r="CI206" s="29"/>
      <c r="CJ206" s="29"/>
      <c r="CK206" s="29"/>
      <c r="CL206" s="29"/>
      <c r="CM206" s="29"/>
      <c r="CN206" s="29"/>
      <c r="CO206" s="29"/>
      <c r="CP206" s="29"/>
      <c r="CQ206" s="29"/>
      <c r="CR206" s="29"/>
      <c r="CS206" s="29"/>
      <c r="CT206" s="29"/>
      <c r="CU206" s="29"/>
      <c r="CV206" s="29"/>
      <c r="CW206" s="29"/>
      <c r="CX206" s="29"/>
      <c r="CY206" s="29"/>
      <c r="CZ206" s="29"/>
      <c r="DA206" s="29"/>
      <c r="DB206" s="29"/>
      <c r="DC206" s="29"/>
      <c r="DD206" s="29"/>
      <c r="DE206" s="29"/>
      <c r="DF206" s="29"/>
      <c r="DG206" s="29"/>
      <c r="DH206" s="29"/>
      <c r="DI206" s="29"/>
      <c r="DJ206" s="29"/>
      <c r="DK206" s="29"/>
      <c r="DL206" s="29"/>
      <c r="DM206" s="29"/>
      <c r="DN206" s="29"/>
      <c r="DO206" s="29"/>
      <c r="DP206" s="29"/>
      <c r="DQ206" s="29"/>
      <c r="DR206" s="29"/>
      <c r="DS206" s="29"/>
      <c r="DT206" s="29"/>
      <c r="DU206" s="29"/>
      <c r="DV206" s="29"/>
      <c r="DW206" s="29"/>
      <c r="DX206" s="29"/>
      <c r="DY206" s="29"/>
      <c r="DZ206" s="29"/>
      <c r="EA206" s="29"/>
      <c r="EB206" s="29"/>
      <c r="EC206" s="29"/>
      <c r="ED206" s="29"/>
      <c r="EE206" s="29"/>
      <c r="EF206" s="29"/>
      <c r="EG206" s="29"/>
      <c r="EH206" s="29"/>
      <c r="EI206" s="29"/>
      <c r="EJ206" s="29"/>
      <c r="EK206" s="29"/>
      <c r="EL206" s="29"/>
      <c r="ER206" s="3"/>
      <c r="ES206" s="3"/>
      <c r="ET206" s="3"/>
    </row>
    <row r="207" spans="4:150" ht="15.75" customHeight="1" x14ac:dyDescent="0.25">
      <c r="D207" s="54"/>
      <c r="E207" s="54"/>
      <c r="F207" s="55"/>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29"/>
      <c r="AW207" s="29"/>
      <c r="AX207" s="29"/>
      <c r="AY207" s="29"/>
      <c r="AZ207" s="29"/>
      <c r="BA207" s="29"/>
      <c r="BB207" s="29"/>
      <c r="BC207" s="29"/>
      <c r="BD207" s="29"/>
      <c r="BE207" s="29"/>
      <c r="BF207" s="29"/>
      <c r="BG207" s="29"/>
      <c r="BH207" s="29"/>
      <c r="BI207" s="29"/>
      <c r="BJ207" s="29"/>
      <c r="BK207" s="29"/>
      <c r="BL207" s="29"/>
      <c r="BM207" s="29"/>
      <c r="BN207" s="29"/>
      <c r="BO207" s="29"/>
      <c r="BP207" s="29"/>
      <c r="BQ207" s="29"/>
      <c r="BR207" s="29"/>
      <c r="BS207" s="29"/>
      <c r="BT207" s="29"/>
      <c r="BU207" s="29"/>
      <c r="BV207" s="29"/>
      <c r="BW207" s="29"/>
      <c r="BX207" s="29"/>
      <c r="BY207" s="29"/>
      <c r="BZ207" s="29"/>
      <c r="CA207" s="29"/>
      <c r="CB207" s="29"/>
      <c r="CC207" s="29"/>
      <c r="CD207" s="29"/>
      <c r="CE207" s="29"/>
      <c r="CF207" s="29"/>
      <c r="CG207" s="29"/>
      <c r="CH207" s="29"/>
      <c r="CI207" s="29"/>
      <c r="CJ207" s="29"/>
      <c r="CK207" s="29"/>
      <c r="CL207" s="29"/>
      <c r="CM207" s="29"/>
      <c r="CN207" s="29"/>
      <c r="CO207" s="29"/>
      <c r="CP207" s="29"/>
      <c r="CQ207" s="29"/>
      <c r="CR207" s="29"/>
      <c r="CS207" s="29"/>
      <c r="CT207" s="29"/>
      <c r="CU207" s="29"/>
      <c r="CV207" s="29"/>
      <c r="CW207" s="29"/>
      <c r="CX207" s="29"/>
      <c r="CY207" s="29"/>
      <c r="CZ207" s="29"/>
      <c r="DA207" s="29"/>
      <c r="DB207" s="29"/>
      <c r="DC207" s="29"/>
      <c r="DD207" s="29"/>
      <c r="DE207" s="29"/>
      <c r="DF207" s="29"/>
      <c r="DG207" s="29"/>
      <c r="DH207" s="29"/>
      <c r="DI207" s="29"/>
      <c r="DJ207" s="29"/>
      <c r="DK207" s="29"/>
      <c r="DL207" s="29"/>
      <c r="DM207" s="29"/>
      <c r="DN207" s="29"/>
      <c r="DO207" s="29"/>
      <c r="DP207" s="29"/>
      <c r="DQ207" s="29"/>
      <c r="DR207" s="29"/>
      <c r="DS207" s="29"/>
      <c r="DT207" s="29"/>
      <c r="DU207" s="29"/>
      <c r="DV207" s="29"/>
      <c r="DW207" s="29"/>
      <c r="DX207" s="29"/>
      <c r="DY207" s="29"/>
      <c r="DZ207" s="29"/>
      <c r="EA207" s="29"/>
      <c r="EB207" s="29"/>
      <c r="EC207" s="29"/>
      <c r="ED207" s="29"/>
      <c r="EE207" s="29"/>
      <c r="EF207" s="29"/>
      <c r="EG207" s="29"/>
      <c r="EH207" s="29"/>
      <c r="EI207" s="29"/>
      <c r="EJ207" s="29"/>
      <c r="EK207" s="29"/>
      <c r="EL207" s="29"/>
      <c r="ER207" s="3"/>
      <c r="ES207" s="3"/>
      <c r="ET207" s="3"/>
    </row>
    <row r="208" spans="4:150" ht="15.75" customHeight="1" x14ac:dyDescent="0.25">
      <c r="D208" s="54"/>
      <c r="E208" s="54"/>
      <c r="F208" s="55"/>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c r="AX208" s="29"/>
      <c r="AY208" s="29"/>
      <c r="AZ208" s="29"/>
      <c r="BA208" s="29"/>
      <c r="BB208" s="29"/>
      <c r="BC208" s="29"/>
      <c r="BD208" s="29"/>
      <c r="BE208" s="29"/>
      <c r="BF208" s="29"/>
      <c r="BG208" s="29"/>
      <c r="BH208" s="29"/>
      <c r="BI208" s="29"/>
      <c r="BJ208" s="29"/>
      <c r="BK208" s="29"/>
      <c r="BL208" s="29"/>
      <c r="BM208" s="29"/>
      <c r="BN208" s="29"/>
      <c r="BO208" s="29"/>
      <c r="BP208" s="29"/>
      <c r="BQ208" s="29"/>
      <c r="BR208" s="29"/>
      <c r="BS208" s="29"/>
      <c r="BT208" s="29"/>
      <c r="BU208" s="29"/>
      <c r="BV208" s="29"/>
      <c r="BW208" s="29"/>
      <c r="BX208" s="29"/>
      <c r="BY208" s="29"/>
      <c r="BZ208" s="29"/>
      <c r="CA208" s="29"/>
      <c r="CB208" s="29"/>
      <c r="CC208" s="29"/>
      <c r="CD208" s="29"/>
      <c r="CE208" s="29"/>
      <c r="CF208" s="29"/>
      <c r="CG208" s="29"/>
      <c r="CH208" s="29"/>
      <c r="CI208" s="29"/>
      <c r="CJ208" s="29"/>
      <c r="CK208" s="29"/>
      <c r="CL208" s="29"/>
      <c r="CM208" s="29"/>
      <c r="CN208" s="29"/>
      <c r="CO208" s="29"/>
      <c r="CP208" s="29"/>
      <c r="CQ208" s="29"/>
      <c r="CR208" s="29"/>
      <c r="CS208" s="29"/>
      <c r="CT208" s="29"/>
      <c r="CU208" s="29"/>
      <c r="CV208" s="29"/>
      <c r="CW208" s="29"/>
      <c r="CX208" s="29"/>
      <c r="CY208" s="29"/>
      <c r="CZ208" s="29"/>
      <c r="DA208" s="29"/>
      <c r="DB208" s="29"/>
      <c r="DC208" s="29"/>
      <c r="DD208" s="29"/>
      <c r="DE208" s="29"/>
      <c r="DF208" s="29"/>
      <c r="DG208" s="29"/>
      <c r="DH208" s="29"/>
      <c r="DI208" s="29"/>
      <c r="DJ208" s="29"/>
      <c r="DK208" s="29"/>
      <c r="DL208" s="29"/>
      <c r="DM208" s="29"/>
      <c r="DN208" s="29"/>
      <c r="DO208" s="29"/>
      <c r="DP208" s="29"/>
      <c r="DQ208" s="29"/>
      <c r="DR208" s="29"/>
      <c r="DS208" s="29"/>
      <c r="DT208" s="29"/>
      <c r="DU208" s="29"/>
      <c r="DV208" s="29"/>
      <c r="DW208" s="29"/>
      <c r="DX208" s="29"/>
      <c r="DY208" s="29"/>
      <c r="DZ208" s="29"/>
      <c r="EA208" s="29"/>
      <c r="EB208" s="29"/>
      <c r="EC208" s="29"/>
      <c r="ED208" s="29"/>
      <c r="EE208" s="29"/>
      <c r="EF208" s="29"/>
      <c r="EG208" s="29"/>
      <c r="EH208" s="29"/>
      <c r="EI208" s="29"/>
      <c r="EJ208" s="29"/>
      <c r="EK208" s="29"/>
      <c r="EL208" s="29"/>
      <c r="ER208" s="3"/>
      <c r="ES208" s="3"/>
      <c r="ET208" s="3"/>
    </row>
    <row r="209" spans="4:150" ht="15.75" customHeight="1" x14ac:dyDescent="0.25">
      <c r="D209" s="54"/>
      <c r="E209" s="54"/>
      <c r="F209" s="55"/>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29"/>
      <c r="AW209" s="29"/>
      <c r="AX209" s="29"/>
      <c r="AY209" s="29"/>
      <c r="AZ209" s="29"/>
      <c r="BA209" s="29"/>
      <c r="BB209" s="29"/>
      <c r="BC209" s="29"/>
      <c r="BD209" s="29"/>
      <c r="BE209" s="29"/>
      <c r="BF209" s="29"/>
      <c r="BG209" s="29"/>
      <c r="BH209" s="29"/>
      <c r="BI209" s="29"/>
      <c r="BJ209" s="29"/>
      <c r="BK209" s="29"/>
      <c r="BL209" s="29"/>
      <c r="BM209" s="29"/>
      <c r="BN209" s="29"/>
      <c r="BO209" s="29"/>
      <c r="BP209" s="29"/>
      <c r="BQ209" s="29"/>
      <c r="BR209" s="29"/>
      <c r="BS209" s="29"/>
      <c r="BT209" s="29"/>
      <c r="BU209" s="29"/>
      <c r="BV209" s="29"/>
      <c r="BW209" s="29"/>
      <c r="BX209" s="29"/>
      <c r="BY209" s="29"/>
      <c r="BZ209" s="29"/>
      <c r="CA209" s="29"/>
      <c r="CB209" s="29"/>
      <c r="CC209" s="29"/>
      <c r="CD209" s="29"/>
      <c r="CE209" s="29"/>
      <c r="CF209" s="29"/>
      <c r="CG209" s="29"/>
      <c r="CH209" s="29"/>
      <c r="CI209" s="29"/>
      <c r="CJ209" s="29"/>
      <c r="CK209" s="29"/>
      <c r="CL209" s="29"/>
      <c r="CM209" s="29"/>
      <c r="CN209" s="29"/>
      <c r="CO209" s="29"/>
      <c r="CP209" s="29"/>
      <c r="CQ209" s="29"/>
      <c r="CR209" s="29"/>
      <c r="CS209" s="29"/>
      <c r="CT209" s="29"/>
      <c r="CU209" s="29"/>
      <c r="CV209" s="29"/>
      <c r="CW209" s="29"/>
      <c r="CX209" s="29"/>
      <c r="CY209" s="29"/>
      <c r="CZ209" s="29"/>
      <c r="DA209" s="29"/>
      <c r="DB209" s="29"/>
      <c r="DC209" s="29"/>
      <c r="DD209" s="29"/>
      <c r="DE209" s="29"/>
      <c r="DF209" s="29"/>
      <c r="DG209" s="29"/>
      <c r="DH209" s="29"/>
      <c r="DI209" s="29"/>
      <c r="DJ209" s="29"/>
      <c r="DK209" s="29"/>
      <c r="DL209" s="29"/>
      <c r="DM209" s="29"/>
      <c r="DN209" s="29"/>
      <c r="DO209" s="29"/>
      <c r="DP209" s="29"/>
      <c r="DQ209" s="29"/>
      <c r="DR209" s="29"/>
      <c r="DS209" s="29"/>
      <c r="DT209" s="29"/>
      <c r="DU209" s="29"/>
      <c r="DV209" s="29"/>
      <c r="DW209" s="29"/>
      <c r="DX209" s="29"/>
      <c r="DY209" s="29"/>
      <c r="DZ209" s="29"/>
      <c r="EA209" s="29"/>
      <c r="EB209" s="29"/>
      <c r="EC209" s="29"/>
      <c r="ED209" s="29"/>
      <c r="EE209" s="29"/>
      <c r="EF209" s="29"/>
      <c r="EG209" s="29"/>
      <c r="EH209" s="29"/>
      <c r="EI209" s="29"/>
      <c r="EJ209" s="29"/>
      <c r="EK209" s="29"/>
      <c r="EL209" s="29"/>
      <c r="ER209" s="3"/>
      <c r="ES209" s="3"/>
      <c r="ET209" s="3"/>
    </row>
    <row r="210" spans="4:150" ht="15.75" customHeight="1" x14ac:dyDescent="0.25">
      <c r="D210" s="54"/>
      <c r="E210" s="54"/>
      <c r="F210" s="55"/>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c r="AZ210" s="29"/>
      <c r="BA210" s="29"/>
      <c r="BB210" s="29"/>
      <c r="BC210" s="29"/>
      <c r="BD210" s="29"/>
      <c r="BE210" s="29"/>
      <c r="BF210" s="29"/>
      <c r="BG210" s="29"/>
      <c r="BH210" s="29"/>
      <c r="BI210" s="29"/>
      <c r="BJ210" s="29"/>
      <c r="BK210" s="29"/>
      <c r="BL210" s="29"/>
      <c r="BM210" s="29"/>
      <c r="BN210" s="29"/>
      <c r="BO210" s="29"/>
      <c r="BP210" s="29"/>
      <c r="BQ210" s="29"/>
      <c r="BR210" s="29"/>
      <c r="BS210" s="29"/>
      <c r="BT210" s="29"/>
      <c r="BU210" s="29"/>
      <c r="BV210" s="29"/>
      <c r="BW210" s="29"/>
      <c r="BX210" s="29"/>
      <c r="BY210" s="29"/>
      <c r="BZ210" s="29"/>
      <c r="CA210" s="29"/>
      <c r="CB210" s="29"/>
      <c r="CC210" s="29"/>
      <c r="CD210" s="29"/>
      <c r="CE210" s="29"/>
      <c r="CF210" s="29"/>
      <c r="CG210" s="29"/>
      <c r="CH210" s="29"/>
      <c r="CI210" s="29"/>
      <c r="CJ210" s="29"/>
      <c r="CK210" s="29"/>
      <c r="CL210" s="29"/>
      <c r="CM210" s="29"/>
      <c r="CN210" s="29"/>
      <c r="CO210" s="29"/>
      <c r="CP210" s="29"/>
      <c r="CQ210" s="29"/>
      <c r="CR210" s="29"/>
      <c r="CS210" s="29"/>
      <c r="CT210" s="29"/>
      <c r="CU210" s="29"/>
      <c r="CV210" s="29"/>
      <c r="CW210" s="29"/>
      <c r="CX210" s="29"/>
      <c r="CY210" s="29"/>
      <c r="CZ210" s="29"/>
      <c r="DA210" s="29"/>
      <c r="DB210" s="29"/>
      <c r="DC210" s="29"/>
      <c r="DD210" s="29"/>
      <c r="DE210" s="29"/>
      <c r="DF210" s="29"/>
      <c r="DG210" s="29"/>
      <c r="DH210" s="29"/>
      <c r="DI210" s="29"/>
      <c r="DJ210" s="29"/>
      <c r="DK210" s="29"/>
      <c r="DL210" s="29"/>
      <c r="DM210" s="29"/>
      <c r="DN210" s="29"/>
      <c r="DO210" s="29"/>
      <c r="DP210" s="29"/>
      <c r="DQ210" s="29"/>
      <c r="DR210" s="29"/>
      <c r="DS210" s="29"/>
      <c r="DT210" s="29"/>
      <c r="DU210" s="29"/>
      <c r="DV210" s="29"/>
      <c r="DW210" s="29"/>
      <c r="DX210" s="29"/>
      <c r="DY210" s="29"/>
      <c r="DZ210" s="29"/>
      <c r="EA210" s="29"/>
      <c r="EB210" s="29"/>
      <c r="EC210" s="29"/>
      <c r="ED210" s="29"/>
      <c r="EE210" s="29"/>
      <c r="EF210" s="29"/>
      <c r="EG210" s="29"/>
      <c r="EH210" s="29"/>
      <c r="EI210" s="29"/>
      <c r="EJ210" s="29"/>
      <c r="EK210" s="29"/>
      <c r="EL210" s="29"/>
      <c r="ER210" s="3"/>
      <c r="ES210" s="3"/>
      <c r="ET210" s="3"/>
    </row>
    <row r="211" spans="4:150" ht="15.75" customHeight="1" x14ac:dyDescent="0.25">
      <c r="D211" s="54"/>
      <c r="E211" s="54"/>
      <c r="F211" s="55"/>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c r="AY211" s="29"/>
      <c r="AZ211" s="29"/>
      <c r="BA211" s="29"/>
      <c r="BB211" s="29"/>
      <c r="BC211" s="29"/>
      <c r="BD211" s="29"/>
      <c r="BE211" s="29"/>
      <c r="BF211" s="29"/>
      <c r="BG211" s="29"/>
      <c r="BH211" s="29"/>
      <c r="BI211" s="29"/>
      <c r="BJ211" s="29"/>
      <c r="BK211" s="29"/>
      <c r="BL211" s="29"/>
      <c r="BM211" s="29"/>
      <c r="BN211" s="29"/>
      <c r="BO211" s="29"/>
      <c r="BP211" s="29"/>
      <c r="BQ211" s="29"/>
      <c r="BR211" s="29"/>
      <c r="BS211" s="29"/>
      <c r="BT211" s="29"/>
      <c r="BU211" s="29"/>
      <c r="BV211" s="29"/>
      <c r="BW211" s="29"/>
      <c r="BX211" s="29"/>
      <c r="BY211" s="29"/>
      <c r="BZ211" s="29"/>
      <c r="CA211" s="29"/>
      <c r="CB211" s="29"/>
      <c r="CC211" s="29"/>
      <c r="CD211" s="29"/>
      <c r="CE211" s="29"/>
      <c r="CF211" s="29"/>
      <c r="CG211" s="29"/>
      <c r="CH211" s="29"/>
      <c r="CI211" s="29"/>
      <c r="CJ211" s="29"/>
      <c r="CK211" s="29"/>
      <c r="CL211" s="29"/>
      <c r="CM211" s="29"/>
      <c r="CN211" s="29"/>
      <c r="CO211" s="29"/>
      <c r="CP211" s="29"/>
      <c r="CQ211" s="29"/>
      <c r="CR211" s="29"/>
      <c r="CS211" s="29"/>
      <c r="CT211" s="29"/>
      <c r="CU211" s="29"/>
      <c r="CV211" s="29"/>
      <c r="CW211" s="29"/>
      <c r="CX211" s="29"/>
      <c r="CY211" s="29"/>
      <c r="CZ211" s="29"/>
      <c r="DA211" s="29"/>
      <c r="DB211" s="29"/>
      <c r="DC211" s="29"/>
      <c r="DD211" s="29"/>
      <c r="DE211" s="29"/>
      <c r="DF211" s="29"/>
      <c r="DG211" s="29"/>
      <c r="DH211" s="29"/>
      <c r="DI211" s="29"/>
      <c r="DJ211" s="29"/>
      <c r="DK211" s="29"/>
      <c r="DL211" s="29"/>
      <c r="DM211" s="29"/>
      <c r="DN211" s="29"/>
      <c r="DO211" s="29"/>
      <c r="DP211" s="29"/>
      <c r="DQ211" s="29"/>
      <c r="DR211" s="29"/>
      <c r="DS211" s="29"/>
      <c r="DT211" s="29"/>
      <c r="DU211" s="29"/>
      <c r="DV211" s="29"/>
      <c r="DW211" s="29"/>
      <c r="DX211" s="29"/>
      <c r="DY211" s="29"/>
      <c r="DZ211" s="29"/>
      <c r="EA211" s="29"/>
      <c r="EB211" s="29"/>
      <c r="EC211" s="29"/>
      <c r="ED211" s="29"/>
      <c r="EE211" s="29"/>
      <c r="EF211" s="29"/>
      <c r="EG211" s="29"/>
      <c r="EH211" s="29"/>
      <c r="EI211" s="29"/>
      <c r="EJ211" s="29"/>
      <c r="EK211" s="29"/>
      <c r="EL211" s="29"/>
      <c r="ER211" s="3"/>
      <c r="ES211" s="3"/>
      <c r="ET211" s="3"/>
    </row>
    <row r="212" spans="4:150" ht="15.75" customHeight="1" x14ac:dyDescent="0.25">
      <c r="D212" s="54"/>
      <c r="E212" s="54"/>
      <c r="F212" s="55"/>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c r="AG212" s="29"/>
      <c r="AH212" s="29"/>
      <c r="AI212" s="29"/>
      <c r="AJ212" s="29"/>
      <c r="AK212" s="29"/>
      <c r="AL212" s="29"/>
      <c r="AM212" s="29"/>
      <c r="AN212" s="29"/>
      <c r="AO212" s="29"/>
      <c r="AP212" s="29"/>
      <c r="AQ212" s="29"/>
      <c r="AR212" s="29"/>
      <c r="AS212" s="29"/>
      <c r="AT212" s="29"/>
      <c r="AU212" s="29"/>
      <c r="AV212" s="29"/>
      <c r="AW212" s="29"/>
      <c r="AX212" s="29"/>
      <c r="AY212" s="29"/>
      <c r="AZ212" s="29"/>
      <c r="BA212" s="29"/>
      <c r="BB212" s="29"/>
      <c r="BC212" s="29"/>
      <c r="BD212" s="29"/>
      <c r="BE212" s="29"/>
      <c r="BF212" s="29"/>
      <c r="BG212" s="29"/>
      <c r="BH212" s="29"/>
      <c r="BI212" s="29"/>
      <c r="BJ212" s="29"/>
      <c r="BK212" s="29"/>
      <c r="BL212" s="29"/>
      <c r="BM212" s="29"/>
      <c r="BN212" s="29"/>
      <c r="BO212" s="29"/>
      <c r="BP212" s="29"/>
      <c r="BQ212" s="29"/>
      <c r="BR212" s="29"/>
      <c r="BS212" s="29"/>
      <c r="BT212" s="29"/>
      <c r="BU212" s="29"/>
      <c r="BV212" s="29"/>
      <c r="BW212" s="29"/>
      <c r="BX212" s="29"/>
      <c r="BY212" s="29"/>
      <c r="BZ212" s="29"/>
      <c r="CA212" s="29"/>
      <c r="CB212" s="29"/>
      <c r="CC212" s="29"/>
      <c r="CD212" s="29"/>
      <c r="CE212" s="29"/>
      <c r="CF212" s="29"/>
      <c r="CG212" s="29"/>
      <c r="CH212" s="29"/>
      <c r="CI212" s="29"/>
      <c r="CJ212" s="29"/>
      <c r="CK212" s="29"/>
      <c r="CL212" s="29"/>
      <c r="CM212" s="29"/>
      <c r="CN212" s="29"/>
      <c r="CO212" s="29"/>
      <c r="CP212" s="29"/>
      <c r="CQ212" s="29"/>
      <c r="CR212" s="29"/>
      <c r="CS212" s="29"/>
      <c r="CT212" s="29"/>
      <c r="CU212" s="29"/>
      <c r="CV212" s="29"/>
      <c r="CW212" s="29"/>
      <c r="CX212" s="29"/>
      <c r="CY212" s="29"/>
      <c r="CZ212" s="29"/>
      <c r="DA212" s="29"/>
      <c r="DB212" s="29"/>
      <c r="DC212" s="29"/>
      <c r="DD212" s="29"/>
      <c r="DE212" s="29"/>
      <c r="DF212" s="29"/>
      <c r="DG212" s="29"/>
      <c r="DH212" s="29"/>
      <c r="DI212" s="29"/>
      <c r="DJ212" s="29"/>
      <c r="DK212" s="29"/>
      <c r="DL212" s="29"/>
      <c r="DM212" s="29"/>
      <c r="DN212" s="29"/>
      <c r="DO212" s="29"/>
      <c r="DP212" s="29"/>
      <c r="DQ212" s="29"/>
      <c r="DR212" s="29"/>
      <c r="DS212" s="29"/>
      <c r="DT212" s="29"/>
      <c r="DU212" s="29"/>
      <c r="DV212" s="29"/>
      <c r="DW212" s="29"/>
      <c r="DX212" s="29"/>
      <c r="DY212" s="29"/>
      <c r="DZ212" s="29"/>
      <c r="EA212" s="29"/>
      <c r="EB212" s="29"/>
      <c r="EC212" s="29"/>
      <c r="ED212" s="29"/>
      <c r="EE212" s="29"/>
      <c r="EF212" s="29"/>
      <c r="EG212" s="29"/>
      <c r="EH212" s="29"/>
      <c r="EI212" s="29"/>
      <c r="EJ212" s="29"/>
      <c r="EK212" s="29"/>
      <c r="EL212" s="29"/>
      <c r="ER212" s="3"/>
      <c r="ES212" s="3"/>
      <c r="ET212" s="3"/>
    </row>
    <row r="213" spans="4:150" ht="15.75" customHeight="1" x14ac:dyDescent="0.25">
      <c r="D213" s="54"/>
      <c r="E213" s="54"/>
      <c r="F213" s="55"/>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c r="AG213" s="29"/>
      <c r="AH213" s="29"/>
      <c r="AI213" s="29"/>
      <c r="AJ213" s="29"/>
      <c r="AK213" s="29"/>
      <c r="AL213" s="29"/>
      <c r="AM213" s="29"/>
      <c r="AN213" s="29"/>
      <c r="AO213" s="29"/>
      <c r="AP213" s="29"/>
      <c r="AQ213" s="29"/>
      <c r="AR213" s="29"/>
      <c r="AS213" s="29"/>
      <c r="AT213" s="29"/>
      <c r="AU213" s="29"/>
      <c r="AV213" s="29"/>
      <c r="AW213" s="29"/>
      <c r="AX213" s="29"/>
      <c r="AY213" s="29"/>
      <c r="AZ213" s="29"/>
      <c r="BA213" s="29"/>
      <c r="BB213" s="29"/>
      <c r="BC213" s="29"/>
      <c r="BD213" s="29"/>
      <c r="BE213" s="29"/>
      <c r="BF213" s="29"/>
      <c r="BG213" s="29"/>
      <c r="BH213" s="29"/>
      <c r="BI213" s="29"/>
      <c r="BJ213" s="29"/>
      <c r="BK213" s="29"/>
      <c r="BL213" s="29"/>
      <c r="BM213" s="29"/>
      <c r="BN213" s="29"/>
      <c r="BO213" s="29"/>
      <c r="BP213" s="29"/>
      <c r="BQ213" s="29"/>
      <c r="BR213" s="29"/>
      <c r="BS213" s="29"/>
      <c r="BT213" s="29"/>
      <c r="BU213" s="29"/>
      <c r="BV213" s="29"/>
      <c r="BW213" s="29"/>
      <c r="BX213" s="29"/>
      <c r="BY213" s="29"/>
      <c r="BZ213" s="29"/>
      <c r="CA213" s="29"/>
      <c r="CB213" s="29"/>
      <c r="CC213" s="29"/>
      <c r="CD213" s="29"/>
      <c r="CE213" s="29"/>
      <c r="CF213" s="29"/>
      <c r="CG213" s="29"/>
      <c r="CH213" s="29"/>
      <c r="CI213" s="29"/>
      <c r="CJ213" s="29"/>
      <c r="CK213" s="29"/>
      <c r="CL213" s="29"/>
      <c r="CM213" s="29"/>
      <c r="CN213" s="29"/>
      <c r="CO213" s="29"/>
      <c r="CP213" s="29"/>
      <c r="CQ213" s="29"/>
      <c r="CR213" s="29"/>
      <c r="CS213" s="29"/>
      <c r="CT213" s="29"/>
      <c r="CU213" s="29"/>
      <c r="CV213" s="29"/>
      <c r="CW213" s="29"/>
      <c r="CX213" s="29"/>
      <c r="CY213" s="29"/>
      <c r="CZ213" s="29"/>
      <c r="DA213" s="29"/>
      <c r="DB213" s="29"/>
      <c r="DC213" s="29"/>
      <c r="DD213" s="29"/>
      <c r="DE213" s="29"/>
      <c r="DF213" s="29"/>
      <c r="DG213" s="29"/>
      <c r="DH213" s="29"/>
      <c r="DI213" s="29"/>
      <c r="DJ213" s="29"/>
      <c r="DK213" s="29"/>
      <c r="DL213" s="29"/>
      <c r="DM213" s="29"/>
      <c r="DN213" s="29"/>
      <c r="DO213" s="29"/>
      <c r="DP213" s="29"/>
      <c r="DQ213" s="29"/>
      <c r="DR213" s="29"/>
      <c r="DS213" s="29"/>
      <c r="DT213" s="29"/>
      <c r="DU213" s="29"/>
      <c r="DV213" s="29"/>
      <c r="DW213" s="29"/>
      <c r="DX213" s="29"/>
      <c r="DY213" s="29"/>
      <c r="DZ213" s="29"/>
      <c r="EA213" s="29"/>
      <c r="EB213" s="29"/>
      <c r="EC213" s="29"/>
      <c r="ED213" s="29"/>
      <c r="EE213" s="29"/>
      <c r="EF213" s="29"/>
      <c r="EG213" s="29"/>
      <c r="EH213" s="29"/>
      <c r="EI213" s="29"/>
      <c r="EJ213" s="29"/>
      <c r="EK213" s="29"/>
      <c r="EL213" s="29"/>
      <c r="ER213" s="3"/>
      <c r="ES213" s="3"/>
      <c r="ET213" s="3"/>
    </row>
    <row r="214" spans="4:150" ht="15.75" customHeight="1" x14ac:dyDescent="0.25">
      <c r="D214" s="54"/>
      <c r="E214" s="54"/>
      <c r="F214" s="55"/>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9"/>
      <c r="AL214" s="29"/>
      <c r="AM214" s="29"/>
      <c r="AN214" s="29"/>
      <c r="AO214" s="29"/>
      <c r="AP214" s="29"/>
      <c r="AQ214" s="29"/>
      <c r="AR214" s="29"/>
      <c r="AS214" s="29"/>
      <c r="AT214" s="29"/>
      <c r="AU214" s="29"/>
      <c r="AV214" s="29"/>
      <c r="AW214" s="29"/>
      <c r="AX214" s="29"/>
      <c r="AY214" s="29"/>
      <c r="AZ214" s="29"/>
      <c r="BA214" s="29"/>
      <c r="BB214" s="29"/>
      <c r="BC214" s="29"/>
      <c r="BD214" s="29"/>
      <c r="BE214" s="29"/>
      <c r="BF214" s="29"/>
      <c r="BG214" s="29"/>
      <c r="BH214" s="29"/>
      <c r="BI214" s="29"/>
      <c r="BJ214" s="29"/>
      <c r="BK214" s="29"/>
      <c r="BL214" s="29"/>
      <c r="BM214" s="29"/>
      <c r="BN214" s="29"/>
      <c r="BO214" s="29"/>
      <c r="BP214" s="29"/>
      <c r="BQ214" s="29"/>
      <c r="BR214" s="29"/>
      <c r="BS214" s="29"/>
      <c r="BT214" s="29"/>
      <c r="BU214" s="29"/>
      <c r="BV214" s="29"/>
      <c r="BW214" s="29"/>
      <c r="BX214" s="29"/>
      <c r="BY214" s="29"/>
      <c r="BZ214" s="29"/>
      <c r="CA214" s="29"/>
      <c r="CB214" s="29"/>
      <c r="CC214" s="29"/>
      <c r="CD214" s="29"/>
      <c r="CE214" s="29"/>
      <c r="CF214" s="29"/>
      <c r="CG214" s="29"/>
      <c r="CH214" s="29"/>
      <c r="CI214" s="29"/>
      <c r="CJ214" s="29"/>
      <c r="CK214" s="29"/>
      <c r="CL214" s="29"/>
      <c r="CM214" s="29"/>
      <c r="CN214" s="29"/>
      <c r="CO214" s="29"/>
      <c r="CP214" s="29"/>
      <c r="CQ214" s="29"/>
      <c r="CR214" s="29"/>
      <c r="CS214" s="29"/>
      <c r="CT214" s="29"/>
      <c r="CU214" s="29"/>
      <c r="CV214" s="29"/>
      <c r="CW214" s="29"/>
      <c r="CX214" s="29"/>
      <c r="CY214" s="29"/>
      <c r="CZ214" s="29"/>
      <c r="DA214" s="29"/>
      <c r="DB214" s="29"/>
      <c r="DC214" s="29"/>
      <c r="DD214" s="29"/>
      <c r="DE214" s="29"/>
      <c r="DF214" s="29"/>
      <c r="DG214" s="29"/>
      <c r="DH214" s="29"/>
      <c r="DI214" s="29"/>
      <c r="DJ214" s="29"/>
      <c r="DK214" s="29"/>
      <c r="DL214" s="29"/>
      <c r="DM214" s="29"/>
      <c r="DN214" s="29"/>
      <c r="DO214" s="29"/>
      <c r="DP214" s="29"/>
      <c r="DQ214" s="29"/>
      <c r="DR214" s="29"/>
      <c r="DS214" s="29"/>
      <c r="DT214" s="29"/>
      <c r="DU214" s="29"/>
      <c r="DV214" s="29"/>
      <c r="DW214" s="29"/>
      <c r="DX214" s="29"/>
      <c r="DY214" s="29"/>
      <c r="DZ214" s="29"/>
      <c r="EA214" s="29"/>
      <c r="EB214" s="29"/>
      <c r="EC214" s="29"/>
      <c r="ED214" s="29"/>
      <c r="EE214" s="29"/>
      <c r="EF214" s="29"/>
      <c r="EG214" s="29"/>
      <c r="EH214" s="29"/>
      <c r="EI214" s="29"/>
      <c r="EJ214" s="29"/>
      <c r="EK214" s="29"/>
      <c r="EL214" s="29"/>
      <c r="ER214" s="3"/>
      <c r="ES214" s="3"/>
      <c r="ET214" s="3"/>
    </row>
    <row r="215" spans="4:150" ht="15.75" customHeight="1" x14ac:dyDescent="0.25">
      <c r="D215" s="54"/>
      <c r="E215" s="54"/>
      <c r="F215" s="55"/>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29"/>
      <c r="AJ215" s="29"/>
      <c r="AK215" s="29"/>
      <c r="AL215" s="29"/>
      <c r="AM215" s="29"/>
      <c r="AN215" s="29"/>
      <c r="AO215" s="29"/>
      <c r="AP215" s="29"/>
      <c r="AQ215" s="29"/>
      <c r="AR215" s="29"/>
      <c r="AS215" s="29"/>
      <c r="AT215" s="29"/>
      <c r="AU215" s="29"/>
      <c r="AV215" s="29"/>
      <c r="AW215" s="29"/>
      <c r="AX215" s="29"/>
      <c r="AY215" s="29"/>
      <c r="AZ215" s="29"/>
      <c r="BA215" s="29"/>
      <c r="BB215" s="29"/>
      <c r="BC215" s="29"/>
      <c r="BD215" s="29"/>
      <c r="BE215" s="29"/>
      <c r="BF215" s="29"/>
      <c r="BG215" s="29"/>
      <c r="BH215" s="29"/>
      <c r="BI215" s="29"/>
      <c r="BJ215" s="29"/>
      <c r="BK215" s="29"/>
      <c r="BL215" s="29"/>
      <c r="BM215" s="29"/>
      <c r="BN215" s="29"/>
      <c r="BO215" s="29"/>
      <c r="BP215" s="29"/>
      <c r="BQ215" s="29"/>
      <c r="BR215" s="29"/>
      <c r="BS215" s="29"/>
      <c r="BT215" s="29"/>
      <c r="BU215" s="29"/>
      <c r="BV215" s="29"/>
      <c r="BW215" s="29"/>
      <c r="BX215" s="29"/>
      <c r="BY215" s="29"/>
      <c r="BZ215" s="29"/>
      <c r="CA215" s="29"/>
      <c r="CB215" s="29"/>
      <c r="CC215" s="29"/>
      <c r="CD215" s="29"/>
      <c r="CE215" s="29"/>
      <c r="CF215" s="29"/>
      <c r="CG215" s="29"/>
      <c r="CH215" s="29"/>
      <c r="CI215" s="29"/>
      <c r="CJ215" s="29"/>
      <c r="CK215" s="29"/>
      <c r="CL215" s="29"/>
      <c r="CM215" s="29"/>
      <c r="CN215" s="29"/>
      <c r="CO215" s="29"/>
      <c r="CP215" s="29"/>
      <c r="CQ215" s="29"/>
      <c r="CR215" s="29"/>
      <c r="CS215" s="29"/>
      <c r="CT215" s="29"/>
      <c r="CU215" s="29"/>
      <c r="CV215" s="29"/>
      <c r="CW215" s="29"/>
      <c r="CX215" s="29"/>
      <c r="CY215" s="29"/>
      <c r="CZ215" s="29"/>
      <c r="DA215" s="29"/>
      <c r="DB215" s="29"/>
      <c r="DC215" s="29"/>
      <c r="DD215" s="29"/>
      <c r="DE215" s="29"/>
      <c r="DF215" s="29"/>
      <c r="DG215" s="29"/>
      <c r="DH215" s="29"/>
      <c r="DI215" s="29"/>
      <c r="DJ215" s="29"/>
      <c r="DK215" s="29"/>
      <c r="DL215" s="29"/>
      <c r="DM215" s="29"/>
      <c r="DN215" s="29"/>
      <c r="DO215" s="29"/>
      <c r="DP215" s="29"/>
      <c r="DQ215" s="29"/>
      <c r="DR215" s="29"/>
      <c r="DS215" s="29"/>
      <c r="DT215" s="29"/>
      <c r="DU215" s="29"/>
      <c r="DV215" s="29"/>
      <c r="DW215" s="29"/>
      <c r="DX215" s="29"/>
      <c r="DY215" s="29"/>
      <c r="DZ215" s="29"/>
      <c r="EA215" s="29"/>
      <c r="EB215" s="29"/>
      <c r="EC215" s="29"/>
      <c r="ED215" s="29"/>
      <c r="EE215" s="29"/>
      <c r="EF215" s="29"/>
      <c r="EG215" s="29"/>
      <c r="EH215" s="29"/>
      <c r="EI215" s="29"/>
      <c r="EJ215" s="29"/>
      <c r="EK215" s="29"/>
      <c r="EL215" s="29"/>
      <c r="ER215" s="3"/>
      <c r="ES215" s="3"/>
      <c r="ET215" s="3"/>
    </row>
    <row r="216" spans="4:150" ht="15.75" customHeight="1" x14ac:dyDescent="0.25">
      <c r="D216" s="54"/>
      <c r="E216" s="54"/>
      <c r="F216" s="55"/>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29"/>
      <c r="AN216" s="29"/>
      <c r="AO216" s="29"/>
      <c r="AP216" s="29"/>
      <c r="AQ216" s="29"/>
      <c r="AR216" s="29"/>
      <c r="AS216" s="29"/>
      <c r="AT216" s="29"/>
      <c r="AU216" s="29"/>
      <c r="AV216" s="29"/>
      <c r="AW216" s="29"/>
      <c r="AX216" s="29"/>
      <c r="AY216" s="29"/>
      <c r="AZ216" s="29"/>
      <c r="BA216" s="29"/>
      <c r="BB216" s="29"/>
      <c r="BC216" s="29"/>
      <c r="BD216" s="29"/>
      <c r="BE216" s="29"/>
      <c r="BF216" s="29"/>
      <c r="BG216" s="29"/>
      <c r="BH216" s="29"/>
      <c r="BI216" s="29"/>
      <c r="BJ216" s="29"/>
      <c r="BK216" s="29"/>
      <c r="BL216" s="29"/>
      <c r="BM216" s="29"/>
      <c r="BN216" s="29"/>
      <c r="BO216" s="29"/>
      <c r="BP216" s="29"/>
      <c r="BQ216" s="29"/>
      <c r="BR216" s="29"/>
      <c r="BS216" s="29"/>
      <c r="BT216" s="29"/>
      <c r="BU216" s="29"/>
      <c r="BV216" s="29"/>
      <c r="BW216" s="29"/>
      <c r="BX216" s="29"/>
      <c r="BY216" s="29"/>
      <c r="BZ216" s="29"/>
      <c r="CA216" s="29"/>
      <c r="CB216" s="29"/>
      <c r="CC216" s="29"/>
      <c r="CD216" s="29"/>
      <c r="CE216" s="29"/>
      <c r="CF216" s="29"/>
      <c r="CG216" s="29"/>
      <c r="CH216" s="29"/>
      <c r="CI216" s="29"/>
      <c r="CJ216" s="29"/>
      <c r="CK216" s="29"/>
      <c r="CL216" s="29"/>
      <c r="CM216" s="29"/>
      <c r="CN216" s="29"/>
      <c r="CO216" s="29"/>
      <c r="CP216" s="29"/>
      <c r="CQ216" s="29"/>
      <c r="CR216" s="29"/>
      <c r="CS216" s="29"/>
      <c r="CT216" s="29"/>
      <c r="CU216" s="29"/>
      <c r="CV216" s="29"/>
      <c r="CW216" s="29"/>
      <c r="CX216" s="29"/>
      <c r="CY216" s="29"/>
      <c r="CZ216" s="29"/>
      <c r="DA216" s="29"/>
      <c r="DB216" s="29"/>
      <c r="DC216" s="29"/>
      <c r="DD216" s="29"/>
      <c r="DE216" s="29"/>
      <c r="DF216" s="29"/>
      <c r="DG216" s="29"/>
      <c r="DH216" s="29"/>
      <c r="DI216" s="29"/>
      <c r="DJ216" s="29"/>
      <c r="DK216" s="29"/>
      <c r="DL216" s="29"/>
      <c r="DM216" s="29"/>
      <c r="DN216" s="29"/>
      <c r="DO216" s="29"/>
      <c r="DP216" s="29"/>
      <c r="DQ216" s="29"/>
      <c r="DR216" s="29"/>
      <c r="DS216" s="29"/>
      <c r="DT216" s="29"/>
      <c r="DU216" s="29"/>
      <c r="DV216" s="29"/>
      <c r="DW216" s="29"/>
      <c r="DX216" s="29"/>
      <c r="DY216" s="29"/>
      <c r="DZ216" s="29"/>
      <c r="EA216" s="29"/>
      <c r="EB216" s="29"/>
      <c r="EC216" s="29"/>
      <c r="ED216" s="29"/>
      <c r="EE216" s="29"/>
      <c r="EF216" s="29"/>
      <c r="EG216" s="29"/>
      <c r="EH216" s="29"/>
      <c r="EI216" s="29"/>
      <c r="EJ216" s="29"/>
      <c r="EK216" s="29"/>
      <c r="EL216" s="29"/>
      <c r="ER216" s="3"/>
      <c r="ES216" s="3"/>
      <c r="ET216" s="3"/>
    </row>
    <row r="217" spans="4:150" ht="15.75" customHeight="1" x14ac:dyDescent="0.25">
      <c r="D217" s="54"/>
      <c r="E217" s="54"/>
      <c r="F217" s="55"/>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29"/>
      <c r="AJ217" s="29"/>
      <c r="AK217" s="29"/>
      <c r="AL217" s="29"/>
      <c r="AM217" s="29"/>
      <c r="AN217" s="29"/>
      <c r="AO217" s="29"/>
      <c r="AP217" s="29"/>
      <c r="AQ217" s="29"/>
      <c r="AR217" s="29"/>
      <c r="AS217" s="29"/>
      <c r="AT217" s="29"/>
      <c r="AU217" s="29"/>
      <c r="AV217" s="29"/>
      <c r="AW217" s="29"/>
      <c r="AX217" s="29"/>
      <c r="AY217" s="29"/>
      <c r="AZ217" s="29"/>
      <c r="BA217" s="29"/>
      <c r="BB217" s="29"/>
      <c r="BC217" s="29"/>
      <c r="BD217" s="29"/>
      <c r="BE217" s="29"/>
      <c r="BF217" s="29"/>
      <c r="BG217" s="29"/>
      <c r="BH217" s="29"/>
      <c r="BI217" s="29"/>
      <c r="BJ217" s="29"/>
      <c r="BK217" s="29"/>
      <c r="BL217" s="29"/>
      <c r="BM217" s="29"/>
      <c r="BN217" s="29"/>
      <c r="BO217" s="29"/>
      <c r="BP217" s="29"/>
      <c r="BQ217" s="29"/>
      <c r="BR217" s="29"/>
      <c r="BS217" s="29"/>
      <c r="BT217" s="29"/>
      <c r="BU217" s="29"/>
      <c r="BV217" s="29"/>
      <c r="BW217" s="29"/>
      <c r="BX217" s="29"/>
      <c r="BY217" s="29"/>
      <c r="BZ217" s="29"/>
      <c r="CA217" s="29"/>
      <c r="CB217" s="29"/>
      <c r="CC217" s="29"/>
      <c r="CD217" s="29"/>
      <c r="CE217" s="29"/>
      <c r="CF217" s="29"/>
      <c r="CG217" s="29"/>
      <c r="CH217" s="29"/>
      <c r="CI217" s="29"/>
      <c r="CJ217" s="29"/>
      <c r="CK217" s="29"/>
      <c r="CL217" s="29"/>
      <c r="CM217" s="29"/>
      <c r="CN217" s="29"/>
      <c r="CO217" s="29"/>
      <c r="CP217" s="29"/>
      <c r="CQ217" s="29"/>
      <c r="CR217" s="29"/>
      <c r="CS217" s="29"/>
      <c r="CT217" s="29"/>
      <c r="CU217" s="29"/>
      <c r="CV217" s="29"/>
      <c r="CW217" s="29"/>
      <c r="CX217" s="29"/>
      <c r="CY217" s="29"/>
      <c r="CZ217" s="29"/>
      <c r="DA217" s="29"/>
      <c r="DB217" s="29"/>
      <c r="DC217" s="29"/>
      <c r="DD217" s="29"/>
      <c r="DE217" s="29"/>
      <c r="DF217" s="29"/>
      <c r="DG217" s="29"/>
      <c r="DH217" s="29"/>
      <c r="DI217" s="29"/>
      <c r="DJ217" s="29"/>
      <c r="DK217" s="29"/>
      <c r="DL217" s="29"/>
      <c r="DM217" s="29"/>
      <c r="DN217" s="29"/>
      <c r="DO217" s="29"/>
      <c r="DP217" s="29"/>
      <c r="DQ217" s="29"/>
      <c r="DR217" s="29"/>
      <c r="DS217" s="29"/>
      <c r="DT217" s="29"/>
      <c r="DU217" s="29"/>
      <c r="DV217" s="29"/>
      <c r="DW217" s="29"/>
      <c r="DX217" s="29"/>
      <c r="DY217" s="29"/>
      <c r="DZ217" s="29"/>
      <c r="EA217" s="29"/>
      <c r="EB217" s="29"/>
      <c r="EC217" s="29"/>
      <c r="ED217" s="29"/>
      <c r="EE217" s="29"/>
      <c r="EF217" s="29"/>
      <c r="EG217" s="29"/>
      <c r="EH217" s="29"/>
      <c r="EI217" s="29"/>
      <c r="EJ217" s="29"/>
      <c r="EK217" s="29"/>
      <c r="EL217" s="29"/>
      <c r="ER217" s="3"/>
      <c r="ES217" s="3"/>
      <c r="ET217" s="3"/>
    </row>
    <row r="218" spans="4:150" ht="15.75" customHeight="1" x14ac:dyDescent="0.25">
      <c r="D218" s="54"/>
      <c r="E218" s="54"/>
      <c r="F218" s="55"/>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29"/>
      <c r="AM218" s="29"/>
      <c r="AN218" s="29"/>
      <c r="AO218" s="29"/>
      <c r="AP218" s="29"/>
      <c r="AQ218" s="29"/>
      <c r="AR218" s="29"/>
      <c r="AS218" s="29"/>
      <c r="AT218" s="29"/>
      <c r="AU218" s="29"/>
      <c r="AV218" s="29"/>
      <c r="AW218" s="29"/>
      <c r="AX218" s="29"/>
      <c r="AY218" s="29"/>
      <c r="AZ218" s="29"/>
      <c r="BA218" s="29"/>
      <c r="BB218" s="29"/>
      <c r="BC218" s="29"/>
      <c r="BD218" s="29"/>
      <c r="BE218" s="29"/>
      <c r="BF218" s="29"/>
      <c r="BG218" s="29"/>
      <c r="BH218" s="29"/>
      <c r="BI218" s="29"/>
      <c r="BJ218" s="29"/>
      <c r="BK218" s="29"/>
      <c r="BL218" s="29"/>
      <c r="BM218" s="29"/>
      <c r="BN218" s="29"/>
      <c r="BO218" s="29"/>
      <c r="BP218" s="29"/>
      <c r="BQ218" s="29"/>
      <c r="BR218" s="29"/>
      <c r="BS218" s="29"/>
      <c r="BT218" s="29"/>
      <c r="BU218" s="29"/>
      <c r="BV218" s="29"/>
      <c r="BW218" s="29"/>
      <c r="BX218" s="29"/>
      <c r="BY218" s="29"/>
      <c r="BZ218" s="29"/>
      <c r="CA218" s="29"/>
      <c r="CB218" s="29"/>
      <c r="CC218" s="29"/>
      <c r="CD218" s="29"/>
      <c r="CE218" s="29"/>
      <c r="CF218" s="29"/>
      <c r="CG218" s="29"/>
      <c r="CH218" s="29"/>
      <c r="CI218" s="29"/>
      <c r="CJ218" s="29"/>
      <c r="CK218" s="29"/>
      <c r="CL218" s="29"/>
      <c r="CM218" s="29"/>
      <c r="CN218" s="29"/>
      <c r="CO218" s="29"/>
      <c r="CP218" s="29"/>
      <c r="CQ218" s="29"/>
      <c r="CR218" s="29"/>
      <c r="CS218" s="29"/>
      <c r="CT218" s="29"/>
      <c r="CU218" s="29"/>
      <c r="CV218" s="29"/>
      <c r="CW218" s="29"/>
      <c r="CX218" s="29"/>
      <c r="CY218" s="29"/>
      <c r="CZ218" s="29"/>
      <c r="DA218" s="29"/>
      <c r="DB218" s="29"/>
      <c r="DC218" s="29"/>
      <c r="DD218" s="29"/>
      <c r="DE218" s="29"/>
      <c r="DF218" s="29"/>
      <c r="DG218" s="29"/>
      <c r="DH218" s="29"/>
      <c r="DI218" s="29"/>
      <c r="DJ218" s="29"/>
      <c r="DK218" s="29"/>
      <c r="DL218" s="29"/>
      <c r="DM218" s="29"/>
      <c r="DN218" s="29"/>
      <c r="DO218" s="29"/>
      <c r="DP218" s="29"/>
      <c r="DQ218" s="29"/>
      <c r="DR218" s="29"/>
      <c r="DS218" s="29"/>
      <c r="DT218" s="29"/>
      <c r="DU218" s="29"/>
      <c r="DV218" s="29"/>
      <c r="DW218" s="29"/>
      <c r="DX218" s="29"/>
      <c r="DY218" s="29"/>
      <c r="DZ218" s="29"/>
      <c r="EA218" s="29"/>
      <c r="EB218" s="29"/>
      <c r="EC218" s="29"/>
      <c r="ED218" s="29"/>
      <c r="EE218" s="29"/>
      <c r="EF218" s="29"/>
      <c r="EG218" s="29"/>
      <c r="EH218" s="29"/>
      <c r="EI218" s="29"/>
      <c r="EJ218" s="29"/>
      <c r="EK218" s="29"/>
      <c r="EL218" s="29"/>
      <c r="ER218" s="3"/>
      <c r="ES218" s="3"/>
      <c r="ET218" s="3"/>
    </row>
    <row r="219" spans="4:150" ht="15.75" customHeight="1" x14ac:dyDescent="0.25">
      <c r="D219" s="54"/>
      <c r="E219" s="54"/>
      <c r="F219" s="55"/>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c r="AG219" s="29"/>
      <c r="AH219" s="29"/>
      <c r="AI219" s="29"/>
      <c r="AJ219" s="29"/>
      <c r="AK219" s="29"/>
      <c r="AL219" s="29"/>
      <c r="AM219" s="29"/>
      <c r="AN219" s="29"/>
      <c r="AO219" s="29"/>
      <c r="AP219" s="29"/>
      <c r="AQ219" s="29"/>
      <c r="AR219" s="29"/>
      <c r="AS219" s="29"/>
      <c r="AT219" s="29"/>
      <c r="AU219" s="29"/>
      <c r="AV219" s="29"/>
      <c r="AW219" s="29"/>
      <c r="AX219" s="29"/>
      <c r="AY219" s="29"/>
      <c r="AZ219" s="29"/>
      <c r="BA219" s="29"/>
      <c r="BB219" s="29"/>
      <c r="BC219" s="29"/>
      <c r="BD219" s="29"/>
      <c r="BE219" s="29"/>
      <c r="BF219" s="29"/>
      <c r="BG219" s="29"/>
      <c r="BH219" s="29"/>
      <c r="BI219" s="29"/>
      <c r="BJ219" s="29"/>
      <c r="BK219" s="29"/>
      <c r="BL219" s="29"/>
      <c r="BM219" s="29"/>
      <c r="BN219" s="29"/>
      <c r="BO219" s="29"/>
      <c r="BP219" s="29"/>
      <c r="BQ219" s="29"/>
      <c r="BR219" s="29"/>
      <c r="BS219" s="29"/>
      <c r="BT219" s="29"/>
      <c r="BU219" s="29"/>
      <c r="BV219" s="29"/>
      <c r="BW219" s="29"/>
      <c r="BX219" s="29"/>
      <c r="BY219" s="29"/>
      <c r="BZ219" s="29"/>
      <c r="CA219" s="29"/>
      <c r="CB219" s="29"/>
      <c r="CC219" s="29"/>
      <c r="CD219" s="29"/>
      <c r="CE219" s="29"/>
      <c r="CF219" s="29"/>
      <c r="CG219" s="29"/>
      <c r="CH219" s="29"/>
      <c r="CI219" s="29"/>
      <c r="CJ219" s="29"/>
      <c r="CK219" s="29"/>
      <c r="CL219" s="29"/>
      <c r="CM219" s="29"/>
      <c r="CN219" s="29"/>
      <c r="CO219" s="29"/>
      <c r="CP219" s="29"/>
      <c r="CQ219" s="29"/>
      <c r="CR219" s="29"/>
      <c r="CS219" s="29"/>
      <c r="CT219" s="29"/>
      <c r="CU219" s="29"/>
      <c r="CV219" s="29"/>
      <c r="CW219" s="29"/>
      <c r="CX219" s="29"/>
      <c r="CY219" s="29"/>
      <c r="CZ219" s="29"/>
      <c r="DA219" s="29"/>
      <c r="DB219" s="29"/>
      <c r="DC219" s="29"/>
      <c r="DD219" s="29"/>
      <c r="DE219" s="29"/>
      <c r="DF219" s="29"/>
      <c r="DG219" s="29"/>
      <c r="DH219" s="29"/>
      <c r="DI219" s="29"/>
      <c r="DJ219" s="29"/>
      <c r="DK219" s="29"/>
      <c r="DL219" s="29"/>
      <c r="DM219" s="29"/>
      <c r="DN219" s="29"/>
      <c r="DO219" s="29"/>
      <c r="DP219" s="29"/>
      <c r="DQ219" s="29"/>
      <c r="DR219" s="29"/>
      <c r="DS219" s="29"/>
      <c r="DT219" s="29"/>
      <c r="DU219" s="29"/>
      <c r="DV219" s="29"/>
      <c r="DW219" s="29"/>
      <c r="DX219" s="29"/>
      <c r="DY219" s="29"/>
      <c r="DZ219" s="29"/>
      <c r="EA219" s="29"/>
      <c r="EB219" s="29"/>
      <c r="EC219" s="29"/>
      <c r="ED219" s="29"/>
      <c r="EE219" s="29"/>
      <c r="EF219" s="29"/>
      <c r="EG219" s="29"/>
      <c r="EH219" s="29"/>
      <c r="EI219" s="29"/>
      <c r="EJ219" s="29"/>
      <c r="EK219" s="29"/>
      <c r="EL219" s="29"/>
      <c r="ER219" s="3"/>
      <c r="ES219" s="3"/>
      <c r="ET219" s="3"/>
    </row>
    <row r="220" spans="4:150" ht="15.75" customHeight="1" x14ac:dyDescent="0.25">
      <c r="D220" s="54"/>
      <c r="E220" s="54"/>
      <c r="F220" s="55"/>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29"/>
      <c r="AM220" s="29"/>
      <c r="AN220" s="29"/>
      <c r="AO220" s="29"/>
      <c r="AP220" s="29"/>
      <c r="AQ220" s="29"/>
      <c r="AR220" s="29"/>
      <c r="AS220" s="29"/>
      <c r="AT220" s="29"/>
      <c r="AU220" s="29"/>
      <c r="AV220" s="29"/>
      <c r="AW220" s="29"/>
      <c r="AX220" s="29"/>
      <c r="AY220" s="29"/>
      <c r="AZ220" s="29"/>
      <c r="BA220" s="29"/>
      <c r="BB220" s="29"/>
      <c r="BC220" s="29"/>
      <c r="BD220" s="29"/>
      <c r="BE220" s="29"/>
      <c r="BF220" s="29"/>
      <c r="BG220" s="29"/>
      <c r="BH220" s="29"/>
      <c r="BI220" s="29"/>
      <c r="BJ220" s="29"/>
      <c r="BK220" s="29"/>
      <c r="BL220" s="29"/>
      <c r="BM220" s="29"/>
      <c r="BN220" s="29"/>
      <c r="BO220" s="29"/>
      <c r="BP220" s="29"/>
      <c r="BQ220" s="29"/>
      <c r="BR220" s="29"/>
      <c r="BS220" s="29"/>
      <c r="BT220" s="29"/>
      <c r="BU220" s="29"/>
      <c r="BV220" s="29"/>
      <c r="BW220" s="29"/>
      <c r="BX220" s="29"/>
      <c r="BY220" s="29"/>
      <c r="BZ220" s="29"/>
      <c r="CA220" s="29"/>
      <c r="CB220" s="29"/>
      <c r="CC220" s="29"/>
      <c r="CD220" s="29"/>
      <c r="CE220" s="29"/>
      <c r="CF220" s="29"/>
      <c r="CG220" s="29"/>
      <c r="CH220" s="29"/>
      <c r="CI220" s="29"/>
      <c r="CJ220" s="29"/>
      <c r="CK220" s="29"/>
      <c r="CL220" s="29"/>
      <c r="CM220" s="29"/>
      <c r="CN220" s="29"/>
      <c r="CO220" s="29"/>
      <c r="CP220" s="29"/>
      <c r="CQ220" s="29"/>
      <c r="CR220" s="29"/>
      <c r="CS220" s="29"/>
      <c r="CT220" s="29"/>
      <c r="CU220" s="29"/>
      <c r="CV220" s="29"/>
      <c r="CW220" s="29"/>
      <c r="CX220" s="29"/>
      <c r="CY220" s="29"/>
      <c r="CZ220" s="29"/>
      <c r="DA220" s="29"/>
      <c r="DB220" s="29"/>
      <c r="DC220" s="29"/>
      <c r="DD220" s="29"/>
      <c r="DE220" s="29"/>
      <c r="DF220" s="29"/>
      <c r="DG220" s="29"/>
      <c r="DH220" s="29"/>
      <c r="DI220" s="29"/>
      <c r="DJ220" s="29"/>
      <c r="DK220" s="29"/>
      <c r="DL220" s="29"/>
      <c r="DM220" s="29"/>
      <c r="DN220" s="29"/>
      <c r="DO220" s="29"/>
      <c r="DP220" s="29"/>
      <c r="DQ220" s="29"/>
      <c r="DR220" s="29"/>
      <c r="DS220" s="29"/>
      <c r="DT220" s="29"/>
      <c r="DU220" s="29"/>
      <c r="DV220" s="29"/>
      <c r="DW220" s="29"/>
      <c r="DX220" s="29"/>
      <c r="DY220" s="29"/>
      <c r="DZ220" s="29"/>
      <c r="EA220" s="29"/>
      <c r="EB220" s="29"/>
      <c r="EC220" s="29"/>
      <c r="ED220" s="29"/>
      <c r="EE220" s="29"/>
      <c r="EF220" s="29"/>
      <c r="EG220" s="29"/>
      <c r="EH220" s="29"/>
      <c r="EI220" s="29"/>
      <c r="EJ220" s="29"/>
      <c r="EK220" s="29"/>
      <c r="EL220" s="29"/>
      <c r="ER220" s="3"/>
      <c r="ES220" s="3"/>
      <c r="ET220" s="3"/>
    </row>
    <row r="221" spans="4:150" ht="15.75" customHeight="1" x14ac:dyDescent="0.25">
      <c r="D221" s="54"/>
      <c r="E221" s="54"/>
      <c r="F221" s="55"/>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c r="AR221" s="29"/>
      <c r="AS221" s="29"/>
      <c r="AT221" s="29"/>
      <c r="AU221" s="29"/>
      <c r="AV221" s="29"/>
      <c r="AW221" s="29"/>
      <c r="AX221" s="29"/>
      <c r="AY221" s="29"/>
      <c r="AZ221" s="29"/>
      <c r="BA221" s="29"/>
      <c r="BB221" s="29"/>
      <c r="BC221" s="29"/>
      <c r="BD221" s="29"/>
      <c r="BE221" s="29"/>
      <c r="BF221" s="29"/>
      <c r="BG221" s="29"/>
      <c r="BH221" s="29"/>
      <c r="BI221" s="29"/>
      <c r="BJ221" s="29"/>
      <c r="BK221" s="29"/>
      <c r="BL221" s="29"/>
      <c r="BM221" s="29"/>
      <c r="BN221" s="29"/>
      <c r="BO221" s="29"/>
      <c r="BP221" s="29"/>
      <c r="BQ221" s="29"/>
      <c r="BR221" s="29"/>
      <c r="BS221" s="29"/>
      <c r="BT221" s="29"/>
      <c r="BU221" s="29"/>
      <c r="BV221" s="29"/>
      <c r="BW221" s="29"/>
      <c r="BX221" s="29"/>
      <c r="BY221" s="29"/>
      <c r="BZ221" s="29"/>
      <c r="CA221" s="29"/>
      <c r="CB221" s="29"/>
      <c r="CC221" s="29"/>
      <c r="CD221" s="29"/>
      <c r="CE221" s="29"/>
      <c r="CF221" s="29"/>
      <c r="CG221" s="29"/>
      <c r="CH221" s="29"/>
      <c r="CI221" s="29"/>
      <c r="CJ221" s="29"/>
      <c r="CK221" s="29"/>
      <c r="CL221" s="29"/>
      <c r="CM221" s="29"/>
      <c r="CN221" s="29"/>
      <c r="CO221" s="29"/>
      <c r="CP221" s="29"/>
      <c r="CQ221" s="29"/>
      <c r="CR221" s="29"/>
      <c r="CS221" s="29"/>
      <c r="CT221" s="29"/>
      <c r="CU221" s="29"/>
      <c r="CV221" s="29"/>
      <c r="CW221" s="29"/>
      <c r="CX221" s="29"/>
      <c r="CY221" s="29"/>
      <c r="CZ221" s="29"/>
      <c r="DA221" s="29"/>
      <c r="DB221" s="29"/>
      <c r="DC221" s="29"/>
      <c r="DD221" s="29"/>
      <c r="DE221" s="29"/>
      <c r="DF221" s="29"/>
      <c r="DG221" s="29"/>
      <c r="DH221" s="29"/>
      <c r="DI221" s="29"/>
      <c r="DJ221" s="29"/>
      <c r="DK221" s="29"/>
      <c r="DL221" s="29"/>
      <c r="DM221" s="29"/>
      <c r="DN221" s="29"/>
      <c r="DO221" s="29"/>
      <c r="DP221" s="29"/>
      <c r="DQ221" s="29"/>
      <c r="DR221" s="29"/>
      <c r="DS221" s="29"/>
      <c r="DT221" s="29"/>
      <c r="DU221" s="29"/>
      <c r="DV221" s="29"/>
      <c r="DW221" s="29"/>
      <c r="DX221" s="29"/>
      <c r="DY221" s="29"/>
      <c r="DZ221" s="29"/>
      <c r="EA221" s="29"/>
      <c r="EB221" s="29"/>
      <c r="EC221" s="29"/>
      <c r="ED221" s="29"/>
      <c r="EE221" s="29"/>
      <c r="EF221" s="29"/>
      <c r="EG221" s="29"/>
      <c r="EH221" s="29"/>
      <c r="EI221" s="29"/>
      <c r="EJ221" s="29"/>
      <c r="EK221" s="29"/>
      <c r="EL221" s="29"/>
      <c r="ER221" s="3"/>
      <c r="ES221" s="3"/>
      <c r="ET221" s="3"/>
    </row>
    <row r="222" spans="4:150" ht="15.75" customHeight="1" x14ac:dyDescent="0.25">
      <c r="D222" s="54"/>
      <c r="E222" s="54"/>
      <c r="F222" s="55"/>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c r="AR222" s="29"/>
      <c r="AS222" s="29"/>
      <c r="AT222" s="29"/>
      <c r="AU222" s="29"/>
      <c r="AV222" s="29"/>
      <c r="AW222" s="29"/>
      <c r="AX222" s="29"/>
      <c r="AY222" s="29"/>
      <c r="AZ222" s="29"/>
      <c r="BA222" s="29"/>
      <c r="BB222" s="29"/>
      <c r="BC222" s="29"/>
      <c r="BD222" s="29"/>
      <c r="BE222" s="29"/>
      <c r="BF222" s="29"/>
      <c r="BG222" s="29"/>
      <c r="BH222" s="29"/>
      <c r="BI222" s="29"/>
      <c r="BJ222" s="29"/>
      <c r="BK222" s="29"/>
      <c r="BL222" s="29"/>
      <c r="BM222" s="29"/>
      <c r="BN222" s="29"/>
      <c r="BO222" s="29"/>
      <c r="BP222" s="29"/>
      <c r="BQ222" s="29"/>
      <c r="BR222" s="29"/>
      <c r="BS222" s="29"/>
      <c r="BT222" s="29"/>
      <c r="BU222" s="29"/>
      <c r="BV222" s="29"/>
      <c r="BW222" s="29"/>
      <c r="BX222" s="29"/>
      <c r="BY222" s="29"/>
      <c r="BZ222" s="29"/>
      <c r="CA222" s="29"/>
      <c r="CB222" s="29"/>
      <c r="CC222" s="29"/>
      <c r="CD222" s="29"/>
      <c r="CE222" s="29"/>
      <c r="CF222" s="29"/>
      <c r="CG222" s="29"/>
      <c r="CH222" s="29"/>
      <c r="CI222" s="29"/>
      <c r="CJ222" s="29"/>
      <c r="CK222" s="29"/>
      <c r="CL222" s="29"/>
      <c r="CM222" s="29"/>
      <c r="CN222" s="29"/>
      <c r="CO222" s="29"/>
      <c r="CP222" s="29"/>
      <c r="CQ222" s="29"/>
      <c r="CR222" s="29"/>
      <c r="CS222" s="29"/>
      <c r="CT222" s="29"/>
      <c r="CU222" s="29"/>
      <c r="CV222" s="29"/>
      <c r="CW222" s="29"/>
      <c r="CX222" s="29"/>
      <c r="CY222" s="29"/>
      <c r="CZ222" s="29"/>
      <c r="DA222" s="29"/>
      <c r="DB222" s="29"/>
      <c r="DC222" s="29"/>
      <c r="DD222" s="29"/>
      <c r="DE222" s="29"/>
      <c r="DF222" s="29"/>
      <c r="DG222" s="29"/>
      <c r="DH222" s="29"/>
      <c r="DI222" s="29"/>
      <c r="DJ222" s="29"/>
      <c r="DK222" s="29"/>
      <c r="DL222" s="29"/>
      <c r="DM222" s="29"/>
      <c r="DN222" s="29"/>
      <c r="DO222" s="29"/>
      <c r="DP222" s="29"/>
      <c r="DQ222" s="29"/>
      <c r="DR222" s="29"/>
      <c r="DS222" s="29"/>
      <c r="DT222" s="29"/>
      <c r="DU222" s="29"/>
      <c r="DV222" s="29"/>
      <c r="DW222" s="29"/>
      <c r="DX222" s="29"/>
      <c r="DY222" s="29"/>
      <c r="DZ222" s="29"/>
      <c r="EA222" s="29"/>
      <c r="EB222" s="29"/>
      <c r="EC222" s="29"/>
      <c r="ED222" s="29"/>
      <c r="EE222" s="29"/>
      <c r="EF222" s="29"/>
      <c r="EG222" s="29"/>
      <c r="EH222" s="29"/>
      <c r="EI222" s="29"/>
      <c r="EJ222" s="29"/>
      <c r="EK222" s="29"/>
      <c r="EL222" s="29"/>
      <c r="ER222" s="3"/>
      <c r="ES222" s="3"/>
      <c r="ET222" s="3"/>
    </row>
    <row r="223" spans="4:150" ht="15.75" customHeight="1" x14ac:dyDescent="0.25">
      <c r="D223" s="54"/>
      <c r="E223" s="54"/>
      <c r="F223" s="55"/>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29"/>
      <c r="AJ223" s="29"/>
      <c r="AK223" s="29"/>
      <c r="AL223" s="29"/>
      <c r="AM223" s="29"/>
      <c r="AN223" s="29"/>
      <c r="AO223" s="29"/>
      <c r="AP223" s="29"/>
      <c r="AQ223" s="29"/>
      <c r="AR223" s="29"/>
      <c r="AS223" s="29"/>
      <c r="AT223" s="29"/>
      <c r="AU223" s="29"/>
      <c r="AV223" s="29"/>
      <c r="AW223" s="29"/>
      <c r="AX223" s="29"/>
      <c r="AY223" s="29"/>
      <c r="AZ223" s="29"/>
      <c r="BA223" s="29"/>
      <c r="BB223" s="29"/>
      <c r="BC223" s="29"/>
      <c r="BD223" s="29"/>
      <c r="BE223" s="29"/>
      <c r="BF223" s="29"/>
      <c r="BG223" s="29"/>
      <c r="BH223" s="29"/>
      <c r="BI223" s="29"/>
      <c r="BJ223" s="29"/>
      <c r="BK223" s="29"/>
      <c r="BL223" s="29"/>
      <c r="BM223" s="29"/>
      <c r="BN223" s="29"/>
      <c r="BO223" s="29"/>
      <c r="BP223" s="29"/>
      <c r="BQ223" s="29"/>
      <c r="BR223" s="29"/>
      <c r="BS223" s="29"/>
      <c r="BT223" s="29"/>
      <c r="BU223" s="29"/>
      <c r="BV223" s="29"/>
      <c r="BW223" s="29"/>
      <c r="BX223" s="29"/>
      <c r="BY223" s="29"/>
      <c r="BZ223" s="29"/>
      <c r="CA223" s="29"/>
      <c r="CB223" s="29"/>
      <c r="CC223" s="29"/>
      <c r="CD223" s="29"/>
      <c r="CE223" s="29"/>
      <c r="CF223" s="29"/>
      <c r="CG223" s="29"/>
      <c r="CH223" s="29"/>
      <c r="CI223" s="29"/>
      <c r="CJ223" s="29"/>
      <c r="CK223" s="29"/>
      <c r="CL223" s="29"/>
      <c r="CM223" s="29"/>
      <c r="CN223" s="29"/>
      <c r="CO223" s="29"/>
      <c r="CP223" s="29"/>
      <c r="CQ223" s="29"/>
      <c r="CR223" s="29"/>
      <c r="CS223" s="29"/>
      <c r="CT223" s="29"/>
      <c r="CU223" s="29"/>
      <c r="CV223" s="29"/>
      <c r="CW223" s="29"/>
      <c r="CX223" s="29"/>
      <c r="CY223" s="29"/>
      <c r="CZ223" s="29"/>
      <c r="DA223" s="29"/>
      <c r="DB223" s="29"/>
      <c r="DC223" s="29"/>
      <c r="DD223" s="29"/>
      <c r="DE223" s="29"/>
      <c r="DF223" s="29"/>
      <c r="DG223" s="29"/>
      <c r="DH223" s="29"/>
      <c r="DI223" s="29"/>
      <c r="DJ223" s="29"/>
      <c r="DK223" s="29"/>
      <c r="DL223" s="29"/>
      <c r="DM223" s="29"/>
      <c r="DN223" s="29"/>
      <c r="DO223" s="29"/>
      <c r="DP223" s="29"/>
      <c r="DQ223" s="29"/>
      <c r="DR223" s="29"/>
      <c r="DS223" s="29"/>
      <c r="DT223" s="29"/>
      <c r="DU223" s="29"/>
      <c r="DV223" s="29"/>
      <c r="DW223" s="29"/>
      <c r="DX223" s="29"/>
      <c r="DY223" s="29"/>
      <c r="DZ223" s="29"/>
      <c r="EA223" s="29"/>
      <c r="EB223" s="29"/>
      <c r="EC223" s="29"/>
      <c r="ED223" s="29"/>
      <c r="EE223" s="29"/>
      <c r="EF223" s="29"/>
      <c r="EG223" s="29"/>
      <c r="EH223" s="29"/>
      <c r="EI223" s="29"/>
      <c r="EJ223" s="29"/>
      <c r="EK223" s="29"/>
      <c r="EL223" s="29"/>
      <c r="ER223" s="3"/>
      <c r="ES223" s="3"/>
      <c r="ET223" s="3"/>
    </row>
    <row r="224" spans="4:150" ht="15.75" customHeight="1" x14ac:dyDescent="0.25">
      <c r="D224" s="54"/>
      <c r="E224" s="54"/>
      <c r="F224" s="55"/>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29"/>
      <c r="AM224" s="29"/>
      <c r="AN224" s="29"/>
      <c r="AO224" s="29"/>
      <c r="AP224" s="29"/>
      <c r="AQ224" s="29"/>
      <c r="AR224" s="29"/>
      <c r="AS224" s="29"/>
      <c r="AT224" s="29"/>
      <c r="AU224" s="29"/>
      <c r="AV224" s="29"/>
      <c r="AW224" s="29"/>
      <c r="AX224" s="29"/>
      <c r="AY224" s="29"/>
      <c r="AZ224" s="29"/>
      <c r="BA224" s="29"/>
      <c r="BB224" s="29"/>
      <c r="BC224" s="29"/>
      <c r="BD224" s="29"/>
      <c r="BE224" s="29"/>
      <c r="BF224" s="29"/>
      <c r="BG224" s="29"/>
      <c r="BH224" s="29"/>
      <c r="BI224" s="29"/>
      <c r="BJ224" s="29"/>
      <c r="BK224" s="29"/>
      <c r="BL224" s="29"/>
      <c r="BM224" s="29"/>
      <c r="BN224" s="29"/>
      <c r="BO224" s="29"/>
      <c r="BP224" s="29"/>
      <c r="BQ224" s="29"/>
      <c r="BR224" s="29"/>
      <c r="BS224" s="29"/>
      <c r="BT224" s="29"/>
      <c r="BU224" s="29"/>
      <c r="BV224" s="29"/>
      <c r="BW224" s="29"/>
      <c r="BX224" s="29"/>
      <c r="BY224" s="29"/>
      <c r="BZ224" s="29"/>
      <c r="CA224" s="29"/>
      <c r="CB224" s="29"/>
      <c r="CC224" s="29"/>
      <c r="CD224" s="29"/>
      <c r="CE224" s="29"/>
      <c r="CF224" s="29"/>
      <c r="CG224" s="29"/>
      <c r="CH224" s="29"/>
      <c r="CI224" s="29"/>
      <c r="CJ224" s="29"/>
      <c r="CK224" s="29"/>
      <c r="CL224" s="29"/>
      <c r="CM224" s="29"/>
      <c r="CN224" s="29"/>
      <c r="CO224" s="29"/>
      <c r="CP224" s="29"/>
      <c r="CQ224" s="29"/>
      <c r="CR224" s="29"/>
      <c r="CS224" s="29"/>
      <c r="CT224" s="29"/>
      <c r="CU224" s="29"/>
      <c r="CV224" s="29"/>
      <c r="CW224" s="29"/>
      <c r="CX224" s="29"/>
      <c r="CY224" s="29"/>
      <c r="CZ224" s="29"/>
      <c r="DA224" s="29"/>
      <c r="DB224" s="29"/>
      <c r="DC224" s="29"/>
      <c r="DD224" s="29"/>
      <c r="DE224" s="29"/>
      <c r="DF224" s="29"/>
      <c r="DG224" s="29"/>
      <c r="DH224" s="29"/>
      <c r="DI224" s="29"/>
      <c r="DJ224" s="29"/>
      <c r="DK224" s="29"/>
      <c r="DL224" s="29"/>
      <c r="DM224" s="29"/>
      <c r="DN224" s="29"/>
      <c r="DO224" s="29"/>
      <c r="DP224" s="29"/>
      <c r="DQ224" s="29"/>
      <c r="DR224" s="29"/>
      <c r="DS224" s="29"/>
      <c r="DT224" s="29"/>
      <c r="DU224" s="29"/>
      <c r="DV224" s="29"/>
      <c r="DW224" s="29"/>
      <c r="DX224" s="29"/>
      <c r="DY224" s="29"/>
      <c r="DZ224" s="29"/>
      <c r="EA224" s="29"/>
      <c r="EB224" s="29"/>
      <c r="EC224" s="29"/>
      <c r="ED224" s="29"/>
      <c r="EE224" s="29"/>
      <c r="EF224" s="29"/>
      <c r="EG224" s="29"/>
      <c r="EH224" s="29"/>
      <c r="EI224" s="29"/>
      <c r="EJ224" s="29"/>
      <c r="EK224" s="29"/>
      <c r="EL224" s="29"/>
      <c r="ER224" s="3"/>
      <c r="ES224" s="3"/>
      <c r="ET224" s="3"/>
    </row>
    <row r="225" spans="4:150" ht="15.75" customHeight="1" x14ac:dyDescent="0.25">
      <c r="D225" s="54"/>
      <c r="E225" s="54"/>
      <c r="F225" s="55"/>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c r="AN225" s="29"/>
      <c r="AO225" s="29"/>
      <c r="AP225" s="29"/>
      <c r="AQ225" s="29"/>
      <c r="AR225" s="29"/>
      <c r="AS225" s="29"/>
      <c r="AT225" s="29"/>
      <c r="AU225" s="29"/>
      <c r="AV225" s="29"/>
      <c r="AW225" s="29"/>
      <c r="AX225" s="29"/>
      <c r="AY225" s="29"/>
      <c r="AZ225" s="29"/>
      <c r="BA225" s="29"/>
      <c r="BB225" s="29"/>
      <c r="BC225" s="29"/>
      <c r="BD225" s="29"/>
      <c r="BE225" s="29"/>
      <c r="BF225" s="29"/>
      <c r="BG225" s="29"/>
      <c r="BH225" s="29"/>
      <c r="BI225" s="29"/>
      <c r="BJ225" s="29"/>
      <c r="BK225" s="29"/>
      <c r="BL225" s="29"/>
      <c r="BM225" s="29"/>
      <c r="BN225" s="29"/>
      <c r="BO225" s="29"/>
      <c r="BP225" s="29"/>
      <c r="BQ225" s="29"/>
      <c r="BR225" s="29"/>
      <c r="BS225" s="29"/>
      <c r="BT225" s="29"/>
      <c r="BU225" s="29"/>
      <c r="BV225" s="29"/>
      <c r="BW225" s="29"/>
      <c r="BX225" s="29"/>
      <c r="BY225" s="29"/>
      <c r="BZ225" s="29"/>
      <c r="CA225" s="29"/>
      <c r="CB225" s="29"/>
      <c r="CC225" s="29"/>
      <c r="CD225" s="29"/>
      <c r="CE225" s="29"/>
      <c r="CF225" s="29"/>
      <c r="CG225" s="29"/>
      <c r="CH225" s="29"/>
      <c r="CI225" s="29"/>
      <c r="CJ225" s="29"/>
      <c r="CK225" s="29"/>
      <c r="CL225" s="29"/>
      <c r="CM225" s="29"/>
      <c r="CN225" s="29"/>
      <c r="CO225" s="29"/>
      <c r="CP225" s="29"/>
      <c r="CQ225" s="29"/>
      <c r="CR225" s="29"/>
      <c r="CS225" s="29"/>
      <c r="CT225" s="29"/>
      <c r="CU225" s="29"/>
      <c r="CV225" s="29"/>
      <c r="CW225" s="29"/>
      <c r="CX225" s="29"/>
      <c r="CY225" s="29"/>
      <c r="CZ225" s="29"/>
      <c r="DA225" s="29"/>
      <c r="DB225" s="29"/>
      <c r="DC225" s="29"/>
      <c r="DD225" s="29"/>
      <c r="DE225" s="29"/>
      <c r="DF225" s="29"/>
      <c r="DG225" s="29"/>
      <c r="DH225" s="29"/>
      <c r="DI225" s="29"/>
      <c r="DJ225" s="29"/>
      <c r="DK225" s="29"/>
      <c r="DL225" s="29"/>
      <c r="DM225" s="29"/>
      <c r="DN225" s="29"/>
      <c r="DO225" s="29"/>
      <c r="DP225" s="29"/>
      <c r="DQ225" s="29"/>
      <c r="DR225" s="29"/>
      <c r="DS225" s="29"/>
      <c r="DT225" s="29"/>
      <c r="DU225" s="29"/>
      <c r="DV225" s="29"/>
      <c r="DW225" s="29"/>
      <c r="DX225" s="29"/>
      <c r="DY225" s="29"/>
      <c r="DZ225" s="29"/>
      <c r="EA225" s="29"/>
      <c r="EB225" s="29"/>
      <c r="EC225" s="29"/>
      <c r="ED225" s="29"/>
      <c r="EE225" s="29"/>
      <c r="EF225" s="29"/>
      <c r="EG225" s="29"/>
      <c r="EH225" s="29"/>
      <c r="EI225" s="29"/>
      <c r="EJ225" s="29"/>
      <c r="EK225" s="29"/>
      <c r="EL225" s="29"/>
      <c r="ER225" s="3"/>
      <c r="ES225" s="3"/>
      <c r="ET225" s="3"/>
    </row>
    <row r="226" spans="4:150" ht="15.75" customHeight="1" x14ac:dyDescent="0.25">
      <c r="D226" s="54"/>
      <c r="E226" s="54"/>
      <c r="F226" s="55"/>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c r="AR226" s="29"/>
      <c r="AS226" s="29"/>
      <c r="AT226" s="29"/>
      <c r="AU226" s="29"/>
      <c r="AV226" s="29"/>
      <c r="AW226" s="29"/>
      <c r="AX226" s="29"/>
      <c r="AY226" s="29"/>
      <c r="AZ226" s="29"/>
      <c r="BA226" s="29"/>
      <c r="BB226" s="29"/>
      <c r="BC226" s="29"/>
      <c r="BD226" s="29"/>
      <c r="BE226" s="29"/>
      <c r="BF226" s="29"/>
      <c r="BG226" s="29"/>
      <c r="BH226" s="29"/>
      <c r="BI226" s="29"/>
      <c r="BJ226" s="29"/>
      <c r="BK226" s="29"/>
      <c r="BL226" s="29"/>
      <c r="BM226" s="29"/>
      <c r="BN226" s="29"/>
      <c r="BO226" s="29"/>
      <c r="BP226" s="29"/>
      <c r="BQ226" s="29"/>
      <c r="BR226" s="29"/>
      <c r="BS226" s="29"/>
      <c r="BT226" s="29"/>
      <c r="BU226" s="29"/>
      <c r="BV226" s="29"/>
      <c r="BW226" s="29"/>
      <c r="BX226" s="29"/>
      <c r="BY226" s="29"/>
      <c r="BZ226" s="29"/>
      <c r="CA226" s="29"/>
      <c r="CB226" s="29"/>
      <c r="CC226" s="29"/>
      <c r="CD226" s="29"/>
      <c r="CE226" s="29"/>
      <c r="CF226" s="29"/>
      <c r="CG226" s="29"/>
      <c r="CH226" s="29"/>
      <c r="CI226" s="29"/>
      <c r="CJ226" s="29"/>
      <c r="CK226" s="29"/>
      <c r="CL226" s="29"/>
      <c r="CM226" s="29"/>
      <c r="CN226" s="29"/>
      <c r="CO226" s="29"/>
      <c r="CP226" s="29"/>
      <c r="CQ226" s="29"/>
      <c r="CR226" s="29"/>
      <c r="CS226" s="29"/>
      <c r="CT226" s="29"/>
      <c r="CU226" s="29"/>
      <c r="CV226" s="29"/>
      <c r="CW226" s="29"/>
      <c r="CX226" s="29"/>
      <c r="CY226" s="29"/>
      <c r="CZ226" s="29"/>
      <c r="DA226" s="29"/>
      <c r="DB226" s="29"/>
      <c r="DC226" s="29"/>
      <c r="DD226" s="29"/>
      <c r="DE226" s="29"/>
      <c r="DF226" s="29"/>
      <c r="DG226" s="29"/>
      <c r="DH226" s="29"/>
      <c r="DI226" s="29"/>
      <c r="DJ226" s="29"/>
      <c r="DK226" s="29"/>
      <c r="DL226" s="29"/>
      <c r="DM226" s="29"/>
      <c r="DN226" s="29"/>
      <c r="DO226" s="29"/>
      <c r="DP226" s="29"/>
      <c r="DQ226" s="29"/>
      <c r="DR226" s="29"/>
      <c r="DS226" s="29"/>
      <c r="DT226" s="29"/>
      <c r="DU226" s="29"/>
      <c r="DV226" s="29"/>
      <c r="DW226" s="29"/>
      <c r="DX226" s="29"/>
      <c r="DY226" s="29"/>
      <c r="DZ226" s="29"/>
      <c r="EA226" s="29"/>
      <c r="EB226" s="29"/>
      <c r="EC226" s="29"/>
      <c r="ED226" s="29"/>
      <c r="EE226" s="29"/>
      <c r="EF226" s="29"/>
      <c r="EG226" s="29"/>
      <c r="EH226" s="29"/>
      <c r="EI226" s="29"/>
      <c r="EJ226" s="29"/>
      <c r="EK226" s="29"/>
      <c r="EL226" s="29"/>
      <c r="ER226" s="3"/>
      <c r="ES226" s="3"/>
      <c r="ET226" s="3"/>
    </row>
    <row r="227" spans="4:150" ht="15.75" customHeight="1" x14ac:dyDescent="0.25">
      <c r="D227" s="54"/>
      <c r="E227" s="54"/>
      <c r="F227" s="55"/>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29"/>
      <c r="AM227" s="29"/>
      <c r="AN227" s="29"/>
      <c r="AO227" s="29"/>
      <c r="AP227" s="29"/>
      <c r="AQ227" s="29"/>
      <c r="AR227" s="29"/>
      <c r="AS227" s="29"/>
      <c r="AT227" s="29"/>
      <c r="AU227" s="29"/>
      <c r="AV227" s="29"/>
      <c r="AW227" s="29"/>
      <c r="AX227" s="29"/>
      <c r="AY227" s="29"/>
      <c r="AZ227" s="29"/>
      <c r="BA227" s="29"/>
      <c r="BB227" s="29"/>
      <c r="BC227" s="29"/>
      <c r="BD227" s="29"/>
      <c r="BE227" s="29"/>
      <c r="BF227" s="29"/>
      <c r="BG227" s="29"/>
      <c r="BH227" s="29"/>
      <c r="BI227" s="29"/>
      <c r="BJ227" s="29"/>
      <c r="BK227" s="29"/>
      <c r="BL227" s="29"/>
      <c r="BM227" s="29"/>
      <c r="BN227" s="29"/>
      <c r="BO227" s="29"/>
      <c r="BP227" s="29"/>
      <c r="BQ227" s="29"/>
      <c r="BR227" s="29"/>
      <c r="BS227" s="29"/>
      <c r="BT227" s="29"/>
      <c r="BU227" s="29"/>
      <c r="BV227" s="29"/>
      <c r="BW227" s="29"/>
      <c r="BX227" s="29"/>
      <c r="BY227" s="29"/>
      <c r="BZ227" s="29"/>
      <c r="CA227" s="29"/>
      <c r="CB227" s="29"/>
      <c r="CC227" s="29"/>
      <c r="CD227" s="29"/>
      <c r="CE227" s="29"/>
      <c r="CF227" s="29"/>
      <c r="CG227" s="29"/>
      <c r="CH227" s="29"/>
      <c r="CI227" s="29"/>
      <c r="CJ227" s="29"/>
      <c r="CK227" s="29"/>
      <c r="CL227" s="29"/>
      <c r="CM227" s="29"/>
      <c r="CN227" s="29"/>
      <c r="CO227" s="29"/>
      <c r="CP227" s="29"/>
      <c r="CQ227" s="29"/>
      <c r="CR227" s="29"/>
      <c r="CS227" s="29"/>
      <c r="CT227" s="29"/>
      <c r="CU227" s="29"/>
      <c r="CV227" s="29"/>
      <c r="CW227" s="29"/>
      <c r="CX227" s="29"/>
      <c r="CY227" s="29"/>
      <c r="CZ227" s="29"/>
      <c r="DA227" s="29"/>
      <c r="DB227" s="29"/>
      <c r="DC227" s="29"/>
      <c r="DD227" s="29"/>
      <c r="DE227" s="29"/>
      <c r="DF227" s="29"/>
      <c r="DG227" s="29"/>
      <c r="DH227" s="29"/>
      <c r="DI227" s="29"/>
      <c r="DJ227" s="29"/>
      <c r="DK227" s="29"/>
      <c r="DL227" s="29"/>
      <c r="DM227" s="29"/>
      <c r="DN227" s="29"/>
      <c r="DO227" s="29"/>
      <c r="DP227" s="29"/>
      <c r="DQ227" s="29"/>
      <c r="DR227" s="29"/>
      <c r="DS227" s="29"/>
      <c r="DT227" s="29"/>
      <c r="DU227" s="29"/>
      <c r="DV227" s="29"/>
      <c r="DW227" s="29"/>
      <c r="DX227" s="29"/>
      <c r="DY227" s="29"/>
      <c r="DZ227" s="29"/>
      <c r="EA227" s="29"/>
      <c r="EB227" s="29"/>
      <c r="EC227" s="29"/>
      <c r="ED227" s="29"/>
      <c r="EE227" s="29"/>
      <c r="EF227" s="29"/>
      <c r="EG227" s="29"/>
      <c r="EH227" s="29"/>
      <c r="EI227" s="29"/>
      <c r="EJ227" s="29"/>
      <c r="EK227" s="29"/>
      <c r="EL227" s="29"/>
      <c r="ER227" s="3"/>
      <c r="ES227" s="3"/>
      <c r="ET227" s="3"/>
    </row>
    <row r="228" spans="4:150" ht="15.75" customHeight="1" x14ac:dyDescent="0.25">
      <c r="D228" s="54"/>
      <c r="E228" s="54"/>
      <c r="F228" s="55"/>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29"/>
      <c r="AM228" s="29"/>
      <c r="AN228" s="29"/>
      <c r="AO228" s="29"/>
      <c r="AP228" s="29"/>
      <c r="AQ228" s="29"/>
      <c r="AR228" s="29"/>
      <c r="AS228" s="29"/>
      <c r="AT228" s="29"/>
      <c r="AU228" s="29"/>
      <c r="AV228" s="29"/>
      <c r="AW228" s="29"/>
      <c r="AX228" s="29"/>
      <c r="AY228" s="29"/>
      <c r="AZ228" s="29"/>
      <c r="BA228" s="29"/>
      <c r="BB228" s="29"/>
      <c r="BC228" s="29"/>
      <c r="BD228" s="29"/>
      <c r="BE228" s="29"/>
      <c r="BF228" s="29"/>
      <c r="BG228" s="29"/>
      <c r="BH228" s="29"/>
      <c r="BI228" s="29"/>
      <c r="BJ228" s="29"/>
      <c r="BK228" s="29"/>
      <c r="BL228" s="29"/>
      <c r="BM228" s="29"/>
      <c r="BN228" s="29"/>
      <c r="BO228" s="29"/>
      <c r="BP228" s="29"/>
      <c r="BQ228" s="29"/>
      <c r="BR228" s="29"/>
      <c r="BS228" s="29"/>
      <c r="BT228" s="29"/>
      <c r="BU228" s="29"/>
      <c r="BV228" s="29"/>
      <c r="BW228" s="29"/>
      <c r="BX228" s="29"/>
      <c r="BY228" s="29"/>
      <c r="BZ228" s="29"/>
      <c r="CA228" s="29"/>
      <c r="CB228" s="29"/>
      <c r="CC228" s="29"/>
      <c r="CD228" s="29"/>
      <c r="CE228" s="29"/>
      <c r="CF228" s="29"/>
      <c r="CG228" s="29"/>
      <c r="CH228" s="29"/>
      <c r="CI228" s="29"/>
      <c r="CJ228" s="29"/>
      <c r="CK228" s="29"/>
      <c r="CL228" s="29"/>
      <c r="CM228" s="29"/>
      <c r="CN228" s="29"/>
      <c r="CO228" s="29"/>
      <c r="CP228" s="29"/>
      <c r="CQ228" s="29"/>
      <c r="CR228" s="29"/>
      <c r="CS228" s="29"/>
      <c r="CT228" s="29"/>
      <c r="CU228" s="29"/>
      <c r="CV228" s="29"/>
      <c r="CW228" s="29"/>
      <c r="CX228" s="29"/>
      <c r="CY228" s="29"/>
      <c r="CZ228" s="29"/>
      <c r="DA228" s="29"/>
      <c r="DB228" s="29"/>
      <c r="DC228" s="29"/>
      <c r="DD228" s="29"/>
      <c r="DE228" s="29"/>
      <c r="DF228" s="29"/>
      <c r="DG228" s="29"/>
      <c r="DH228" s="29"/>
      <c r="DI228" s="29"/>
      <c r="DJ228" s="29"/>
      <c r="DK228" s="29"/>
      <c r="DL228" s="29"/>
      <c r="DM228" s="29"/>
      <c r="DN228" s="29"/>
      <c r="DO228" s="29"/>
      <c r="DP228" s="29"/>
      <c r="DQ228" s="29"/>
      <c r="DR228" s="29"/>
      <c r="DS228" s="29"/>
      <c r="DT228" s="29"/>
      <c r="DU228" s="29"/>
      <c r="DV228" s="29"/>
      <c r="DW228" s="29"/>
      <c r="DX228" s="29"/>
      <c r="DY228" s="29"/>
      <c r="DZ228" s="29"/>
      <c r="EA228" s="29"/>
      <c r="EB228" s="29"/>
      <c r="EC228" s="29"/>
      <c r="ED228" s="29"/>
      <c r="EE228" s="29"/>
      <c r="EF228" s="29"/>
      <c r="EG228" s="29"/>
      <c r="EH228" s="29"/>
      <c r="EI228" s="29"/>
      <c r="EJ228" s="29"/>
      <c r="EK228" s="29"/>
      <c r="EL228" s="29"/>
      <c r="ER228" s="3"/>
      <c r="ES228" s="3"/>
      <c r="ET228" s="3"/>
    </row>
    <row r="229" spans="4:150" ht="15.75" customHeight="1" x14ac:dyDescent="0.25">
      <c r="D229" s="54"/>
      <c r="E229" s="54"/>
      <c r="F229" s="55"/>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c r="AH229" s="29"/>
      <c r="AI229" s="29"/>
      <c r="AJ229" s="29"/>
      <c r="AK229" s="29"/>
      <c r="AL229" s="29"/>
      <c r="AM229" s="29"/>
      <c r="AN229" s="29"/>
      <c r="AO229" s="29"/>
      <c r="AP229" s="29"/>
      <c r="AQ229" s="29"/>
      <c r="AR229" s="29"/>
      <c r="AS229" s="29"/>
      <c r="AT229" s="29"/>
      <c r="AU229" s="29"/>
      <c r="AV229" s="29"/>
      <c r="AW229" s="29"/>
      <c r="AX229" s="29"/>
      <c r="AY229" s="29"/>
      <c r="AZ229" s="29"/>
      <c r="BA229" s="29"/>
      <c r="BB229" s="29"/>
      <c r="BC229" s="29"/>
      <c r="BD229" s="29"/>
      <c r="BE229" s="29"/>
      <c r="BF229" s="29"/>
      <c r="BG229" s="29"/>
      <c r="BH229" s="29"/>
      <c r="BI229" s="29"/>
      <c r="BJ229" s="29"/>
      <c r="BK229" s="29"/>
      <c r="BL229" s="29"/>
      <c r="BM229" s="29"/>
      <c r="BN229" s="29"/>
      <c r="BO229" s="29"/>
      <c r="BP229" s="29"/>
      <c r="BQ229" s="29"/>
      <c r="BR229" s="29"/>
      <c r="BS229" s="29"/>
      <c r="BT229" s="29"/>
      <c r="BU229" s="29"/>
      <c r="BV229" s="29"/>
      <c r="BW229" s="29"/>
      <c r="BX229" s="29"/>
      <c r="BY229" s="29"/>
      <c r="BZ229" s="29"/>
      <c r="CA229" s="29"/>
      <c r="CB229" s="29"/>
      <c r="CC229" s="29"/>
      <c r="CD229" s="29"/>
      <c r="CE229" s="29"/>
      <c r="CF229" s="29"/>
      <c r="CG229" s="29"/>
      <c r="CH229" s="29"/>
      <c r="CI229" s="29"/>
      <c r="CJ229" s="29"/>
      <c r="CK229" s="29"/>
      <c r="CL229" s="29"/>
      <c r="CM229" s="29"/>
      <c r="CN229" s="29"/>
      <c r="CO229" s="29"/>
      <c r="CP229" s="29"/>
      <c r="CQ229" s="29"/>
      <c r="CR229" s="29"/>
      <c r="CS229" s="29"/>
      <c r="CT229" s="29"/>
      <c r="CU229" s="29"/>
      <c r="CV229" s="29"/>
      <c r="CW229" s="29"/>
      <c r="CX229" s="29"/>
      <c r="CY229" s="29"/>
      <c r="CZ229" s="29"/>
      <c r="DA229" s="29"/>
      <c r="DB229" s="29"/>
      <c r="DC229" s="29"/>
      <c r="DD229" s="29"/>
      <c r="DE229" s="29"/>
      <c r="DF229" s="29"/>
      <c r="DG229" s="29"/>
      <c r="DH229" s="29"/>
      <c r="DI229" s="29"/>
      <c r="DJ229" s="29"/>
      <c r="DK229" s="29"/>
      <c r="DL229" s="29"/>
      <c r="DM229" s="29"/>
      <c r="DN229" s="29"/>
      <c r="DO229" s="29"/>
      <c r="DP229" s="29"/>
      <c r="DQ229" s="29"/>
      <c r="DR229" s="29"/>
      <c r="DS229" s="29"/>
      <c r="DT229" s="29"/>
      <c r="DU229" s="29"/>
      <c r="DV229" s="29"/>
      <c r="DW229" s="29"/>
      <c r="DX229" s="29"/>
      <c r="DY229" s="29"/>
      <c r="DZ229" s="29"/>
      <c r="EA229" s="29"/>
      <c r="EB229" s="29"/>
      <c r="EC229" s="29"/>
      <c r="ED229" s="29"/>
      <c r="EE229" s="29"/>
      <c r="EF229" s="29"/>
      <c r="EG229" s="29"/>
      <c r="EH229" s="29"/>
      <c r="EI229" s="29"/>
      <c r="EJ229" s="29"/>
      <c r="EK229" s="29"/>
      <c r="EL229" s="29"/>
      <c r="ER229" s="3"/>
      <c r="ES229" s="3"/>
      <c r="ET229" s="3"/>
    </row>
    <row r="230" spans="4:150" ht="15.75" customHeight="1" x14ac:dyDescent="0.25">
      <c r="D230" s="54"/>
      <c r="E230" s="54"/>
      <c r="F230" s="55"/>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9"/>
      <c r="AL230" s="29"/>
      <c r="AM230" s="29"/>
      <c r="AN230" s="29"/>
      <c r="AO230" s="29"/>
      <c r="AP230" s="29"/>
      <c r="AQ230" s="29"/>
      <c r="AR230" s="29"/>
      <c r="AS230" s="29"/>
      <c r="AT230" s="29"/>
      <c r="AU230" s="29"/>
      <c r="AV230" s="29"/>
      <c r="AW230" s="29"/>
      <c r="AX230" s="29"/>
      <c r="AY230" s="29"/>
      <c r="AZ230" s="29"/>
      <c r="BA230" s="29"/>
      <c r="BB230" s="29"/>
      <c r="BC230" s="29"/>
      <c r="BD230" s="29"/>
      <c r="BE230" s="29"/>
      <c r="BF230" s="29"/>
      <c r="BG230" s="29"/>
      <c r="BH230" s="29"/>
      <c r="BI230" s="29"/>
      <c r="BJ230" s="29"/>
      <c r="BK230" s="29"/>
      <c r="BL230" s="29"/>
      <c r="BM230" s="29"/>
      <c r="BN230" s="29"/>
      <c r="BO230" s="29"/>
      <c r="BP230" s="29"/>
      <c r="BQ230" s="29"/>
      <c r="BR230" s="29"/>
      <c r="BS230" s="29"/>
      <c r="BT230" s="29"/>
      <c r="BU230" s="29"/>
      <c r="BV230" s="29"/>
      <c r="BW230" s="29"/>
      <c r="BX230" s="29"/>
      <c r="BY230" s="29"/>
      <c r="BZ230" s="29"/>
      <c r="CA230" s="29"/>
      <c r="CB230" s="29"/>
      <c r="CC230" s="29"/>
      <c r="CD230" s="29"/>
      <c r="CE230" s="29"/>
      <c r="CF230" s="29"/>
      <c r="CG230" s="29"/>
      <c r="CH230" s="29"/>
      <c r="CI230" s="29"/>
      <c r="CJ230" s="29"/>
      <c r="CK230" s="29"/>
      <c r="CL230" s="29"/>
      <c r="CM230" s="29"/>
      <c r="CN230" s="29"/>
      <c r="CO230" s="29"/>
      <c r="CP230" s="29"/>
      <c r="CQ230" s="29"/>
      <c r="CR230" s="29"/>
      <c r="CS230" s="29"/>
      <c r="CT230" s="29"/>
      <c r="CU230" s="29"/>
      <c r="CV230" s="29"/>
      <c r="CW230" s="29"/>
      <c r="CX230" s="29"/>
      <c r="CY230" s="29"/>
      <c r="CZ230" s="29"/>
      <c r="DA230" s="29"/>
      <c r="DB230" s="29"/>
      <c r="DC230" s="29"/>
      <c r="DD230" s="29"/>
      <c r="DE230" s="29"/>
      <c r="DF230" s="29"/>
      <c r="DG230" s="29"/>
      <c r="DH230" s="29"/>
      <c r="DI230" s="29"/>
      <c r="DJ230" s="29"/>
      <c r="DK230" s="29"/>
      <c r="DL230" s="29"/>
      <c r="DM230" s="29"/>
      <c r="DN230" s="29"/>
      <c r="DO230" s="29"/>
      <c r="DP230" s="29"/>
      <c r="DQ230" s="29"/>
      <c r="DR230" s="29"/>
      <c r="DS230" s="29"/>
      <c r="DT230" s="29"/>
      <c r="DU230" s="29"/>
      <c r="DV230" s="29"/>
      <c r="DW230" s="29"/>
      <c r="DX230" s="29"/>
      <c r="DY230" s="29"/>
      <c r="DZ230" s="29"/>
      <c r="EA230" s="29"/>
      <c r="EB230" s="29"/>
      <c r="EC230" s="29"/>
      <c r="ED230" s="29"/>
      <c r="EE230" s="29"/>
      <c r="EF230" s="29"/>
      <c r="EG230" s="29"/>
      <c r="EH230" s="29"/>
      <c r="EI230" s="29"/>
      <c r="EJ230" s="29"/>
      <c r="EK230" s="29"/>
      <c r="EL230" s="29"/>
      <c r="ER230" s="3"/>
      <c r="ES230" s="3"/>
      <c r="ET230" s="3"/>
    </row>
    <row r="231" spans="4:150" ht="15.75" customHeight="1" x14ac:dyDescent="0.25">
      <c r="D231" s="54"/>
      <c r="E231" s="54"/>
      <c r="F231" s="55"/>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c r="AR231" s="29"/>
      <c r="AS231" s="29"/>
      <c r="AT231" s="29"/>
      <c r="AU231" s="29"/>
      <c r="AV231" s="29"/>
      <c r="AW231" s="29"/>
      <c r="AX231" s="29"/>
      <c r="AY231" s="29"/>
      <c r="AZ231" s="29"/>
      <c r="BA231" s="29"/>
      <c r="BB231" s="29"/>
      <c r="BC231" s="29"/>
      <c r="BD231" s="29"/>
      <c r="BE231" s="29"/>
      <c r="BF231" s="29"/>
      <c r="BG231" s="29"/>
      <c r="BH231" s="29"/>
      <c r="BI231" s="29"/>
      <c r="BJ231" s="29"/>
      <c r="BK231" s="29"/>
      <c r="BL231" s="29"/>
      <c r="BM231" s="29"/>
      <c r="BN231" s="29"/>
      <c r="BO231" s="29"/>
      <c r="BP231" s="29"/>
      <c r="BQ231" s="29"/>
      <c r="BR231" s="29"/>
      <c r="BS231" s="29"/>
      <c r="BT231" s="29"/>
      <c r="BU231" s="29"/>
      <c r="BV231" s="29"/>
      <c r="BW231" s="29"/>
      <c r="BX231" s="29"/>
      <c r="BY231" s="29"/>
      <c r="BZ231" s="29"/>
      <c r="CA231" s="29"/>
      <c r="CB231" s="29"/>
      <c r="CC231" s="29"/>
      <c r="CD231" s="29"/>
      <c r="CE231" s="29"/>
      <c r="CF231" s="29"/>
      <c r="CG231" s="29"/>
      <c r="CH231" s="29"/>
      <c r="CI231" s="29"/>
      <c r="CJ231" s="29"/>
      <c r="CK231" s="29"/>
      <c r="CL231" s="29"/>
      <c r="CM231" s="29"/>
      <c r="CN231" s="29"/>
      <c r="CO231" s="29"/>
      <c r="CP231" s="29"/>
      <c r="CQ231" s="29"/>
      <c r="CR231" s="29"/>
      <c r="CS231" s="29"/>
      <c r="CT231" s="29"/>
      <c r="CU231" s="29"/>
      <c r="CV231" s="29"/>
      <c r="CW231" s="29"/>
      <c r="CX231" s="29"/>
      <c r="CY231" s="29"/>
      <c r="CZ231" s="29"/>
      <c r="DA231" s="29"/>
      <c r="DB231" s="29"/>
      <c r="DC231" s="29"/>
      <c r="DD231" s="29"/>
      <c r="DE231" s="29"/>
      <c r="DF231" s="29"/>
      <c r="DG231" s="29"/>
      <c r="DH231" s="29"/>
      <c r="DI231" s="29"/>
      <c r="DJ231" s="29"/>
      <c r="DK231" s="29"/>
      <c r="DL231" s="29"/>
      <c r="DM231" s="29"/>
      <c r="DN231" s="29"/>
      <c r="DO231" s="29"/>
      <c r="DP231" s="29"/>
      <c r="DQ231" s="29"/>
      <c r="DR231" s="29"/>
      <c r="DS231" s="29"/>
      <c r="DT231" s="29"/>
      <c r="DU231" s="29"/>
      <c r="DV231" s="29"/>
      <c r="DW231" s="29"/>
      <c r="DX231" s="29"/>
      <c r="DY231" s="29"/>
      <c r="DZ231" s="29"/>
      <c r="EA231" s="29"/>
      <c r="EB231" s="29"/>
      <c r="EC231" s="29"/>
      <c r="ED231" s="29"/>
      <c r="EE231" s="29"/>
      <c r="EF231" s="29"/>
      <c r="EG231" s="29"/>
      <c r="EH231" s="29"/>
      <c r="EI231" s="29"/>
      <c r="EJ231" s="29"/>
      <c r="EK231" s="29"/>
      <c r="EL231" s="29"/>
      <c r="ER231" s="3"/>
      <c r="ES231" s="3"/>
      <c r="ET231" s="3"/>
    </row>
    <row r="232" spans="4:150" ht="15.75" customHeight="1" x14ac:dyDescent="0.25">
      <c r="D232" s="54"/>
      <c r="E232" s="54"/>
      <c r="F232" s="55"/>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c r="AR232" s="29"/>
      <c r="AS232" s="29"/>
      <c r="AT232" s="29"/>
      <c r="AU232" s="29"/>
      <c r="AV232" s="29"/>
      <c r="AW232" s="29"/>
      <c r="AX232" s="29"/>
      <c r="AY232" s="29"/>
      <c r="AZ232" s="29"/>
      <c r="BA232" s="29"/>
      <c r="BB232" s="29"/>
      <c r="BC232" s="29"/>
      <c r="BD232" s="29"/>
      <c r="BE232" s="29"/>
      <c r="BF232" s="29"/>
      <c r="BG232" s="29"/>
      <c r="BH232" s="29"/>
      <c r="BI232" s="29"/>
      <c r="BJ232" s="29"/>
      <c r="BK232" s="29"/>
      <c r="BL232" s="29"/>
      <c r="BM232" s="29"/>
      <c r="BN232" s="29"/>
      <c r="BO232" s="29"/>
      <c r="BP232" s="29"/>
      <c r="BQ232" s="29"/>
      <c r="BR232" s="29"/>
      <c r="BS232" s="29"/>
      <c r="BT232" s="29"/>
      <c r="BU232" s="29"/>
      <c r="BV232" s="29"/>
      <c r="BW232" s="29"/>
      <c r="BX232" s="29"/>
      <c r="BY232" s="29"/>
      <c r="BZ232" s="29"/>
      <c r="CA232" s="29"/>
      <c r="CB232" s="29"/>
      <c r="CC232" s="29"/>
      <c r="CD232" s="29"/>
      <c r="CE232" s="29"/>
      <c r="CF232" s="29"/>
      <c r="CG232" s="29"/>
      <c r="CH232" s="29"/>
      <c r="CI232" s="29"/>
      <c r="CJ232" s="29"/>
      <c r="CK232" s="29"/>
      <c r="CL232" s="29"/>
      <c r="CM232" s="29"/>
      <c r="CN232" s="29"/>
      <c r="CO232" s="29"/>
      <c r="CP232" s="29"/>
      <c r="CQ232" s="29"/>
      <c r="CR232" s="29"/>
      <c r="CS232" s="29"/>
      <c r="CT232" s="29"/>
      <c r="CU232" s="29"/>
      <c r="CV232" s="29"/>
      <c r="CW232" s="29"/>
      <c r="CX232" s="29"/>
      <c r="CY232" s="29"/>
      <c r="CZ232" s="29"/>
      <c r="DA232" s="29"/>
      <c r="DB232" s="29"/>
      <c r="DC232" s="29"/>
      <c r="DD232" s="29"/>
      <c r="DE232" s="29"/>
      <c r="DF232" s="29"/>
      <c r="DG232" s="29"/>
      <c r="DH232" s="29"/>
      <c r="DI232" s="29"/>
      <c r="DJ232" s="29"/>
      <c r="DK232" s="29"/>
      <c r="DL232" s="29"/>
      <c r="DM232" s="29"/>
      <c r="DN232" s="29"/>
      <c r="DO232" s="29"/>
      <c r="DP232" s="29"/>
      <c r="DQ232" s="29"/>
      <c r="DR232" s="29"/>
      <c r="DS232" s="29"/>
      <c r="DT232" s="29"/>
      <c r="DU232" s="29"/>
      <c r="DV232" s="29"/>
      <c r="DW232" s="29"/>
      <c r="DX232" s="29"/>
      <c r="DY232" s="29"/>
      <c r="DZ232" s="29"/>
      <c r="EA232" s="29"/>
      <c r="EB232" s="29"/>
      <c r="EC232" s="29"/>
      <c r="ED232" s="29"/>
      <c r="EE232" s="29"/>
      <c r="EF232" s="29"/>
      <c r="EG232" s="29"/>
      <c r="EH232" s="29"/>
      <c r="EI232" s="29"/>
      <c r="EJ232" s="29"/>
      <c r="EK232" s="29"/>
      <c r="EL232" s="29"/>
      <c r="ER232" s="3"/>
      <c r="ES232" s="3"/>
      <c r="ET232" s="3"/>
    </row>
    <row r="233" spans="4:150" ht="15.75" customHeight="1" x14ac:dyDescent="0.25">
      <c r="D233" s="54"/>
      <c r="E233" s="54"/>
      <c r="F233" s="55"/>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c r="BG233" s="29"/>
      <c r="BH233" s="29"/>
      <c r="BI233" s="29"/>
      <c r="BJ233" s="29"/>
      <c r="BK233" s="29"/>
      <c r="BL233" s="29"/>
      <c r="BM233" s="29"/>
      <c r="BN233" s="29"/>
      <c r="BO233" s="29"/>
      <c r="BP233" s="29"/>
      <c r="BQ233" s="29"/>
      <c r="BR233" s="29"/>
      <c r="BS233" s="29"/>
      <c r="BT233" s="29"/>
      <c r="BU233" s="29"/>
      <c r="BV233" s="29"/>
      <c r="BW233" s="29"/>
      <c r="BX233" s="29"/>
      <c r="BY233" s="29"/>
      <c r="BZ233" s="29"/>
      <c r="CA233" s="29"/>
      <c r="CB233" s="29"/>
      <c r="CC233" s="29"/>
      <c r="CD233" s="29"/>
      <c r="CE233" s="29"/>
      <c r="CF233" s="29"/>
      <c r="CG233" s="29"/>
      <c r="CH233" s="29"/>
      <c r="CI233" s="29"/>
      <c r="CJ233" s="29"/>
      <c r="CK233" s="29"/>
      <c r="CL233" s="29"/>
      <c r="CM233" s="29"/>
      <c r="CN233" s="29"/>
      <c r="CO233" s="29"/>
      <c r="CP233" s="29"/>
      <c r="CQ233" s="29"/>
      <c r="CR233" s="29"/>
      <c r="CS233" s="29"/>
      <c r="CT233" s="29"/>
      <c r="CU233" s="29"/>
      <c r="CV233" s="29"/>
      <c r="CW233" s="29"/>
      <c r="CX233" s="29"/>
      <c r="CY233" s="29"/>
      <c r="CZ233" s="29"/>
      <c r="DA233" s="29"/>
      <c r="DB233" s="29"/>
      <c r="DC233" s="29"/>
      <c r="DD233" s="29"/>
      <c r="DE233" s="29"/>
      <c r="DF233" s="29"/>
      <c r="DG233" s="29"/>
      <c r="DH233" s="29"/>
      <c r="DI233" s="29"/>
      <c r="DJ233" s="29"/>
      <c r="DK233" s="29"/>
      <c r="DL233" s="29"/>
      <c r="DM233" s="29"/>
      <c r="DN233" s="29"/>
      <c r="DO233" s="29"/>
      <c r="DP233" s="29"/>
      <c r="DQ233" s="29"/>
      <c r="DR233" s="29"/>
      <c r="DS233" s="29"/>
      <c r="DT233" s="29"/>
      <c r="DU233" s="29"/>
      <c r="DV233" s="29"/>
      <c r="DW233" s="29"/>
      <c r="DX233" s="29"/>
      <c r="DY233" s="29"/>
      <c r="DZ233" s="29"/>
      <c r="EA233" s="29"/>
      <c r="EB233" s="29"/>
      <c r="EC233" s="29"/>
      <c r="ED233" s="29"/>
      <c r="EE233" s="29"/>
      <c r="EF233" s="29"/>
      <c r="EG233" s="29"/>
      <c r="EH233" s="29"/>
      <c r="EI233" s="29"/>
      <c r="EJ233" s="29"/>
      <c r="EK233" s="29"/>
      <c r="EL233" s="29"/>
      <c r="ER233" s="3"/>
      <c r="ES233" s="3"/>
      <c r="ET233" s="3"/>
    </row>
    <row r="234" spans="4:150" ht="15.75" customHeight="1" x14ac:dyDescent="0.25">
      <c r="D234" s="54"/>
      <c r="E234" s="54"/>
      <c r="F234" s="55"/>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29"/>
      <c r="AW234" s="29"/>
      <c r="AX234" s="29"/>
      <c r="AY234" s="29"/>
      <c r="AZ234" s="29"/>
      <c r="BA234" s="29"/>
      <c r="BB234" s="29"/>
      <c r="BC234" s="29"/>
      <c r="BD234" s="29"/>
      <c r="BE234" s="29"/>
      <c r="BF234" s="29"/>
      <c r="BG234" s="29"/>
      <c r="BH234" s="29"/>
      <c r="BI234" s="29"/>
      <c r="BJ234" s="29"/>
      <c r="BK234" s="29"/>
      <c r="BL234" s="29"/>
      <c r="BM234" s="29"/>
      <c r="BN234" s="29"/>
      <c r="BO234" s="29"/>
      <c r="BP234" s="29"/>
      <c r="BQ234" s="29"/>
      <c r="BR234" s="29"/>
      <c r="BS234" s="29"/>
      <c r="BT234" s="29"/>
      <c r="BU234" s="29"/>
      <c r="BV234" s="29"/>
      <c r="BW234" s="29"/>
      <c r="BX234" s="29"/>
      <c r="BY234" s="29"/>
      <c r="BZ234" s="29"/>
      <c r="CA234" s="29"/>
      <c r="CB234" s="29"/>
      <c r="CC234" s="29"/>
      <c r="CD234" s="29"/>
      <c r="CE234" s="29"/>
      <c r="CF234" s="29"/>
      <c r="CG234" s="29"/>
      <c r="CH234" s="29"/>
      <c r="CI234" s="29"/>
      <c r="CJ234" s="29"/>
      <c r="CK234" s="29"/>
      <c r="CL234" s="29"/>
      <c r="CM234" s="29"/>
      <c r="CN234" s="29"/>
      <c r="CO234" s="29"/>
      <c r="CP234" s="29"/>
      <c r="CQ234" s="29"/>
      <c r="CR234" s="29"/>
      <c r="CS234" s="29"/>
      <c r="CT234" s="29"/>
      <c r="CU234" s="29"/>
      <c r="CV234" s="29"/>
      <c r="CW234" s="29"/>
      <c r="CX234" s="29"/>
      <c r="CY234" s="29"/>
      <c r="CZ234" s="29"/>
      <c r="DA234" s="29"/>
      <c r="DB234" s="29"/>
      <c r="DC234" s="29"/>
      <c r="DD234" s="29"/>
      <c r="DE234" s="29"/>
      <c r="DF234" s="29"/>
      <c r="DG234" s="29"/>
      <c r="DH234" s="29"/>
      <c r="DI234" s="29"/>
      <c r="DJ234" s="29"/>
      <c r="DK234" s="29"/>
      <c r="DL234" s="29"/>
      <c r="DM234" s="29"/>
      <c r="DN234" s="29"/>
      <c r="DO234" s="29"/>
      <c r="DP234" s="29"/>
      <c r="DQ234" s="29"/>
      <c r="DR234" s="29"/>
      <c r="DS234" s="29"/>
      <c r="DT234" s="29"/>
      <c r="DU234" s="29"/>
      <c r="DV234" s="29"/>
      <c r="DW234" s="29"/>
      <c r="DX234" s="29"/>
      <c r="DY234" s="29"/>
      <c r="DZ234" s="29"/>
      <c r="EA234" s="29"/>
      <c r="EB234" s="29"/>
      <c r="EC234" s="29"/>
      <c r="ED234" s="29"/>
      <c r="EE234" s="29"/>
      <c r="EF234" s="29"/>
      <c r="EG234" s="29"/>
      <c r="EH234" s="29"/>
      <c r="EI234" s="29"/>
      <c r="EJ234" s="29"/>
      <c r="EK234" s="29"/>
      <c r="EL234" s="29"/>
      <c r="ER234" s="3"/>
      <c r="ES234" s="3"/>
      <c r="ET234" s="3"/>
    </row>
    <row r="235" spans="4:150" ht="15.75" customHeight="1" x14ac:dyDescent="0.25">
      <c r="D235" s="54"/>
      <c r="E235" s="54"/>
      <c r="F235" s="55"/>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c r="BE235" s="29"/>
      <c r="BF235" s="29"/>
      <c r="BG235" s="29"/>
      <c r="BH235" s="29"/>
      <c r="BI235" s="29"/>
      <c r="BJ235" s="29"/>
      <c r="BK235" s="29"/>
      <c r="BL235" s="29"/>
      <c r="BM235" s="29"/>
      <c r="BN235" s="29"/>
      <c r="BO235" s="29"/>
      <c r="BP235" s="29"/>
      <c r="BQ235" s="29"/>
      <c r="BR235" s="29"/>
      <c r="BS235" s="29"/>
      <c r="BT235" s="29"/>
      <c r="BU235" s="29"/>
      <c r="BV235" s="29"/>
      <c r="BW235" s="29"/>
      <c r="BX235" s="29"/>
      <c r="BY235" s="29"/>
      <c r="BZ235" s="29"/>
      <c r="CA235" s="29"/>
      <c r="CB235" s="29"/>
      <c r="CC235" s="29"/>
      <c r="CD235" s="29"/>
      <c r="CE235" s="29"/>
      <c r="CF235" s="29"/>
      <c r="CG235" s="29"/>
      <c r="CH235" s="29"/>
      <c r="CI235" s="29"/>
      <c r="CJ235" s="29"/>
      <c r="CK235" s="29"/>
      <c r="CL235" s="29"/>
      <c r="CM235" s="29"/>
      <c r="CN235" s="29"/>
      <c r="CO235" s="29"/>
      <c r="CP235" s="29"/>
      <c r="CQ235" s="29"/>
      <c r="CR235" s="29"/>
      <c r="CS235" s="29"/>
      <c r="CT235" s="29"/>
      <c r="CU235" s="29"/>
      <c r="CV235" s="29"/>
      <c r="CW235" s="29"/>
      <c r="CX235" s="29"/>
      <c r="CY235" s="29"/>
      <c r="CZ235" s="29"/>
      <c r="DA235" s="29"/>
      <c r="DB235" s="29"/>
      <c r="DC235" s="29"/>
      <c r="DD235" s="29"/>
      <c r="DE235" s="29"/>
      <c r="DF235" s="29"/>
      <c r="DG235" s="29"/>
      <c r="DH235" s="29"/>
      <c r="DI235" s="29"/>
      <c r="DJ235" s="29"/>
      <c r="DK235" s="29"/>
      <c r="DL235" s="29"/>
      <c r="DM235" s="29"/>
      <c r="DN235" s="29"/>
      <c r="DO235" s="29"/>
      <c r="DP235" s="29"/>
      <c r="DQ235" s="29"/>
      <c r="DR235" s="29"/>
      <c r="DS235" s="29"/>
      <c r="DT235" s="29"/>
      <c r="DU235" s="29"/>
      <c r="DV235" s="29"/>
      <c r="DW235" s="29"/>
      <c r="DX235" s="29"/>
      <c r="DY235" s="29"/>
      <c r="DZ235" s="29"/>
      <c r="EA235" s="29"/>
      <c r="EB235" s="29"/>
      <c r="EC235" s="29"/>
      <c r="ED235" s="29"/>
      <c r="EE235" s="29"/>
      <c r="EF235" s="29"/>
      <c r="EG235" s="29"/>
      <c r="EH235" s="29"/>
      <c r="EI235" s="29"/>
      <c r="EJ235" s="29"/>
      <c r="EK235" s="29"/>
      <c r="EL235" s="29"/>
      <c r="ER235" s="3"/>
      <c r="ES235" s="3"/>
      <c r="ET235" s="3"/>
    </row>
    <row r="236" spans="4:150" ht="15.75" customHeight="1" x14ac:dyDescent="0.25">
      <c r="D236" s="54"/>
      <c r="E236" s="54"/>
      <c r="F236" s="55"/>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c r="BG236" s="29"/>
      <c r="BH236" s="29"/>
      <c r="BI236" s="29"/>
      <c r="BJ236" s="29"/>
      <c r="BK236" s="29"/>
      <c r="BL236" s="29"/>
      <c r="BM236" s="29"/>
      <c r="BN236" s="29"/>
      <c r="BO236" s="29"/>
      <c r="BP236" s="29"/>
      <c r="BQ236" s="29"/>
      <c r="BR236" s="29"/>
      <c r="BS236" s="29"/>
      <c r="BT236" s="29"/>
      <c r="BU236" s="29"/>
      <c r="BV236" s="29"/>
      <c r="BW236" s="29"/>
      <c r="BX236" s="29"/>
      <c r="BY236" s="29"/>
      <c r="BZ236" s="29"/>
      <c r="CA236" s="29"/>
      <c r="CB236" s="29"/>
      <c r="CC236" s="29"/>
      <c r="CD236" s="29"/>
      <c r="CE236" s="29"/>
      <c r="CF236" s="29"/>
      <c r="CG236" s="29"/>
      <c r="CH236" s="29"/>
      <c r="CI236" s="29"/>
      <c r="CJ236" s="29"/>
      <c r="CK236" s="29"/>
      <c r="CL236" s="29"/>
      <c r="CM236" s="29"/>
      <c r="CN236" s="29"/>
      <c r="CO236" s="29"/>
      <c r="CP236" s="29"/>
      <c r="CQ236" s="29"/>
      <c r="CR236" s="29"/>
      <c r="CS236" s="29"/>
      <c r="CT236" s="29"/>
      <c r="CU236" s="29"/>
      <c r="CV236" s="29"/>
      <c r="CW236" s="29"/>
      <c r="CX236" s="29"/>
      <c r="CY236" s="29"/>
      <c r="CZ236" s="29"/>
      <c r="DA236" s="29"/>
      <c r="DB236" s="29"/>
      <c r="DC236" s="29"/>
      <c r="DD236" s="29"/>
      <c r="DE236" s="29"/>
      <c r="DF236" s="29"/>
      <c r="DG236" s="29"/>
      <c r="DH236" s="29"/>
      <c r="DI236" s="29"/>
      <c r="DJ236" s="29"/>
      <c r="DK236" s="29"/>
      <c r="DL236" s="29"/>
      <c r="DM236" s="29"/>
      <c r="DN236" s="29"/>
      <c r="DO236" s="29"/>
      <c r="DP236" s="29"/>
      <c r="DQ236" s="29"/>
      <c r="DR236" s="29"/>
      <c r="DS236" s="29"/>
      <c r="DT236" s="29"/>
      <c r="DU236" s="29"/>
      <c r="DV236" s="29"/>
      <c r="DW236" s="29"/>
      <c r="DX236" s="29"/>
      <c r="DY236" s="29"/>
      <c r="DZ236" s="29"/>
      <c r="EA236" s="29"/>
      <c r="EB236" s="29"/>
      <c r="EC236" s="29"/>
      <c r="ED236" s="29"/>
      <c r="EE236" s="29"/>
      <c r="EF236" s="29"/>
      <c r="EG236" s="29"/>
      <c r="EH236" s="29"/>
      <c r="EI236" s="29"/>
      <c r="EJ236" s="29"/>
      <c r="EK236" s="29"/>
      <c r="EL236" s="29"/>
      <c r="ER236" s="3"/>
      <c r="ES236" s="3"/>
      <c r="ET236" s="3"/>
    </row>
    <row r="237" spans="4:150" ht="15.75" customHeight="1" x14ac:dyDescent="0.25">
      <c r="D237" s="54"/>
      <c r="E237" s="54"/>
      <c r="F237" s="55"/>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c r="BG237" s="29"/>
      <c r="BH237" s="29"/>
      <c r="BI237" s="29"/>
      <c r="BJ237" s="29"/>
      <c r="BK237" s="29"/>
      <c r="BL237" s="29"/>
      <c r="BM237" s="29"/>
      <c r="BN237" s="29"/>
      <c r="BO237" s="29"/>
      <c r="BP237" s="29"/>
      <c r="BQ237" s="29"/>
      <c r="BR237" s="29"/>
      <c r="BS237" s="29"/>
      <c r="BT237" s="29"/>
      <c r="BU237" s="29"/>
      <c r="BV237" s="29"/>
      <c r="BW237" s="29"/>
      <c r="BX237" s="29"/>
      <c r="BY237" s="29"/>
      <c r="BZ237" s="29"/>
      <c r="CA237" s="29"/>
      <c r="CB237" s="29"/>
      <c r="CC237" s="29"/>
      <c r="CD237" s="29"/>
      <c r="CE237" s="29"/>
      <c r="CF237" s="29"/>
      <c r="CG237" s="29"/>
      <c r="CH237" s="29"/>
      <c r="CI237" s="29"/>
      <c r="CJ237" s="29"/>
      <c r="CK237" s="29"/>
      <c r="CL237" s="29"/>
      <c r="CM237" s="29"/>
      <c r="CN237" s="29"/>
      <c r="CO237" s="29"/>
      <c r="CP237" s="29"/>
      <c r="CQ237" s="29"/>
      <c r="CR237" s="29"/>
      <c r="CS237" s="29"/>
      <c r="CT237" s="29"/>
      <c r="CU237" s="29"/>
      <c r="CV237" s="29"/>
      <c r="CW237" s="29"/>
      <c r="CX237" s="29"/>
      <c r="CY237" s="29"/>
      <c r="CZ237" s="29"/>
      <c r="DA237" s="29"/>
      <c r="DB237" s="29"/>
      <c r="DC237" s="29"/>
      <c r="DD237" s="29"/>
      <c r="DE237" s="29"/>
      <c r="DF237" s="29"/>
      <c r="DG237" s="29"/>
      <c r="DH237" s="29"/>
      <c r="DI237" s="29"/>
      <c r="DJ237" s="29"/>
      <c r="DK237" s="29"/>
      <c r="DL237" s="29"/>
      <c r="DM237" s="29"/>
      <c r="DN237" s="29"/>
      <c r="DO237" s="29"/>
      <c r="DP237" s="29"/>
      <c r="DQ237" s="29"/>
      <c r="DR237" s="29"/>
      <c r="DS237" s="29"/>
      <c r="DT237" s="29"/>
      <c r="DU237" s="29"/>
      <c r="DV237" s="29"/>
      <c r="DW237" s="29"/>
      <c r="DX237" s="29"/>
      <c r="DY237" s="29"/>
      <c r="DZ237" s="29"/>
      <c r="EA237" s="29"/>
      <c r="EB237" s="29"/>
      <c r="EC237" s="29"/>
      <c r="ED237" s="29"/>
      <c r="EE237" s="29"/>
      <c r="EF237" s="29"/>
      <c r="EG237" s="29"/>
      <c r="EH237" s="29"/>
      <c r="EI237" s="29"/>
      <c r="EJ237" s="29"/>
      <c r="EK237" s="29"/>
      <c r="EL237" s="29"/>
      <c r="ER237" s="3"/>
      <c r="ES237" s="3"/>
      <c r="ET237" s="3"/>
    </row>
    <row r="238" spans="4:150" ht="15.75" customHeight="1" x14ac:dyDescent="0.25">
      <c r="D238" s="54"/>
      <c r="E238" s="54"/>
      <c r="F238" s="55"/>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c r="BH238" s="29"/>
      <c r="BI238" s="29"/>
      <c r="BJ238" s="29"/>
      <c r="BK238" s="29"/>
      <c r="BL238" s="29"/>
      <c r="BM238" s="29"/>
      <c r="BN238" s="29"/>
      <c r="BO238" s="29"/>
      <c r="BP238" s="29"/>
      <c r="BQ238" s="29"/>
      <c r="BR238" s="29"/>
      <c r="BS238" s="29"/>
      <c r="BT238" s="29"/>
      <c r="BU238" s="29"/>
      <c r="BV238" s="29"/>
      <c r="BW238" s="29"/>
      <c r="BX238" s="29"/>
      <c r="BY238" s="29"/>
      <c r="BZ238" s="29"/>
      <c r="CA238" s="29"/>
      <c r="CB238" s="29"/>
      <c r="CC238" s="29"/>
      <c r="CD238" s="29"/>
      <c r="CE238" s="29"/>
      <c r="CF238" s="29"/>
      <c r="CG238" s="29"/>
      <c r="CH238" s="29"/>
      <c r="CI238" s="29"/>
      <c r="CJ238" s="29"/>
      <c r="CK238" s="29"/>
      <c r="CL238" s="29"/>
      <c r="CM238" s="29"/>
      <c r="CN238" s="29"/>
      <c r="CO238" s="29"/>
      <c r="CP238" s="29"/>
      <c r="CQ238" s="29"/>
      <c r="CR238" s="29"/>
      <c r="CS238" s="29"/>
      <c r="CT238" s="29"/>
      <c r="CU238" s="29"/>
      <c r="CV238" s="29"/>
      <c r="CW238" s="29"/>
      <c r="CX238" s="29"/>
      <c r="CY238" s="29"/>
      <c r="CZ238" s="29"/>
      <c r="DA238" s="29"/>
      <c r="DB238" s="29"/>
      <c r="DC238" s="29"/>
      <c r="DD238" s="29"/>
      <c r="DE238" s="29"/>
      <c r="DF238" s="29"/>
      <c r="DG238" s="29"/>
      <c r="DH238" s="29"/>
      <c r="DI238" s="29"/>
      <c r="DJ238" s="29"/>
      <c r="DK238" s="29"/>
      <c r="DL238" s="29"/>
      <c r="DM238" s="29"/>
      <c r="DN238" s="29"/>
      <c r="DO238" s="29"/>
      <c r="DP238" s="29"/>
      <c r="DQ238" s="29"/>
      <c r="DR238" s="29"/>
      <c r="DS238" s="29"/>
      <c r="DT238" s="29"/>
      <c r="DU238" s="29"/>
      <c r="DV238" s="29"/>
      <c r="DW238" s="29"/>
      <c r="DX238" s="29"/>
      <c r="DY238" s="29"/>
      <c r="DZ238" s="29"/>
      <c r="EA238" s="29"/>
      <c r="EB238" s="29"/>
      <c r="EC238" s="29"/>
      <c r="ED238" s="29"/>
      <c r="EE238" s="29"/>
      <c r="EF238" s="29"/>
      <c r="EG238" s="29"/>
      <c r="EH238" s="29"/>
      <c r="EI238" s="29"/>
      <c r="EJ238" s="29"/>
      <c r="EK238" s="29"/>
      <c r="EL238" s="29"/>
      <c r="ER238" s="3"/>
      <c r="ES238" s="3"/>
      <c r="ET238" s="3"/>
    </row>
    <row r="239" spans="4:150" ht="15.75" customHeight="1" x14ac:dyDescent="0.25">
      <c r="D239" s="54"/>
      <c r="E239" s="54"/>
      <c r="F239" s="55"/>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c r="BH239" s="29"/>
      <c r="BI239" s="29"/>
      <c r="BJ239" s="29"/>
      <c r="BK239" s="29"/>
      <c r="BL239" s="29"/>
      <c r="BM239" s="29"/>
      <c r="BN239" s="29"/>
      <c r="BO239" s="29"/>
      <c r="BP239" s="29"/>
      <c r="BQ239" s="29"/>
      <c r="BR239" s="29"/>
      <c r="BS239" s="29"/>
      <c r="BT239" s="29"/>
      <c r="BU239" s="29"/>
      <c r="BV239" s="29"/>
      <c r="BW239" s="29"/>
      <c r="BX239" s="29"/>
      <c r="BY239" s="29"/>
      <c r="BZ239" s="29"/>
      <c r="CA239" s="29"/>
      <c r="CB239" s="29"/>
      <c r="CC239" s="29"/>
      <c r="CD239" s="29"/>
      <c r="CE239" s="29"/>
      <c r="CF239" s="29"/>
      <c r="CG239" s="29"/>
      <c r="CH239" s="29"/>
      <c r="CI239" s="29"/>
      <c r="CJ239" s="29"/>
      <c r="CK239" s="29"/>
      <c r="CL239" s="29"/>
      <c r="CM239" s="29"/>
      <c r="CN239" s="29"/>
      <c r="CO239" s="29"/>
      <c r="CP239" s="29"/>
      <c r="CQ239" s="29"/>
      <c r="CR239" s="29"/>
      <c r="CS239" s="29"/>
      <c r="CT239" s="29"/>
      <c r="CU239" s="29"/>
      <c r="CV239" s="29"/>
      <c r="CW239" s="29"/>
      <c r="CX239" s="29"/>
      <c r="CY239" s="29"/>
      <c r="CZ239" s="29"/>
      <c r="DA239" s="29"/>
      <c r="DB239" s="29"/>
      <c r="DC239" s="29"/>
      <c r="DD239" s="29"/>
      <c r="DE239" s="29"/>
      <c r="DF239" s="29"/>
      <c r="DG239" s="29"/>
      <c r="DH239" s="29"/>
      <c r="DI239" s="29"/>
      <c r="DJ239" s="29"/>
      <c r="DK239" s="29"/>
      <c r="DL239" s="29"/>
      <c r="DM239" s="29"/>
      <c r="DN239" s="29"/>
      <c r="DO239" s="29"/>
      <c r="DP239" s="29"/>
      <c r="DQ239" s="29"/>
      <c r="DR239" s="29"/>
      <c r="DS239" s="29"/>
      <c r="DT239" s="29"/>
      <c r="DU239" s="29"/>
      <c r="DV239" s="29"/>
      <c r="DW239" s="29"/>
      <c r="DX239" s="29"/>
      <c r="DY239" s="29"/>
      <c r="DZ239" s="29"/>
      <c r="EA239" s="29"/>
      <c r="EB239" s="29"/>
      <c r="EC239" s="29"/>
      <c r="ED239" s="29"/>
      <c r="EE239" s="29"/>
      <c r="EF239" s="29"/>
      <c r="EG239" s="29"/>
      <c r="EH239" s="29"/>
      <c r="EI239" s="29"/>
      <c r="EJ239" s="29"/>
      <c r="EK239" s="29"/>
      <c r="EL239" s="29"/>
      <c r="ER239" s="3"/>
      <c r="ES239" s="3"/>
      <c r="ET239" s="3"/>
    </row>
    <row r="240" spans="4:150" ht="15.75" customHeight="1" x14ac:dyDescent="0.25">
      <c r="D240" s="54"/>
      <c r="E240" s="54"/>
      <c r="F240" s="55"/>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c r="BH240" s="29"/>
      <c r="BI240" s="29"/>
      <c r="BJ240" s="29"/>
      <c r="BK240" s="29"/>
      <c r="BL240" s="29"/>
      <c r="BM240" s="29"/>
      <c r="BN240" s="29"/>
      <c r="BO240" s="29"/>
      <c r="BP240" s="29"/>
      <c r="BQ240" s="29"/>
      <c r="BR240" s="29"/>
      <c r="BS240" s="29"/>
      <c r="BT240" s="29"/>
      <c r="BU240" s="29"/>
      <c r="BV240" s="29"/>
      <c r="BW240" s="29"/>
      <c r="BX240" s="29"/>
      <c r="BY240" s="29"/>
      <c r="BZ240" s="29"/>
      <c r="CA240" s="29"/>
      <c r="CB240" s="29"/>
      <c r="CC240" s="29"/>
      <c r="CD240" s="29"/>
      <c r="CE240" s="29"/>
      <c r="CF240" s="29"/>
      <c r="CG240" s="29"/>
      <c r="CH240" s="29"/>
      <c r="CI240" s="29"/>
      <c r="CJ240" s="29"/>
      <c r="CK240" s="29"/>
      <c r="CL240" s="29"/>
      <c r="CM240" s="29"/>
      <c r="CN240" s="29"/>
      <c r="CO240" s="29"/>
      <c r="CP240" s="29"/>
      <c r="CQ240" s="29"/>
      <c r="CR240" s="29"/>
      <c r="CS240" s="29"/>
      <c r="CT240" s="29"/>
      <c r="CU240" s="29"/>
      <c r="CV240" s="29"/>
      <c r="CW240" s="29"/>
      <c r="CX240" s="29"/>
      <c r="CY240" s="29"/>
      <c r="CZ240" s="29"/>
      <c r="DA240" s="29"/>
      <c r="DB240" s="29"/>
      <c r="DC240" s="29"/>
      <c r="DD240" s="29"/>
      <c r="DE240" s="29"/>
      <c r="DF240" s="29"/>
      <c r="DG240" s="29"/>
      <c r="DH240" s="29"/>
      <c r="DI240" s="29"/>
      <c r="DJ240" s="29"/>
      <c r="DK240" s="29"/>
      <c r="DL240" s="29"/>
      <c r="DM240" s="29"/>
      <c r="DN240" s="29"/>
      <c r="DO240" s="29"/>
      <c r="DP240" s="29"/>
      <c r="DQ240" s="29"/>
      <c r="DR240" s="29"/>
      <c r="DS240" s="29"/>
      <c r="DT240" s="29"/>
      <c r="DU240" s="29"/>
      <c r="DV240" s="29"/>
      <c r="DW240" s="29"/>
      <c r="DX240" s="29"/>
      <c r="DY240" s="29"/>
      <c r="DZ240" s="29"/>
      <c r="EA240" s="29"/>
      <c r="EB240" s="29"/>
      <c r="EC240" s="29"/>
      <c r="ED240" s="29"/>
      <c r="EE240" s="29"/>
      <c r="EF240" s="29"/>
      <c r="EG240" s="29"/>
      <c r="EH240" s="29"/>
      <c r="EI240" s="29"/>
      <c r="EJ240" s="29"/>
      <c r="EK240" s="29"/>
      <c r="EL240" s="29"/>
      <c r="ER240" s="3"/>
      <c r="ES240" s="3"/>
      <c r="ET240" s="3"/>
    </row>
    <row r="241" spans="4:150" ht="15.75" customHeight="1" x14ac:dyDescent="0.25">
      <c r="D241" s="54"/>
      <c r="E241" s="54"/>
      <c r="F241" s="55"/>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c r="BG241" s="29"/>
      <c r="BH241" s="29"/>
      <c r="BI241" s="29"/>
      <c r="BJ241" s="29"/>
      <c r="BK241" s="29"/>
      <c r="BL241" s="29"/>
      <c r="BM241" s="29"/>
      <c r="BN241" s="29"/>
      <c r="BO241" s="29"/>
      <c r="BP241" s="29"/>
      <c r="BQ241" s="29"/>
      <c r="BR241" s="29"/>
      <c r="BS241" s="29"/>
      <c r="BT241" s="29"/>
      <c r="BU241" s="29"/>
      <c r="BV241" s="29"/>
      <c r="BW241" s="29"/>
      <c r="BX241" s="29"/>
      <c r="BY241" s="29"/>
      <c r="BZ241" s="29"/>
      <c r="CA241" s="29"/>
      <c r="CB241" s="29"/>
      <c r="CC241" s="29"/>
      <c r="CD241" s="29"/>
      <c r="CE241" s="29"/>
      <c r="CF241" s="29"/>
      <c r="CG241" s="29"/>
      <c r="CH241" s="29"/>
      <c r="CI241" s="29"/>
      <c r="CJ241" s="29"/>
      <c r="CK241" s="29"/>
      <c r="CL241" s="29"/>
      <c r="CM241" s="29"/>
      <c r="CN241" s="29"/>
      <c r="CO241" s="29"/>
      <c r="CP241" s="29"/>
      <c r="CQ241" s="29"/>
      <c r="CR241" s="29"/>
      <c r="CS241" s="29"/>
      <c r="CT241" s="29"/>
      <c r="CU241" s="29"/>
      <c r="CV241" s="29"/>
      <c r="CW241" s="29"/>
      <c r="CX241" s="29"/>
      <c r="CY241" s="29"/>
      <c r="CZ241" s="29"/>
      <c r="DA241" s="29"/>
      <c r="DB241" s="29"/>
      <c r="DC241" s="29"/>
      <c r="DD241" s="29"/>
      <c r="DE241" s="29"/>
      <c r="DF241" s="29"/>
      <c r="DG241" s="29"/>
      <c r="DH241" s="29"/>
      <c r="DI241" s="29"/>
      <c r="DJ241" s="29"/>
      <c r="DK241" s="29"/>
      <c r="DL241" s="29"/>
      <c r="DM241" s="29"/>
      <c r="DN241" s="29"/>
      <c r="DO241" s="29"/>
      <c r="DP241" s="29"/>
      <c r="DQ241" s="29"/>
      <c r="DR241" s="29"/>
      <c r="DS241" s="29"/>
      <c r="DT241" s="29"/>
      <c r="DU241" s="29"/>
      <c r="DV241" s="29"/>
      <c r="DW241" s="29"/>
      <c r="DX241" s="29"/>
      <c r="DY241" s="29"/>
      <c r="DZ241" s="29"/>
      <c r="EA241" s="29"/>
      <c r="EB241" s="29"/>
      <c r="EC241" s="29"/>
      <c r="ED241" s="29"/>
      <c r="EE241" s="29"/>
      <c r="EF241" s="29"/>
      <c r="EG241" s="29"/>
      <c r="EH241" s="29"/>
      <c r="EI241" s="29"/>
      <c r="EJ241" s="29"/>
      <c r="EK241" s="29"/>
      <c r="EL241" s="29"/>
      <c r="ER241" s="3"/>
      <c r="ES241" s="3"/>
      <c r="ET241" s="3"/>
    </row>
    <row r="242" spans="4:150" ht="15.75" customHeight="1" x14ac:dyDescent="0.25">
      <c r="D242" s="54"/>
      <c r="E242" s="54"/>
      <c r="F242" s="55"/>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c r="BG242" s="29"/>
      <c r="BH242" s="29"/>
      <c r="BI242" s="29"/>
      <c r="BJ242" s="29"/>
      <c r="BK242" s="29"/>
      <c r="BL242" s="29"/>
      <c r="BM242" s="29"/>
      <c r="BN242" s="29"/>
      <c r="BO242" s="29"/>
      <c r="BP242" s="29"/>
      <c r="BQ242" s="29"/>
      <c r="BR242" s="29"/>
      <c r="BS242" s="29"/>
      <c r="BT242" s="29"/>
      <c r="BU242" s="29"/>
      <c r="BV242" s="29"/>
      <c r="BW242" s="29"/>
      <c r="BX242" s="29"/>
      <c r="BY242" s="29"/>
      <c r="BZ242" s="29"/>
      <c r="CA242" s="29"/>
      <c r="CB242" s="29"/>
      <c r="CC242" s="29"/>
      <c r="CD242" s="29"/>
      <c r="CE242" s="29"/>
      <c r="CF242" s="29"/>
      <c r="CG242" s="29"/>
      <c r="CH242" s="29"/>
      <c r="CI242" s="29"/>
      <c r="CJ242" s="29"/>
      <c r="CK242" s="29"/>
      <c r="CL242" s="29"/>
      <c r="CM242" s="29"/>
      <c r="CN242" s="29"/>
      <c r="CO242" s="29"/>
      <c r="CP242" s="29"/>
      <c r="CQ242" s="29"/>
      <c r="CR242" s="29"/>
      <c r="CS242" s="29"/>
      <c r="CT242" s="29"/>
      <c r="CU242" s="29"/>
      <c r="CV242" s="29"/>
      <c r="CW242" s="29"/>
      <c r="CX242" s="29"/>
      <c r="CY242" s="29"/>
      <c r="CZ242" s="29"/>
      <c r="DA242" s="29"/>
      <c r="DB242" s="29"/>
      <c r="DC242" s="29"/>
      <c r="DD242" s="29"/>
      <c r="DE242" s="29"/>
      <c r="DF242" s="29"/>
      <c r="DG242" s="29"/>
      <c r="DH242" s="29"/>
      <c r="DI242" s="29"/>
      <c r="DJ242" s="29"/>
      <c r="DK242" s="29"/>
      <c r="DL242" s="29"/>
      <c r="DM242" s="29"/>
      <c r="DN242" s="29"/>
      <c r="DO242" s="29"/>
      <c r="DP242" s="29"/>
      <c r="DQ242" s="29"/>
      <c r="DR242" s="29"/>
      <c r="DS242" s="29"/>
      <c r="DT242" s="29"/>
      <c r="DU242" s="29"/>
      <c r="DV242" s="29"/>
      <c r="DW242" s="29"/>
      <c r="DX242" s="29"/>
      <c r="DY242" s="29"/>
      <c r="DZ242" s="29"/>
      <c r="EA242" s="29"/>
      <c r="EB242" s="29"/>
      <c r="EC242" s="29"/>
      <c r="ED242" s="29"/>
      <c r="EE242" s="29"/>
      <c r="EF242" s="29"/>
      <c r="EG242" s="29"/>
      <c r="EH242" s="29"/>
      <c r="EI242" s="29"/>
      <c r="EJ242" s="29"/>
      <c r="EK242" s="29"/>
      <c r="EL242" s="29"/>
      <c r="ER242" s="3"/>
      <c r="ES242" s="3"/>
      <c r="ET242" s="3"/>
    </row>
    <row r="243" spans="4:150" ht="15.75" customHeight="1" x14ac:dyDescent="0.25">
      <c r="D243" s="54"/>
      <c r="E243" s="54"/>
      <c r="F243" s="55"/>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c r="BG243" s="29"/>
      <c r="BH243" s="29"/>
      <c r="BI243" s="29"/>
      <c r="BJ243" s="29"/>
      <c r="BK243" s="29"/>
      <c r="BL243" s="29"/>
      <c r="BM243" s="29"/>
      <c r="BN243" s="29"/>
      <c r="BO243" s="29"/>
      <c r="BP243" s="29"/>
      <c r="BQ243" s="29"/>
      <c r="BR243" s="29"/>
      <c r="BS243" s="29"/>
      <c r="BT243" s="29"/>
      <c r="BU243" s="29"/>
      <c r="BV243" s="29"/>
      <c r="BW243" s="29"/>
      <c r="BX243" s="29"/>
      <c r="BY243" s="29"/>
      <c r="BZ243" s="29"/>
      <c r="CA243" s="29"/>
      <c r="CB243" s="29"/>
      <c r="CC243" s="29"/>
      <c r="CD243" s="29"/>
      <c r="CE243" s="29"/>
      <c r="CF243" s="29"/>
      <c r="CG243" s="29"/>
      <c r="CH243" s="29"/>
      <c r="CI243" s="29"/>
      <c r="CJ243" s="29"/>
      <c r="CK243" s="29"/>
      <c r="CL243" s="29"/>
      <c r="CM243" s="29"/>
      <c r="CN243" s="29"/>
      <c r="CO243" s="29"/>
      <c r="CP243" s="29"/>
      <c r="CQ243" s="29"/>
      <c r="CR243" s="29"/>
      <c r="CS243" s="29"/>
      <c r="CT243" s="29"/>
      <c r="CU243" s="29"/>
      <c r="CV243" s="29"/>
      <c r="CW243" s="29"/>
      <c r="CX243" s="29"/>
      <c r="CY243" s="29"/>
      <c r="CZ243" s="29"/>
      <c r="DA243" s="29"/>
      <c r="DB243" s="29"/>
      <c r="DC243" s="29"/>
      <c r="DD243" s="29"/>
      <c r="DE243" s="29"/>
      <c r="DF243" s="29"/>
      <c r="DG243" s="29"/>
      <c r="DH243" s="29"/>
      <c r="DI243" s="29"/>
      <c r="DJ243" s="29"/>
      <c r="DK243" s="29"/>
      <c r="DL243" s="29"/>
      <c r="DM243" s="29"/>
      <c r="DN243" s="29"/>
      <c r="DO243" s="29"/>
      <c r="DP243" s="29"/>
      <c r="DQ243" s="29"/>
      <c r="DR243" s="29"/>
      <c r="DS243" s="29"/>
      <c r="DT243" s="29"/>
      <c r="DU243" s="29"/>
      <c r="DV243" s="29"/>
      <c r="DW243" s="29"/>
      <c r="DX243" s="29"/>
      <c r="DY243" s="29"/>
      <c r="DZ243" s="29"/>
      <c r="EA243" s="29"/>
      <c r="EB243" s="29"/>
      <c r="EC243" s="29"/>
      <c r="ED243" s="29"/>
      <c r="EE243" s="29"/>
      <c r="EF243" s="29"/>
      <c r="EG243" s="29"/>
      <c r="EH243" s="29"/>
      <c r="EI243" s="29"/>
      <c r="EJ243" s="29"/>
      <c r="EK243" s="29"/>
      <c r="EL243" s="29"/>
      <c r="ER243" s="3"/>
      <c r="ES243" s="3"/>
      <c r="ET243" s="3"/>
    </row>
    <row r="244" spans="4:150" ht="15.75" customHeight="1" x14ac:dyDescent="0.25">
      <c r="D244" s="54"/>
      <c r="E244" s="54"/>
      <c r="F244" s="55"/>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c r="BH244" s="29"/>
      <c r="BI244" s="29"/>
      <c r="BJ244" s="29"/>
      <c r="BK244" s="29"/>
      <c r="BL244" s="29"/>
      <c r="BM244" s="29"/>
      <c r="BN244" s="29"/>
      <c r="BO244" s="29"/>
      <c r="BP244" s="29"/>
      <c r="BQ244" s="29"/>
      <c r="BR244" s="29"/>
      <c r="BS244" s="29"/>
      <c r="BT244" s="29"/>
      <c r="BU244" s="29"/>
      <c r="BV244" s="29"/>
      <c r="BW244" s="29"/>
      <c r="BX244" s="29"/>
      <c r="BY244" s="29"/>
      <c r="BZ244" s="29"/>
      <c r="CA244" s="29"/>
      <c r="CB244" s="29"/>
      <c r="CC244" s="29"/>
      <c r="CD244" s="29"/>
      <c r="CE244" s="29"/>
      <c r="CF244" s="29"/>
      <c r="CG244" s="29"/>
      <c r="CH244" s="29"/>
      <c r="CI244" s="29"/>
      <c r="CJ244" s="29"/>
      <c r="CK244" s="29"/>
      <c r="CL244" s="29"/>
      <c r="CM244" s="29"/>
      <c r="CN244" s="29"/>
      <c r="CO244" s="29"/>
      <c r="CP244" s="29"/>
      <c r="CQ244" s="29"/>
      <c r="CR244" s="29"/>
      <c r="CS244" s="29"/>
      <c r="CT244" s="29"/>
      <c r="CU244" s="29"/>
      <c r="CV244" s="29"/>
      <c r="CW244" s="29"/>
      <c r="CX244" s="29"/>
      <c r="CY244" s="29"/>
      <c r="CZ244" s="29"/>
      <c r="DA244" s="29"/>
      <c r="DB244" s="29"/>
      <c r="DC244" s="29"/>
      <c r="DD244" s="29"/>
      <c r="DE244" s="29"/>
      <c r="DF244" s="29"/>
      <c r="DG244" s="29"/>
      <c r="DH244" s="29"/>
      <c r="DI244" s="29"/>
      <c r="DJ244" s="29"/>
      <c r="DK244" s="29"/>
      <c r="DL244" s="29"/>
      <c r="DM244" s="29"/>
      <c r="DN244" s="29"/>
      <c r="DO244" s="29"/>
      <c r="DP244" s="29"/>
      <c r="DQ244" s="29"/>
      <c r="DR244" s="29"/>
      <c r="DS244" s="29"/>
      <c r="DT244" s="29"/>
      <c r="DU244" s="29"/>
      <c r="DV244" s="29"/>
      <c r="DW244" s="29"/>
      <c r="DX244" s="29"/>
      <c r="DY244" s="29"/>
      <c r="DZ244" s="29"/>
      <c r="EA244" s="29"/>
      <c r="EB244" s="29"/>
      <c r="EC244" s="29"/>
      <c r="ED244" s="29"/>
      <c r="EE244" s="29"/>
      <c r="EF244" s="29"/>
      <c r="EG244" s="29"/>
      <c r="EH244" s="29"/>
      <c r="EI244" s="29"/>
      <c r="EJ244" s="29"/>
      <c r="EK244" s="29"/>
      <c r="EL244" s="29"/>
      <c r="ER244" s="3"/>
      <c r="ES244" s="3"/>
      <c r="ET244" s="3"/>
    </row>
    <row r="245" spans="4:150" ht="15.75" customHeight="1" x14ac:dyDescent="0.25">
      <c r="D245" s="54"/>
      <c r="E245" s="54"/>
      <c r="F245" s="55"/>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c r="BG245" s="29"/>
      <c r="BH245" s="29"/>
      <c r="BI245" s="29"/>
      <c r="BJ245" s="29"/>
      <c r="BK245" s="29"/>
      <c r="BL245" s="29"/>
      <c r="BM245" s="29"/>
      <c r="BN245" s="29"/>
      <c r="BO245" s="29"/>
      <c r="BP245" s="29"/>
      <c r="BQ245" s="29"/>
      <c r="BR245" s="29"/>
      <c r="BS245" s="29"/>
      <c r="BT245" s="29"/>
      <c r="BU245" s="29"/>
      <c r="BV245" s="29"/>
      <c r="BW245" s="29"/>
      <c r="BX245" s="29"/>
      <c r="BY245" s="29"/>
      <c r="BZ245" s="29"/>
      <c r="CA245" s="29"/>
      <c r="CB245" s="29"/>
      <c r="CC245" s="29"/>
      <c r="CD245" s="29"/>
      <c r="CE245" s="29"/>
      <c r="CF245" s="29"/>
      <c r="CG245" s="29"/>
      <c r="CH245" s="29"/>
      <c r="CI245" s="29"/>
      <c r="CJ245" s="29"/>
      <c r="CK245" s="29"/>
      <c r="CL245" s="29"/>
      <c r="CM245" s="29"/>
      <c r="CN245" s="29"/>
      <c r="CO245" s="29"/>
      <c r="CP245" s="29"/>
      <c r="CQ245" s="29"/>
      <c r="CR245" s="29"/>
      <c r="CS245" s="29"/>
      <c r="CT245" s="29"/>
      <c r="CU245" s="29"/>
      <c r="CV245" s="29"/>
      <c r="CW245" s="29"/>
      <c r="CX245" s="29"/>
      <c r="CY245" s="29"/>
      <c r="CZ245" s="29"/>
      <c r="DA245" s="29"/>
      <c r="DB245" s="29"/>
      <c r="DC245" s="29"/>
      <c r="DD245" s="29"/>
      <c r="DE245" s="29"/>
      <c r="DF245" s="29"/>
      <c r="DG245" s="29"/>
      <c r="DH245" s="29"/>
      <c r="DI245" s="29"/>
      <c r="DJ245" s="29"/>
      <c r="DK245" s="29"/>
      <c r="DL245" s="29"/>
      <c r="DM245" s="29"/>
      <c r="DN245" s="29"/>
      <c r="DO245" s="29"/>
      <c r="DP245" s="29"/>
      <c r="DQ245" s="29"/>
      <c r="DR245" s="29"/>
      <c r="DS245" s="29"/>
      <c r="DT245" s="29"/>
      <c r="DU245" s="29"/>
      <c r="DV245" s="29"/>
      <c r="DW245" s="29"/>
      <c r="DX245" s="29"/>
      <c r="DY245" s="29"/>
      <c r="DZ245" s="29"/>
      <c r="EA245" s="29"/>
      <c r="EB245" s="29"/>
      <c r="EC245" s="29"/>
      <c r="ED245" s="29"/>
      <c r="EE245" s="29"/>
      <c r="EF245" s="29"/>
      <c r="EG245" s="29"/>
      <c r="EH245" s="29"/>
      <c r="EI245" s="29"/>
      <c r="EJ245" s="29"/>
      <c r="EK245" s="29"/>
      <c r="EL245" s="29"/>
      <c r="ER245" s="3"/>
      <c r="ES245" s="3"/>
      <c r="ET245" s="3"/>
    </row>
    <row r="246" spans="4:150" ht="15.75" customHeight="1" x14ac:dyDescent="0.25">
      <c r="D246" s="54"/>
      <c r="E246" s="54"/>
      <c r="F246" s="55"/>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c r="BG246" s="29"/>
      <c r="BH246" s="29"/>
      <c r="BI246" s="29"/>
      <c r="BJ246" s="29"/>
      <c r="BK246" s="29"/>
      <c r="BL246" s="29"/>
      <c r="BM246" s="29"/>
      <c r="BN246" s="29"/>
      <c r="BO246" s="29"/>
      <c r="BP246" s="29"/>
      <c r="BQ246" s="29"/>
      <c r="BR246" s="29"/>
      <c r="BS246" s="29"/>
      <c r="BT246" s="29"/>
      <c r="BU246" s="29"/>
      <c r="BV246" s="29"/>
      <c r="BW246" s="29"/>
      <c r="BX246" s="29"/>
      <c r="BY246" s="29"/>
      <c r="BZ246" s="29"/>
      <c r="CA246" s="29"/>
      <c r="CB246" s="29"/>
      <c r="CC246" s="29"/>
      <c r="CD246" s="29"/>
      <c r="CE246" s="29"/>
      <c r="CF246" s="29"/>
      <c r="CG246" s="29"/>
      <c r="CH246" s="29"/>
      <c r="CI246" s="29"/>
      <c r="CJ246" s="29"/>
      <c r="CK246" s="29"/>
      <c r="CL246" s="29"/>
      <c r="CM246" s="29"/>
      <c r="CN246" s="29"/>
      <c r="CO246" s="29"/>
      <c r="CP246" s="29"/>
      <c r="CQ246" s="29"/>
      <c r="CR246" s="29"/>
      <c r="CS246" s="29"/>
      <c r="CT246" s="29"/>
      <c r="CU246" s="29"/>
      <c r="CV246" s="29"/>
      <c r="CW246" s="29"/>
      <c r="CX246" s="29"/>
      <c r="CY246" s="29"/>
      <c r="CZ246" s="29"/>
      <c r="DA246" s="29"/>
      <c r="DB246" s="29"/>
      <c r="DC246" s="29"/>
      <c r="DD246" s="29"/>
      <c r="DE246" s="29"/>
      <c r="DF246" s="29"/>
      <c r="DG246" s="29"/>
      <c r="DH246" s="29"/>
      <c r="DI246" s="29"/>
      <c r="DJ246" s="29"/>
      <c r="DK246" s="29"/>
      <c r="DL246" s="29"/>
      <c r="DM246" s="29"/>
      <c r="DN246" s="29"/>
      <c r="DO246" s="29"/>
      <c r="DP246" s="29"/>
      <c r="DQ246" s="29"/>
      <c r="DR246" s="29"/>
      <c r="DS246" s="29"/>
      <c r="DT246" s="29"/>
      <c r="DU246" s="29"/>
      <c r="DV246" s="29"/>
      <c r="DW246" s="29"/>
      <c r="DX246" s="29"/>
      <c r="DY246" s="29"/>
      <c r="DZ246" s="29"/>
      <c r="EA246" s="29"/>
      <c r="EB246" s="29"/>
      <c r="EC246" s="29"/>
      <c r="ED246" s="29"/>
      <c r="EE246" s="29"/>
      <c r="EF246" s="29"/>
      <c r="EG246" s="29"/>
      <c r="EH246" s="29"/>
      <c r="EI246" s="29"/>
      <c r="EJ246" s="29"/>
      <c r="EK246" s="29"/>
      <c r="EL246" s="29"/>
      <c r="ER246" s="3"/>
      <c r="ES246" s="3"/>
      <c r="ET246" s="3"/>
    </row>
    <row r="247" spans="4:150" ht="15.75" customHeight="1" x14ac:dyDescent="0.25">
      <c r="D247" s="54"/>
      <c r="E247" s="54"/>
      <c r="F247" s="55"/>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29"/>
      <c r="BF247" s="29"/>
      <c r="BG247" s="29"/>
      <c r="BH247" s="29"/>
      <c r="BI247" s="29"/>
      <c r="BJ247" s="29"/>
      <c r="BK247" s="29"/>
      <c r="BL247" s="29"/>
      <c r="BM247" s="29"/>
      <c r="BN247" s="29"/>
      <c r="BO247" s="29"/>
      <c r="BP247" s="29"/>
      <c r="BQ247" s="29"/>
      <c r="BR247" s="29"/>
      <c r="BS247" s="29"/>
      <c r="BT247" s="29"/>
      <c r="BU247" s="29"/>
      <c r="BV247" s="29"/>
      <c r="BW247" s="29"/>
      <c r="BX247" s="29"/>
      <c r="BY247" s="29"/>
      <c r="BZ247" s="29"/>
      <c r="CA247" s="29"/>
      <c r="CB247" s="29"/>
      <c r="CC247" s="29"/>
      <c r="CD247" s="29"/>
      <c r="CE247" s="29"/>
      <c r="CF247" s="29"/>
      <c r="CG247" s="29"/>
      <c r="CH247" s="29"/>
      <c r="CI247" s="29"/>
      <c r="CJ247" s="29"/>
      <c r="CK247" s="29"/>
      <c r="CL247" s="29"/>
      <c r="CM247" s="29"/>
      <c r="CN247" s="29"/>
      <c r="CO247" s="29"/>
      <c r="CP247" s="29"/>
      <c r="CQ247" s="29"/>
      <c r="CR247" s="29"/>
      <c r="CS247" s="29"/>
      <c r="CT247" s="29"/>
      <c r="CU247" s="29"/>
      <c r="CV247" s="29"/>
      <c r="CW247" s="29"/>
      <c r="CX247" s="29"/>
      <c r="CY247" s="29"/>
      <c r="CZ247" s="29"/>
      <c r="DA247" s="29"/>
      <c r="DB247" s="29"/>
      <c r="DC247" s="29"/>
      <c r="DD247" s="29"/>
      <c r="DE247" s="29"/>
      <c r="DF247" s="29"/>
      <c r="DG247" s="29"/>
      <c r="DH247" s="29"/>
      <c r="DI247" s="29"/>
      <c r="DJ247" s="29"/>
      <c r="DK247" s="29"/>
      <c r="DL247" s="29"/>
      <c r="DM247" s="29"/>
      <c r="DN247" s="29"/>
      <c r="DO247" s="29"/>
      <c r="DP247" s="29"/>
      <c r="DQ247" s="29"/>
      <c r="DR247" s="29"/>
      <c r="DS247" s="29"/>
      <c r="DT247" s="29"/>
      <c r="DU247" s="29"/>
      <c r="DV247" s="29"/>
      <c r="DW247" s="29"/>
      <c r="DX247" s="29"/>
      <c r="DY247" s="29"/>
      <c r="DZ247" s="29"/>
      <c r="EA247" s="29"/>
      <c r="EB247" s="29"/>
      <c r="EC247" s="29"/>
      <c r="ED247" s="29"/>
      <c r="EE247" s="29"/>
      <c r="EF247" s="29"/>
      <c r="EG247" s="29"/>
      <c r="EH247" s="29"/>
      <c r="EI247" s="29"/>
      <c r="EJ247" s="29"/>
      <c r="EK247" s="29"/>
      <c r="EL247" s="29"/>
      <c r="ER247" s="3"/>
      <c r="ES247" s="3"/>
      <c r="ET247" s="3"/>
    </row>
    <row r="248" spans="4:150" ht="15.75" customHeight="1" x14ac:dyDescent="0.25">
      <c r="D248" s="54"/>
      <c r="E248" s="54"/>
      <c r="F248" s="55"/>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c r="BG248" s="29"/>
      <c r="BH248" s="29"/>
      <c r="BI248" s="29"/>
      <c r="BJ248" s="29"/>
      <c r="BK248" s="29"/>
      <c r="BL248" s="29"/>
      <c r="BM248" s="29"/>
      <c r="BN248" s="29"/>
      <c r="BO248" s="29"/>
      <c r="BP248" s="29"/>
      <c r="BQ248" s="29"/>
      <c r="BR248" s="29"/>
      <c r="BS248" s="29"/>
      <c r="BT248" s="29"/>
      <c r="BU248" s="29"/>
      <c r="BV248" s="29"/>
      <c r="BW248" s="29"/>
      <c r="BX248" s="29"/>
      <c r="BY248" s="29"/>
      <c r="BZ248" s="29"/>
      <c r="CA248" s="29"/>
      <c r="CB248" s="29"/>
      <c r="CC248" s="29"/>
      <c r="CD248" s="29"/>
      <c r="CE248" s="29"/>
      <c r="CF248" s="29"/>
      <c r="CG248" s="29"/>
      <c r="CH248" s="29"/>
      <c r="CI248" s="29"/>
      <c r="CJ248" s="29"/>
      <c r="CK248" s="29"/>
      <c r="CL248" s="29"/>
      <c r="CM248" s="29"/>
      <c r="CN248" s="29"/>
      <c r="CO248" s="29"/>
      <c r="CP248" s="29"/>
      <c r="CQ248" s="29"/>
      <c r="CR248" s="29"/>
      <c r="CS248" s="29"/>
      <c r="CT248" s="29"/>
      <c r="CU248" s="29"/>
      <c r="CV248" s="29"/>
      <c r="CW248" s="29"/>
      <c r="CX248" s="29"/>
      <c r="CY248" s="29"/>
      <c r="CZ248" s="29"/>
      <c r="DA248" s="29"/>
      <c r="DB248" s="29"/>
      <c r="DC248" s="29"/>
      <c r="DD248" s="29"/>
      <c r="DE248" s="29"/>
      <c r="DF248" s="29"/>
      <c r="DG248" s="29"/>
      <c r="DH248" s="29"/>
      <c r="DI248" s="29"/>
      <c r="DJ248" s="29"/>
      <c r="DK248" s="29"/>
      <c r="DL248" s="29"/>
      <c r="DM248" s="29"/>
      <c r="DN248" s="29"/>
      <c r="DO248" s="29"/>
      <c r="DP248" s="29"/>
      <c r="DQ248" s="29"/>
      <c r="DR248" s="29"/>
      <c r="DS248" s="29"/>
      <c r="DT248" s="29"/>
      <c r="DU248" s="29"/>
      <c r="DV248" s="29"/>
      <c r="DW248" s="29"/>
      <c r="DX248" s="29"/>
      <c r="DY248" s="29"/>
      <c r="DZ248" s="29"/>
      <c r="EA248" s="29"/>
      <c r="EB248" s="29"/>
      <c r="EC248" s="29"/>
      <c r="ED248" s="29"/>
      <c r="EE248" s="29"/>
      <c r="EF248" s="29"/>
      <c r="EG248" s="29"/>
      <c r="EH248" s="29"/>
      <c r="EI248" s="29"/>
      <c r="EJ248" s="29"/>
      <c r="EK248" s="29"/>
      <c r="EL248" s="29"/>
      <c r="ER248" s="3"/>
      <c r="ES248" s="3"/>
      <c r="ET248" s="3"/>
    </row>
    <row r="249" spans="4:150" ht="15.75" customHeight="1" x14ac:dyDescent="0.25">
      <c r="D249" s="54"/>
      <c r="E249" s="54"/>
      <c r="F249" s="55"/>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29"/>
      <c r="BG249" s="29"/>
      <c r="BH249" s="29"/>
      <c r="BI249" s="29"/>
      <c r="BJ249" s="29"/>
      <c r="BK249" s="29"/>
      <c r="BL249" s="29"/>
      <c r="BM249" s="29"/>
      <c r="BN249" s="29"/>
      <c r="BO249" s="29"/>
      <c r="BP249" s="29"/>
      <c r="BQ249" s="29"/>
      <c r="BR249" s="29"/>
      <c r="BS249" s="29"/>
      <c r="BT249" s="29"/>
      <c r="BU249" s="29"/>
      <c r="BV249" s="29"/>
      <c r="BW249" s="29"/>
      <c r="BX249" s="29"/>
      <c r="BY249" s="29"/>
      <c r="BZ249" s="29"/>
      <c r="CA249" s="29"/>
      <c r="CB249" s="29"/>
      <c r="CC249" s="29"/>
      <c r="CD249" s="29"/>
      <c r="CE249" s="29"/>
      <c r="CF249" s="29"/>
      <c r="CG249" s="29"/>
      <c r="CH249" s="29"/>
      <c r="CI249" s="29"/>
      <c r="CJ249" s="29"/>
      <c r="CK249" s="29"/>
      <c r="CL249" s="29"/>
      <c r="CM249" s="29"/>
      <c r="CN249" s="29"/>
      <c r="CO249" s="29"/>
      <c r="CP249" s="29"/>
      <c r="CQ249" s="29"/>
      <c r="CR249" s="29"/>
      <c r="CS249" s="29"/>
      <c r="CT249" s="29"/>
      <c r="CU249" s="29"/>
      <c r="CV249" s="29"/>
      <c r="CW249" s="29"/>
      <c r="CX249" s="29"/>
      <c r="CY249" s="29"/>
      <c r="CZ249" s="29"/>
      <c r="DA249" s="29"/>
      <c r="DB249" s="29"/>
      <c r="DC249" s="29"/>
      <c r="DD249" s="29"/>
      <c r="DE249" s="29"/>
      <c r="DF249" s="29"/>
      <c r="DG249" s="29"/>
      <c r="DH249" s="29"/>
      <c r="DI249" s="29"/>
      <c r="DJ249" s="29"/>
      <c r="DK249" s="29"/>
      <c r="DL249" s="29"/>
      <c r="DM249" s="29"/>
      <c r="DN249" s="29"/>
      <c r="DO249" s="29"/>
      <c r="DP249" s="29"/>
      <c r="DQ249" s="29"/>
      <c r="DR249" s="29"/>
      <c r="DS249" s="29"/>
      <c r="DT249" s="29"/>
      <c r="DU249" s="29"/>
      <c r="DV249" s="29"/>
      <c r="DW249" s="29"/>
      <c r="DX249" s="29"/>
      <c r="DY249" s="29"/>
      <c r="DZ249" s="29"/>
      <c r="EA249" s="29"/>
      <c r="EB249" s="29"/>
      <c r="EC249" s="29"/>
      <c r="ED249" s="29"/>
      <c r="EE249" s="29"/>
      <c r="EF249" s="29"/>
      <c r="EG249" s="29"/>
      <c r="EH249" s="29"/>
      <c r="EI249" s="29"/>
      <c r="EJ249" s="29"/>
      <c r="EK249" s="29"/>
      <c r="EL249" s="29"/>
      <c r="ER249" s="3"/>
      <c r="ES249" s="3"/>
      <c r="ET249" s="3"/>
    </row>
    <row r="250" spans="4:150" ht="15.75" customHeight="1" x14ac:dyDescent="0.25">
      <c r="D250" s="54"/>
      <c r="E250" s="54"/>
      <c r="F250" s="55"/>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c r="BG250" s="29"/>
      <c r="BH250" s="29"/>
      <c r="BI250" s="29"/>
      <c r="BJ250" s="29"/>
      <c r="BK250" s="29"/>
      <c r="BL250" s="29"/>
      <c r="BM250" s="29"/>
      <c r="BN250" s="29"/>
      <c r="BO250" s="29"/>
      <c r="BP250" s="29"/>
      <c r="BQ250" s="29"/>
      <c r="BR250" s="29"/>
      <c r="BS250" s="29"/>
      <c r="BT250" s="29"/>
      <c r="BU250" s="29"/>
      <c r="BV250" s="29"/>
      <c r="BW250" s="29"/>
      <c r="BX250" s="29"/>
      <c r="BY250" s="29"/>
      <c r="BZ250" s="29"/>
      <c r="CA250" s="29"/>
      <c r="CB250" s="29"/>
      <c r="CC250" s="29"/>
      <c r="CD250" s="29"/>
      <c r="CE250" s="29"/>
      <c r="CF250" s="29"/>
      <c r="CG250" s="29"/>
      <c r="CH250" s="29"/>
      <c r="CI250" s="29"/>
      <c r="CJ250" s="29"/>
      <c r="CK250" s="29"/>
      <c r="CL250" s="29"/>
      <c r="CM250" s="29"/>
      <c r="CN250" s="29"/>
      <c r="CO250" s="29"/>
      <c r="CP250" s="29"/>
      <c r="CQ250" s="29"/>
      <c r="CR250" s="29"/>
      <c r="CS250" s="29"/>
      <c r="CT250" s="29"/>
      <c r="CU250" s="29"/>
      <c r="CV250" s="29"/>
      <c r="CW250" s="29"/>
      <c r="CX250" s="29"/>
      <c r="CY250" s="29"/>
      <c r="CZ250" s="29"/>
      <c r="DA250" s="29"/>
      <c r="DB250" s="29"/>
      <c r="DC250" s="29"/>
      <c r="DD250" s="29"/>
      <c r="DE250" s="29"/>
      <c r="DF250" s="29"/>
      <c r="DG250" s="29"/>
      <c r="DH250" s="29"/>
      <c r="DI250" s="29"/>
      <c r="DJ250" s="29"/>
      <c r="DK250" s="29"/>
      <c r="DL250" s="29"/>
      <c r="DM250" s="29"/>
      <c r="DN250" s="29"/>
      <c r="DO250" s="29"/>
      <c r="DP250" s="29"/>
      <c r="DQ250" s="29"/>
      <c r="DR250" s="29"/>
      <c r="DS250" s="29"/>
      <c r="DT250" s="29"/>
      <c r="DU250" s="29"/>
      <c r="DV250" s="29"/>
      <c r="DW250" s="29"/>
      <c r="DX250" s="29"/>
      <c r="DY250" s="29"/>
      <c r="DZ250" s="29"/>
      <c r="EA250" s="29"/>
      <c r="EB250" s="29"/>
      <c r="EC250" s="29"/>
      <c r="ED250" s="29"/>
      <c r="EE250" s="29"/>
      <c r="EF250" s="29"/>
      <c r="EG250" s="29"/>
      <c r="EH250" s="29"/>
      <c r="EI250" s="29"/>
      <c r="EJ250" s="29"/>
      <c r="EK250" s="29"/>
      <c r="EL250" s="29"/>
      <c r="ER250" s="3"/>
      <c r="ES250" s="3"/>
      <c r="ET250" s="3"/>
    </row>
    <row r="251" spans="4:150" ht="15.75" customHeight="1" x14ac:dyDescent="0.25">
      <c r="D251" s="54"/>
      <c r="E251" s="54"/>
      <c r="F251" s="55"/>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c r="BG251" s="29"/>
      <c r="BH251" s="29"/>
      <c r="BI251" s="29"/>
      <c r="BJ251" s="29"/>
      <c r="BK251" s="29"/>
      <c r="BL251" s="29"/>
      <c r="BM251" s="29"/>
      <c r="BN251" s="29"/>
      <c r="BO251" s="29"/>
      <c r="BP251" s="29"/>
      <c r="BQ251" s="29"/>
      <c r="BR251" s="29"/>
      <c r="BS251" s="29"/>
      <c r="BT251" s="29"/>
      <c r="BU251" s="29"/>
      <c r="BV251" s="29"/>
      <c r="BW251" s="29"/>
      <c r="BX251" s="29"/>
      <c r="BY251" s="29"/>
      <c r="BZ251" s="29"/>
      <c r="CA251" s="29"/>
      <c r="CB251" s="29"/>
      <c r="CC251" s="29"/>
      <c r="CD251" s="29"/>
      <c r="CE251" s="29"/>
      <c r="CF251" s="29"/>
      <c r="CG251" s="29"/>
      <c r="CH251" s="29"/>
      <c r="CI251" s="29"/>
      <c r="CJ251" s="29"/>
      <c r="CK251" s="29"/>
      <c r="CL251" s="29"/>
      <c r="CM251" s="29"/>
      <c r="CN251" s="29"/>
      <c r="CO251" s="29"/>
      <c r="CP251" s="29"/>
      <c r="CQ251" s="29"/>
      <c r="CR251" s="29"/>
      <c r="CS251" s="29"/>
      <c r="CT251" s="29"/>
      <c r="CU251" s="29"/>
      <c r="CV251" s="29"/>
      <c r="CW251" s="29"/>
      <c r="CX251" s="29"/>
      <c r="CY251" s="29"/>
      <c r="CZ251" s="29"/>
      <c r="DA251" s="29"/>
      <c r="DB251" s="29"/>
      <c r="DC251" s="29"/>
      <c r="DD251" s="29"/>
      <c r="DE251" s="29"/>
      <c r="DF251" s="29"/>
      <c r="DG251" s="29"/>
      <c r="DH251" s="29"/>
      <c r="DI251" s="29"/>
      <c r="DJ251" s="29"/>
      <c r="DK251" s="29"/>
      <c r="DL251" s="29"/>
      <c r="DM251" s="29"/>
      <c r="DN251" s="29"/>
      <c r="DO251" s="29"/>
      <c r="DP251" s="29"/>
      <c r="DQ251" s="29"/>
      <c r="DR251" s="29"/>
      <c r="DS251" s="29"/>
      <c r="DT251" s="29"/>
      <c r="DU251" s="29"/>
      <c r="DV251" s="29"/>
      <c r="DW251" s="29"/>
      <c r="DX251" s="29"/>
      <c r="DY251" s="29"/>
      <c r="DZ251" s="29"/>
      <c r="EA251" s="29"/>
      <c r="EB251" s="29"/>
      <c r="EC251" s="29"/>
      <c r="ED251" s="29"/>
      <c r="EE251" s="29"/>
      <c r="EF251" s="29"/>
      <c r="EG251" s="29"/>
      <c r="EH251" s="29"/>
      <c r="EI251" s="29"/>
      <c r="EJ251" s="29"/>
      <c r="EK251" s="29"/>
      <c r="EL251" s="29"/>
      <c r="ER251" s="3"/>
      <c r="ES251" s="3"/>
      <c r="ET251" s="3"/>
    </row>
    <row r="252" spans="4:150" ht="15.75" customHeight="1" x14ac:dyDescent="0.25">
      <c r="D252" s="54"/>
      <c r="E252" s="54"/>
      <c r="F252" s="55"/>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c r="BD252" s="29"/>
      <c r="BE252" s="29"/>
      <c r="BF252" s="29"/>
      <c r="BG252" s="29"/>
      <c r="BH252" s="29"/>
      <c r="BI252" s="29"/>
      <c r="BJ252" s="29"/>
      <c r="BK252" s="29"/>
      <c r="BL252" s="29"/>
      <c r="BM252" s="29"/>
      <c r="BN252" s="29"/>
      <c r="BO252" s="29"/>
      <c r="BP252" s="29"/>
      <c r="BQ252" s="29"/>
      <c r="BR252" s="29"/>
      <c r="BS252" s="29"/>
      <c r="BT252" s="29"/>
      <c r="BU252" s="29"/>
      <c r="BV252" s="29"/>
      <c r="BW252" s="29"/>
      <c r="BX252" s="29"/>
      <c r="BY252" s="29"/>
      <c r="BZ252" s="29"/>
      <c r="CA252" s="29"/>
      <c r="CB252" s="29"/>
      <c r="CC252" s="29"/>
      <c r="CD252" s="29"/>
      <c r="CE252" s="29"/>
      <c r="CF252" s="29"/>
      <c r="CG252" s="29"/>
      <c r="CH252" s="29"/>
      <c r="CI252" s="29"/>
      <c r="CJ252" s="29"/>
      <c r="CK252" s="29"/>
      <c r="CL252" s="29"/>
      <c r="CM252" s="29"/>
      <c r="CN252" s="29"/>
      <c r="CO252" s="29"/>
      <c r="CP252" s="29"/>
      <c r="CQ252" s="29"/>
      <c r="CR252" s="29"/>
      <c r="CS252" s="29"/>
      <c r="CT252" s="29"/>
      <c r="CU252" s="29"/>
      <c r="CV252" s="29"/>
      <c r="CW252" s="29"/>
      <c r="CX252" s="29"/>
      <c r="CY252" s="29"/>
      <c r="CZ252" s="29"/>
      <c r="DA252" s="29"/>
      <c r="DB252" s="29"/>
      <c r="DC252" s="29"/>
      <c r="DD252" s="29"/>
      <c r="DE252" s="29"/>
      <c r="DF252" s="29"/>
      <c r="DG252" s="29"/>
      <c r="DH252" s="29"/>
      <c r="DI252" s="29"/>
      <c r="DJ252" s="29"/>
      <c r="DK252" s="29"/>
      <c r="DL252" s="29"/>
      <c r="DM252" s="29"/>
      <c r="DN252" s="29"/>
      <c r="DO252" s="29"/>
      <c r="DP252" s="29"/>
      <c r="DQ252" s="29"/>
      <c r="DR252" s="29"/>
      <c r="DS252" s="29"/>
      <c r="DT252" s="29"/>
      <c r="DU252" s="29"/>
      <c r="DV252" s="29"/>
      <c r="DW252" s="29"/>
      <c r="DX252" s="29"/>
      <c r="DY252" s="29"/>
      <c r="DZ252" s="29"/>
      <c r="EA252" s="29"/>
      <c r="EB252" s="29"/>
      <c r="EC252" s="29"/>
      <c r="ED252" s="29"/>
      <c r="EE252" s="29"/>
      <c r="EF252" s="29"/>
      <c r="EG252" s="29"/>
      <c r="EH252" s="29"/>
      <c r="EI252" s="29"/>
      <c r="EJ252" s="29"/>
      <c r="EK252" s="29"/>
      <c r="EL252" s="29"/>
      <c r="ER252" s="3"/>
      <c r="ES252" s="3"/>
      <c r="ET252" s="3"/>
    </row>
    <row r="253" spans="4:150" ht="15.75" customHeight="1" x14ac:dyDescent="0.25">
      <c r="D253" s="54"/>
      <c r="E253" s="54"/>
      <c r="F253" s="55"/>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c r="BC253" s="29"/>
      <c r="BD253" s="29"/>
      <c r="BE253" s="29"/>
      <c r="BF253" s="29"/>
      <c r="BG253" s="29"/>
      <c r="BH253" s="29"/>
      <c r="BI253" s="29"/>
      <c r="BJ253" s="29"/>
      <c r="BK253" s="29"/>
      <c r="BL253" s="29"/>
      <c r="BM253" s="29"/>
      <c r="BN253" s="29"/>
      <c r="BO253" s="29"/>
      <c r="BP253" s="29"/>
      <c r="BQ253" s="29"/>
      <c r="BR253" s="29"/>
      <c r="BS253" s="29"/>
      <c r="BT253" s="29"/>
      <c r="BU253" s="29"/>
      <c r="BV253" s="29"/>
      <c r="BW253" s="29"/>
      <c r="BX253" s="29"/>
      <c r="BY253" s="29"/>
      <c r="BZ253" s="29"/>
      <c r="CA253" s="29"/>
      <c r="CB253" s="29"/>
      <c r="CC253" s="29"/>
      <c r="CD253" s="29"/>
      <c r="CE253" s="29"/>
      <c r="CF253" s="29"/>
      <c r="CG253" s="29"/>
      <c r="CH253" s="29"/>
      <c r="CI253" s="29"/>
      <c r="CJ253" s="29"/>
      <c r="CK253" s="29"/>
      <c r="CL253" s="29"/>
      <c r="CM253" s="29"/>
      <c r="CN253" s="29"/>
      <c r="CO253" s="29"/>
      <c r="CP253" s="29"/>
      <c r="CQ253" s="29"/>
      <c r="CR253" s="29"/>
      <c r="CS253" s="29"/>
      <c r="CT253" s="29"/>
      <c r="CU253" s="29"/>
      <c r="CV253" s="29"/>
      <c r="CW253" s="29"/>
      <c r="CX253" s="29"/>
      <c r="CY253" s="29"/>
      <c r="CZ253" s="29"/>
      <c r="DA253" s="29"/>
      <c r="DB253" s="29"/>
      <c r="DC253" s="29"/>
      <c r="DD253" s="29"/>
      <c r="DE253" s="29"/>
      <c r="DF253" s="29"/>
      <c r="DG253" s="29"/>
      <c r="DH253" s="29"/>
      <c r="DI253" s="29"/>
      <c r="DJ253" s="29"/>
      <c r="DK253" s="29"/>
      <c r="DL253" s="29"/>
      <c r="DM253" s="29"/>
      <c r="DN253" s="29"/>
      <c r="DO253" s="29"/>
      <c r="DP253" s="29"/>
      <c r="DQ253" s="29"/>
      <c r="DR253" s="29"/>
      <c r="DS253" s="29"/>
      <c r="DT253" s="29"/>
      <c r="DU253" s="29"/>
      <c r="DV253" s="29"/>
      <c r="DW253" s="29"/>
      <c r="DX253" s="29"/>
      <c r="DY253" s="29"/>
      <c r="DZ253" s="29"/>
      <c r="EA253" s="29"/>
      <c r="EB253" s="29"/>
      <c r="EC253" s="29"/>
      <c r="ED253" s="29"/>
      <c r="EE253" s="29"/>
      <c r="EF253" s="29"/>
      <c r="EG253" s="29"/>
      <c r="EH253" s="29"/>
      <c r="EI253" s="29"/>
      <c r="EJ253" s="29"/>
      <c r="EK253" s="29"/>
      <c r="EL253" s="29"/>
      <c r="ER253" s="3"/>
      <c r="ES253" s="3"/>
      <c r="ET253" s="3"/>
    </row>
  </sheetData>
  <mergeCells count="84">
    <mergeCell ref="FA7:FA9"/>
    <mergeCell ref="EW7:EW9"/>
    <mergeCell ref="EX7:EX9"/>
    <mergeCell ref="EW10:EW16"/>
    <mergeCell ref="EX10:EX16"/>
    <mergeCell ref="EY10:EY16"/>
    <mergeCell ref="EZ10:EZ16"/>
    <mergeCell ref="FA10:FA16"/>
    <mergeCell ref="A4:E4"/>
    <mergeCell ref="F4:FA4"/>
    <mergeCell ref="EU7:EU9"/>
    <mergeCell ref="EV7:EV9"/>
    <mergeCell ref="EY7:EY9"/>
    <mergeCell ref="EZ7:EZ9"/>
    <mergeCell ref="AB8:BE8"/>
    <mergeCell ref="BF8:CI8"/>
    <mergeCell ref="CJ8:DM8"/>
    <mergeCell ref="DN8:EQ8"/>
    <mergeCell ref="A5:E5"/>
    <mergeCell ref="F5:FA5"/>
    <mergeCell ref="H7:EQ7"/>
    <mergeCell ref="ER7:ER9"/>
    <mergeCell ref="ES7:ES9"/>
    <mergeCell ref="ET7:ET9"/>
    <mergeCell ref="A1:E3"/>
    <mergeCell ref="F1:FA1"/>
    <mergeCell ref="F2:FA2"/>
    <mergeCell ref="F3:EN3"/>
    <mergeCell ref="EO3:FA3"/>
    <mergeCell ref="FA17:FA23"/>
    <mergeCell ref="EX24:EX30"/>
    <mergeCell ref="FA24:FA30"/>
    <mergeCell ref="EX38:EX44"/>
    <mergeCell ref="EY38:EY44"/>
    <mergeCell ref="EZ38:EZ44"/>
    <mergeCell ref="FA38:FA44"/>
    <mergeCell ref="EX31:EX37"/>
    <mergeCell ref="EY31:EY37"/>
    <mergeCell ref="EZ31:EZ37"/>
    <mergeCell ref="FA31:FA37"/>
    <mergeCell ref="A38:A44"/>
    <mergeCell ref="A45:E47"/>
    <mergeCell ref="EY24:EY30"/>
    <mergeCell ref="EZ24:EZ30"/>
    <mergeCell ref="EW17:EW23"/>
    <mergeCell ref="EX17:EX23"/>
    <mergeCell ref="EY17:EY23"/>
    <mergeCell ref="EZ17:EZ23"/>
    <mergeCell ref="ER45:FA47"/>
    <mergeCell ref="EW24:EW30"/>
    <mergeCell ref="EW31:EW37"/>
    <mergeCell ref="EW38:EW44"/>
    <mergeCell ref="A31:A37"/>
    <mergeCell ref="B31:B37"/>
    <mergeCell ref="C31:C37"/>
    <mergeCell ref="D31:D37"/>
    <mergeCell ref="G53:M53"/>
    <mergeCell ref="N53:T53"/>
    <mergeCell ref="E17:E23"/>
    <mergeCell ref="B24:B30"/>
    <mergeCell ref="E24:E30"/>
    <mergeCell ref="B38:B44"/>
    <mergeCell ref="C38:C44"/>
    <mergeCell ref="D38:D44"/>
    <mergeCell ref="E38:E44"/>
    <mergeCell ref="C24:C30"/>
    <mergeCell ref="D24:D30"/>
    <mergeCell ref="E31:E37"/>
    <mergeCell ref="G51:M51"/>
    <mergeCell ref="N51:T51"/>
    <mergeCell ref="G52:M52"/>
    <mergeCell ref="N52:T52"/>
    <mergeCell ref="A17:A23"/>
    <mergeCell ref="B17:B23"/>
    <mergeCell ref="C17:C23"/>
    <mergeCell ref="D17:D23"/>
    <mergeCell ref="A24:A30"/>
    <mergeCell ref="A7:G8"/>
    <mergeCell ref="H8:AA8"/>
    <mergeCell ref="A10:A16"/>
    <mergeCell ref="B10:B16"/>
    <mergeCell ref="C10:C16"/>
    <mergeCell ref="D10:D16"/>
    <mergeCell ref="E10:E16"/>
  </mergeCells>
  <dataValidations count="2">
    <dataValidation type="custom" allowBlank="1" showErrorMessage="1" sqref="EW10 EZ38 EW17 EZ17 EW24 EZ24 EW31 EZ31 EW38" xr:uid="{00000000-0002-0000-0100-000000000000}">
      <formula1>LT(LEN(EW10),(2000))</formula1>
    </dataValidation>
    <dataValidation type="custom" allowBlank="1" showErrorMessage="1" sqref="EX31:EY31 EX10:EY10 EX17:EY17 EX24:EY24 EX38:EY38" xr:uid="{00000000-0002-0000-0100-000001000000}">
      <formula1>LT(LEN(EX10),(500))</formula1>
    </dataValidation>
  </dataValidations>
  <hyperlinks>
    <hyperlink ref="FA17" r:id="rId1" xr:uid="{00000000-0004-0000-0100-000000000000}"/>
    <hyperlink ref="FA31" r:id="rId2" xr:uid="{00000000-0004-0000-0100-000001000000}"/>
    <hyperlink ref="FA38" r:id="rId3" xr:uid="{00000000-0004-0000-0100-000002000000}"/>
  </hyperlinks>
  <printOptions horizontalCentered="1" verticalCentered="1"/>
  <pageMargins left="0" right="0" top="0.74803149606299213" bottom="0" header="0" footer="0"/>
  <pageSetup scale="20" orientation="landscape" r:id="rId4"/>
  <drawing r:id="rId5"/>
  <legacyDrawing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zoomScale="64" zoomScaleNormal="64" workbookViewId="0">
      <selection activeCell="H8" sqref="H8"/>
    </sheetView>
  </sheetViews>
  <sheetFormatPr baseColWidth="10" defaultColWidth="14.42578125" defaultRowHeight="15" customHeight="1" x14ac:dyDescent="0.25"/>
  <cols>
    <col min="1" max="1" width="16.5703125" customWidth="1"/>
    <col min="2" max="2" width="24.140625" customWidth="1"/>
    <col min="3" max="3" width="34.7109375" customWidth="1"/>
    <col min="4" max="4" width="9.5703125" customWidth="1"/>
    <col min="5" max="5" width="9.7109375" customWidth="1"/>
    <col min="6" max="6" width="11.85546875" customWidth="1"/>
    <col min="7" max="18" width="7.7109375" customWidth="1"/>
    <col min="19" max="19" width="9.7109375" customWidth="1"/>
    <col min="20" max="20" width="14.28515625" customWidth="1"/>
    <col min="21" max="21" width="14.7109375" customWidth="1"/>
    <col min="22" max="22" width="70.28515625" customWidth="1"/>
  </cols>
  <sheetData>
    <row r="1" spans="1:26" ht="43.5" customHeight="1" x14ac:dyDescent="0.25">
      <c r="A1" s="525"/>
      <c r="B1" s="454"/>
      <c r="C1" s="454"/>
      <c r="D1" s="560" t="s">
        <v>0</v>
      </c>
      <c r="E1" s="469"/>
      <c r="F1" s="469"/>
      <c r="G1" s="469"/>
      <c r="H1" s="469"/>
      <c r="I1" s="469"/>
      <c r="J1" s="469"/>
      <c r="K1" s="469"/>
      <c r="L1" s="469"/>
      <c r="M1" s="469"/>
      <c r="N1" s="469"/>
      <c r="O1" s="469"/>
      <c r="P1" s="469"/>
      <c r="Q1" s="469"/>
      <c r="R1" s="469"/>
      <c r="S1" s="469"/>
      <c r="T1" s="469"/>
      <c r="U1" s="469"/>
      <c r="V1" s="561"/>
    </row>
    <row r="2" spans="1:26" ht="64.5" customHeight="1" x14ac:dyDescent="0.25">
      <c r="A2" s="455"/>
      <c r="B2" s="456"/>
      <c r="C2" s="456"/>
      <c r="D2" s="562" t="s">
        <v>345</v>
      </c>
      <c r="E2" s="473"/>
      <c r="F2" s="473"/>
      <c r="G2" s="473"/>
      <c r="H2" s="473"/>
      <c r="I2" s="473"/>
      <c r="J2" s="473"/>
      <c r="K2" s="473"/>
      <c r="L2" s="473"/>
      <c r="M2" s="473"/>
      <c r="N2" s="473"/>
      <c r="O2" s="473"/>
      <c r="P2" s="473"/>
      <c r="Q2" s="473"/>
      <c r="R2" s="473"/>
      <c r="S2" s="473"/>
      <c r="T2" s="473"/>
      <c r="U2" s="473"/>
      <c r="V2" s="563"/>
    </row>
    <row r="3" spans="1:26" ht="43.5" customHeight="1" x14ac:dyDescent="0.25">
      <c r="A3" s="457"/>
      <c r="B3" s="458"/>
      <c r="C3" s="458"/>
      <c r="D3" s="564" t="s">
        <v>346</v>
      </c>
      <c r="E3" s="565"/>
      <c r="F3" s="565"/>
      <c r="G3" s="565"/>
      <c r="H3" s="565"/>
      <c r="I3" s="565"/>
      <c r="J3" s="565"/>
      <c r="K3" s="565"/>
      <c r="L3" s="565"/>
      <c r="M3" s="565"/>
      <c r="N3" s="565"/>
      <c r="O3" s="565"/>
      <c r="P3" s="565"/>
      <c r="Q3" s="565"/>
      <c r="R3" s="565"/>
      <c r="S3" s="565"/>
      <c r="T3" s="565"/>
      <c r="U3" s="566"/>
      <c r="V3" s="62" t="s">
        <v>347</v>
      </c>
    </row>
    <row r="4" spans="1:26" ht="43.5" customHeight="1" x14ac:dyDescent="0.25">
      <c r="A4" s="468" t="s">
        <v>4</v>
      </c>
      <c r="B4" s="469"/>
      <c r="C4" s="561"/>
      <c r="D4" s="567" t="s">
        <v>5</v>
      </c>
      <c r="E4" s="502"/>
      <c r="F4" s="502"/>
      <c r="G4" s="502"/>
      <c r="H4" s="502"/>
      <c r="I4" s="502"/>
      <c r="J4" s="502"/>
      <c r="K4" s="502"/>
      <c r="L4" s="502"/>
      <c r="M4" s="502"/>
      <c r="N4" s="502"/>
      <c r="O4" s="502"/>
      <c r="P4" s="502"/>
      <c r="Q4" s="502"/>
      <c r="R4" s="502"/>
      <c r="S4" s="502"/>
      <c r="T4" s="502"/>
      <c r="U4" s="502"/>
      <c r="V4" s="503"/>
    </row>
    <row r="5" spans="1:26" ht="43.5" customHeight="1" x14ac:dyDescent="0.25">
      <c r="A5" s="568" t="s">
        <v>6</v>
      </c>
      <c r="B5" s="565"/>
      <c r="C5" s="569"/>
      <c r="D5" s="570" t="s">
        <v>191</v>
      </c>
      <c r="E5" s="460"/>
      <c r="F5" s="460"/>
      <c r="G5" s="460"/>
      <c r="H5" s="460"/>
      <c r="I5" s="460"/>
      <c r="J5" s="460"/>
      <c r="K5" s="460"/>
      <c r="L5" s="460"/>
      <c r="M5" s="460"/>
      <c r="N5" s="460"/>
      <c r="O5" s="460"/>
      <c r="P5" s="460"/>
      <c r="Q5" s="460"/>
      <c r="R5" s="460"/>
      <c r="S5" s="460"/>
      <c r="T5" s="460"/>
      <c r="U5" s="460"/>
      <c r="V5" s="463"/>
    </row>
    <row r="6" spans="1:26" ht="18.75" customHeight="1" x14ac:dyDescent="0.25">
      <c r="A6" s="571"/>
      <c r="B6" s="460"/>
      <c r="C6" s="460"/>
      <c r="D6" s="460"/>
      <c r="E6" s="460"/>
      <c r="F6" s="460"/>
      <c r="G6" s="460"/>
      <c r="H6" s="460"/>
      <c r="I6" s="460"/>
      <c r="J6" s="460"/>
      <c r="K6" s="460"/>
      <c r="L6" s="460"/>
      <c r="M6" s="460"/>
      <c r="N6" s="460"/>
      <c r="O6" s="460"/>
      <c r="P6" s="460"/>
      <c r="Q6" s="460"/>
      <c r="R6" s="460"/>
      <c r="S6" s="460"/>
      <c r="T6" s="460"/>
      <c r="U6" s="460"/>
      <c r="V6" s="463"/>
    </row>
    <row r="7" spans="1:26" ht="34.5" customHeight="1" x14ac:dyDescent="0.25">
      <c r="A7" s="572" t="s">
        <v>348</v>
      </c>
      <c r="B7" s="573" t="s">
        <v>349</v>
      </c>
      <c r="C7" s="573" t="s">
        <v>350</v>
      </c>
      <c r="D7" s="574" t="s">
        <v>351</v>
      </c>
      <c r="E7" s="575"/>
      <c r="F7" s="576" t="s">
        <v>352</v>
      </c>
      <c r="G7" s="469"/>
      <c r="H7" s="469"/>
      <c r="I7" s="469"/>
      <c r="J7" s="469"/>
      <c r="K7" s="469"/>
      <c r="L7" s="469"/>
      <c r="M7" s="469"/>
      <c r="N7" s="469"/>
      <c r="O7" s="469"/>
      <c r="P7" s="469"/>
      <c r="Q7" s="469"/>
      <c r="R7" s="469"/>
      <c r="S7" s="575"/>
      <c r="T7" s="577" t="s">
        <v>353</v>
      </c>
      <c r="U7" s="575"/>
      <c r="V7" s="578" t="s">
        <v>354</v>
      </c>
      <c r="W7" s="63"/>
      <c r="X7" s="63"/>
      <c r="Y7" s="63"/>
      <c r="Z7" s="63"/>
    </row>
    <row r="8" spans="1:26" ht="39.75" customHeight="1" x14ac:dyDescent="0.25">
      <c r="A8" s="532"/>
      <c r="B8" s="533"/>
      <c r="C8" s="533"/>
      <c r="D8" s="64" t="s">
        <v>355</v>
      </c>
      <c r="E8" s="64" t="s">
        <v>356</v>
      </c>
      <c r="F8" s="65" t="s">
        <v>357</v>
      </c>
      <c r="G8" s="66" t="s">
        <v>358</v>
      </c>
      <c r="H8" s="66" t="s">
        <v>359</v>
      </c>
      <c r="I8" s="66" t="s">
        <v>360</v>
      </c>
      <c r="J8" s="66" t="s">
        <v>361</v>
      </c>
      <c r="K8" s="66" t="s">
        <v>362</v>
      </c>
      <c r="L8" s="66" t="s">
        <v>363</v>
      </c>
      <c r="M8" s="66" t="s">
        <v>364</v>
      </c>
      <c r="N8" s="66" t="s">
        <v>365</v>
      </c>
      <c r="O8" s="66" t="s">
        <v>366</v>
      </c>
      <c r="P8" s="66" t="s">
        <v>367</v>
      </c>
      <c r="Q8" s="66" t="s">
        <v>368</v>
      </c>
      <c r="R8" s="66" t="s">
        <v>369</v>
      </c>
      <c r="S8" s="67" t="s">
        <v>370</v>
      </c>
      <c r="T8" s="67" t="s">
        <v>371</v>
      </c>
      <c r="U8" s="67" t="s">
        <v>372</v>
      </c>
      <c r="V8" s="484"/>
      <c r="W8" s="63"/>
      <c r="X8" s="63"/>
      <c r="Y8" s="63"/>
      <c r="Z8" s="63"/>
    </row>
    <row r="9" spans="1:26" ht="49.5" customHeight="1" x14ac:dyDescent="0.25">
      <c r="A9" s="542" t="s">
        <v>323</v>
      </c>
      <c r="B9" s="542" t="s">
        <v>324</v>
      </c>
      <c r="C9" s="545" t="s">
        <v>373</v>
      </c>
      <c r="D9" s="544" t="s">
        <v>374</v>
      </c>
      <c r="E9" s="544" t="s">
        <v>374</v>
      </c>
      <c r="F9" s="68" t="s">
        <v>375</v>
      </c>
      <c r="G9" s="236">
        <v>0.02</v>
      </c>
      <c r="H9" s="236">
        <v>0.02</v>
      </c>
      <c r="I9" s="236">
        <v>0.05</v>
      </c>
      <c r="J9" s="236">
        <v>0.1</v>
      </c>
      <c r="K9" s="236">
        <v>0.15</v>
      </c>
      <c r="L9" s="236">
        <v>0.15</v>
      </c>
      <c r="M9" s="236">
        <v>0.15</v>
      </c>
      <c r="N9" s="236">
        <v>0.1</v>
      </c>
      <c r="O9" s="236">
        <v>0.1</v>
      </c>
      <c r="P9" s="236">
        <v>0.06</v>
      </c>
      <c r="Q9" s="236">
        <v>0.05</v>
      </c>
      <c r="R9" s="236">
        <v>0.05</v>
      </c>
      <c r="S9" s="69">
        <f t="shared" ref="S9:S24" si="0">SUM(G9:R9)</f>
        <v>1</v>
      </c>
      <c r="T9" s="552">
        <v>0.2</v>
      </c>
      <c r="U9" s="548">
        <v>0.12</v>
      </c>
      <c r="V9" s="550" t="s">
        <v>860</v>
      </c>
    </row>
    <row r="10" spans="1:26" ht="49.5" customHeight="1" x14ac:dyDescent="0.25">
      <c r="A10" s="480"/>
      <c r="B10" s="480"/>
      <c r="C10" s="546"/>
      <c r="D10" s="543"/>
      <c r="E10" s="543"/>
      <c r="F10" s="70" t="s">
        <v>376</v>
      </c>
      <c r="G10" s="237">
        <v>0.02</v>
      </c>
      <c r="H10" s="237">
        <v>0.02</v>
      </c>
      <c r="I10" s="237">
        <v>0.05</v>
      </c>
      <c r="J10" s="237">
        <v>0.1</v>
      </c>
      <c r="K10" s="237">
        <v>0.15</v>
      </c>
      <c r="L10" s="237">
        <v>0.15</v>
      </c>
      <c r="M10" s="237">
        <v>0.15</v>
      </c>
      <c r="N10" s="237">
        <v>0.1</v>
      </c>
      <c r="O10" s="237">
        <v>0.1</v>
      </c>
      <c r="P10" s="237"/>
      <c r="Q10" s="237"/>
      <c r="R10" s="237"/>
      <c r="S10" s="71">
        <f t="shared" si="0"/>
        <v>0.84</v>
      </c>
      <c r="T10" s="553"/>
      <c r="U10" s="579"/>
      <c r="V10" s="551"/>
    </row>
    <row r="11" spans="1:26" ht="49.5" customHeight="1" x14ac:dyDescent="0.25">
      <c r="A11" s="480"/>
      <c r="B11" s="480"/>
      <c r="C11" s="545" t="s">
        <v>377</v>
      </c>
      <c r="D11" s="544" t="s">
        <v>374</v>
      </c>
      <c r="E11" s="544" t="s">
        <v>374</v>
      </c>
      <c r="F11" s="72" t="s">
        <v>375</v>
      </c>
      <c r="G11" s="237">
        <v>0.02</v>
      </c>
      <c r="H11" s="237">
        <v>0.02</v>
      </c>
      <c r="I11" s="237">
        <v>0.05</v>
      </c>
      <c r="J11" s="237">
        <v>0.1</v>
      </c>
      <c r="K11" s="237">
        <v>0.15</v>
      </c>
      <c r="L11" s="237">
        <v>0.15</v>
      </c>
      <c r="M11" s="237">
        <v>0.15</v>
      </c>
      <c r="N11" s="237">
        <v>0.1</v>
      </c>
      <c r="O11" s="237">
        <v>0.1</v>
      </c>
      <c r="P11" s="237">
        <v>0.06</v>
      </c>
      <c r="Q11" s="237">
        <v>0.05</v>
      </c>
      <c r="R11" s="237">
        <v>0.05</v>
      </c>
      <c r="S11" s="73">
        <f t="shared" si="0"/>
        <v>1</v>
      </c>
      <c r="T11" s="553"/>
      <c r="U11" s="580">
        <v>0.08</v>
      </c>
      <c r="V11" s="550" t="s">
        <v>861</v>
      </c>
    </row>
    <row r="12" spans="1:26" ht="49.5" customHeight="1" x14ac:dyDescent="0.25">
      <c r="A12" s="543"/>
      <c r="B12" s="543"/>
      <c r="C12" s="546"/>
      <c r="D12" s="543"/>
      <c r="E12" s="543"/>
      <c r="F12" s="74" t="s">
        <v>376</v>
      </c>
      <c r="G12" s="238">
        <v>0.02</v>
      </c>
      <c r="H12" s="238">
        <v>0.02</v>
      </c>
      <c r="I12" s="238">
        <v>0.05</v>
      </c>
      <c r="J12" s="238">
        <v>0.1</v>
      </c>
      <c r="K12" s="238">
        <v>0.15</v>
      </c>
      <c r="L12" s="238">
        <v>0.15</v>
      </c>
      <c r="M12" s="238">
        <v>0.15</v>
      </c>
      <c r="N12" s="238">
        <v>0.1</v>
      </c>
      <c r="O12" s="238">
        <v>0.1</v>
      </c>
      <c r="P12" s="238"/>
      <c r="Q12" s="238"/>
      <c r="R12" s="238"/>
      <c r="S12" s="75">
        <f t="shared" si="0"/>
        <v>0.84</v>
      </c>
      <c r="T12" s="555"/>
      <c r="U12" s="557"/>
      <c r="V12" s="551"/>
    </row>
    <row r="13" spans="1:26" ht="49.5" customHeight="1" x14ac:dyDescent="0.25">
      <c r="A13" s="542" t="s">
        <v>332</v>
      </c>
      <c r="B13" s="542" t="s">
        <v>333</v>
      </c>
      <c r="C13" s="545" t="s">
        <v>378</v>
      </c>
      <c r="D13" s="544" t="s">
        <v>374</v>
      </c>
      <c r="E13" s="544" t="s">
        <v>374</v>
      </c>
      <c r="F13" s="68" t="s">
        <v>375</v>
      </c>
      <c r="G13" s="236">
        <v>0.03</v>
      </c>
      <c r="H13" s="236">
        <v>0.04</v>
      </c>
      <c r="I13" s="236">
        <v>0.06</v>
      </c>
      <c r="J13" s="236">
        <v>7.0000000000000007E-2</v>
      </c>
      <c r="K13" s="236">
        <v>0.11</v>
      </c>
      <c r="L13" s="236">
        <v>0.16</v>
      </c>
      <c r="M13" s="236">
        <v>0.17</v>
      </c>
      <c r="N13" s="236">
        <v>0.12</v>
      </c>
      <c r="O13" s="236">
        <v>0.08</v>
      </c>
      <c r="P13" s="236">
        <v>7.0000000000000007E-2</v>
      </c>
      <c r="Q13" s="236">
        <v>0.05</v>
      </c>
      <c r="R13" s="236">
        <v>0.04</v>
      </c>
      <c r="S13" s="69">
        <f t="shared" si="0"/>
        <v>1</v>
      </c>
      <c r="T13" s="558">
        <v>0.2</v>
      </c>
      <c r="U13" s="548">
        <v>0.2</v>
      </c>
      <c r="V13" s="550" t="s">
        <v>862</v>
      </c>
    </row>
    <row r="14" spans="1:26" ht="49.5" customHeight="1" x14ac:dyDescent="0.25">
      <c r="A14" s="543"/>
      <c r="B14" s="543"/>
      <c r="C14" s="546"/>
      <c r="D14" s="543"/>
      <c r="E14" s="543"/>
      <c r="F14" s="76" t="s">
        <v>376</v>
      </c>
      <c r="G14" s="238">
        <v>0.03</v>
      </c>
      <c r="H14" s="239">
        <v>0.04</v>
      </c>
      <c r="I14" s="239">
        <v>0.06</v>
      </c>
      <c r="J14" s="239">
        <v>7.0000000000000007E-2</v>
      </c>
      <c r="K14" s="239">
        <v>0.11</v>
      </c>
      <c r="L14" s="239">
        <v>0.16</v>
      </c>
      <c r="M14" s="239">
        <v>0.17</v>
      </c>
      <c r="N14" s="239">
        <v>0.12</v>
      </c>
      <c r="O14" s="240">
        <v>0.08</v>
      </c>
      <c r="P14" s="240"/>
      <c r="Q14" s="240"/>
      <c r="R14" s="240"/>
      <c r="S14" s="77">
        <f t="shared" si="0"/>
        <v>0.84</v>
      </c>
      <c r="T14" s="559"/>
      <c r="U14" s="549"/>
      <c r="V14" s="551"/>
    </row>
    <row r="15" spans="1:26" ht="49.5" customHeight="1" x14ac:dyDescent="0.25">
      <c r="A15" s="542" t="s">
        <v>334</v>
      </c>
      <c r="B15" s="542" t="s">
        <v>335</v>
      </c>
      <c r="C15" s="545" t="s">
        <v>379</v>
      </c>
      <c r="D15" s="544" t="s">
        <v>374</v>
      </c>
      <c r="E15" s="544" t="s">
        <v>374</v>
      </c>
      <c r="F15" s="68" t="s">
        <v>375</v>
      </c>
      <c r="G15" s="241">
        <v>0.03</v>
      </c>
      <c r="H15" s="236">
        <v>0.04</v>
      </c>
      <c r="I15" s="236">
        <v>0.06</v>
      </c>
      <c r="J15" s="236">
        <v>7.0000000000000007E-2</v>
      </c>
      <c r="K15" s="236">
        <v>0.08</v>
      </c>
      <c r="L15" s="236">
        <v>0.1</v>
      </c>
      <c r="M15" s="236">
        <v>0.1</v>
      </c>
      <c r="N15" s="236">
        <v>0.1</v>
      </c>
      <c r="O15" s="236">
        <v>0.09</v>
      </c>
      <c r="P15" s="236">
        <v>0.1</v>
      </c>
      <c r="Q15" s="236">
        <v>0.11</v>
      </c>
      <c r="R15" s="236">
        <v>0.12</v>
      </c>
      <c r="S15" s="78">
        <f t="shared" si="0"/>
        <v>0.99999999999999989</v>
      </c>
      <c r="T15" s="552">
        <v>0.2</v>
      </c>
      <c r="U15" s="548">
        <v>0.15</v>
      </c>
      <c r="V15" s="550" t="s">
        <v>863</v>
      </c>
    </row>
    <row r="16" spans="1:26" ht="49.5" customHeight="1" x14ac:dyDescent="0.25">
      <c r="A16" s="480"/>
      <c r="B16" s="480"/>
      <c r="C16" s="546"/>
      <c r="D16" s="543"/>
      <c r="E16" s="543"/>
      <c r="F16" s="70" t="s">
        <v>376</v>
      </c>
      <c r="G16" s="242">
        <v>0.03</v>
      </c>
      <c r="H16" s="237">
        <v>0.04</v>
      </c>
      <c r="I16" s="237">
        <v>0.06</v>
      </c>
      <c r="J16" s="237">
        <v>7.0000000000000007E-2</v>
      </c>
      <c r="K16" s="237">
        <v>0.08</v>
      </c>
      <c r="L16" s="237">
        <v>0.1</v>
      </c>
      <c r="M16" s="237">
        <v>0.1</v>
      </c>
      <c r="N16" s="237">
        <v>0.1</v>
      </c>
      <c r="O16" s="237">
        <v>0.09</v>
      </c>
      <c r="P16" s="237"/>
      <c r="Q16" s="237"/>
      <c r="R16" s="237"/>
      <c r="S16" s="79">
        <f t="shared" si="0"/>
        <v>0.66999999999999993</v>
      </c>
      <c r="T16" s="553"/>
      <c r="U16" s="549"/>
      <c r="V16" s="551"/>
    </row>
    <row r="17" spans="1:22" ht="49.5" customHeight="1" x14ac:dyDescent="0.25">
      <c r="A17" s="480"/>
      <c r="B17" s="480"/>
      <c r="C17" s="545" t="s">
        <v>380</v>
      </c>
      <c r="D17" s="544" t="s">
        <v>374</v>
      </c>
      <c r="E17" s="544" t="s">
        <v>374</v>
      </c>
      <c r="F17" s="72" t="s">
        <v>375</v>
      </c>
      <c r="G17" s="241">
        <v>0.03</v>
      </c>
      <c r="H17" s="236">
        <v>0.04</v>
      </c>
      <c r="I17" s="236">
        <v>0.06</v>
      </c>
      <c r="J17" s="236">
        <v>0.06</v>
      </c>
      <c r="K17" s="236">
        <v>0.08</v>
      </c>
      <c r="L17" s="236">
        <v>0.09</v>
      </c>
      <c r="M17" s="236">
        <v>0.1</v>
      </c>
      <c r="N17" s="236">
        <v>0.1</v>
      </c>
      <c r="O17" s="236">
        <v>0.1</v>
      </c>
      <c r="P17" s="236">
        <v>0.11</v>
      </c>
      <c r="Q17" s="236">
        <v>0.11</v>
      </c>
      <c r="R17" s="243">
        <v>0.12</v>
      </c>
      <c r="S17" s="79">
        <f t="shared" si="0"/>
        <v>0.99999999999999989</v>
      </c>
      <c r="T17" s="553"/>
      <c r="U17" s="548">
        <v>0.05</v>
      </c>
      <c r="V17" s="550" t="s">
        <v>864</v>
      </c>
    </row>
    <row r="18" spans="1:22" ht="49.5" customHeight="1" x14ac:dyDescent="0.25">
      <c r="A18" s="543"/>
      <c r="B18" s="543"/>
      <c r="C18" s="546"/>
      <c r="D18" s="543"/>
      <c r="E18" s="543"/>
      <c r="F18" s="76" t="s">
        <v>376</v>
      </c>
      <c r="G18" s="238">
        <v>0.03</v>
      </c>
      <c r="H18" s="239">
        <v>0.04</v>
      </c>
      <c r="I18" s="239">
        <v>0.06</v>
      </c>
      <c r="J18" s="239">
        <v>0.06</v>
      </c>
      <c r="K18" s="239">
        <v>0.08</v>
      </c>
      <c r="L18" s="239">
        <v>0.09</v>
      </c>
      <c r="M18" s="239">
        <v>0.1</v>
      </c>
      <c r="N18" s="239">
        <v>0.1</v>
      </c>
      <c r="O18" s="240">
        <v>0.1</v>
      </c>
      <c r="P18" s="240"/>
      <c r="Q18" s="240"/>
      <c r="R18" s="240"/>
      <c r="S18" s="80">
        <f t="shared" si="0"/>
        <v>0.65999999999999992</v>
      </c>
      <c r="T18" s="546"/>
      <c r="U18" s="549"/>
      <c r="V18" s="551"/>
    </row>
    <row r="19" spans="1:22" ht="49.5" customHeight="1" x14ac:dyDescent="0.25">
      <c r="A19" s="542" t="s">
        <v>336</v>
      </c>
      <c r="B19" s="542" t="s">
        <v>337</v>
      </c>
      <c r="C19" s="545" t="s">
        <v>381</v>
      </c>
      <c r="D19" s="544" t="s">
        <v>374</v>
      </c>
      <c r="E19" s="544" t="s">
        <v>374</v>
      </c>
      <c r="F19" s="68" t="s">
        <v>375</v>
      </c>
      <c r="G19" s="236">
        <v>0.02</v>
      </c>
      <c r="H19" s="236">
        <v>6.5000000000000002E-2</v>
      </c>
      <c r="I19" s="236">
        <v>8.5000000000000006E-2</v>
      </c>
      <c r="J19" s="236">
        <v>8.5000000000000006E-2</v>
      </c>
      <c r="K19" s="236">
        <v>8.5000000000000006E-2</v>
      </c>
      <c r="L19" s="236">
        <v>0.09</v>
      </c>
      <c r="M19" s="236">
        <v>9.5000000000000001E-2</v>
      </c>
      <c r="N19" s="236">
        <v>9.5000000000000001E-2</v>
      </c>
      <c r="O19" s="236">
        <v>9.5000000000000001E-2</v>
      </c>
      <c r="P19" s="236">
        <v>9.5000000000000001E-2</v>
      </c>
      <c r="Q19" s="236">
        <v>9.5000000000000001E-2</v>
      </c>
      <c r="R19" s="236">
        <v>9.5000000000000001E-2</v>
      </c>
      <c r="S19" s="69">
        <f t="shared" si="0"/>
        <v>0.99999999999999989</v>
      </c>
      <c r="T19" s="554">
        <v>0.2</v>
      </c>
      <c r="U19" s="581">
        <v>0.2</v>
      </c>
      <c r="V19" s="550" t="s">
        <v>865</v>
      </c>
    </row>
    <row r="20" spans="1:22" ht="49.5" customHeight="1" x14ac:dyDescent="0.25">
      <c r="A20" s="543"/>
      <c r="B20" s="543"/>
      <c r="C20" s="546"/>
      <c r="D20" s="543"/>
      <c r="E20" s="543"/>
      <c r="F20" s="76" t="s">
        <v>376</v>
      </c>
      <c r="G20" s="242">
        <v>0.02</v>
      </c>
      <c r="H20" s="242">
        <v>6.5000000000000002E-2</v>
      </c>
      <c r="I20" s="242">
        <v>8.5000000000000006E-2</v>
      </c>
      <c r="J20" s="242">
        <v>8.5000000000000006E-2</v>
      </c>
      <c r="K20" s="242">
        <v>8.5000000000000006E-2</v>
      </c>
      <c r="L20" s="242">
        <v>0.09</v>
      </c>
      <c r="M20" s="242">
        <v>9.5000000000000001E-2</v>
      </c>
      <c r="N20" s="242">
        <v>9.5000000000000001E-2</v>
      </c>
      <c r="O20" s="242">
        <v>9.5000000000000001E-2</v>
      </c>
      <c r="P20" s="242"/>
      <c r="Q20" s="242"/>
      <c r="R20" s="242"/>
      <c r="S20" s="81">
        <f t="shared" si="0"/>
        <v>0.71499999999999997</v>
      </c>
      <c r="T20" s="549"/>
      <c r="U20" s="546"/>
      <c r="V20" s="582"/>
    </row>
    <row r="21" spans="1:22" ht="49.5" customHeight="1" x14ac:dyDescent="0.25">
      <c r="A21" s="542" t="s">
        <v>338</v>
      </c>
      <c r="B21" s="542" t="s">
        <v>339</v>
      </c>
      <c r="C21" s="547" t="s">
        <v>382</v>
      </c>
      <c r="D21" s="544" t="s">
        <v>374</v>
      </c>
      <c r="E21" s="544" t="s">
        <v>374</v>
      </c>
      <c r="F21" s="82" t="s">
        <v>375</v>
      </c>
      <c r="G21" s="236">
        <v>0.02</v>
      </c>
      <c r="H21" s="236">
        <v>0.03</v>
      </c>
      <c r="I21" s="236">
        <v>0.05</v>
      </c>
      <c r="J21" s="236">
        <v>0.08</v>
      </c>
      <c r="K21" s="236">
        <v>0.12</v>
      </c>
      <c r="L21" s="236">
        <v>0.17</v>
      </c>
      <c r="M21" s="236">
        <v>0.18</v>
      </c>
      <c r="N21" s="236">
        <v>0.13</v>
      </c>
      <c r="O21" s="236">
        <v>0.09</v>
      </c>
      <c r="P21" s="236">
        <v>0.06</v>
      </c>
      <c r="Q21" s="236">
        <v>0.04</v>
      </c>
      <c r="R21" s="236">
        <v>0.03</v>
      </c>
      <c r="S21" s="69">
        <f t="shared" si="0"/>
        <v>1</v>
      </c>
      <c r="T21" s="552">
        <v>0.2</v>
      </c>
      <c r="U21" s="556">
        <v>0.12</v>
      </c>
      <c r="V21" s="550" t="s">
        <v>866</v>
      </c>
    </row>
    <row r="22" spans="1:22" ht="49.5" customHeight="1" x14ac:dyDescent="0.25">
      <c r="A22" s="480"/>
      <c r="B22" s="480"/>
      <c r="C22" s="546"/>
      <c r="D22" s="543"/>
      <c r="E22" s="543"/>
      <c r="F22" s="74" t="s">
        <v>376</v>
      </c>
      <c r="G22" s="238">
        <v>0.02</v>
      </c>
      <c r="H22" s="238">
        <v>0.03</v>
      </c>
      <c r="I22" s="238">
        <v>0.05</v>
      </c>
      <c r="J22" s="238">
        <v>0.08</v>
      </c>
      <c r="K22" s="238">
        <v>0.12</v>
      </c>
      <c r="L22" s="244">
        <v>0.17</v>
      </c>
      <c r="M22" s="244">
        <v>0.18</v>
      </c>
      <c r="N22" s="244">
        <v>0.13</v>
      </c>
      <c r="O22" s="244">
        <v>0.09</v>
      </c>
      <c r="P22" s="244"/>
      <c r="Q22" s="244"/>
      <c r="R22" s="244"/>
      <c r="S22" s="75">
        <f t="shared" si="0"/>
        <v>0.86999999999999988</v>
      </c>
      <c r="T22" s="553"/>
      <c r="U22" s="557"/>
      <c r="V22" s="551"/>
    </row>
    <row r="23" spans="1:22" ht="49.5" customHeight="1" x14ac:dyDescent="0.25">
      <c r="A23" s="480"/>
      <c r="B23" s="480"/>
      <c r="C23" s="547" t="s">
        <v>383</v>
      </c>
      <c r="D23" s="544" t="s">
        <v>374</v>
      </c>
      <c r="E23" s="544" t="s">
        <v>374</v>
      </c>
      <c r="F23" s="68" t="s">
        <v>375</v>
      </c>
      <c r="G23" s="236">
        <v>0.02</v>
      </c>
      <c r="H23" s="236">
        <v>0.03</v>
      </c>
      <c r="I23" s="236">
        <v>0.05</v>
      </c>
      <c r="J23" s="236">
        <v>0.08</v>
      </c>
      <c r="K23" s="236">
        <v>0.12</v>
      </c>
      <c r="L23" s="236">
        <v>0.17</v>
      </c>
      <c r="M23" s="236">
        <v>0.18</v>
      </c>
      <c r="N23" s="236">
        <v>0.13</v>
      </c>
      <c r="O23" s="236">
        <v>0.09</v>
      </c>
      <c r="P23" s="236">
        <v>0.06</v>
      </c>
      <c r="Q23" s="236">
        <v>0.04</v>
      </c>
      <c r="R23" s="236">
        <v>0.03</v>
      </c>
      <c r="S23" s="69">
        <f t="shared" si="0"/>
        <v>1</v>
      </c>
      <c r="T23" s="553"/>
      <c r="U23" s="548">
        <v>0.08</v>
      </c>
      <c r="V23" s="550" t="s">
        <v>867</v>
      </c>
    </row>
    <row r="24" spans="1:22" ht="49.5" customHeight="1" x14ac:dyDescent="0.25">
      <c r="A24" s="543"/>
      <c r="B24" s="543"/>
      <c r="C24" s="546"/>
      <c r="D24" s="543"/>
      <c r="E24" s="543"/>
      <c r="F24" s="74" t="s">
        <v>376</v>
      </c>
      <c r="G24" s="238">
        <v>0.02</v>
      </c>
      <c r="H24" s="238">
        <v>0.03</v>
      </c>
      <c r="I24" s="238">
        <v>0.05</v>
      </c>
      <c r="J24" s="238">
        <v>0.08</v>
      </c>
      <c r="K24" s="238">
        <v>0.12</v>
      </c>
      <c r="L24" s="244">
        <v>0.17</v>
      </c>
      <c r="M24" s="244">
        <v>0.18</v>
      </c>
      <c r="N24" s="244">
        <v>0.13</v>
      </c>
      <c r="O24" s="244">
        <v>0.09</v>
      </c>
      <c r="P24" s="244"/>
      <c r="Q24" s="244"/>
      <c r="R24" s="244"/>
      <c r="S24" s="75">
        <f t="shared" si="0"/>
        <v>0.86999999999999988</v>
      </c>
      <c r="T24" s="555"/>
      <c r="U24" s="557"/>
      <c r="V24" s="551"/>
    </row>
    <row r="25" spans="1:22" ht="18.75" customHeight="1" x14ac:dyDescent="0.25">
      <c r="A25" s="583" t="s">
        <v>384</v>
      </c>
      <c r="B25" s="465"/>
      <c r="C25" s="465"/>
      <c r="D25" s="465"/>
      <c r="E25" s="465"/>
      <c r="F25" s="465"/>
      <c r="G25" s="465"/>
      <c r="H25" s="465"/>
      <c r="I25" s="465"/>
      <c r="J25" s="465"/>
      <c r="K25" s="465"/>
      <c r="L25" s="465"/>
      <c r="M25" s="465"/>
      <c r="N25" s="465"/>
      <c r="O25" s="465"/>
      <c r="P25" s="465"/>
      <c r="Q25" s="465"/>
      <c r="R25" s="465"/>
      <c r="S25" s="584"/>
      <c r="T25" s="83">
        <f t="shared" ref="T25:U25" si="1">SUM(T9:T24)</f>
        <v>1</v>
      </c>
      <c r="U25" s="83">
        <f t="shared" si="1"/>
        <v>1</v>
      </c>
      <c r="V25" s="84"/>
    </row>
    <row r="26" spans="1:22" ht="12.75" customHeight="1" x14ac:dyDescent="0.25">
      <c r="A26" s="63"/>
      <c r="B26" s="63"/>
      <c r="C26" s="85"/>
      <c r="D26" s="63"/>
      <c r="E26" s="63"/>
      <c r="F26" s="63"/>
      <c r="G26" s="63"/>
      <c r="H26" s="63"/>
      <c r="I26" s="63"/>
      <c r="J26" s="63"/>
      <c r="K26" s="63"/>
      <c r="L26" s="63"/>
      <c r="M26" s="63"/>
      <c r="N26" s="86"/>
      <c r="O26" s="86"/>
      <c r="P26" s="86"/>
      <c r="Q26" s="86"/>
      <c r="R26" s="86"/>
      <c r="S26" s="86"/>
      <c r="T26" s="86"/>
      <c r="U26" s="86"/>
      <c r="V26" s="63"/>
    </row>
    <row r="27" spans="1:22" ht="12.75" customHeight="1" x14ac:dyDescent="0.25">
      <c r="A27" s="63"/>
      <c r="B27" s="63"/>
      <c r="C27" s="85"/>
      <c r="D27" s="63"/>
      <c r="E27" s="63"/>
      <c r="F27" s="63"/>
      <c r="G27" s="63"/>
      <c r="H27" s="63"/>
      <c r="I27" s="63"/>
      <c r="J27" s="63"/>
      <c r="K27" s="63"/>
      <c r="L27" s="63"/>
      <c r="M27" s="63"/>
      <c r="N27" s="86"/>
      <c r="O27" s="86"/>
      <c r="P27" s="86"/>
      <c r="Q27" s="86"/>
      <c r="R27" s="86"/>
      <c r="S27" s="86"/>
      <c r="T27" s="86"/>
      <c r="U27" s="86"/>
      <c r="V27" s="63"/>
    </row>
    <row r="28" spans="1:22" ht="12.75" customHeight="1" x14ac:dyDescent="0.25">
      <c r="A28" s="28" t="s">
        <v>183</v>
      </c>
      <c r="B28" s="494" t="s">
        <v>184</v>
      </c>
      <c r="C28" s="473"/>
      <c r="D28" s="473"/>
      <c r="E28" s="473"/>
      <c r="F28" s="473"/>
      <c r="G28" s="473"/>
      <c r="H28" s="474"/>
      <c r="I28" s="495" t="s">
        <v>185</v>
      </c>
      <c r="J28" s="473"/>
      <c r="K28" s="473"/>
      <c r="L28" s="473"/>
      <c r="M28" s="473"/>
      <c r="N28" s="473"/>
      <c r="O28" s="474"/>
      <c r="P28" s="86"/>
      <c r="Q28" s="86"/>
      <c r="R28" s="86"/>
      <c r="S28" s="86"/>
      <c r="T28" s="86"/>
      <c r="U28" s="86"/>
      <c r="V28" s="63"/>
    </row>
    <row r="29" spans="1:22" ht="12.75" customHeight="1" x14ac:dyDescent="0.25">
      <c r="A29" s="30">
        <v>13</v>
      </c>
      <c r="B29" s="472" t="s">
        <v>186</v>
      </c>
      <c r="C29" s="473"/>
      <c r="D29" s="473"/>
      <c r="E29" s="473"/>
      <c r="F29" s="473"/>
      <c r="G29" s="473"/>
      <c r="H29" s="474"/>
      <c r="I29" s="472" t="s">
        <v>187</v>
      </c>
      <c r="J29" s="473"/>
      <c r="K29" s="473"/>
      <c r="L29" s="473"/>
      <c r="M29" s="473"/>
      <c r="N29" s="473"/>
      <c r="O29" s="474"/>
      <c r="P29" s="86"/>
      <c r="Q29" s="86"/>
      <c r="R29" s="86"/>
      <c r="S29" s="86"/>
      <c r="T29" s="86"/>
      <c r="U29" s="86"/>
      <c r="V29" s="63"/>
    </row>
    <row r="30" spans="1:22" ht="12.75" customHeight="1" x14ac:dyDescent="0.25">
      <c r="A30" s="30">
        <v>14</v>
      </c>
      <c r="B30" s="472" t="s">
        <v>385</v>
      </c>
      <c r="C30" s="473"/>
      <c r="D30" s="473"/>
      <c r="E30" s="473"/>
      <c r="F30" s="473"/>
      <c r="G30" s="473"/>
      <c r="H30" s="474"/>
      <c r="I30" s="475" t="s">
        <v>189</v>
      </c>
      <c r="J30" s="473"/>
      <c r="K30" s="473"/>
      <c r="L30" s="473"/>
      <c r="M30" s="473"/>
      <c r="N30" s="473"/>
      <c r="O30" s="474"/>
      <c r="P30" s="86"/>
      <c r="Q30" s="86"/>
      <c r="R30" s="86"/>
      <c r="S30" s="86"/>
      <c r="T30" s="86"/>
      <c r="U30" s="86"/>
      <c r="V30" s="63"/>
    </row>
    <row r="31" spans="1:22" ht="12.75" customHeight="1" x14ac:dyDescent="0.25">
      <c r="A31" s="63"/>
      <c r="B31" s="63"/>
      <c r="C31" s="85"/>
      <c r="D31" s="63"/>
      <c r="E31" s="63"/>
      <c r="F31" s="63"/>
      <c r="G31" s="63"/>
      <c r="H31" s="63"/>
      <c r="I31" s="63"/>
      <c r="J31" s="63"/>
      <c r="K31" s="63"/>
      <c r="L31" s="63"/>
      <c r="M31" s="63"/>
      <c r="N31" s="86"/>
      <c r="O31" s="86"/>
      <c r="P31" s="86"/>
      <c r="Q31" s="86"/>
      <c r="R31" s="86"/>
      <c r="S31" s="86"/>
      <c r="T31" s="86"/>
      <c r="U31" s="86"/>
      <c r="V31" s="63"/>
    </row>
    <row r="32" spans="1:22" ht="12.75" customHeight="1" x14ac:dyDescent="0.25">
      <c r="A32" s="63"/>
      <c r="B32" s="63"/>
      <c r="C32" s="85"/>
      <c r="D32" s="63"/>
      <c r="E32" s="63"/>
      <c r="F32" s="63"/>
      <c r="G32" s="63"/>
      <c r="H32" s="63"/>
      <c r="I32" s="63"/>
      <c r="J32" s="63"/>
      <c r="K32" s="63"/>
      <c r="L32" s="63"/>
      <c r="M32" s="63"/>
      <c r="N32" s="86"/>
      <c r="O32" s="86"/>
      <c r="P32" s="86"/>
      <c r="Q32" s="86"/>
      <c r="R32" s="86"/>
      <c r="S32" s="86"/>
      <c r="T32" s="86"/>
      <c r="U32" s="86"/>
      <c r="V32" s="63"/>
    </row>
    <row r="33" spans="1:22" ht="12.75" customHeight="1" x14ac:dyDescent="0.25">
      <c r="A33" s="63"/>
      <c r="B33" s="63"/>
      <c r="C33" s="85"/>
      <c r="D33" s="63"/>
      <c r="E33" s="63"/>
      <c r="F33" s="63"/>
      <c r="G33" s="63"/>
      <c r="H33" s="63"/>
      <c r="I33" s="63"/>
      <c r="J33" s="63"/>
      <c r="K33" s="63"/>
      <c r="L33" s="63"/>
      <c r="M33" s="63"/>
      <c r="N33" s="86"/>
      <c r="O33" s="86"/>
      <c r="P33" s="86"/>
      <c r="Q33" s="86"/>
      <c r="R33" s="86"/>
      <c r="S33" s="86"/>
      <c r="T33" s="86"/>
      <c r="U33" s="86"/>
      <c r="V33" s="63"/>
    </row>
    <row r="34" spans="1:22" ht="12.75" customHeight="1" x14ac:dyDescent="0.25">
      <c r="A34" s="63"/>
      <c r="B34" s="63"/>
      <c r="C34" s="85"/>
      <c r="D34" s="63"/>
      <c r="E34" s="63"/>
      <c r="F34" s="63"/>
      <c r="G34" s="63"/>
      <c r="H34" s="63"/>
      <c r="I34" s="63"/>
      <c r="J34" s="63"/>
      <c r="K34" s="63"/>
      <c r="L34" s="63"/>
      <c r="M34" s="63"/>
      <c r="N34" s="86"/>
      <c r="O34" s="86"/>
      <c r="P34" s="86"/>
      <c r="Q34" s="86"/>
      <c r="R34" s="86"/>
      <c r="S34" s="86"/>
      <c r="T34" s="86"/>
      <c r="U34" s="86"/>
      <c r="V34" s="63"/>
    </row>
    <row r="35" spans="1:22" ht="12.75" customHeight="1" x14ac:dyDescent="0.25">
      <c r="A35" s="63"/>
      <c r="B35" s="63"/>
      <c r="C35" s="85"/>
      <c r="D35" s="63"/>
      <c r="E35" s="63"/>
      <c r="F35" s="63"/>
      <c r="G35" s="63"/>
      <c r="H35" s="63"/>
      <c r="I35" s="63"/>
      <c r="J35" s="63"/>
      <c r="K35" s="63"/>
      <c r="L35" s="63"/>
      <c r="M35" s="63"/>
      <c r="N35" s="86"/>
      <c r="O35" s="86"/>
      <c r="P35" s="86"/>
      <c r="Q35" s="86"/>
      <c r="R35" s="86"/>
      <c r="S35" s="86"/>
      <c r="T35" s="86"/>
      <c r="U35" s="86"/>
      <c r="V35" s="63"/>
    </row>
    <row r="36" spans="1:22" ht="12.75" customHeight="1" x14ac:dyDescent="0.25">
      <c r="A36" s="63"/>
      <c r="B36" s="63"/>
      <c r="C36" s="85"/>
      <c r="D36" s="63"/>
      <c r="E36" s="63"/>
      <c r="F36" s="63"/>
      <c r="G36" s="63"/>
      <c r="H36" s="63"/>
      <c r="I36" s="63"/>
      <c r="J36" s="63"/>
      <c r="K36" s="63"/>
      <c r="L36" s="63"/>
      <c r="M36" s="63"/>
      <c r="N36" s="86"/>
      <c r="O36" s="86"/>
      <c r="P36" s="86"/>
      <c r="Q36" s="86"/>
      <c r="R36" s="86"/>
      <c r="S36" s="86"/>
      <c r="T36" s="86"/>
      <c r="U36" s="86"/>
      <c r="V36" s="63"/>
    </row>
    <row r="37" spans="1:22" ht="12.75" customHeight="1" x14ac:dyDescent="0.25">
      <c r="A37" s="63"/>
      <c r="B37" s="63"/>
      <c r="C37" s="85"/>
      <c r="D37" s="63"/>
      <c r="E37" s="63"/>
      <c r="F37" s="63"/>
      <c r="G37" s="63"/>
      <c r="H37" s="63"/>
      <c r="I37" s="63"/>
      <c r="J37" s="63"/>
      <c r="K37" s="63"/>
      <c r="L37" s="63"/>
      <c r="M37" s="63"/>
      <c r="N37" s="86"/>
      <c r="O37" s="86"/>
      <c r="P37" s="86"/>
      <c r="Q37" s="86"/>
      <c r="R37" s="86"/>
      <c r="S37" s="86"/>
      <c r="T37" s="86"/>
      <c r="U37" s="86"/>
      <c r="V37" s="63"/>
    </row>
    <row r="38" spans="1:22" ht="12.75" customHeight="1" x14ac:dyDescent="0.25">
      <c r="A38" s="63"/>
      <c r="B38" s="63"/>
      <c r="C38" s="85"/>
      <c r="D38" s="63"/>
      <c r="E38" s="63"/>
      <c r="F38" s="63"/>
      <c r="G38" s="63"/>
      <c r="H38" s="63"/>
      <c r="I38" s="63"/>
      <c r="J38" s="63"/>
      <c r="K38" s="63"/>
      <c r="L38" s="63"/>
      <c r="M38" s="63"/>
      <c r="N38" s="86"/>
      <c r="O38" s="86"/>
      <c r="P38" s="86"/>
      <c r="Q38" s="86"/>
      <c r="R38" s="86"/>
      <c r="S38" s="86"/>
      <c r="T38" s="86"/>
      <c r="U38" s="86"/>
      <c r="V38" s="63"/>
    </row>
    <row r="39" spans="1:22" ht="12.75" customHeight="1" x14ac:dyDescent="0.25">
      <c r="A39" s="63"/>
      <c r="B39" s="63"/>
      <c r="C39" s="85"/>
      <c r="D39" s="63"/>
      <c r="E39" s="63"/>
      <c r="F39" s="63"/>
      <c r="G39" s="63"/>
      <c r="H39" s="63"/>
      <c r="I39" s="63"/>
      <c r="J39" s="63"/>
      <c r="K39" s="63"/>
      <c r="L39" s="63"/>
      <c r="M39" s="63"/>
      <c r="N39" s="86"/>
      <c r="O39" s="86"/>
      <c r="P39" s="86"/>
      <c r="Q39" s="86"/>
      <c r="R39" s="86"/>
      <c r="S39" s="86"/>
      <c r="T39" s="86"/>
      <c r="U39" s="86"/>
      <c r="V39" s="63"/>
    </row>
    <row r="40" spans="1:22" ht="12.75" customHeight="1" x14ac:dyDescent="0.25">
      <c r="A40" s="63"/>
      <c r="B40" s="63"/>
      <c r="C40" s="85"/>
      <c r="D40" s="63"/>
      <c r="E40" s="63"/>
      <c r="F40" s="63"/>
      <c r="G40" s="63"/>
      <c r="H40" s="63"/>
      <c r="I40" s="63"/>
      <c r="J40" s="63"/>
      <c r="K40" s="63"/>
      <c r="L40" s="63"/>
      <c r="M40" s="63"/>
      <c r="N40" s="86"/>
      <c r="O40" s="86"/>
      <c r="P40" s="86"/>
      <c r="Q40" s="86"/>
      <c r="R40" s="86"/>
      <c r="S40" s="86"/>
      <c r="T40" s="86"/>
      <c r="U40" s="86"/>
      <c r="V40" s="63"/>
    </row>
    <row r="41" spans="1:22" ht="12.75" customHeight="1" x14ac:dyDescent="0.25">
      <c r="A41" s="63"/>
      <c r="B41" s="63"/>
      <c r="C41" s="85"/>
      <c r="D41" s="63"/>
      <c r="E41" s="63"/>
      <c r="F41" s="63"/>
      <c r="G41" s="63"/>
      <c r="H41" s="63"/>
      <c r="I41" s="63"/>
      <c r="J41" s="63"/>
      <c r="K41" s="63"/>
      <c r="L41" s="63"/>
      <c r="M41" s="63"/>
      <c r="N41" s="86"/>
      <c r="O41" s="86"/>
      <c r="P41" s="86"/>
      <c r="Q41" s="86"/>
      <c r="R41" s="86"/>
      <c r="S41" s="86"/>
      <c r="T41" s="86"/>
      <c r="U41" s="86"/>
      <c r="V41" s="63"/>
    </row>
    <row r="42" spans="1:22" ht="12.75" customHeight="1" x14ac:dyDescent="0.25">
      <c r="A42" s="63"/>
      <c r="B42" s="63"/>
      <c r="C42" s="85"/>
      <c r="D42" s="63"/>
      <c r="E42" s="63"/>
      <c r="F42" s="63"/>
      <c r="G42" s="63"/>
      <c r="H42" s="63"/>
      <c r="I42" s="63"/>
      <c r="J42" s="63"/>
      <c r="K42" s="63"/>
      <c r="L42" s="63"/>
      <c r="M42" s="63"/>
      <c r="N42" s="86"/>
      <c r="O42" s="86"/>
      <c r="P42" s="86"/>
      <c r="Q42" s="86"/>
      <c r="R42" s="86"/>
      <c r="S42" s="86"/>
      <c r="T42" s="86"/>
      <c r="U42" s="86"/>
      <c r="V42" s="63"/>
    </row>
    <row r="43" spans="1:22" ht="12.75" customHeight="1" x14ac:dyDescent="0.25">
      <c r="A43" s="63"/>
      <c r="B43" s="63"/>
      <c r="C43" s="85"/>
      <c r="D43" s="63"/>
      <c r="E43" s="63"/>
      <c r="F43" s="63"/>
      <c r="G43" s="63"/>
      <c r="H43" s="63"/>
      <c r="I43" s="63"/>
      <c r="J43" s="63"/>
      <c r="K43" s="63"/>
      <c r="L43" s="63"/>
      <c r="M43" s="63"/>
      <c r="N43" s="86"/>
      <c r="O43" s="86"/>
      <c r="P43" s="86"/>
      <c r="Q43" s="86"/>
      <c r="R43" s="86"/>
      <c r="S43" s="86"/>
      <c r="T43" s="86"/>
      <c r="U43" s="86"/>
      <c r="V43" s="63"/>
    </row>
    <row r="44" spans="1:22" ht="12.75" customHeight="1" x14ac:dyDescent="0.25">
      <c r="A44" s="63"/>
      <c r="B44" s="63"/>
      <c r="C44" s="85"/>
      <c r="D44" s="63"/>
      <c r="E44" s="63"/>
      <c r="F44" s="63"/>
      <c r="G44" s="63"/>
      <c r="H44" s="63"/>
      <c r="I44" s="63"/>
      <c r="J44" s="63"/>
      <c r="K44" s="63"/>
      <c r="L44" s="63"/>
      <c r="M44" s="63"/>
      <c r="N44" s="86"/>
      <c r="O44" s="86"/>
      <c r="P44" s="86"/>
      <c r="Q44" s="86"/>
      <c r="R44" s="86"/>
      <c r="S44" s="86"/>
      <c r="T44" s="86"/>
      <c r="U44" s="86"/>
      <c r="V44" s="63"/>
    </row>
    <row r="45" spans="1:22" ht="12.75" customHeight="1" x14ac:dyDescent="0.25">
      <c r="A45" s="63"/>
      <c r="B45" s="63"/>
      <c r="C45" s="85"/>
      <c r="D45" s="63"/>
      <c r="E45" s="63"/>
      <c r="F45" s="63"/>
      <c r="G45" s="63"/>
      <c r="H45" s="63"/>
      <c r="I45" s="63"/>
      <c r="J45" s="63"/>
      <c r="K45" s="63"/>
      <c r="L45" s="63"/>
      <c r="M45" s="63"/>
      <c r="N45" s="86"/>
      <c r="O45" s="86"/>
      <c r="P45" s="86"/>
      <c r="Q45" s="86"/>
      <c r="R45" s="86"/>
      <c r="S45" s="86"/>
      <c r="T45" s="86"/>
      <c r="U45" s="86"/>
      <c r="V45" s="63"/>
    </row>
    <row r="46" spans="1:22" ht="12.75" customHeight="1" x14ac:dyDescent="0.25">
      <c r="A46" s="63"/>
      <c r="B46" s="63"/>
      <c r="C46" s="85"/>
      <c r="D46" s="63"/>
      <c r="E46" s="63"/>
      <c r="F46" s="63"/>
      <c r="G46" s="63"/>
      <c r="H46" s="63"/>
      <c r="I46" s="63"/>
      <c r="J46" s="63"/>
      <c r="K46" s="63"/>
      <c r="L46" s="63"/>
      <c r="M46" s="63"/>
      <c r="N46" s="86"/>
      <c r="O46" s="86"/>
      <c r="P46" s="86"/>
      <c r="Q46" s="86"/>
      <c r="R46" s="86"/>
      <c r="S46" s="86"/>
      <c r="T46" s="86"/>
      <c r="U46" s="86"/>
      <c r="V46" s="63"/>
    </row>
    <row r="47" spans="1:22" ht="12.75" customHeight="1" x14ac:dyDescent="0.25">
      <c r="A47" s="63"/>
      <c r="B47" s="63"/>
      <c r="C47" s="85"/>
      <c r="D47" s="63"/>
      <c r="E47" s="63"/>
      <c r="F47" s="63"/>
      <c r="G47" s="63"/>
      <c r="H47" s="63"/>
      <c r="I47" s="63"/>
      <c r="J47" s="63"/>
      <c r="K47" s="63"/>
      <c r="L47" s="63"/>
      <c r="M47" s="63"/>
      <c r="N47" s="86"/>
      <c r="O47" s="86"/>
      <c r="P47" s="86"/>
      <c r="Q47" s="86"/>
      <c r="R47" s="86"/>
      <c r="S47" s="86"/>
      <c r="T47" s="86"/>
      <c r="U47" s="86"/>
      <c r="V47" s="63"/>
    </row>
    <row r="48" spans="1:22" ht="12.75" customHeight="1" x14ac:dyDescent="0.25">
      <c r="A48" s="63"/>
      <c r="B48" s="63"/>
      <c r="C48" s="85"/>
      <c r="D48" s="63"/>
      <c r="E48" s="63"/>
      <c r="F48" s="63"/>
      <c r="G48" s="63"/>
      <c r="H48" s="63"/>
      <c r="I48" s="63"/>
      <c r="J48" s="63"/>
      <c r="K48" s="63"/>
      <c r="L48" s="63"/>
      <c r="M48" s="63"/>
      <c r="N48" s="86"/>
      <c r="O48" s="86"/>
      <c r="P48" s="86"/>
      <c r="Q48" s="86"/>
      <c r="R48" s="86"/>
      <c r="S48" s="86"/>
      <c r="T48" s="86"/>
      <c r="U48" s="86"/>
      <c r="V48" s="63"/>
    </row>
    <row r="49" spans="1:22" ht="12.75" customHeight="1" x14ac:dyDescent="0.25">
      <c r="A49" s="63"/>
      <c r="B49" s="63"/>
      <c r="C49" s="85"/>
      <c r="D49" s="63"/>
      <c r="E49" s="63"/>
      <c r="F49" s="63"/>
      <c r="G49" s="63"/>
      <c r="H49" s="63"/>
      <c r="I49" s="63"/>
      <c r="J49" s="63"/>
      <c r="K49" s="63"/>
      <c r="L49" s="63"/>
      <c r="M49" s="63"/>
      <c r="N49" s="86"/>
      <c r="O49" s="86"/>
      <c r="P49" s="86"/>
      <c r="Q49" s="86"/>
      <c r="R49" s="86"/>
      <c r="S49" s="86"/>
      <c r="T49" s="86"/>
      <c r="U49" s="86"/>
      <c r="V49" s="63"/>
    </row>
    <row r="50" spans="1:22" ht="12.75" customHeight="1" x14ac:dyDescent="0.25">
      <c r="A50" s="63"/>
      <c r="B50" s="63"/>
      <c r="C50" s="85"/>
      <c r="D50" s="63"/>
      <c r="E50" s="63"/>
      <c r="F50" s="63"/>
      <c r="G50" s="63"/>
      <c r="H50" s="63"/>
      <c r="I50" s="63"/>
      <c r="J50" s="63"/>
      <c r="K50" s="63"/>
      <c r="L50" s="63"/>
      <c r="M50" s="63"/>
      <c r="N50" s="86"/>
      <c r="O50" s="86"/>
      <c r="P50" s="86"/>
      <c r="Q50" s="86"/>
      <c r="R50" s="86"/>
      <c r="S50" s="86"/>
      <c r="T50" s="86"/>
      <c r="U50" s="86"/>
      <c r="V50" s="63"/>
    </row>
    <row r="51" spans="1:22" ht="12.75" customHeight="1" x14ac:dyDescent="0.25">
      <c r="A51" s="63"/>
      <c r="B51" s="63"/>
      <c r="C51" s="85"/>
      <c r="D51" s="63"/>
      <c r="E51" s="63"/>
      <c r="F51" s="63"/>
      <c r="G51" s="63"/>
      <c r="H51" s="63"/>
      <c r="I51" s="63"/>
      <c r="J51" s="63"/>
      <c r="K51" s="63"/>
      <c r="L51" s="63"/>
      <c r="M51" s="63"/>
      <c r="N51" s="86"/>
      <c r="O51" s="86"/>
      <c r="P51" s="86"/>
      <c r="Q51" s="86"/>
      <c r="R51" s="86"/>
      <c r="S51" s="86"/>
      <c r="T51" s="86"/>
      <c r="U51" s="86"/>
      <c r="V51" s="63"/>
    </row>
    <row r="52" spans="1:22" ht="12.75" customHeight="1" x14ac:dyDescent="0.25">
      <c r="A52" s="63"/>
      <c r="B52" s="63"/>
      <c r="C52" s="85"/>
      <c r="D52" s="63"/>
      <c r="E52" s="63"/>
      <c r="F52" s="63"/>
      <c r="G52" s="63"/>
      <c r="H52" s="63"/>
      <c r="I52" s="63"/>
      <c r="J52" s="63"/>
      <c r="K52" s="63"/>
      <c r="L52" s="63"/>
      <c r="M52" s="63"/>
      <c r="N52" s="86"/>
      <c r="O52" s="86"/>
      <c r="P52" s="86"/>
      <c r="Q52" s="86"/>
      <c r="R52" s="86"/>
      <c r="S52" s="86"/>
      <c r="T52" s="86"/>
      <c r="U52" s="86"/>
      <c r="V52" s="63"/>
    </row>
    <row r="53" spans="1:22" ht="12.75" customHeight="1" x14ac:dyDescent="0.25">
      <c r="A53" s="63"/>
      <c r="B53" s="63"/>
      <c r="C53" s="85"/>
      <c r="D53" s="63"/>
      <c r="E53" s="63"/>
      <c r="F53" s="63"/>
      <c r="G53" s="63"/>
      <c r="H53" s="63"/>
      <c r="I53" s="63"/>
      <c r="J53" s="63"/>
      <c r="K53" s="63"/>
      <c r="L53" s="63"/>
      <c r="M53" s="63"/>
      <c r="N53" s="86"/>
      <c r="O53" s="86"/>
      <c r="P53" s="86"/>
      <c r="Q53" s="86"/>
      <c r="R53" s="86"/>
      <c r="S53" s="86"/>
      <c r="T53" s="86"/>
      <c r="U53" s="86"/>
      <c r="V53" s="63"/>
    </row>
    <row r="54" spans="1:22" ht="12.75" customHeight="1" x14ac:dyDescent="0.25">
      <c r="A54" s="63"/>
      <c r="B54" s="63"/>
      <c r="C54" s="85"/>
      <c r="D54" s="63"/>
      <c r="E54" s="63"/>
      <c r="F54" s="63"/>
      <c r="G54" s="63"/>
      <c r="H54" s="63"/>
      <c r="I54" s="63"/>
      <c r="J54" s="63"/>
      <c r="K54" s="63"/>
      <c r="L54" s="63"/>
      <c r="M54" s="63"/>
      <c r="N54" s="86"/>
      <c r="O54" s="86"/>
      <c r="P54" s="86"/>
      <c r="Q54" s="86"/>
      <c r="R54" s="86"/>
      <c r="S54" s="86"/>
      <c r="T54" s="86"/>
      <c r="U54" s="86"/>
      <c r="V54" s="63"/>
    </row>
    <row r="55" spans="1:22" ht="12.75" customHeight="1" x14ac:dyDescent="0.25">
      <c r="A55" s="63"/>
      <c r="B55" s="63"/>
      <c r="C55" s="85"/>
      <c r="D55" s="63"/>
      <c r="E55" s="63"/>
      <c r="F55" s="63"/>
      <c r="G55" s="63"/>
      <c r="H55" s="63"/>
      <c r="I55" s="63"/>
      <c r="J55" s="63"/>
      <c r="K55" s="63"/>
      <c r="L55" s="63"/>
      <c r="M55" s="63"/>
      <c r="N55" s="86"/>
      <c r="O55" s="86"/>
      <c r="P55" s="86"/>
      <c r="Q55" s="86"/>
      <c r="R55" s="86"/>
      <c r="S55" s="86"/>
      <c r="T55" s="86"/>
      <c r="U55" s="86"/>
      <c r="V55" s="63"/>
    </row>
    <row r="56" spans="1:22" ht="12.75" customHeight="1" x14ac:dyDescent="0.25">
      <c r="A56" s="63"/>
      <c r="B56" s="63"/>
      <c r="C56" s="85"/>
      <c r="D56" s="63"/>
      <c r="E56" s="63"/>
      <c r="F56" s="63"/>
      <c r="G56" s="63"/>
      <c r="H56" s="63"/>
      <c r="I56" s="63"/>
      <c r="J56" s="63"/>
      <c r="K56" s="63"/>
      <c r="L56" s="63"/>
      <c r="M56" s="63"/>
      <c r="N56" s="86"/>
      <c r="O56" s="86"/>
      <c r="P56" s="86"/>
      <c r="Q56" s="86"/>
      <c r="R56" s="86"/>
      <c r="S56" s="86"/>
      <c r="T56" s="86"/>
      <c r="U56" s="86"/>
      <c r="V56" s="63"/>
    </row>
    <row r="57" spans="1:22" ht="12.75" customHeight="1" x14ac:dyDescent="0.25">
      <c r="A57" s="63"/>
      <c r="B57" s="63"/>
      <c r="C57" s="85"/>
      <c r="D57" s="63"/>
      <c r="E57" s="63"/>
      <c r="F57" s="63"/>
      <c r="G57" s="63"/>
      <c r="H57" s="63"/>
      <c r="I57" s="63"/>
      <c r="J57" s="63"/>
      <c r="K57" s="63"/>
      <c r="L57" s="63"/>
      <c r="M57" s="63"/>
      <c r="N57" s="86"/>
      <c r="O57" s="86"/>
      <c r="P57" s="86"/>
      <c r="Q57" s="86"/>
      <c r="R57" s="86"/>
      <c r="S57" s="86"/>
      <c r="T57" s="86"/>
      <c r="U57" s="86"/>
      <c r="V57" s="63"/>
    </row>
    <row r="58" spans="1:22" ht="12.75" customHeight="1" x14ac:dyDescent="0.25">
      <c r="A58" s="63"/>
      <c r="B58" s="63"/>
      <c r="C58" s="85"/>
      <c r="D58" s="63"/>
      <c r="E58" s="63"/>
      <c r="F58" s="63"/>
      <c r="G58" s="63"/>
      <c r="H58" s="63"/>
      <c r="I58" s="63"/>
      <c r="J58" s="63"/>
      <c r="K58" s="63"/>
      <c r="L58" s="63"/>
      <c r="M58" s="63"/>
      <c r="N58" s="86"/>
      <c r="O58" s="86"/>
      <c r="P58" s="86"/>
      <c r="Q58" s="86"/>
      <c r="R58" s="86"/>
      <c r="S58" s="86"/>
      <c r="T58" s="86"/>
      <c r="U58" s="86"/>
      <c r="V58" s="63"/>
    </row>
    <row r="59" spans="1:22" ht="12.75" customHeight="1" x14ac:dyDescent="0.25">
      <c r="A59" s="63"/>
      <c r="B59" s="63"/>
      <c r="C59" s="85"/>
      <c r="D59" s="63"/>
      <c r="E59" s="63"/>
      <c r="F59" s="63"/>
      <c r="G59" s="63"/>
      <c r="H59" s="63"/>
      <c r="I59" s="63"/>
      <c r="J59" s="63"/>
      <c r="K59" s="63"/>
      <c r="L59" s="63"/>
      <c r="M59" s="63"/>
      <c r="N59" s="86"/>
      <c r="O59" s="86"/>
      <c r="P59" s="86"/>
      <c r="Q59" s="86"/>
      <c r="R59" s="86"/>
      <c r="S59" s="86"/>
      <c r="T59" s="86"/>
      <c r="U59" s="86"/>
      <c r="V59" s="63"/>
    </row>
    <row r="60" spans="1:22" ht="12.75" customHeight="1" x14ac:dyDescent="0.25">
      <c r="A60" s="63"/>
      <c r="B60" s="63"/>
      <c r="C60" s="85"/>
      <c r="D60" s="63"/>
      <c r="E60" s="63"/>
      <c r="F60" s="63"/>
      <c r="G60" s="63"/>
      <c r="H60" s="63"/>
      <c r="I60" s="63"/>
      <c r="J60" s="63"/>
      <c r="K60" s="63"/>
      <c r="L60" s="63"/>
      <c r="M60" s="63"/>
      <c r="N60" s="86"/>
      <c r="O60" s="86"/>
      <c r="P60" s="86"/>
      <c r="Q60" s="86"/>
      <c r="R60" s="86"/>
      <c r="S60" s="86"/>
      <c r="T60" s="86"/>
      <c r="U60" s="86"/>
      <c r="V60" s="63"/>
    </row>
    <row r="61" spans="1:22" ht="12.75" customHeight="1" x14ac:dyDescent="0.25">
      <c r="A61" s="63"/>
      <c r="B61" s="63"/>
      <c r="C61" s="85"/>
      <c r="D61" s="63"/>
      <c r="E61" s="63"/>
      <c r="F61" s="63"/>
      <c r="G61" s="63"/>
      <c r="H61" s="63"/>
      <c r="I61" s="63"/>
      <c r="J61" s="63"/>
      <c r="K61" s="63"/>
      <c r="L61" s="63"/>
      <c r="M61" s="63"/>
      <c r="N61" s="86"/>
      <c r="O61" s="86"/>
      <c r="P61" s="86"/>
      <c r="Q61" s="86"/>
      <c r="R61" s="86"/>
      <c r="S61" s="86"/>
      <c r="T61" s="86"/>
      <c r="U61" s="86"/>
      <c r="V61" s="63"/>
    </row>
    <row r="62" spans="1:22" ht="12.75" customHeight="1" x14ac:dyDescent="0.25">
      <c r="A62" s="63"/>
      <c r="B62" s="63"/>
      <c r="C62" s="85"/>
      <c r="D62" s="63"/>
      <c r="E62" s="63"/>
      <c r="F62" s="63"/>
      <c r="G62" s="63"/>
      <c r="H62" s="63"/>
      <c r="I62" s="63"/>
      <c r="J62" s="63"/>
      <c r="K62" s="63"/>
      <c r="L62" s="63"/>
      <c r="M62" s="63"/>
      <c r="N62" s="86"/>
      <c r="O62" s="86"/>
      <c r="P62" s="86"/>
      <c r="Q62" s="86"/>
      <c r="R62" s="86"/>
      <c r="S62" s="86"/>
      <c r="T62" s="86"/>
      <c r="U62" s="86"/>
      <c r="V62" s="63"/>
    </row>
    <row r="63" spans="1:22" ht="12.75" customHeight="1" x14ac:dyDescent="0.25">
      <c r="A63" s="63"/>
      <c r="B63" s="63"/>
      <c r="C63" s="85"/>
      <c r="D63" s="63"/>
      <c r="E63" s="63"/>
      <c r="F63" s="63"/>
      <c r="G63" s="63"/>
      <c r="H63" s="63"/>
      <c r="I63" s="63"/>
      <c r="J63" s="63"/>
      <c r="K63" s="63"/>
      <c r="L63" s="63"/>
      <c r="M63" s="63"/>
      <c r="N63" s="86"/>
      <c r="O63" s="86"/>
      <c r="P63" s="86"/>
      <c r="Q63" s="86"/>
      <c r="R63" s="86"/>
      <c r="S63" s="86"/>
      <c r="T63" s="86"/>
      <c r="U63" s="86"/>
      <c r="V63" s="63"/>
    </row>
    <row r="64" spans="1:22" ht="12.75" customHeight="1" x14ac:dyDescent="0.25">
      <c r="A64" s="63"/>
      <c r="B64" s="63"/>
      <c r="C64" s="85"/>
      <c r="D64" s="63"/>
      <c r="E64" s="63"/>
      <c r="F64" s="63"/>
      <c r="G64" s="63"/>
      <c r="H64" s="63"/>
      <c r="I64" s="63"/>
      <c r="J64" s="63"/>
      <c r="K64" s="63"/>
      <c r="L64" s="63"/>
      <c r="M64" s="63"/>
      <c r="N64" s="86"/>
      <c r="O64" s="86"/>
      <c r="P64" s="86"/>
      <c r="Q64" s="86"/>
      <c r="R64" s="86"/>
      <c r="S64" s="86"/>
      <c r="T64" s="86"/>
      <c r="U64" s="86"/>
      <c r="V64" s="63"/>
    </row>
    <row r="65" spans="1:22" ht="12.75" customHeight="1" x14ac:dyDescent="0.25">
      <c r="A65" s="63"/>
      <c r="B65" s="63"/>
      <c r="C65" s="85"/>
      <c r="D65" s="63"/>
      <c r="E65" s="63"/>
      <c r="F65" s="63"/>
      <c r="G65" s="63"/>
      <c r="H65" s="63"/>
      <c r="I65" s="63"/>
      <c r="J65" s="63"/>
      <c r="K65" s="63"/>
      <c r="L65" s="63"/>
      <c r="M65" s="63"/>
      <c r="N65" s="86"/>
      <c r="O65" s="86"/>
      <c r="P65" s="86"/>
      <c r="Q65" s="86"/>
      <c r="R65" s="86"/>
      <c r="S65" s="86"/>
      <c r="T65" s="86"/>
      <c r="U65" s="86"/>
      <c r="V65" s="63"/>
    </row>
    <row r="66" spans="1:22" ht="12.75" customHeight="1" x14ac:dyDescent="0.25">
      <c r="A66" s="63"/>
      <c r="B66" s="63"/>
      <c r="C66" s="85"/>
      <c r="D66" s="63"/>
      <c r="E66" s="63"/>
      <c r="F66" s="63"/>
      <c r="G66" s="63"/>
      <c r="H66" s="63"/>
      <c r="I66" s="63"/>
      <c r="J66" s="63"/>
      <c r="K66" s="63"/>
      <c r="L66" s="63"/>
      <c r="M66" s="63"/>
      <c r="N66" s="86"/>
      <c r="O66" s="86"/>
      <c r="P66" s="86"/>
      <c r="Q66" s="86"/>
      <c r="R66" s="86"/>
      <c r="S66" s="86"/>
      <c r="T66" s="86"/>
      <c r="U66" s="86"/>
      <c r="V66" s="63"/>
    </row>
    <row r="67" spans="1:22" ht="12.75" customHeight="1" x14ac:dyDescent="0.25">
      <c r="A67" s="63"/>
      <c r="B67" s="63"/>
      <c r="C67" s="85"/>
      <c r="D67" s="63"/>
      <c r="E67" s="63"/>
      <c r="F67" s="63"/>
      <c r="G67" s="63"/>
      <c r="H67" s="63"/>
      <c r="I67" s="63"/>
      <c r="J67" s="63"/>
      <c r="K67" s="63"/>
      <c r="L67" s="63"/>
      <c r="M67" s="63"/>
      <c r="N67" s="86"/>
      <c r="O67" s="86"/>
      <c r="P67" s="86"/>
      <c r="Q67" s="86"/>
      <c r="R67" s="86"/>
      <c r="S67" s="86"/>
      <c r="T67" s="86"/>
      <c r="U67" s="86"/>
      <c r="V67" s="63"/>
    </row>
    <row r="68" spans="1:22" ht="12.75" customHeight="1" x14ac:dyDescent="0.25">
      <c r="A68" s="63"/>
      <c r="B68" s="63"/>
      <c r="C68" s="85"/>
      <c r="D68" s="63"/>
      <c r="E68" s="63"/>
      <c r="F68" s="63"/>
      <c r="G68" s="63"/>
      <c r="H68" s="63"/>
      <c r="I68" s="63"/>
      <c r="J68" s="63"/>
      <c r="K68" s="63"/>
      <c r="L68" s="63"/>
      <c r="M68" s="63"/>
      <c r="N68" s="86"/>
      <c r="O68" s="86"/>
      <c r="P68" s="86"/>
      <c r="Q68" s="86"/>
      <c r="R68" s="86"/>
      <c r="S68" s="86"/>
      <c r="T68" s="86"/>
      <c r="U68" s="86"/>
      <c r="V68" s="63"/>
    </row>
    <row r="69" spans="1:22" ht="12.75" customHeight="1" x14ac:dyDescent="0.25">
      <c r="A69" s="63"/>
      <c r="B69" s="63"/>
      <c r="C69" s="85"/>
      <c r="D69" s="63"/>
      <c r="E69" s="63"/>
      <c r="F69" s="63"/>
      <c r="G69" s="63"/>
      <c r="H69" s="63"/>
      <c r="I69" s="63"/>
      <c r="J69" s="63"/>
      <c r="K69" s="63"/>
      <c r="L69" s="63"/>
      <c r="M69" s="63"/>
      <c r="N69" s="86"/>
      <c r="O69" s="86"/>
      <c r="P69" s="86"/>
      <c r="Q69" s="86"/>
      <c r="R69" s="86"/>
      <c r="S69" s="86"/>
      <c r="T69" s="86"/>
      <c r="U69" s="86"/>
      <c r="V69" s="63"/>
    </row>
    <row r="70" spans="1:22" ht="12.75" customHeight="1" x14ac:dyDescent="0.25">
      <c r="A70" s="63"/>
      <c r="B70" s="63"/>
      <c r="C70" s="85"/>
      <c r="D70" s="63"/>
      <c r="E70" s="63"/>
      <c r="F70" s="63"/>
      <c r="G70" s="63"/>
      <c r="H70" s="63"/>
      <c r="I70" s="63"/>
      <c r="J70" s="63"/>
      <c r="K70" s="63"/>
      <c r="L70" s="63"/>
      <c r="M70" s="63"/>
      <c r="N70" s="86"/>
      <c r="O70" s="86"/>
      <c r="P70" s="86"/>
      <c r="Q70" s="86"/>
      <c r="R70" s="86"/>
      <c r="S70" s="86"/>
      <c r="T70" s="86"/>
      <c r="U70" s="86"/>
      <c r="V70" s="63"/>
    </row>
    <row r="71" spans="1:22" ht="12.75" customHeight="1" x14ac:dyDescent="0.25">
      <c r="A71" s="63"/>
      <c r="B71" s="63"/>
      <c r="C71" s="85"/>
      <c r="D71" s="63"/>
      <c r="E71" s="63"/>
      <c r="F71" s="63"/>
      <c r="G71" s="63"/>
      <c r="H71" s="63"/>
      <c r="I71" s="63"/>
      <c r="J71" s="63"/>
      <c r="K71" s="63"/>
      <c r="L71" s="63"/>
      <c r="M71" s="63"/>
      <c r="N71" s="86"/>
      <c r="O71" s="86"/>
      <c r="P71" s="86"/>
      <c r="Q71" s="86"/>
      <c r="R71" s="86"/>
      <c r="S71" s="86"/>
      <c r="T71" s="86"/>
      <c r="U71" s="86"/>
      <c r="V71" s="63"/>
    </row>
    <row r="72" spans="1:22" ht="12.75" customHeight="1" x14ac:dyDescent="0.25">
      <c r="A72" s="63"/>
      <c r="B72" s="63"/>
      <c r="C72" s="85"/>
      <c r="D72" s="63"/>
      <c r="E72" s="63"/>
      <c r="F72" s="63"/>
      <c r="G72" s="63"/>
      <c r="H72" s="63"/>
      <c r="I72" s="63"/>
      <c r="J72" s="63"/>
      <c r="K72" s="63"/>
      <c r="L72" s="63"/>
      <c r="M72" s="63"/>
      <c r="N72" s="86"/>
      <c r="O72" s="86"/>
      <c r="P72" s="86"/>
      <c r="Q72" s="86"/>
      <c r="R72" s="86"/>
      <c r="S72" s="86"/>
      <c r="T72" s="86"/>
      <c r="U72" s="86"/>
      <c r="V72" s="63"/>
    </row>
    <row r="73" spans="1:22" ht="12.75" customHeight="1" x14ac:dyDescent="0.25">
      <c r="A73" s="63"/>
      <c r="B73" s="63"/>
      <c r="C73" s="85"/>
      <c r="D73" s="63"/>
      <c r="E73" s="63"/>
      <c r="F73" s="63"/>
      <c r="G73" s="63"/>
      <c r="H73" s="63"/>
      <c r="I73" s="63"/>
      <c r="J73" s="63"/>
      <c r="K73" s="63"/>
      <c r="L73" s="63"/>
      <c r="M73" s="63"/>
      <c r="N73" s="86"/>
      <c r="O73" s="86"/>
      <c r="P73" s="86"/>
      <c r="Q73" s="86"/>
      <c r="R73" s="86"/>
      <c r="S73" s="86"/>
      <c r="T73" s="86"/>
      <c r="U73" s="86"/>
      <c r="V73" s="63"/>
    </row>
    <row r="74" spans="1:22" ht="12.75" customHeight="1" x14ac:dyDescent="0.25">
      <c r="A74" s="63"/>
      <c r="B74" s="63"/>
      <c r="C74" s="85"/>
      <c r="D74" s="63"/>
      <c r="E74" s="63"/>
      <c r="F74" s="63"/>
      <c r="G74" s="63"/>
      <c r="H74" s="63"/>
      <c r="I74" s="63"/>
      <c r="J74" s="63"/>
      <c r="K74" s="63"/>
      <c r="L74" s="63"/>
      <c r="M74" s="63"/>
      <c r="N74" s="86"/>
      <c r="O74" s="86"/>
      <c r="P74" s="86"/>
      <c r="Q74" s="86"/>
      <c r="R74" s="86"/>
      <c r="S74" s="86"/>
      <c r="T74" s="86"/>
      <c r="U74" s="86"/>
      <c r="V74" s="63"/>
    </row>
    <row r="75" spans="1:22" ht="12.75" customHeight="1" x14ac:dyDescent="0.25">
      <c r="A75" s="63"/>
      <c r="B75" s="63"/>
      <c r="C75" s="85"/>
      <c r="D75" s="63"/>
      <c r="E75" s="63"/>
      <c r="F75" s="63"/>
      <c r="G75" s="63"/>
      <c r="H75" s="63"/>
      <c r="I75" s="63"/>
      <c r="J75" s="63"/>
      <c r="K75" s="63"/>
      <c r="L75" s="63"/>
      <c r="M75" s="63"/>
      <c r="N75" s="86"/>
      <c r="O75" s="86"/>
      <c r="P75" s="86"/>
      <c r="Q75" s="86"/>
      <c r="R75" s="86"/>
      <c r="S75" s="86"/>
      <c r="T75" s="86"/>
      <c r="U75" s="86"/>
      <c r="V75" s="63"/>
    </row>
    <row r="76" spans="1:22" ht="12.75" customHeight="1" x14ac:dyDescent="0.25">
      <c r="A76" s="63"/>
      <c r="B76" s="63"/>
      <c r="C76" s="85"/>
      <c r="D76" s="63"/>
      <c r="E76" s="63"/>
      <c r="F76" s="63"/>
      <c r="G76" s="63"/>
      <c r="H76" s="63"/>
      <c r="I76" s="63"/>
      <c r="J76" s="63"/>
      <c r="K76" s="63"/>
      <c r="L76" s="63"/>
      <c r="M76" s="63"/>
      <c r="N76" s="86"/>
      <c r="O76" s="86"/>
      <c r="P76" s="86"/>
      <c r="Q76" s="86"/>
      <c r="R76" s="86"/>
      <c r="S76" s="86"/>
      <c r="T76" s="86"/>
      <c r="U76" s="86"/>
      <c r="V76" s="63"/>
    </row>
    <row r="77" spans="1:22" ht="12.75" customHeight="1" x14ac:dyDescent="0.25">
      <c r="A77" s="63"/>
      <c r="B77" s="63"/>
      <c r="C77" s="85"/>
      <c r="D77" s="63"/>
      <c r="E77" s="63"/>
      <c r="F77" s="63"/>
      <c r="G77" s="63"/>
      <c r="H77" s="63"/>
      <c r="I77" s="63"/>
      <c r="J77" s="63"/>
      <c r="K77" s="63"/>
      <c r="L77" s="63"/>
      <c r="M77" s="63"/>
      <c r="N77" s="86"/>
      <c r="O77" s="86"/>
      <c r="P77" s="86"/>
      <c r="Q77" s="86"/>
      <c r="R77" s="86"/>
      <c r="S77" s="86"/>
      <c r="T77" s="86"/>
      <c r="U77" s="86"/>
      <c r="V77" s="63"/>
    </row>
    <row r="78" spans="1:22" ht="12.75" customHeight="1" x14ac:dyDescent="0.25">
      <c r="A78" s="63"/>
      <c r="B78" s="63"/>
      <c r="C78" s="85"/>
      <c r="D78" s="63"/>
      <c r="E78" s="63"/>
      <c r="F78" s="63"/>
      <c r="G78" s="63"/>
      <c r="H78" s="63"/>
      <c r="I78" s="63"/>
      <c r="J78" s="63"/>
      <c r="K78" s="63"/>
      <c r="L78" s="63"/>
      <c r="M78" s="63"/>
      <c r="N78" s="86"/>
      <c r="O78" s="86"/>
      <c r="P78" s="86"/>
      <c r="Q78" s="86"/>
      <c r="R78" s="86"/>
      <c r="S78" s="86"/>
      <c r="T78" s="86"/>
      <c r="U78" s="86"/>
      <c r="V78" s="63"/>
    </row>
    <row r="79" spans="1:22" ht="12.75" customHeight="1" x14ac:dyDescent="0.25">
      <c r="A79" s="63"/>
      <c r="B79" s="63"/>
      <c r="C79" s="85"/>
      <c r="D79" s="63"/>
      <c r="E79" s="63"/>
      <c r="F79" s="63"/>
      <c r="G79" s="63"/>
      <c r="H79" s="63"/>
      <c r="I79" s="63"/>
      <c r="J79" s="63"/>
      <c r="K79" s="63"/>
      <c r="L79" s="63"/>
      <c r="M79" s="63"/>
      <c r="N79" s="86"/>
      <c r="O79" s="86"/>
      <c r="P79" s="86"/>
      <c r="Q79" s="86"/>
      <c r="R79" s="86"/>
      <c r="S79" s="86"/>
      <c r="T79" s="86"/>
      <c r="U79" s="86"/>
      <c r="V79" s="63"/>
    </row>
    <row r="80" spans="1:22" ht="12.75" customHeight="1" x14ac:dyDescent="0.25">
      <c r="A80" s="63"/>
      <c r="B80" s="63"/>
      <c r="C80" s="85"/>
      <c r="D80" s="63"/>
      <c r="E80" s="63"/>
      <c r="F80" s="63"/>
      <c r="G80" s="63"/>
      <c r="H80" s="63"/>
      <c r="I80" s="63"/>
      <c r="J80" s="63"/>
      <c r="K80" s="63"/>
      <c r="L80" s="63"/>
      <c r="M80" s="63"/>
      <c r="N80" s="86"/>
      <c r="O80" s="86"/>
      <c r="P80" s="86"/>
      <c r="Q80" s="86"/>
      <c r="R80" s="86"/>
      <c r="S80" s="86"/>
      <c r="T80" s="86"/>
      <c r="U80" s="86"/>
      <c r="V80" s="63"/>
    </row>
    <row r="81" spans="1:22" ht="12.75" customHeight="1" x14ac:dyDescent="0.25">
      <c r="A81" s="63"/>
      <c r="B81" s="63"/>
      <c r="C81" s="85"/>
      <c r="D81" s="63"/>
      <c r="E81" s="63"/>
      <c r="F81" s="63"/>
      <c r="G81" s="63"/>
      <c r="H81" s="63"/>
      <c r="I81" s="63"/>
      <c r="J81" s="63"/>
      <c r="K81" s="63"/>
      <c r="L81" s="63"/>
      <c r="M81" s="63"/>
      <c r="N81" s="86"/>
      <c r="O81" s="86"/>
      <c r="P81" s="86"/>
      <c r="Q81" s="86"/>
      <c r="R81" s="86"/>
      <c r="S81" s="86"/>
      <c r="T81" s="86"/>
      <c r="U81" s="86"/>
      <c r="V81" s="63"/>
    </row>
    <row r="82" spans="1:22" ht="12.75" customHeight="1" x14ac:dyDescent="0.25">
      <c r="A82" s="63"/>
      <c r="B82" s="63"/>
      <c r="C82" s="85"/>
      <c r="D82" s="63"/>
      <c r="E82" s="63"/>
      <c r="F82" s="63"/>
      <c r="G82" s="63"/>
      <c r="H82" s="63"/>
      <c r="I82" s="63"/>
      <c r="J82" s="63"/>
      <c r="K82" s="63"/>
      <c r="L82" s="63"/>
      <c r="M82" s="63"/>
      <c r="N82" s="86"/>
      <c r="O82" s="86"/>
      <c r="P82" s="86"/>
      <c r="Q82" s="86"/>
      <c r="R82" s="86"/>
      <c r="S82" s="86"/>
      <c r="T82" s="86"/>
      <c r="U82" s="86"/>
      <c r="V82" s="63"/>
    </row>
    <row r="83" spans="1:22" ht="12.75" customHeight="1" x14ac:dyDescent="0.25">
      <c r="A83" s="63"/>
      <c r="B83" s="63"/>
      <c r="C83" s="85"/>
      <c r="D83" s="63"/>
      <c r="E83" s="63"/>
      <c r="F83" s="63"/>
      <c r="G83" s="63"/>
      <c r="H83" s="63"/>
      <c r="I83" s="63"/>
      <c r="J83" s="63"/>
      <c r="K83" s="63"/>
      <c r="L83" s="63"/>
      <c r="M83" s="63"/>
      <c r="N83" s="86"/>
      <c r="O83" s="86"/>
      <c r="P83" s="86"/>
      <c r="Q83" s="86"/>
      <c r="R83" s="86"/>
      <c r="S83" s="86"/>
      <c r="T83" s="86"/>
      <c r="U83" s="86"/>
      <c r="V83" s="63"/>
    </row>
    <row r="84" spans="1:22" ht="12.75" customHeight="1" x14ac:dyDescent="0.25">
      <c r="A84" s="63"/>
      <c r="B84" s="63"/>
      <c r="C84" s="85"/>
      <c r="D84" s="63"/>
      <c r="E84" s="63"/>
      <c r="F84" s="63"/>
      <c r="G84" s="63"/>
      <c r="H84" s="63"/>
      <c r="I84" s="63"/>
      <c r="J84" s="63"/>
      <c r="K84" s="63"/>
      <c r="L84" s="63"/>
      <c r="M84" s="63"/>
      <c r="N84" s="86"/>
      <c r="O84" s="86"/>
      <c r="P84" s="86"/>
      <c r="Q84" s="86"/>
      <c r="R84" s="86"/>
      <c r="S84" s="86"/>
      <c r="T84" s="86"/>
      <c r="U84" s="86"/>
      <c r="V84" s="63"/>
    </row>
    <row r="85" spans="1:22" ht="12.75" customHeight="1" x14ac:dyDescent="0.25">
      <c r="A85" s="63"/>
      <c r="B85" s="63"/>
      <c r="C85" s="85"/>
      <c r="D85" s="63"/>
      <c r="E85" s="63"/>
      <c r="F85" s="63"/>
      <c r="G85" s="63"/>
      <c r="H85" s="63"/>
      <c r="I85" s="63"/>
      <c r="J85" s="63"/>
      <c r="K85" s="63"/>
      <c r="L85" s="63"/>
      <c r="M85" s="63"/>
      <c r="N85" s="86"/>
      <c r="O85" s="86"/>
      <c r="P85" s="86"/>
      <c r="Q85" s="86"/>
      <c r="R85" s="86"/>
      <c r="S85" s="86"/>
      <c r="T85" s="86"/>
      <c r="U85" s="86"/>
      <c r="V85" s="63"/>
    </row>
    <row r="86" spans="1:22" ht="12.75" customHeight="1" x14ac:dyDescent="0.25">
      <c r="A86" s="63"/>
      <c r="B86" s="63"/>
      <c r="C86" s="85"/>
      <c r="D86" s="63"/>
      <c r="E86" s="63"/>
      <c r="F86" s="63"/>
      <c r="G86" s="63"/>
      <c r="H86" s="63"/>
      <c r="I86" s="63"/>
      <c r="J86" s="63"/>
      <c r="K86" s="63"/>
      <c r="L86" s="63"/>
      <c r="M86" s="63"/>
      <c r="N86" s="86"/>
      <c r="O86" s="86"/>
      <c r="P86" s="86"/>
      <c r="Q86" s="86"/>
      <c r="R86" s="86"/>
      <c r="S86" s="86"/>
      <c r="T86" s="86"/>
      <c r="U86" s="86"/>
      <c r="V86" s="63"/>
    </row>
    <row r="87" spans="1:22" ht="12.75" customHeight="1" x14ac:dyDescent="0.25">
      <c r="A87" s="87"/>
      <c r="B87" s="87"/>
      <c r="C87" s="85"/>
      <c r="D87" s="63"/>
      <c r="E87" s="63"/>
      <c r="F87" s="63"/>
      <c r="G87" s="63"/>
      <c r="H87" s="63"/>
      <c r="I87" s="63"/>
      <c r="J87" s="63"/>
      <c r="K87" s="63"/>
      <c r="L87" s="63"/>
      <c r="M87" s="63"/>
      <c r="N87" s="86"/>
      <c r="O87" s="88"/>
      <c r="P87" s="88"/>
      <c r="Q87" s="88"/>
      <c r="R87" s="88"/>
      <c r="S87" s="88"/>
      <c r="T87" s="88"/>
      <c r="U87" s="88"/>
      <c r="V87" s="63"/>
    </row>
    <row r="88" spans="1:22" ht="12.75" customHeight="1" x14ac:dyDescent="0.25">
      <c r="A88" s="87"/>
      <c r="B88" s="87"/>
      <c r="C88" s="85"/>
      <c r="D88" s="63"/>
      <c r="E88" s="63"/>
      <c r="F88" s="63"/>
      <c r="G88" s="63"/>
      <c r="H88" s="63"/>
      <c r="I88" s="63"/>
      <c r="J88" s="63"/>
      <c r="K88" s="63"/>
      <c r="L88" s="63"/>
      <c r="M88" s="63"/>
      <c r="N88" s="86"/>
      <c r="O88" s="88"/>
      <c r="P88" s="88"/>
      <c r="Q88" s="88"/>
      <c r="R88" s="88"/>
      <c r="S88" s="88"/>
      <c r="T88" s="88"/>
      <c r="U88" s="88"/>
      <c r="V88" s="63"/>
    </row>
    <row r="89" spans="1:22" ht="12.75" customHeight="1" x14ac:dyDescent="0.25">
      <c r="A89" s="87"/>
      <c r="B89" s="87"/>
      <c r="C89" s="85"/>
      <c r="D89" s="63"/>
      <c r="E89" s="63"/>
      <c r="F89" s="63"/>
      <c r="G89" s="63"/>
      <c r="H89" s="63"/>
      <c r="I89" s="63"/>
      <c r="J89" s="63"/>
      <c r="K89" s="63"/>
      <c r="L89" s="63"/>
      <c r="M89" s="63"/>
      <c r="N89" s="86"/>
      <c r="O89" s="88"/>
      <c r="P89" s="88"/>
      <c r="Q89" s="88"/>
      <c r="R89" s="88"/>
      <c r="S89" s="88"/>
      <c r="T89" s="88"/>
      <c r="U89" s="88"/>
      <c r="V89" s="63"/>
    </row>
    <row r="90" spans="1:22" ht="12.75" customHeight="1" x14ac:dyDescent="0.25">
      <c r="A90" s="87"/>
      <c r="B90" s="87"/>
      <c r="C90" s="85"/>
      <c r="D90" s="63"/>
      <c r="E90" s="63"/>
      <c r="F90" s="63"/>
      <c r="G90" s="63"/>
      <c r="H90" s="63"/>
      <c r="I90" s="63"/>
      <c r="J90" s="63"/>
      <c r="K90" s="63"/>
      <c r="L90" s="63"/>
      <c r="M90" s="63"/>
      <c r="N90" s="86"/>
      <c r="O90" s="88"/>
      <c r="P90" s="88"/>
      <c r="Q90" s="88"/>
      <c r="R90" s="88"/>
      <c r="S90" s="88"/>
      <c r="T90" s="88"/>
      <c r="U90" s="88"/>
      <c r="V90" s="63"/>
    </row>
    <row r="91" spans="1:22" ht="12.75" customHeight="1" x14ac:dyDescent="0.25">
      <c r="A91" s="87"/>
      <c r="B91" s="87"/>
      <c r="C91" s="89"/>
      <c r="D91" s="87"/>
      <c r="E91" s="87"/>
      <c r="F91" s="87"/>
      <c r="G91" s="87"/>
      <c r="H91" s="87"/>
      <c r="I91" s="87"/>
      <c r="J91" s="87"/>
      <c r="K91" s="87"/>
      <c r="L91" s="87"/>
      <c r="M91" s="87"/>
      <c r="N91" s="88"/>
      <c r="O91" s="88"/>
      <c r="P91" s="88"/>
      <c r="Q91" s="88"/>
      <c r="R91" s="88"/>
      <c r="S91" s="88"/>
      <c r="T91" s="88"/>
      <c r="U91" s="88"/>
      <c r="V91" s="63"/>
    </row>
    <row r="92" spans="1:22" ht="12.75" customHeight="1" x14ac:dyDescent="0.25">
      <c r="A92" s="87"/>
      <c r="B92" s="87"/>
      <c r="C92" s="89"/>
      <c r="D92" s="87"/>
      <c r="E92" s="87"/>
      <c r="F92" s="87"/>
      <c r="G92" s="87"/>
      <c r="H92" s="87"/>
      <c r="I92" s="87"/>
      <c r="J92" s="87"/>
      <c r="K92" s="87"/>
      <c r="L92" s="87"/>
      <c r="M92" s="87"/>
      <c r="N92" s="88"/>
      <c r="O92" s="88"/>
      <c r="P92" s="88"/>
      <c r="Q92" s="88"/>
      <c r="R92" s="88"/>
      <c r="S92" s="88"/>
      <c r="T92" s="88"/>
      <c r="U92" s="88"/>
      <c r="V92" s="63"/>
    </row>
    <row r="93" spans="1:22" ht="12.75" customHeight="1" x14ac:dyDescent="0.25">
      <c r="A93" s="87"/>
      <c r="B93" s="87"/>
      <c r="C93" s="89"/>
      <c r="D93" s="87"/>
      <c r="E93" s="87"/>
      <c r="F93" s="87"/>
      <c r="G93" s="87"/>
      <c r="H93" s="87"/>
      <c r="I93" s="87"/>
      <c r="J93" s="87"/>
      <c r="K93" s="87"/>
      <c r="L93" s="87"/>
      <c r="M93" s="87"/>
      <c r="N93" s="88"/>
      <c r="O93" s="88"/>
      <c r="P93" s="88"/>
      <c r="Q93" s="88"/>
      <c r="R93" s="88"/>
      <c r="S93" s="88"/>
      <c r="T93" s="88"/>
      <c r="U93" s="88"/>
      <c r="V93" s="63"/>
    </row>
    <row r="94" spans="1:22" ht="12.75" customHeight="1" x14ac:dyDescent="0.25">
      <c r="A94" s="87"/>
      <c r="B94" s="87"/>
      <c r="C94" s="89"/>
      <c r="D94" s="87"/>
      <c r="E94" s="87"/>
      <c r="F94" s="87"/>
      <c r="G94" s="87"/>
      <c r="H94" s="87"/>
      <c r="I94" s="87"/>
      <c r="J94" s="87"/>
      <c r="K94" s="87"/>
      <c r="L94" s="87"/>
      <c r="M94" s="87"/>
      <c r="N94" s="88"/>
      <c r="O94" s="88"/>
      <c r="P94" s="88"/>
      <c r="Q94" s="88"/>
      <c r="R94" s="88"/>
      <c r="S94" s="88"/>
      <c r="T94" s="88"/>
      <c r="U94" s="88"/>
      <c r="V94" s="63"/>
    </row>
    <row r="95" spans="1:22" ht="12.75" customHeight="1" x14ac:dyDescent="0.25">
      <c r="A95" s="87"/>
      <c r="B95" s="87"/>
      <c r="C95" s="89"/>
      <c r="D95" s="87"/>
      <c r="E95" s="87"/>
      <c r="F95" s="87"/>
      <c r="G95" s="87"/>
      <c r="H95" s="87"/>
      <c r="I95" s="87"/>
      <c r="J95" s="87"/>
      <c r="K95" s="87"/>
      <c r="L95" s="87"/>
      <c r="M95" s="87"/>
      <c r="N95" s="88"/>
      <c r="O95" s="88"/>
      <c r="P95" s="88"/>
      <c r="Q95" s="88"/>
      <c r="R95" s="88"/>
      <c r="S95" s="88"/>
      <c r="T95" s="88"/>
      <c r="U95" s="88"/>
      <c r="V95" s="63"/>
    </row>
    <row r="96" spans="1:22" ht="12.75" customHeight="1" x14ac:dyDescent="0.25">
      <c r="A96" s="87"/>
      <c r="B96" s="87"/>
      <c r="C96" s="89"/>
      <c r="D96" s="87"/>
      <c r="E96" s="87"/>
      <c r="F96" s="87"/>
      <c r="G96" s="87"/>
      <c r="H96" s="87"/>
      <c r="I96" s="87"/>
      <c r="J96" s="87"/>
      <c r="K96" s="87"/>
      <c r="L96" s="87"/>
      <c r="M96" s="87"/>
      <c r="N96" s="88"/>
      <c r="O96" s="88"/>
      <c r="P96" s="88"/>
      <c r="Q96" s="88"/>
      <c r="R96" s="88"/>
      <c r="S96" s="88"/>
      <c r="T96" s="88"/>
      <c r="U96" s="88"/>
      <c r="V96" s="63"/>
    </row>
    <row r="97" spans="1:22" ht="12.75" customHeight="1" x14ac:dyDescent="0.25">
      <c r="A97" s="87"/>
      <c r="B97" s="87"/>
      <c r="C97" s="89"/>
      <c r="D97" s="87"/>
      <c r="E97" s="87"/>
      <c r="F97" s="87"/>
      <c r="G97" s="87"/>
      <c r="H97" s="87"/>
      <c r="I97" s="87"/>
      <c r="J97" s="87"/>
      <c r="K97" s="87"/>
      <c r="L97" s="87"/>
      <c r="M97" s="87"/>
      <c r="N97" s="88"/>
      <c r="O97" s="88"/>
      <c r="P97" s="88"/>
      <c r="Q97" s="88"/>
      <c r="R97" s="88"/>
      <c r="S97" s="88"/>
      <c r="T97" s="88"/>
      <c r="U97" s="88"/>
      <c r="V97" s="63"/>
    </row>
    <row r="98" spans="1:22" ht="12.75" customHeight="1" x14ac:dyDescent="0.25">
      <c r="A98" s="87"/>
      <c r="B98" s="87"/>
      <c r="C98" s="89"/>
      <c r="D98" s="87"/>
      <c r="E98" s="87"/>
      <c r="F98" s="87"/>
      <c r="G98" s="87"/>
      <c r="H98" s="87"/>
      <c r="I98" s="87"/>
      <c r="J98" s="87"/>
      <c r="K98" s="87"/>
      <c r="L98" s="87"/>
      <c r="M98" s="87"/>
      <c r="N98" s="88"/>
      <c r="O98" s="88"/>
      <c r="P98" s="88"/>
      <c r="Q98" s="88"/>
      <c r="R98" s="88"/>
      <c r="S98" s="88"/>
      <c r="T98" s="88"/>
      <c r="U98" s="88"/>
      <c r="V98" s="63"/>
    </row>
    <row r="99" spans="1:22" ht="12.75" customHeight="1" x14ac:dyDescent="0.25">
      <c r="A99" s="87"/>
      <c r="B99" s="87"/>
      <c r="C99" s="89"/>
      <c r="D99" s="87"/>
      <c r="E99" s="87"/>
      <c r="F99" s="87"/>
      <c r="G99" s="87"/>
      <c r="H99" s="87"/>
      <c r="I99" s="87"/>
      <c r="J99" s="87"/>
      <c r="K99" s="87"/>
      <c r="L99" s="87"/>
      <c r="M99" s="87"/>
      <c r="N99" s="88"/>
      <c r="O99" s="88"/>
      <c r="P99" s="88"/>
      <c r="Q99" s="88"/>
      <c r="R99" s="88"/>
      <c r="S99" s="88"/>
      <c r="T99" s="88"/>
      <c r="U99" s="88"/>
      <c r="V99" s="63"/>
    </row>
    <row r="100" spans="1:22" ht="12.75" customHeight="1" x14ac:dyDescent="0.25">
      <c r="A100" s="87"/>
      <c r="B100" s="87"/>
      <c r="C100" s="89"/>
      <c r="D100" s="87"/>
      <c r="E100" s="87"/>
      <c r="F100" s="87"/>
      <c r="G100" s="87"/>
      <c r="H100" s="87"/>
      <c r="I100" s="87"/>
      <c r="J100" s="87"/>
      <c r="K100" s="87"/>
      <c r="L100" s="87"/>
      <c r="M100" s="87"/>
      <c r="N100" s="88"/>
      <c r="O100" s="88"/>
      <c r="P100" s="88"/>
      <c r="Q100" s="88"/>
      <c r="R100" s="88"/>
      <c r="S100" s="88"/>
      <c r="T100" s="88"/>
      <c r="U100" s="88"/>
      <c r="V100" s="63"/>
    </row>
    <row r="101" spans="1:22" ht="12.75" customHeight="1" x14ac:dyDescent="0.25">
      <c r="A101" s="87"/>
      <c r="B101" s="87"/>
      <c r="C101" s="89"/>
      <c r="D101" s="87"/>
      <c r="E101" s="87"/>
      <c r="F101" s="87"/>
      <c r="G101" s="87"/>
      <c r="H101" s="87"/>
      <c r="I101" s="87"/>
      <c r="J101" s="87"/>
      <c r="K101" s="87"/>
      <c r="L101" s="87"/>
      <c r="M101" s="87"/>
      <c r="N101" s="88"/>
      <c r="O101" s="88"/>
      <c r="P101" s="88"/>
      <c r="Q101" s="88"/>
      <c r="R101" s="88"/>
      <c r="S101" s="88"/>
      <c r="T101" s="88"/>
      <c r="U101" s="88"/>
      <c r="V101" s="63"/>
    </row>
    <row r="102" spans="1:22" ht="12.75" customHeight="1" x14ac:dyDescent="0.25">
      <c r="A102" s="87"/>
      <c r="B102" s="87"/>
      <c r="C102" s="89"/>
      <c r="D102" s="87"/>
      <c r="E102" s="87"/>
      <c r="F102" s="87"/>
      <c r="G102" s="87"/>
      <c r="H102" s="87"/>
      <c r="I102" s="87"/>
      <c r="J102" s="87"/>
      <c r="K102" s="87"/>
      <c r="L102" s="87"/>
      <c r="M102" s="87"/>
      <c r="N102" s="88"/>
      <c r="O102" s="88"/>
      <c r="P102" s="88"/>
      <c r="Q102" s="88"/>
      <c r="R102" s="88"/>
      <c r="S102" s="88"/>
      <c r="T102" s="88"/>
      <c r="U102" s="88"/>
      <c r="V102" s="63"/>
    </row>
    <row r="103" spans="1:22" ht="12.75" customHeight="1" x14ac:dyDescent="0.25">
      <c r="A103" s="87"/>
      <c r="B103" s="87"/>
      <c r="C103" s="89"/>
      <c r="D103" s="87"/>
      <c r="E103" s="87"/>
      <c r="F103" s="87"/>
      <c r="G103" s="87"/>
      <c r="H103" s="87"/>
      <c r="I103" s="87"/>
      <c r="J103" s="87"/>
      <c r="K103" s="87"/>
      <c r="L103" s="87"/>
      <c r="M103" s="87"/>
      <c r="N103" s="88"/>
      <c r="O103" s="88"/>
      <c r="P103" s="88"/>
      <c r="Q103" s="88"/>
      <c r="R103" s="88"/>
      <c r="S103" s="88"/>
      <c r="T103" s="88"/>
      <c r="U103" s="88"/>
      <c r="V103" s="63"/>
    </row>
    <row r="104" spans="1:22" ht="12.75" customHeight="1" x14ac:dyDescent="0.25">
      <c r="A104" s="87"/>
      <c r="B104" s="87"/>
      <c r="C104" s="89"/>
      <c r="D104" s="87"/>
      <c r="E104" s="87"/>
      <c r="F104" s="87"/>
      <c r="G104" s="87"/>
      <c r="H104" s="87"/>
      <c r="I104" s="87"/>
      <c r="J104" s="87"/>
      <c r="K104" s="87"/>
      <c r="L104" s="87"/>
      <c r="M104" s="87"/>
      <c r="N104" s="88"/>
      <c r="O104" s="88"/>
      <c r="P104" s="88"/>
      <c r="Q104" s="88"/>
      <c r="R104" s="88"/>
      <c r="S104" s="88"/>
      <c r="T104" s="88"/>
      <c r="U104" s="88"/>
      <c r="V104" s="63"/>
    </row>
    <row r="105" spans="1:22" ht="12.75" customHeight="1" x14ac:dyDescent="0.25">
      <c r="A105" s="87"/>
      <c r="B105" s="87"/>
      <c r="C105" s="89"/>
      <c r="D105" s="87"/>
      <c r="E105" s="87"/>
      <c r="F105" s="87"/>
      <c r="G105" s="87"/>
      <c r="H105" s="87"/>
      <c r="I105" s="87"/>
      <c r="J105" s="87"/>
      <c r="K105" s="87"/>
      <c r="L105" s="87"/>
      <c r="M105" s="87"/>
      <c r="N105" s="88"/>
      <c r="O105" s="88"/>
      <c r="P105" s="88"/>
      <c r="Q105" s="88"/>
      <c r="R105" s="88"/>
      <c r="S105" s="88"/>
      <c r="T105" s="88"/>
      <c r="U105" s="88"/>
      <c r="V105" s="63"/>
    </row>
    <row r="106" spans="1:22" ht="12.75" customHeight="1" x14ac:dyDescent="0.25">
      <c r="A106" s="87"/>
      <c r="B106" s="87"/>
      <c r="C106" s="89"/>
      <c r="D106" s="87"/>
      <c r="E106" s="87"/>
      <c r="F106" s="87"/>
      <c r="G106" s="87"/>
      <c r="H106" s="87"/>
      <c r="I106" s="87"/>
      <c r="J106" s="87"/>
      <c r="K106" s="87"/>
      <c r="L106" s="87"/>
      <c r="M106" s="87"/>
      <c r="N106" s="88"/>
      <c r="O106" s="88"/>
      <c r="P106" s="88"/>
      <c r="Q106" s="88"/>
      <c r="R106" s="88"/>
      <c r="S106" s="88"/>
      <c r="T106" s="88"/>
      <c r="U106" s="88"/>
      <c r="V106" s="63"/>
    </row>
    <row r="107" spans="1:22" ht="12.75" customHeight="1" x14ac:dyDescent="0.25">
      <c r="A107" s="87"/>
      <c r="B107" s="87"/>
      <c r="C107" s="89"/>
      <c r="D107" s="87"/>
      <c r="E107" s="87"/>
      <c r="F107" s="87"/>
      <c r="G107" s="87"/>
      <c r="H107" s="87"/>
      <c r="I107" s="87"/>
      <c r="J107" s="87"/>
      <c r="K107" s="87"/>
      <c r="L107" s="87"/>
      <c r="M107" s="87"/>
      <c r="N107" s="88"/>
      <c r="O107" s="88"/>
      <c r="P107" s="88"/>
      <c r="Q107" s="88"/>
      <c r="R107" s="88"/>
      <c r="S107" s="88"/>
      <c r="T107" s="88"/>
      <c r="U107" s="88"/>
      <c r="V107" s="63"/>
    </row>
    <row r="108" spans="1:22" ht="12.75" customHeight="1" x14ac:dyDescent="0.25">
      <c r="A108" s="87"/>
      <c r="B108" s="87"/>
      <c r="C108" s="89"/>
      <c r="D108" s="87"/>
      <c r="E108" s="87"/>
      <c r="F108" s="87"/>
      <c r="G108" s="87"/>
      <c r="H108" s="87"/>
      <c r="I108" s="87"/>
      <c r="J108" s="87"/>
      <c r="K108" s="87"/>
      <c r="L108" s="87"/>
      <c r="M108" s="87"/>
      <c r="N108" s="88"/>
      <c r="O108" s="88"/>
      <c r="P108" s="88"/>
      <c r="Q108" s="88"/>
      <c r="R108" s="88"/>
      <c r="S108" s="88"/>
      <c r="T108" s="88"/>
      <c r="U108" s="88"/>
      <c r="V108" s="63"/>
    </row>
    <row r="109" spans="1:22" ht="12.75" customHeight="1" x14ac:dyDescent="0.25">
      <c r="A109" s="87"/>
      <c r="B109" s="87"/>
      <c r="C109" s="89"/>
      <c r="D109" s="87"/>
      <c r="E109" s="87"/>
      <c r="F109" s="87"/>
      <c r="G109" s="87"/>
      <c r="H109" s="87"/>
      <c r="I109" s="87"/>
      <c r="J109" s="87"/>
      <c r="K109" s="87"/>
      <c r="L109" s="87"/>
      <c r="M109" s="87"/>
      <c r="N109" s="88"/>
      <c r="O109" s="88"/>
      <c r="P109" s="88"/>
      <c r="Q109" s="88"/>
      <c r="R109" s="88"/>
      <c r="S109" s="88"/>
      <c r="T109" s="88"/>
      <c r="U109" s="88"/>
      <c r="V109" s="63"/>
    </row>
    <row r="110" spans="1:22" ht="12.75" customHeight="1" x14ac:dyDescent="0.25">
      <c r="A110" s="87"/>
      <c r="B110" s="87"/>
      <c r="C110" s="89"/>
      <c r="D110" s="87"/>
      <c r="E110" s="87"/>
      <c r="F110" s="87"/>
      <c r="G110" s="87"/>
      <c r="H110" s="87"/>
      <c r="I110" s="87"/>
      <c r="J110" s="87"/>
      <c r="K110" s="87"/>
      <c r="L110" s="87"/>
      <c r="M110" s="87"/>
      <c r="N110" s="88"/>
      <c r="O110" s="88"/>
      <c r="P110" s="88"/>
      <c r="Q110" s="88"/>
      <c r="R110" s="88"/>
      <c r="S110" s="88"/>
      <c r="T110" s="88"/>
      <c r="U110" s="88"/>
      <c r="V110" s="63"/>
    </row>
    <row r="111" spans="1:22" ht="12.75" customHeight="1" x14ac:dyDescent="0.25">
      <c r="A111" s="87"/>
      <c r="B111" s="87"/>
      <c r="C111" s="89"/>
      <c r="D111" s="87"/>
      <c r="E111" s="87"/>
      <c r="F111" s="87"/>
      <c r="G111" s="87"/>
      <c r="H111" s="87"/>
      <c r="I111" s="87"/>
      <c r="J111" s="87"/>
      <c r="K111" s="87"/>
      <c r="L111" s="87"/>
      <c r="M111" s="87"/>
      <c r="N111" s="88"/>
      <c r="O111" s="88"/>
      <c r="P111" s="88"/>
      <c r="Q111" s="88"/>
      <c r="R111" s="88"/>
      <c r="S111" s="88"/>
      <c r="T111" s="88"/>
      <c r="U111" s="88"/>
      <c r="V111" s="63"/>
    </row>
    <row r="112" spans="1:22" ht="12.75" customHeight="1" x14ac:dyDescent="0.25">
      <c r="A112" s="87"/>
      <c r="B112" s="87"/>
      <c r="C112" s="89"/>
      <c r="D112" s="87"/>
      <c r="E112" s="87"/>
      <c r="F112" s="87"/>
      <c r="G112" s="87"/>
      <c r="H112" s="87"/>
      <c r="I112" s="87"/>
      <c r="J112" s="87"/>
      <c r="K112" s="87"/>
      <c r="L112" s="87"/>
      <c r="M112" s="87"/>
      <c r="N112" s="88"/>
      <c r="O112" s="88"/>
      <c r="P112" s="88"/>
      <c r="Q112" s="88"/>
      <c r="R112" s="88"/>
      <c r="S112" s="88"/>
      <c r="T112" s="88"/>
      <c r="U112" s="88"/>
      <c r="V112" s="63"/>
    </row>
    <row r="113" spans="1:22" ht="12.75" customHeight="1" x14ac:dyDescent="0.25">
      <c r="A113" s="87"/>
      <c r="B113" s="87"/>
      <c r="C113" s="89"/>
      <c r="D113" s="87"/>
      <c r="E113" s="87"/>
      <c r="F113" s="87"/>
      <c r="G113" s="87"/>
      <c r="H113" s="87"/>
      <c r="I113" s="87"/>
      <c r="J113" s="87"/>
      <c r="K113" s="87"/>
      <c r="L113" s="87"/>
      <c r="M113" s="87"/>
      <c r="N113" s="88"/>
      <c r="O113" s="88"/>
      <c r="P113" s="88"/>
      <c r="Q113" s="88"/>
      <c r="R113" s="88"/>
      <c r="S113" s="88"/>
      <c r="T113" s="88"/>
      <c r="U113" s="88"/>
      <c r="V113" s="63"/>
    </row>
    <row r="114" spans="1:22" ht="12.75" customHeight="1" x14ac:dyDescent="0.25">
      <c r="A114" s="87"/>
      <c r="B114" s="87"/>
      <c r="C114" s="89"/>
      <c r="D114" s="87"/>
      <c r="E114" s="87"/>
      <c r="F114" s="87"/>
      <c r="G114" s="87"/>
      <c r="H114" s="87"/>
      <c r="I114" s="87"/>
      <c r="J114" s="87"/>
      <c r="K114" s="87"/>
      <c r="L114" s="87"/>
      <c r="M114" s="87"/>
      <c r="N114" s="88"/>
      <c r="O114" s="88"/>
      <c r="P114" s="88"/>
      <c r="Q114" s="88"/>
      <c r="R114" s="88"/>
      <c r="S114" s="88"/>
      <c r="T114" s="88"/>
      <c r="U114" s="88"/>
      <c r="V114" s="63"/>
    </row>
    <row r="115" spans="1:22" ht="12.75" customHeight="1" x14ac:dyDescent="0.25">
      <c r="A115" s="87"/>
      <c r="B115" s="87"/>
      <c r="C115" s="89"/>
      <c r="D115" s="87"/>
      <c r="E115" s="87"/>
      <c r="F115" s="87"/>
      <c r="G115" s="87"/>
      <c r="H115" s="87"/>
      <c r="I115" s="87"/>
      <c r="J115" s="87"/>
      <c r="K115" s="87"/>
      <c r="L115" s="87"/>
      <c r="M115" s="87"/>
      <c r="N115" s="88"/>
      <c r="O115" s="88"/>
      <c r="P115" s="88"/>
      <c r="Q115" s="88"/>
      <c r="R115" s="88"/>
      <c r="S115" s="88"/>
      <c r="T115" s="88"/>
      <c r="U115" s="88"/>
      <c r="V115" s="63"/>
    </row>
    <row r="116" spans="1:22" ht="12.75" customHeight="1" x14ac:dyDescent="0.25">
      <c r="A116" s="87"/>
      <c r="B116" s="87"/>
      <c r="C116" s="89"/>
      <c r="D116" s="87"/>
      <c r="E116" s="87"/>
      <c r="F116" s="87"/>
      <c r="G116" s="87"/>
      <c r="H116" s="87"/>
      <c r="I116" s="87"/>
      <c r="J116" s="87"/>
      <c r="K116" s="87"/>
      <c r="L116" s="87"/>
      <c r="M116" s="87"/>
      <c r="N116" s="88"/>
      <c r="O116" s="88"/>
      <c r="P116" s="88"/>
      <c r="Q116" s="88"/>
      <c r="R116" s="88"/>
      <c r="S116" s="88"/>
      <c r="T116" s="88"/>
      <c r="U116" s="88"/>
      <c r="V116" s="63"/>
    </row>
    <row r="117" spans="1:22" ht="12.75" customHeight="1" x14ac:dyDescent="0.25">
      <c r="A117" s="87"/>
      <c r="B117" s="87"/>
      <c r="C117" s="89"/>
      <c r="D117" s="87"/>
      <c r="E117" s="87"/>
      <c r="F117" s="87"/>
      <c r="G117" s="87"/>
      <c r="H117" s="87"/>
      <c r="I117" s="87"/>
      <c r="J117" s="87"/>
      <c r="K117" s="87"/>
      <c r="L117" s="87"/>
      <c r="M117" s="87"/>
      <c r="N117" s="88"/>
      <c r="O117" s="88"/>
      <c r="P117" s="88"/>
      <c r="Q117" s="88"/>
      <c r="R117" s="88"/>
      <c r="S117" s="88"/>
      <c r="T117" s="88"/>
      <c r="U117" s="88"/>
      <c r="V117" s="63"/>
    </row>
    <row r="118" spans="1:22" ht="12.75" customHeight="1" x14ac:dyDescent="0.25">
      <c r="A118" s="87"/>
      <c r="B118" s="87"/>
      <c r="C118" s="89"/>
      <c r="D118" s="87"/>
      <c r="E118" s="87"/>
      <c r="F118" s="87"/>
      <c r="G118" s="87"/>
      <c r="H118" s="87"/>
      <c r="I118" s="87"/>
      <c r="J118" s="87"/>
      <c r="K118" s="87"/>
      <c r="L118" s="87"/>
      <c r="M118" s="87"/>
      <c r="N118" s="88"/>
      <c r="O118" s="88"/>
      <c r="P118" s="88"/>
      <c r="Q118" s="88"/>
      <c r="R118" s="88"/>
      <c r="S118" s="88"/>
      <c r="T118" s="88"/>
      <c r="U118" s="88"/>
      <c r="V118" s="63"/>
    </row>
    <row r="119" spans="1:22" ht="12.75" customHeight="1" x14ac:dyDescent="0.25">
      <c r="A119" s="87"/>
      <c r="B119" s="87"/>
      <c r="C119" s="89"/>
      <c r="D119" s="87"/>
      <c r="E119" s="87"/>
      <c r="F119" s="87"/>
      <c r="G119" s="87"/>
      <c r="H119" s="87"/>
      <c r="I119" s="87"/>
      <c r="J119" s="87"/>
      <c r="K119" s="87"/>
      <c r="L119" s="87"/>
      <c r="M119" s="87"/>
      <c r="N119" s="88"/>
      <c r="O119" s="88"/>
      <c r="P119" s="88"/>
      <c r="Q119" s="88"/>
      <c r="R119" s="88"/>
      <c r="S119" s="88"/>
      <c r="T119" s="88"/>
      <c r="U119" s="88"/>
      <c r="V119" s="63"/>
    </row>
    <row r="120" spans="1:22" ht="12.75" customHeight="1" x14ac:dyDescent="0.25">
      <c r="A120" s="87"/>
      <c r="B120" s="87"/>
      <c r="C120" s="89"/>
      <c r="D120" s="87"/>
      <c r="E120" s="87"/>
      <c r="F120" s="87"/>
      <c r="G120" s="87"/>
      <c r="H120" s="87"/>
      <c r="I120" s="87"/>
      <c r="J120" s="87"/>
      <c r="K120" s="87"/>
      <c r="L120" s="87"/>
      <c r="M120" s="87"/>
      <c r="N120" s="88"/>
      <c r="O120" s="88"/>
      <c r="P120" s="88"/>
      <c r="Q120" s="88"/>
      <c r="R120" s="88"/>
      <c r="S120" s="88"/>
      <c r="T120" s="88"/>
      <c r="U120" s="88"/>
      <c r="V120" s="63"/>
    </row>
    <row r="121" spans="1:22" ht="12.75" customHeight="1" x14ac:dyDescent="0.25">
      <c r="A121" s="87"/>
      <c r="B121" s="87"/>
      <c r="C121" s="89"/>
      <c r="D121" s="87"/>
      <c r="E121" s="87"/>
      <c r="F121" s="87"/>
      <c r="G121" s="87"/>
      <c r="H121" s="87"/>
      <c r="I121" s="87"/>
      <c r="J121" s="87"/>
      <c r="K121" s="87"/>
      <c r="L121" s="87"/>
      <c r="M121" s="87"/>
      <c r="N121" s="88"/>
      <c r="O121" s="88"/>
      <c r="P121" s="88"/>
      <c r="Q121" s="88"/>
      <c r="R121" s="88"/>
      <c r="S121" s="88"/>
      <c r="T121" s="88"/>
      <c r="U121" s="88"/>
      <c r="V121" s="63"/>
    </row>
    <row r="122" spans="1:22" ht="12.75" customHeight="1" x14ac:dyDescent="0.25">
      <c r="A122" s="87"/>
      <c r="B122" s="87"/>
      <c r="C122" s="89"/>
      <c r="D122" s="87"/>
      <c r="E122" s="87"/>
      <c r="F122" s="87"/>
      <c r="G122" s="87"/>
      <c r="H122" s="87"/>
      <c r="I122" s="87"/>
      <c r="J122" s="87"/>
      <c r="K122" s="87"/>
      <c r="L122" s="87"/>
      <c r="M122" s="87"/>
      <c r="N122" s="88"/>
      <c r="O122" s="88"/>
      <c r="P122" s="88"/>
      <c r="Q122" s="88"/>
      <c r="R122" s="88"/>
      <c r="S122" s="88"/>
      <c r="T122" s="88"/>
      <c r="U122" s="88"/>
      <c r="V122" s="63"/>
    </row>
    <row r="123" spans="1:22" ht="12.75" customHeight="1" x14ac:dyDescent="0.25">
      <c r="A123" s="87"/>
      <c r="B123" s="87"/>
      <c r="C123" s="89"/>
      <c r="D123" s="87"/>
      <c r="E123" s="87"/>
      <c r="F123" s="87"/>
      <c r="G123" s="87"/>
      <c r="H123" s="87"/>
      <c r="I123" s="87"/>
      <c r="J123" s="87"/>
      <c r="K123" s="87"/>
      <c r="L123" s="87"/>
      <c r="M123" s="87"/>
      <c r="N123" s="88"/>
      <c r="O123" s="88"/>
      <c r="P123" s="88"/>
      <c r="Q123" s="88"/>
      <c r="R123" s="88"/>
      <c r="S123" s="88"/>
      <c r="T123" s="88"/>
      <c r="U123" s="88"/>
      <c r="V123" s="63"/>
    </row>
    <row r="124" spans="1:22" ht="12.75" customHeight="1" x14ac:dyDescent="0.25">
      <c r="A124" s="87"/>
      <c r="B124" s="87"/>
      <c r="C124" s="89"/>
      <c r="D124" s="87"/>
      <c r="E124" s="87"/>
      <c r="F124" s="87"/>
      <c r="G124" s="87"/>
      <c r="H124" s="87"/>
      <c r="I124" s="87"/>
      <c r="J124" s="87"/>
      <c r="K124" s="87"/>
      <c r="L124" s="87"/>
      <c r="M124" s="87"/>
      <c r="N124" s="88"/>
      <c r="O124" s="88"/>
      <c r="P124" s="88"/>
      <c r="Q124" s="88"/>
      <c r="R124" s="88"/>
      <c r="S124" s="88"/>
      <c r="T124" s="88"/>
      <c r="U124" s="88"/>
      <c r="V124" s="63"/>
    </row>
    <row r="125" spans="1:22" ht="12.75" customHeight="1" x14ac:dyDescent="0.25">
      <c r="A125" s="87"/>
      <c r="B125" s="87"/>
      <c r="C125" s="89"/>
      <c r="D125" s="87"/>
      <c r="E125" s="87"/>
      <c r="F125" s="87"/>
      <c r="G125" s="87"/>
      <c r="H125" s="87"/>
      <c r="I125" s="87"/>
      <c r="J125" s="87"/>
      <c r="K125" s="87"/>
      <c r="L125" s="87"/>
      <c r="M125" s="87"/>
      <c r="N125" s="88"/>
      <c r="O125" s="88"/>
      <c r="P125" s="88"/>
      <c r="Q125" s="88"/>
      <c r="R125" s="88"/>
      <c r="S125" s="88"/>
      <c r="T125" s="88"/>
      <c r="U125" s="88"/>
      <c r="V125" s="63"/>
    </row>
    <row r="126" spans="1:22" ht="12.75" customHeight="1" x14ac:dyDescent="0.25">
      <c r="A126" s="87"/>
      <c r="B126" s="87"/>
      <c r="C126" s="89"/>
      <c r="D126" s="87"/>
      <c r="E126" s="87"/>
      <c r="F126" s="87"/>
      <c r="G126" s="87"/>
      <c r="H126" s="87"/>
      <c r="I126" s="87"/>
      <c r="J126" s="87"/>
      <c r="K126" s="87"/>
      <c r="L126" s="87"/>
      <c r="M126" s="87"/>
      <c r="N126" s="88"/>
      <c r="O126" s="88"/>
      <c r="P126" s="88"/>
      <c r="Q126" s="88"/>
      <c r="R126" s="88"/>
      <c r="S126" s="88"/>
      <c r="T126" s="88"/>
      <c r="U126" s="88"/>
      <c r="V126" s="63"/>
    </row>
    <row r="127" spans="1:22" ht="12.75" customHeight="1" x14ac:dyDescent="0.25">
      <c r="A127" s="87"/>
      <c r="B127" s="87"/>
      <c r="C127" s="89"/>
      <c r="D127" s="87"/>
      <c r="E127" s="87"/>
      <c r="F127" s="87"/>
      <c r="G127" s="87"/>
      <c r="H127" s="87"/>
      <c r="I127" s="87"/>
      <c r="J127" s="87"/>
      <c r="K127" s="87"/>
      <c r="L127" s="87"/>
      <c r="M127" s="87"/>
      <c r="N127" s="88"/>
      <c r="O127" s="88"/>
      <c r="P127" s="88"/>
      <c r="Q127" s="88"/>
      <c r="R127" s="88"/>
      <c r="S127" s="88"/>
      <c r="T127" s="88"/>
      <c r="U127" s="88"/>
      <c r="V127" s="63"/>
    </row>
    <row r="128" spans="1:22" ht="12.75" customHeight="1" x14ac:dyDescent="0.25">
      <c r="A128" s="87"/>
      <c r="B128" s="87"/>
      <c r="C128" s="89"/>
      <c r="D128" s="87"/>
      <c r="E128" s="87"/>
      <c r="F128" s="87"/>
      <c r="G128" s="87"/>
      <c r="H128" s="87"/>
      <c r="I128" s="87"/>
      <c r="J128" s="87"/>
      <c r="K128" s="87"/>
      <c r="L128" s="87"/>
      <c r="M128" s="87"/>
      <c r="N128" s="88"/>
      <c r="O128" s="88"/>
      <c r="P128" s="88"/>
      <c r="Q128" s="88"/>
      <c r="R128" s="88"/>
      <c r="S128" s="88"/>
      <c r="T128" s="88"/>
      <c r="U128" s="88"/>
      <c r="V128" s="63"/>
    </row>
    <row r="129" spans="1:22" ht="12.75" customHeight="1" x14ac:dyDescent="0.25">
      <c r="A129" s="87"/>
      <c r="B129" s="87"/>
      <c r="C129" s="89"/>
      <c r="D129" s="87"/>
      <c r="E129" s="87"/>
      <c r="F129" s="87"/>
      <c r="G129" s="87"/>
      <c r="H129" s="87"/>
      <c r="I129" s="87"/>
      <c r="J129" s="87"/>
      <c r="K129" s="87"/>
      <c r="L129" s="87"/>
      <c r="M129" s="87"/>
      <c r="N129" s="88"/>
      <c r="O129" s="88"/>
      <c r="P129" s="88"/>
      <c r="Q129" s="88"/>
      <c r="R129" s="88"/>
      <c r="S129" s="88"/>
      <c r="T129" s="88"/>
      <c r="U129" s="88"/>
      <c r="V129" s="63"/>
    </row>
    <row r="130" spans="1:22" ht="12.75" customHeight="1" x14ac:dyDescent="0.25">
      <c r="A130" s="87"/>
      <c r="B130" s="87"/>
      <c r="C130" s="89"/>
      <c r="D130" s="87"/>
      <c r="E130" s="87"/>
      <c r="F130" s="87"/>
      <c r="G130" s="87"/>
      <c r="H130" s="87"/>
      <c r="I130" s="87"/>
      <c r="J130" s="87"/>
      <c r="K130" s="87"/>
      <c r="L130" s="87"/>
      <c r="M130" s="87"/>
      <c r="N130" s="88"/>
      <c r="O130" s="88"/>
      <c r="P130" s="88"/>
      <c r="Q130" s="88"/>
      <c r="R130" s="88"/>
      <c r="S130" s="88"/>
      <c r="T130" s="88"/>
      <c r="U130" s="88"/>
      <c r="V130" s="63"/>
    </row>
    <row r="131" spans="1:22" ht="12.75" customHeight="1" x14ac:dyDescent="0.25">
      <c r="A131" s="87"/>
      <c r="B131" s="87"/>
      <c r="C131" s="89"/>
      <c r="D131" s="87"/>
      <c r="E131" s="87"/>
      <c r="F131" s="87"/>
      <c r="G131" s="87"/>
      <c r="H131" s="87"/>
      <c r="I131" s="87"/>
      <c r="J131" s="87"/>
      <c r="K131" s="87"/>
      <c r="L131" s="87"/>
      <c r="M131" s="87"/>
      <c r="N131" s="88"/>
      <c r="O131" s="88"/>
      <c r="P131" s="88"/>
      <c r="Q131" s="88"/>
      <c r="R131" s="88"/>
      <c r="S131" s="88"/>
      <c r="T131" s="88"/>
      <c r="U131" s="88"/>
      <c r="V131" s="63"/>
    </row>
    <row r="132" spans="1:22" ht="12.75" customHeight="1" x14ac:dyDescent="0.25">
      <c r="A132" s="87"/>
      <c r="B132" s="87"/>
      <c r="C132" s="89"/>
      <c r="D132" s="87"/>
      <c r="E132" s="87"/>
      <c r="F132" s="87"/>
      <c r="G132" s="87"/>
      <c r="H132" s="87"/>
      <c r="I132" s="87"/>
      <c r="J132" s="87"/>
      <c r="K132" s="87"/>
      <c r="L132" s="87"/>
      <c r="M132" s="87"/>
      <c r="N132" s="88"/>
      <c r="O132" s="88"/>
      <c r="P132" s="88"/>
      <c r="Q132" s="88"/>
      <c r="R132" s="88"/>
      <c r="S132" s="88"/>
      <c r="T132" s="88"/>
      <c r="U132" s="88"/>
      <c r="V132" s="63"/>
    </row>
    <row r="133" spans="1:22" ht="12.75" customHeight="1" x14ac:dyDescent="0.25">
      <c r="A133" s="87"/>
      <c r="B133" s="87"/>
      <c r="C133" s="89"/>
      <c r="D133" s="87"/>
      <c r="E133" s="87"/>
      <c r="F133" s="87"/>
      <c r="G133" s="87"/>
      <c r="H133" s="87"/>
      <c r="I133" s="87"/>
      <c r="J133" s="87"/>
      <c r="K133" s="87"/>
      <c r="L133" s="87"/>
      <c r="M133" s="87"/>
      <c r="N133" s="88"/>
      <c r="O133" s="88"/>
      <c r="P133" s="88"/>
      <c r="Q133" s="88"/>
      <c r="R133" s="88"/>
      <c r="S133" s="88"/>
      <c r="T133" s="88"/>
      <c r="U133" s="88"/>
      <c r="V133" s="63"/>
    </row>
    <row r="134" spans="1:22" ht="12.75" customHeight="1" x14ac:dyDescent="0.25">
      <c r="A134" s="87"/>
      <c r="B134" s="87"/>
      <c r="C134" s="89"/>
      <c r="D134" s="87"/>
      <c r="E134" s="87"/>
      <c r="F134" s="87"/>
      <c r="G134" s="87"/>
      <c r="H134" s="87"/>
      <c r="I134" s="87"/>
      <c r="J134" s="87"/>
      <c r="K134" s="87"/>
      <c r="L134" s="87"/>
      <c r="M134" s="87"/>
      <c r="N134" s="88"/>
      <c r="O134" s="88"/>
      <c r="P134" s="88"/>
      <c r="Q134" s="88"/>
      <c r="R134" s="88"/>
      <c r="S134" s="88"/>
      <c r="T134" s="88"/>
      <c r="U134" s="88"/>
      <c r="V134" s="63"/>
    </row>
    <row r="135" spans="1:22" ht="12.75" customHeight="1" x14ac:dyDescent="0.25">
      <c r="A135" s="87"/>
      <c r="B135" s="87"/>
      <c r="C135" s="89"/>
      <c r="D135" s="87"/>
      <c r="E135" s="87"/>
      <c r="F135" s="87"/>
      <c r="G135" s="87"/>
      <c r="H135" s="87"/>
      <c r="I135" s="87"/>
      <c r="J135" s="87"/>
      <c r="K135" s="87"/>
      <c r="L135" s="87"/>
      <c r="M135" s="87"/>
      <c r="N135" s="88"/>
      <c r="O135" s="88"/>
      <c r="P135" s="88"/>
      <c r="Q135" s="88"/>
      <c r="R135" s="88"/>
      <c r="S135" s="88"/>
      <c r="T135" s="88"/>
      <c r="U135" s="88"/>
      <c r="V135" s="63"/>
    </row>
    <row r="136" spans="1:22" ht="12.75" customHeight="1" x14ac:dyDescent="0.25">
      <c r="A136" s="87"/>
      <c r="B136" s="87"/>
      <c r="C136" s="89"/>
      <c r="D136" s="87"/>
      <c r="E136" s="87"/>
      <c r="F136" s="87"/>
      <c r="G136" s="87"/>
      <c r="H136" s="87"/>
      <c r="I136" s="87"/>
      <c r="J136" s="87"/>
      <c r="K136" s="87"/>
      <c r="L136" s="87"/>
      <c r="M136" s="87"/>
      <c r="N136" s="88"/>
      <c r="O136" s="88"/>
      <c r="P136" s="88"/>
      <c r="Q136" s="88"/>
      <c r="R136" s="88"/>
      <c r="S136" s="88"/>
      <c r="T136" s="88"/>
      <c r="U136" s="88"/>
      <c r="V136" s="63"/>
    </row>
    <row r="137" spans="1:22" ht="12.75" customHeight="1" x14ac:dyDescent="0.25">
      <c r="A137" s="87"/>
      <c r="B137" s="87"/>
      <c r="C137" s="89"/>
      <c r="D137" s="87"/>
      <c r="E137" s="87"/>
      <c r="F137" s="87"/>
      <c r="G137" s="87"/>
      <c r="H137" s="87"/>
      <c r="I137" s="87"/>
      <c r="J137" s="87"/>
      <c r="K137" s="87"/>
      <c r="L137" s="87"/>
      <c r="M137" s="87"/>
      <c r="N137" s="88"/>
      <c r="O137" s="88"/>
      <c r="P137" s="88"/>
      <c r="Q137" s="88"/>
      <c r="R137" s="88"/>
      <c r="S137" s="88"/>
      <c r="T137" s="88"/>
      <c r="U137" s="88"/>
      <c r="V137" s="63"/>
    </row>
    <row r="138" spans="1:22" ht="12.75" customHeight="1" x14ac:dyDescent="0.25">
      <c r="A138" s="87"/>
      <c r="B138" s="87"/>
      <c r="C138" s="89"/>
      <c r="D138" s="87"/>
      <c r="E138" s="87"/>
      <c r="F138" s="87"/>
      <c r="G138" s="87"/>
      <c r="H138" s="87"/>
      <c r="I138" s="87"/>
      <c r="J138" s="87"/>
      <c r="K138" s="87"/>
      <c r="L138" s="87"/>
      <c r="M138" s="87"/>
      <c r="N138" s="88"/>
      <c r="O138" s="88"/>
      <c r="P138" s="88"/>
      <c r="Q138" s="88"/>
      <c r="R138" s="88"/>
      <c r="S138" s="88"/>
      <c r="T138" s="88"/>
      <c r="U138" s="88"/>
      <c r="V138" s="63"/>
    </row>
    <row r="139" spans="1:22" ht="12.75" customHeight="1" x14ac:dyDescent="0.25">
      <c r="A139" s="87"/>
      <c r="B139" s="87"/>
      <c r="C139" s="89"/>
      <c r="D139" s="87"/>
      <c r="E139" s="87"/>
      <c r="F139" s="87"/>
      <c r="G139" s="87"/>
      <c r="H139" s="87"/>
      <c r="I139" s="87"/>
      <c r="J139" s="87"/>
      <c r="K139" s="87"/>
      <c r="L139" s="87"/>
      <c r="M139" s="87"/>
      <c r="N139" s="88"/>
      <c r="O139" s="88"/>
      <c r="P139" s="88"/>
      <c r="Q139" s="88"/>
      <c r="R139" s="88"/>
      <c r="S139" s="88"/>
      <c r="T139" s="88"/>
      <c r="U139" s="88"/>
      <c r="V139" s="63"/>
    </row>
    <row r="140" spans="1:22" ht="12.75" customHeight="1" x14ac:dyDescent="0.25">
      <c r="A140" s="87"/>
      <c r="B140" s="87"/>
      <c r="C140" s="89"/>
      <c r="D140" s="87"/>
      <c r="E140" s="87"/>
      <c r="F140" s="87"/>
      <c r="G140" s="87"/>
      <c r="H140" s="87"/>
      <c r="I140" s="87"/>
      <c r="J140" s="87"/>
      <c r="K140" s="87"/>
      <c r="L140" s="87"/>
      <c r="M140" s="87"/>
      <c r="N140" s="88"/>
      <c r="O140" s="88"/>
      <c r="P140" s="88"/>
      <c r="Q140" s="88"/>
      <c r="R140" s="88"/>
      <c r="S140" s="88"/>
      <c r="T140" s="88"/>
      <c r="U140" s="88"/>
      <c r="V140" s="63"/>
    </row>
    <row r="141" spans="1:22" ht="12.75" customHeight="1" x14ac:dyDescent="0.25">
      <c r="A141" s="87"/>
      <c r="B141" s="87"/>
      <c r="C141" s="89"/>
      <c r="D141" s="87"/>
      <c r="E141" s="87"/>
      <c r="F141" s="87"/>
      <c r="G141" s="87"/>
      <c r="H141" s="87"/>
      <c r="I141" s="87"/>
      <c r="J141" s="87"/>
      <c r="K141" s="87"/>
      <c r="L141" s="87"/>
      <c r="M141" s="87"/>
      <c r="N141" s="88"/>
      <c r="O141" s="88"/>
      <c r="P141" s="88"/>
      <c r="Q141" s="88"/>
      <c r="R141" s="88"/>
      <c r="S141" s="88"/>
      <c r="T141" s="88"/>
      <c r="U141" s="88"/>
      <c r="V141" s="63"/>
    </row>
    <row r="142" spans="1:22" ht="12.75" customHeight="1" x14ac:dyDescent="0.25">
      <c r="A142" s="87"/>
      <c r="B142" s="87"/>
      <c r="C142" s="89"/>
      <c r="D142" s="87"/>
      <c r="E142" s="87"/>
      <c r="F142" s="87"/>
      <c r="G142" s="87"/>
      <c r="H142" s="87"/>
      <c r="I142" s="87"/>
      <c r="J142" s="87"/>
      <c r="K142" s="87"/>
      <c r="L142" s="87"/>
      <c r="M142" s="87"/>
      <c r="N142" s="88"/>
      <c r="O142" s="88"/>
      <c r="P142" s="88"/>
      <c r="Q142" s="88"/>
      <c r="R142" s="88"/>
      <c r="S142" s="88"/>
      <c r="T142" s="88"/>
      <c r="U142" s="88"/>
      <c r="V142" s="63"/>
    </row>
    <row r="143" spans="1:22" ht="12.75" customHeight="1" x14ac:dyDescent="0.25">
      <c r="A143" s="87"/>
      <c r="B143" s="87"/>
      <c r="C143" s="89"/>
      <c r="D143" s="87"/>
      <c r="E143" s="87"/>
      <c r="F143" s="87"/>
      <c r="G143" s="87"/>
      <c r="H143" s="87"/>
      <c r="I143" s="87"/>
      <c r="J143" s="87"/>
      <c r="K143" s="87"/>
      <c r="L143" s="87"/>
      <c r="M143" s="87"/>
      <c r="N143" s="88"/>
      <c r="O143" s="88"/>
      <c r="P143" s="88"/>
      <c r="Q143" s="88"/>
      <c r="R143" s="88"/>
      <c r="S143" s="88"/>
      <c r="T143" s="88"/>
      <c r="U143" s="88"/>
      <c r="V143" s="63"/>
    </row>
    <row r="144" spans="1:22" ht="12.75" customHeight="1" x14ac:dyDescent="0.25">
      <c r="A144" s="87"/>
      <c r="B144" s="87"/>
      <c r="C144" s="89"/>
      <c r="D144" s="87"/>
      <c r="E144" s="87"/>
      <c r="F144" s="87"/>
      <c r="G144" s="87"/>
      <c r="H144" s="87"/>
      <c r="I144" s="87"/>
      <c r="J144" s="87"/>
      <c r="K144" s="87"/>
      <c r="L144" s="87"/>
      <c r="M144" s="87"/>
      <c r="N144" s="88"/>
      <c r="O144" s="88"/>
      <c r="P144" s="88"/>
      <c r="Q144" s="88"/>
      <c r="R144" s="88"/>
      <c r="S144" s="88"/>
      <c r="T144" s="88"/>
      <c r="U144" s="88"/>
      <c r="V144" s="63"/>
    </row>
    <row r="145" spans="1:22" ht="12.75" customHeight="1" x14ac:dyDescent="0.25">
      <c r="A145" s="87"/>
      <c r="B145" s="87"/>
      <c r="C145" s="89"/>
      <c r="D145" s="87"/>
      <c r="E145" s="87"/>
      <c r="F145" s="87"/>
      <c r="G145" s="87"/>
      <c r="H145" s="87"/>
      <c r="I145" s="87"/>
      <c r="J145" s="87"/>
      <c r="K145" s="87"/>
      <c r="L145" s="87"/>
      <c r="M145" s="87"/>
      <c r="N145" s="88"/>
      <c r="O145" s="88"/>
      <c r="P145" s="88"/>
      <c r="Q145" s="88"/>
      <c r="R145" s="88"/>
      <c r="S145" s="88"/>
      <c r="T145" s="88"/>
      <c r="U145" s="88"/>
      <c r="V145" s="63"/>
    </row>
    <row r="146" spans="1:22" ht="12.75" customHeight="1" x14ac:dyDescent="0.25">
      <c r="A146" s="87"/>
      <c r="B146" s="87"/>
      <c r="C146" s="89"/>
      <c r="D146" s="87"/>
      <c r="E146" s="87"/>
      <c r="F146" s="87"/>
      <c r="G146" s="87"/>
      <c r="H146" s="87"/>
      <c r="I146" s="87"/>
      <c r="J146" s="87"/>
      <c r="K146" s="87"/>
      <c r="L146" s="87"/>
      <c r="M146" s="87"/>
      <c r="N146" s="88"/>
      <c r="O146" s="88"/>
      <c r="P146" s="88"/>
      <c r="Q146" s="88"/>
      <c r="R146" s="88"/>
      <c r="S146" s="88"/>
      <c r="T146" s="88"/>
      <c r="U146" s="88"/>
      <c r="V146" s="63"/>
    </row>
    <row r="147" spans="1:22" ht="12.75" customHeight="1" x14ac:dyDescent="0.25">
      <c r="A147" s="87"/>
      <c r="B147" s="87"/>
      <c r="C147" s="89"/>
      <c r="D147" s="87"/>
      <c r="E147" s="87"/>
      <c r="F147" s="87"/>
      <c r="G147" s="87"/>
      <c r="H147" s="87"/>
      <c r="I147" s="87"/>
      <c r="J147" s="87"/>
      <c r="K147" s="87"/>
      <c r="L147" s="87"/>
      <c r="M147" s="87"/>
      <c r="N147" s="88"/>
      <c r="O147" s="88"/>
      <c r="P147" s="88"/>
      <c r="Q147" s="88"/>
      <c r="R147" s="88"/>
      <c r="S147" s="88"/>
      <c r="T147" s="88"/>
      <c r="U147" s="88"/>
      <c r="V147" s="63"/>
    </row>
    <row r="148" spans="1:22" ht="12.75" customHeight="1" x14ac:dyDescent="0.25">
      <c r="A148" s="87"/>
      <c r="B148" s="87"/>
      <c r="C148" s="89"/>
      <c r="D148" s="87"/>
      <c r="E148" s="87"/>
      <c r="F148" s="87"/>
      <c r="G148" s="87"/>
      <c r="H148" s="87"/>
      <c r="I148" s="87"/>
      <c r="J148" s="87"/>
      <c r="K148" s="87"/>
      <c r="L148" s="87"/>
      <c r="M148" s="87"/>
      <c r="N148" s="88"/>
      <c r="O148" s="88"/>
      <c r="P148" s="88"/>
      <c r="Q148" s="88"/>
      <c r="R148" s="88"/>
      <c r="S148" s="88"/>
      <c r="T148" s="88"/>
      <c r="U148" s="88"/>
      <c r="V148" s="63"/>
    </row>
    <row r="149" spans="1:22" ht="12.75" customHeight="1" x14ac:dyDescent="0.25">
      <c r="A149" s="87"/>
      <c r="B149" s="87"/>
      <c r="C149" s="89"/>
      <c r="D149" s="87"/>
      <c r="E149" s="87"/>
      <c r="F149" s="87"/>
      <c r="G149" s="87"/>
      <c r="H149" s="87"/>
      <c r="I149" s="87"/>
      <c r="J149" s="87"/>
      <c r="K149" s="87"/>
      <c r="L149" s="87"/>
      <c r="M149" s="87"/>
      <c r="N149" s="88"/>
      <c r="O149" s="88"/>
      <c r="P149" s="88"/>
      <c r="Q149" s="88"/>
      <c r="R149" s="88"/>
      <c r="S149" s="88"/>
      <c r="T149" s="88"/>
      <c r="U149" s="88"/>
      <c r="V149" s="63"/>
    </row>
    <row r="150" spans="1:22" ht="12.75" customHeight="1" x14ac:dyDescent="0.25">
      <c r="A150" s="87"/>
      <c r="B150" s="87"/>
      <c r="C150" s="89"/>
      <c r="D150" s="87"/>
      <c r="E150" s="87"/>
      <c r="F150" s="87"/>
      <c r="G150" s="87"/>
      <c r="H150" s="87"/>
      <c r="I150" s="87"/>
      <c r="J150" s="87"/>
      <c r="K150" s="87"/>
      <c r="L150" s="87"/>
      <c r="M150" s="87"/>
      <c r="N150" s="88"/>
      <c r="O150" s="88"/>
      <c r="P150" s="88"/>
      <c r="Q150" s="88"/>
      <c r="R150" s="88"/>
      <c r="S150" s="88"/>
      <c r="T150" s="88"/>
      <c r="U150" s="88"/>
      <c r="V150" s="63"/>
    </row>
    <row r="151" spans="1:22" ht="12.75" customHeight="1" x14ac:dyDescent="0.25">
      <c r="A151" s="87"/>
      <c r="B151" s="87"/>
      <c r="C151" s="89"/>
      <c r="D151" s="87"/>
      <c r="E151" s="87"/>
      <c r="F151" s="87"/>
      <c r="G151" s="87"/>
      <c r="H151" s="87"/>
      <c r="I151" s="87"/>
      <c r="J151" s="87"/>
      <c r="K151" s="87"/>
      <c r="L151" s="87"/>
      <c r="M151" s="87"/>
      <c r="N151" s="88"/>
      <c r="O151" s="88"/>
      <c r="P151" s="88"/>
      <c r="Q151" s="88"/>
      <c r="R151" s="88"/>
      <c r="S151" s="88"/>
      <c r="T151" s="88"/>
      <c r="U151" s="88"/>
      <c r="V151" s="63"/>
    </row>
    <row r="152" spans="1:22" ht="12.75" customHeight="1" x14ac:dyDescent="0.25">
      <c r="A152" s="87"/>
      <c r="B152" s="87"/>
      <c r="C152" s="89"/>
      <c r="D152" s="87"/>
      <c r="E152" s="87"/>
      <c r="F152" s="87"/>
      <c r="G152" s="87"/>
      <c r="H152" s="87"/>
      <c r="I152" s="87"/>
      <c r="J152" s="87"/>
      <c r="K152" s="87"/>
      <c r="L152" s="87"/>
      <c r="M152" s="87"/>
      <c r="N152" s="88"/>
      <c r="O152" s="88"/>
      <c r="P152" s="88"/>
      <c r="Q152" s="88"/>
      <c r="R152" s="88"/>
      <c r="S152" s="88"/>
      <c r="T152" s="88"/>
      <c r="U152" s="88"/>
      <c r="V152" s="63"/>
    </row>
    <row r="153" spans="1:22" ht="12.75" customHeight="1" x14ac:dyDescent="0.25">
      <c r="A153" s="87"/>
      <c r="B153" s="87"/>
      <c r="C153" s="89"/>
      <c r="D153" s="87"/>
      <c r="E153" s="87"/>
      <c r="F153" s="87"/>
      <c r="G153" s="87"/>
      <c r="H153" s="87"/>
      <c r="I153" s="87"/>
      <c r="J153" s="87"/>
      <c r="K153" s="87"/>
      <c r="L153" s="87"/>
      <c r="M153" s="87"/>
      <c r="N153" s="88"/>
      <c r="O153" s="88"/>
      <c r="P153" s="88"/>
      <c r="Q153" s="88"/>
      <c r="R153" s="88"/>
      <c r="S153" s="88"/>
      <c r="T153" s="88"/>
      <c r="U153" s="88"/>
      <c r="V153" s="63"/>
    </row>
    <row r="154" spans="1:22" ht="12.75" customHeight="1" x14ac:dyDescent="0.25">
      <c r="A154" s="87"/>
      <c r="B154" s="87"/>
      <c r="C154" s="89"/>
      <c r="D154" s="87"/>
      <c r="E154" s="87"/>
      <c r="F154" s="87"/>
      <c r="G154" s="87"/>
      <c r="H154" s="87"/>
      <c r="I154" s="87"/>
      <c r="J154" s="87"/>
      <c r="K154" s="87"/>
      <c r="L154" s="87"/>
      <c r="M154" s="87"/>
      <c r="N154" s="88"/>
      <c r="O154" s="88"/>
      <c r="P154" s="88"/>
      <c r="Q154" s="88"/>
      <c r="R154" s="88"/>
      <c r="S154" s="88"/>
      <c r="T154" s="88"/>
      <c r="U154" s="88"/>
      <c r="V154" s="63"/>
    </row>
    <row r="155" spans="1:22" ht="12.75" customHeight="1" x14ac:dyDescent="0.25">
      <c r="A155" s="87"/>
      <c r="B155" s="87"/>
      <c r="C155" s="89"/>
      <c r="D155" s="87"/>
      <c r="E155" s="87"/>
      <c r="F155" s="87"/>
      <c r="G155" s="87"/>
      <c r="H155" s="87"/>
      <c r="I155" s="87"/>
      <c r="J155" s="87"/>
      <c r="K155" s="87"/>
      <c r="L155" s="87"/>
      <c r="M155" s="87"/>
      <c r="N155" s="88"/>
      <c r="O155" s="88"/>
      <c r="P155" s="88"/>
      <c r="Q155" s="88"/>
      <c r="R155" s="88"/>
      <c r="S155" s="88"/>
      <c r="T155" s="88"/>
      <c r="U155" s="88"/>
      <c r="V155" s="63"/>
    </row>
    <row r="156" spans="1:22" ht="12.75" customHeight="1" x14ac:dyDescent="0.25">
      <c r="A156" s="87"/>
      <c r="B156" s="87"/>
      <c r="C156" s="89"/>
      <c r="D156" s="87"/>
      <c r="E156" s="87"/>
      <c r="F156" s="87"/>
      <c r="G156" s="87"/>
      <c r="H156" s="87"/>
      <c r="I156" s="87"/>
      <c r="J156" s="87"/>
      <c r="K156" s="87"/>
      <c r="L156" s="87"/>
      <c r="M156" s="87"/>
      <c r="N156" s="88"/>
      <c r="O156" s="88"/>
      <c r="P156" s="88"/>
      <c r="Q156" s="88"/>
      <c r="R156" s="88"/>
      <c r="S156" s="88"/>
      <c r="T156" s="88"/>
      <c r="U156" s="88"/>
      <c r="V156" s="63"/>
    </row>
    <row r="157" spans="1:22" ht="12.75" customHeight="1" x14ac:dyDescent="0.25">
      <c r="A157" s="87"/>
      <c r="B157" s="87"/>
      <c r="C157" s="89"/>
      <c r="D157" s="87"/>
      <c r="E157" s="87"/>
      <c r="F157" s="87"/>
      <c r="G157" s="87"/>
      <c r="H157" s="87"/>
      <c r="I157" s="87"/>
      <c r="J157" s="87"/>
      <c r="K157" s="87"/>
      <c r="L157" s="87"/>
      <c r="M157" s="87"/>
      <c r="N157" s="88"/>
      <c r="O157" s="88"/>
      <c r="P157" s="88"/>
      <c r="Q157" s="88"/>
      <c r="R157" s="88"/>
      <c r="S157" s="88"/>
      <c r="T157" s="88"/>
      <c r="U157" s="88"/>
      <c r="V157" s="63"/>
    </row>
    <row r="158" spans="1:22" ht="12.75" customHeight="1" x14ac:dyDescent="0.25">
      <c r="A158" s="87"/>
      <c r="B158" s="87"/>
      <c r="C158" s="89"/>
      <c r="D158" s="87"/>
      <c r="E158" s="87"/>
      <c r="F158" s="87"/>
      <c r="G158" s="87"/>
      <c r="H158" s="87"/>
      <c r="I158" s="87"/>
      <c r="J158" s="87"/>
      <c r="K158" s="87"/>
      <c r="L158" s="87"/>
      <c r="M158" s="87"/>
      <c r="N158" s="88"/>
      <c r="O158" s="88"/>
      <c r="P158" s="88"/>
      <c r="Q158" s="88"/>
      <c r="R158" s="88"/>
      <c r="S158" s="88"/>
      <c r="T158" s="88"/>
      <c r="U158" s="88"/>
      <c r="V158" s="63"/>
    </row>
    <row r="159" spans="1:22" ht="12.75" customHeight="1" x14ac:dyDescent="0.25">
      <c r="A159" s="87"/>
      <c r="B159" s="87"/>
      <c r="C159" s="89"/>
      <c r="D159" s="87"/>
      <c r="E159" s="87"/>
      <c r="F159" s="87"/>
      <c r="G159" s="87"/>
      <c r="H159" s="87"/>
      <c r="I159" s="87"/>
      <c r="J159" s="87"/>
      <c r="K159" s="87"/>
      <c r="L159" s="87"/>
      <c r="M159" s="87"/>
      <c r="N159" s="88"/>
      <c r="O159" s="88"/>
      <c r="P159" s="88"/>
      <c r="Q159" s="88"/>
      <c r="R159" s="88"/>
      <c r="S159" s="88"/>
      <c r="T159" s="88"/>
      <c r="U159" s="88"/>
      <c r="V159" s="63"/>
    </row>
    <row r="160" spans="1:22" ht="12.75" customHeight="1" x14ac:dyDescent="0.25">
      <c r="A160" s="87"/>
      <c r="B160" s="87"/>
      <c r="C160" s="89"/>
      <c r="D160" s="87"/>
      <c r="E160" s="87"/>
      <c r="F160" s="87"/>
      <c r="G160" s="87"/>
      <c r="H160" s="87"/>
      <c r="I160" s="87"/>
      <c r="J160" s="87"/>
      <c r="K160" s="87"/>
      <c r="L160" s="87"/>
      <c r="M160" s="87"/>
      <c r="N160" s="88"/>
      <c r="O160" s="88"/>
      <c r="P160" s="88"/>
      <c r="Q160" s="88"/>
      <c r="R160" s="88"/>
      <c r="S160" s="88"/>
      <c r="T160" s="88"/>
      <c r="U160" s="88"/>
      <c r="V160" s="63"/>
    </row>
    <row r="161" spans="1:22" ht="12.75" customHeight="1" x14ac:dyDescent="0.25">
      <c r="A161" s="87"/>
      <c r="B161" s="87"/>
      <c r="C161" s="89"/>
      <c r="D161" s="87"/>
      <c r="E161" s="87"/>
      <c r="F161" s="87"/>
      <c r="G161" s="87"/>
      <c r="H161" s="87"/>
      <c r="I161" s="87"/>
      <c r="J161" s="87"/>
      <c r="K161" s="87"/>
      <c r="L161" s="87"/>
      <c r="M161" s="87"/>
      <c r="N161" s="88"/>
      <c r="O161" s="88"/>
      <c r="P161" s="88"/>
      <c r="Q161" s="88"/>
      <c r="R161" s="88"/>
      <c r="S161" s="88"/>
      <c r="T161" s="88"/>
      <c r="U161" s="88"/>
      <c r="V161" s="63"/>
    </row>
    <row r="162" spans="1:22" ht="12.75" customHeight="1" x14ac:dyDescent="0.25">
      <c r="A162" s="87"/>
      <c r="B162" s="87"/>
      <c r="C162" s="89"/>
      <c r="D162" s="87"/>
      <c r="E162" s="87"/>
      <c r="F162" s="87"/>
      <c r="G162" s="87"/>
      <c r="H162" s="87"/>
      <c r="I162" s="87"/>
      <c r="J162" s="87"/>
      <c r="K162" s="87"/>
      <c r="L162" s="87"/>
      <c r="M162" s="87"/>
      <c r="N162" s="88"/>
      <c r="O162" s="88"/>
      <c r="P162" s="88"/>
      <c r="Q162" s="88"/>
      <c r="R162" s="88"/>
      <c r="S162" s="88"/>
      <c r="T162" s="88"/>
      <c r="U162" s="88"/>
      <c r="V162" s="63"/>
    </row>
    <row r="163" spans="1:22" ht="12.75" customHeight="1" x14ac:dyDescent="0.25">
      <c r="A163" s="87"/>
      <c r="B163" s="87"/>
      <c r="C163" s="89"/>
      <c r="D163" s="87"/>
      <c r="E163" s="87"/>
      <c r="F163" s="87"/>
      <c r="G163" s="87"/>
      <c r="H163" s="87"/>
      <c r="I163" s="87"/>
      <c r="J163" s="87"/>
      <c r="K163" s="87"/>
      <c r="L163" s="87"/>
      <c r="M163" s="87"/>
      <c r="N163" s="88"/>
      <c r="O163" s="88"/>
      <c r="P163" s="88"/>
      <c r="Q163" s="88"/>
      <c r="R163" s="88"/>
      <c r="S163" s="88"/>
      <c r="T163" s="88"/>
      <c r="U163" s="88"/>
      <c r="V163" s="63"/>
    </row>
    <row r="164" spans="1:22" ht="12.75" customHeight="1" x14ac:dyDescent="0.25">
      <c r="A164" s="87"/>
      <c r="B164" s="87"/>
      <c r="C164" s="89"/>
      <c r="D164" s="87"/>
      <c r="E164" s="87"/>
      <c r="F164" s="87"/>
      <c r="G164" s="87"/>
      <c r="H164" s="87"/>
      <c r="I164" s="87"/>
      <c r="J164" s="87"/>
      <c r="K164" s="87"/>
      <c r="L164" s="87"/>
      <c r="M164" s="87"/>
      <c r="N164" s="88"/>
      <c r="O164" s="88"/>
      <c r="P164" s="88"/>
      <c r="Q164" s="88"/>
      <c r="R164" s="88"/>
      <c r="S164" s="88"/>
      <c r="T164" s="88"/>
      <c r="U164" s="88"/>
      <c r="V164" s="63"/>
    </row>
    <row r="165" spans="1:22" ht="12.75" customHeight="1" x14ac:dyDescent="0.25">
      <c r="A165" s="87"/>
      <c r="B165" s="87"/>
      <c r="C165" s="89"/>
      <c r="D165" s="87"/>
      <c r="E165" s="87"/>
      <c r="F165" s="87"/>
      <c r="G165" s="87"/>
      <c r="H165" s="87"/>
      <c r="I165" s="87"/>
      <c r="J165" s="87"/>
      <c r="K165" s="87"/>
      <c r="L165" s="87"/>
      <c r="M165" s="87"/>
      <c r="N165" s="88"/>
      <c r="O165" s="88"/>
      <c r="P165" s="88"/>
      <c r="Q165" s="88"/>
      <c r="R165" s="88"/>
      <c r="S165" s="88"/>
      <c r="T165" s="88"/>
      <c r="U165" s="88"/>
      <c r="V165" s="63"/>
    </row>
    <row r="166" spans="1:22" ht="12.75" customHeight="1" x14ac:dyDescent="0.25">
      <c r="A166" s="87"/>
      <c r="B166" s="87"/>
      <c r="C166" s="89"/>
      <c r="D166" s="87"/>
      <c r="E166" s="87"/>
      <c r="F166" s="87"/>
      <c r="G166" s="87"/>
      <c r="H166" s="87"/>
      <c r="I166" s="87"/>
      <c r="J166" s="87"/>
      <c r="K166" s="87"/>
      <c r="L166" s="87"/>
      <c r="M166" s="87"/>
      <c r="N166" s="88"/>
      <c r="O166" s="88"/>
      <c r="P166" s="88"/>
      <c r="Q166" s="88"/>
      <c r="R166" s="88"/>
      <c r="S166" s="88"/>
      <c r="T166" s="88"/>
      <c r="U166" s="88"/>
      <c r="V166" s="63"/>
    </row>
    <row r="167" spans="1:22" ht="12.75" customHeight="1" x14ac:dyDescent="0.25">
      <c r="A167" s="87"/>
      <c r="B167" s="87"/>
      <c r="C167" s="89"/>
      <c r="D167" s="87"/>
      <c r="E167" s="87"/>
      <c r="F167" s="87"/>
      <c r="G167" s="87"/>
      <c r="H167" s="87"/>
      <c r="I167" s="87"/>
      <c r="J167" s="87"/>
      <c r="K167" s="87"/>
      <c r="L167" s="87"/>
      <c r="M167" s="87"/>
      <c r="N167" s="88"/>
      <c r="O167" s="88"/>
      <c r="P167" s="88"/>
      <c r="Q167" s="88"/>
      <c r="R167" s="88"/>
      <c r="S167" s="88"/>
      <c r="T167" s="88"/>
      <c r="U167" s="88"/>
      <c r="V167" s="63"/>
    </row>
    <row r="168" spans="1:22" ht="12.75" customHeight="1" x14ac:dyDescent="0.25">
      <c r="A168" s="87"/>
      <c r="B168" s="87"/>
      <c r="C168" s="89"/>
      <c r="D168" s="87"/>
      <c r="E168" s="87"/>
      <c r="F168" s="87"/>
      <c r="G168" s="87"/>
      <c r="H168" s="87"/>
      <c r="I168" s="87"/>
      <c r="J168" s="87"/>
      <c r="K168" s="87"/>
      <c r="L168" s="87"/>
      <c r="M168" s="87"/>
      <c r="N168" s="88"/>
      <c r="O168" s="88"/>
      <c r="P168" s="88"/>
      <c r="Q168" s="88"/>
      <c r="R168" s="88"/>
      <c r="S168" s="88"/>
      <c r="T168" s="88"/>
      <c r="U168" s="88"/>
      <c r="V168" s="63"/>
    </row>
    <row r="169" spans="1:22" ht="12.75" customHeight="1" x14ac:dyDescent="0.25">
      <c r="A169" s="87"/>
      <c r="B169" s="87"/>
      <c r="C169" s="89"/>
      <c r="D169" s="87"/>
      <c r="E169" s="87"/>
      <c r="F169" s="87"/>
      <c r="G169" s="87"/>
      <c r="H169" s="87"/>
      <c r="I169" s="87"/>
      <c r="J169" s="87"/>
      <c r="K169" s="87"/>
      <c r="L169" s="87"/>
      <c r="M169" s="87"/>
      <c r="N169" s="88"/>
      <c r="O169" s="88"/>
      <c r="P169" s="88"/>
      <c r="Q169" s="88"/>
      <c r="R169" s="88"/>
      <c r="S169" s="88"/>
      <c r="T169" s="88"/>
      <c r="U169" s="88"/>
      <c r="V169" s="63"/>
    </row>
    <row r="170" spans="1:22" ht="12.75" customHeight="1" x14ac:dyDescent="0.25">
      <c r="A170" s="87"/>
      <c r="B170" s="87"/>
      <c r="C170" s="89"/>
      <c r="D170" s="87"/>
      <c r="E170" s="87"/>
      <c r="F170" s="87"/>
      <c r="G170" s="87"/>
      <c r="H170" s="87"/>
      <c r="I170" s="87"/>
      <c r="J170" s="87"/>
      <c r="K170" s="87"/>
      <c r="L170" s="87"/>
      <c r="M170" s="87"/>
      <c r="N170" s="88"/>
      <c r="O170" s="88"/>
      <c r="P170" s="88"/>
      <c r="Q170" s="88"/>
      <c r="R170" s="88"/>
      <c r="S170" s="88"/>
      <c r="T170" s="88"/>
      <c r="U170" s="88"/>
      <c r="V170" s="63"/>
    </row>
    <row r="171" spans="1:22" ht="12.75" customHeight="1" x14ac:dyDescent="0.25">
      <c r="A171" s="87"/>
      <c r="B171" s="87"/>
      <c r="C171" s="89"/>
      <c r="D171" s="87"/>
      <c r="E171" s="87"/>
      <c r="F171" s="87"/>
      <c r="G171" s="87"/>
      <c r="H171" s="87"/>
      <c r="I171" s="87"/>
      <c r="J171" s="87"/>
      <c r="K171" s="87"/>
      <c r="L171" s="87"/>
      <c r="M171" s="87"/>
      <c r="N171" s="88"/>
      <c r="O171" s="88"/>
      <c r="P171" s="88"/>
      <c r="Q171" s="88"/>
      <c r="R171" s="88"/>
      <c r="S171" s="88"/>
      <c r="T171" s="88"/>
      <c r="U171" s="88"/>
      <c r="V171" s="63"/>
    </row>
    <row r="172" spans="1:22" ht="12.75" customHeight="1" x14ac:dyDescent="0.25">
      <c r="A172" s="87"/>
      <c r="B172" s="87"/>
      <c r="C172" s="89"/>
      <c r="D172" s="87"/>
      <c r="E172" s="87"/>
      <c r="F172" s="87"/>
      <c r="G172" s="87"/>
      <c r="H172" s="87"/>
      <c r="I172" s="87"/>
      <c r="J172" s="87"/>
      <c r="K172" s="87"/>
      <c r="L172" s="87"/>
      <c r="M172" s="87"/>
      <c r="N172" s="88"/>
      <c r="O172" s="88"/>
      <c r="P172" s="88"/>
      <c r="Q172" s="88"/>
      <c r="R172" s="88"/>
      <c r="S172" s="88"/>
      <c r="T172" s="88"/>
      <c r="U172" s="88"/>
      <c r="V172" s="63"/>
    </row>
    <row r="173" spans="1:22" ht="12.75" customHeight="1" x14ac:dyDescent="0.25">
      <c r="A173" s="87"/>
      <c r="B173" s="87"/>
      <c r="C173" s="89"/>
      <c r="D173" s="87"/>
      <c r="E173" s="87"/>
      <c r="F173" s="87"/>
      <c r="G173" s="87"/>
      <c r="H173" s="87"/>
      <c r="I173" s="87"/>
      <c r="J173" s="87"/>
      <c r="K173" s="87"/>
      <c r="L173" s="87"/>
      <c r="M173" s="87"/>
      <c r="N173" s="88"/>
      <c r="O173" s="88"/>
      <c r="P173" s="88"/>
      <c r="Q173" s="88"/>
      <c r="R173" s="88"/>
      <c r="S173" s="88"/>
      <c r="T173" s="88"/>
      <c r="U173" s="88"/>
      <c r="V173" s="63"/>
    </row>
    <row r="174" spans="1:22" ht="12.75" customHeight="1" x14ac:dyDescent="0.25">
      <c r="A174" s="87"/>
      <c r="B174" s="87"/>
      <c r="C174" s="89"/>
      <c r="D174" s="87"/>
      <c r="E174" s="87"/>
      <c r="F174" s="87"/>
      <c r="G174" s="87"/>
      <c r="H174" s="87"/>
      <c r="I174" s="87"/>
      <c r="J174" s="87"/>
      <c r="K174" s="87"/>
      <c r="L174" s="87"/>
      <c r="M174" s="87"/>
      <c r="N174" s="88"/>
      <c r="O174" s="88"/>
      <c r="P174" s="88"/>
      <c r="Q174" s="88"/>
      <c r="R174" s="88"/>
      <c r="S174" s="88"/>
      <c r="T174" s="88"/>
      <c r="U174" s="88"/>
      <c r="V174" s="63"/>
    </row>
    <row r="175" spans="1:22" ht="12.75" customHeight="1" x14ac:dyDescent="0.25">
      <c r="A175" s="87"/>
      <c r="B175" s="87"/>
      <c r="C175" s="89"/>
      <c r="D175" s="87"/>
      <c r="E175" s="87"/>
      <c r="F175" s="87"/>
      <c r="G175" s="87"/>
      <c r="H175" s="87"/>
      <c r="I175" s="87"/>
      <c r="J175" s="87"/>
      <c r="K175" s="87"/>
      <c r="L175" s="87"/>
      <c r="M175" s="87"/>
      <c r="N175" s="88"/>
      <c r="O175" s="88"/>
      <c r="P175" s="88"/>
      <c r="Q175" s="88"/>
      <c r="R175" s="88"/>
      <c r="S175" s="88"/>
      <c r="T175" s="88"/>
      <c r="U175" s="88"/>
      <c r="V175" s="63"/>
    </row>
    <row r="176" spans="1:22" ht="12.75" customHeight="1" x14ac:dyDescent="0.25">
      <c r="A176" s="87"/>
      <c r="B176" s="87"/>
      <c r="C176" s="89"/>
      <c r="D176" s="87"/>
      <c r="E176" s="87"/>
      <c r="F176" s="87"/>
      <c r="G176" s="87"/>
      <c r="H176" s="87"/>
      <c r="I176" s="87"/>
      <c r="J176" s="87"/>
      <c r="K176" s="87"/>
      <c r="L176" s="87"/>
      <c r="M176" s="87"/>
      <c r="N176" s="88"/>
      <c r="O176" s="88"/>
      <c r="P176" s="88"/>
      <c r="Q176" s="88"/>
      <c r="R176" s="88"/>
      <c r="S176" s="88"/>
      <c r="T176" s="88"/>
      <c r="U176" s="88"/>
      <c r="V176" s="63"/>
    </row>
    <row r="177" spans="1:22" ht="12.75" customHeight="1" x14ac:dyDescent="0.25">
      <c r="A177" s="87"/>
      <c r="B177" s="87"/>
      <c r="C177" s="89"/>
      <c r="D177" s="87"/>
      <c r="E177" s="87"/>
      <c r="F177" s="87"/>
      <c r="G177" s="87"/>
      <c r="H177" s="87"/>
      <c r="I177" s="87"/>
      <c r="J177" s="87"/>
      <c r="K177" s="87"/>
      <c r="L177" s="87"/>
      <c r="M177" s="87"/>
      <c r="N177" s="88"/>
      <c r="O177" s="88"/>
      <c r="P177" s="88"/>
      <c r="Q177" s="88"/>
      <c r="R177" s="88"/>
      <c r="S177" s="88"/>
      <c r="T177" s="88"/>
      <c r="U177" s="88"/>
      <c r="V177" s="63"/>
    </row>
    <row r="178" spans="1:22" ht="12.75" customHeight="1" x14ac:dyDescent="0.25">
      <c r="A178" s="87"/>
      <c r="B178" s="87"/>
      <c r="C178" s="89"/>
      <c r="D178" s="87"/>
      <c r="E178" s="87"/>
      <c r="F178" s="87"/>
      <c r="G178" s="87"/>
      <c r="H178" s="87"/>
      <c r="I178" s="87"/>
      <c r="J178" s="87"/>
      <c r="K178" s="87"/>
      <c r="L178" s="87"/>
      <c r="M178" s="87"/>
      <c r="N178" s="88"/>
      <c r="O178" s="88"/>
      <c r="P178" s="88"/>
      <c r="Q178" s="88"/>
      <c r="R178" s="88"/>
      <c r="S178" s="88"/>
      <c r="T178" s="88"/>
      <c r="U178" s="88"/>
      <c r="V178" s="63"/>
    </row>
    <row r="179" spans="1:22" ht="12.75" customHeight="1" x14ac:dyDescent="0.25">
      <c r="A179" s="87"/>
      <c r="B179" s="87"/>
      <c r="C179" s="89"/>
      <c r="D179" s="87"/>
      <c r="E179" s="87"/>
      <c r="F179" s="87"/>
      <c r="G179" s="87"/>
      <c r="H179" s="87"/>
      <c r="I179" s="87"/>
      <c r="J179" s="87"/>
      <c r="K179" s="87"/>
      <c r="L179" s="87"/>
      <c r="M179" s="87"/>
      <c r="N179" s="88"/>
      <c r="O179" s="88"/>
      <c r="P179" s="88"/>
      <c r="Q179" s="88"/>
      <c r="R179" s="88"/>
      <c r="S179" s="88"/>
      <c r="T179" s="88"/>
      <c r="U179" s="88"/>
      <c r="V179" s="63"/>
    </row>
    <row r="180" spans="1:22" ht="12.75" customHeight="1" x14ac:dyDescent="0.25">
      <c r="A180" s="87"/>
      <c r="B180" s="87"/>
      <c r="C180" s="89"/>
      <c r="D180" s="87"/>
      <c r="E180" s="87"/>
      <c r="F180" s="87"/>
      <c r="G180" s="87"/>
      <c r="H180" s="87"/>
      <c r="I180" s="87"/>
      <c r="J180" s="87"/>
      <c r="K180" s="87"/>
      <c r="L180" s="87"/>
      <c r="M180" s="87"/>
      <c r="N180" s="88"/>
      <c r="O180" s="88"/>
      <c r="P180" s="88"/>
      <c r="Q180" s="88"/>
      <c r="R180" s="88"/>
      <c r="S180" s="88"/>
      <c r="T180" s="88"/>
      <c r="U180" s="88"/>
      <c r="V180" s="63"/>
    </row>
    <row r="181" spans="1:22" ht="12.75" customHeight="1" x14ac:dyDescent="0.25">
      <c r="A181" s="87"/>
      <c r="B181" s="87"/>
      <c r="C181" s="89"/>
      <c r="D181" s="87"/>
      <c r="E181" s="87"/>
      <c r="F181" s="87"/>
      <c r="G181" s="87"/>
      <c r="H181" s="87"/>
      <c r="I181" s="87"/>
      <c r="J181" s="87"/>
      <c r="K181" s="87"/>
      <c r="L181" s="87"/>
      <c r="M181" s="87"/>
      <c r="N181" s="88"/>
      <c r="O181" s="88"/>
      <c r="P181" s="88"/>
      <c r="Q181" s="88"/>
      <c r="R181" s="88"/>
      <c r="S181" s="88"/>
      <c r="T181" s="88"/>
      <c r="U181" s="88"/>
      <c r="V181" s="63"/>
    </row>
    <row r="182" spans="1:22" ht="12.75" customHeight="1" x14ac:dyDescent="0.25">
      <c r="A182" s="87"/>
      <c r="B182" s="87"/>
      <c r="C182" s="89"/>
      <c r="D182" s="87"/>
      <c r="E182" s="87"/>
      <c r="F182" s="87"/>
      <c r="G182" s="87"/>
      <c r="H182" s="87"/>
      <c r="I182" s="87"/>
      <c r="J182" s="87"/>
      <c r="K182" s="87"/>
      <c r="L182" s="87"/>
      <c r="M182" s="87"/>
      <c r="N182" s="88"/>
      <c r="O182" s="88"/>
      <c r="P182" s="88"/>
      <c r="Q182" s="88"/>
      <c r="R182" s="88"/>
      <c r="S182" s="88"/>
      <c r="T182" s="88"/>
      <c r="U182" s="88"/>
      <c r="V182" s="63"/>
    </row>
    <row r="183" spans="1:22" ht="12.75" customHeight="1" x14ac:dyDescent="0.25">
      <c r="A183" s="87"/>
      <c r="B183" s="87"/>
      <c r="C183" s="89"/>
      <c r="D183" s="87"/>
      <c r="E183" s="87"/>
      <c r="F183" s="87"/>
      <c r="G183" s="87"/>
      <c r="H183" s="87"/>
      <c r="I183" s="87"/>
      <c r="J183" s="87"/>
      <c r="K183" s="87"/>
      <c r="L183" s="87"/>
      <c r="M183" s="87"/>
      <c r="N183" s="88"/>
      <c r="O183" s="88"/>
      <c r="P183" s="88"/>
      <c r="Q183" s="88"/>
      <c r="R183" s="88"/>
      <c r="S183" s="88"/>
      <c r="T183" s="88"/>
      <c r="U183" s="88"/>
      <c r="V183" s="63"/>
    </row>
    <row r="184" spans="1:22" ht="12.75" customHeight="1" x14ac:dyDescent="0.25">
      <c r="A184" s="87"/>
      <c r="B184" s="87"/>
      <c r="C184" s="89"/>
      <c r="D184" s="87"/>
      <c r="E184" s="87"/>
      <c r="F184" s="87"/>
      <c r="G184" s="87"/>
      <c r="H184" s="87"/>
      <c r="I184" s="87"/>
      <c r="J184" s="87"/>
      <c r="K184" s="87"/>
      <c r="L184" s="87"/>
      <c r="M184" s="87"/>
      <c r="N184" s="88"/>
      <c r="O184" s="88"/>
      <c r="P184" s="88"/>
      <c r="Q184" s="88"/>
      <c r="R184" s="88"/>
      <c r="S184" s="88"/>
      <c r="T184" s="88"/>
      <c r="U184" s="88"/>
      <c r="V184" s="63"/>
    </row>
    <row r="185" spans="1:22" ht="12.75" customHeight="1" x14ac:dyDescent="0.25">
      <c r="A185" s="87"/>
      <c r="B185" s="87"/>
      <c r="C185" s="89"/>
      <c r="D185" s="87"/>
      <c r="E185" s="87"/>
      <c r="F185" s="87"/>
      <c r="G185" s="87"/>
      <c r="H185" s="87"/>
      <c r="I185" s="87"/>
      <c r="J185" s="87"/>
      <c r="K185" s="87"/>
      <c r="L185" s="87"/>
      <c r="M185" s="87"/>
      <c r="N185" s="88"/>
      <c r="O185" s="88"/>
      <c r="P185" s="88"/>
      <c r="Q185" s="88"/>
      <c r="R185" s="88"/>
      <c r="S185" s="88"/>
      <c r="T185" s="88"/>
      <c r="U185" s="88"/>
      <c r="V185" s="63"/>
    </row>
    <row r="186" spans="1:22" ht="12.75" customHeight="1" x14ac:dyDescent="0.25">
      <c r="A186" s="87"/>
      <c r="B186" s="87"/>
      <c r="C186" s="89"/>
      <c r="D186" s="87"/>
      <c r="E186" s="87"/>
      <c r="F186" s="87"/>
      <c r="G186" s="87"/>
      <c r="H186" s="87"/>
      <c r="I186" s="87"/>
      <c r="J186" s="87"/>
      <c r="K186" s="87"/>
      <c r="L186" s="87"/>
      <c r="M186" s="87"/>
      <c r="N186" s="88"/>
      <c r="O186" s="88"/>
      <c r="P186" s="88"/>
      <c r="Q186" s="88"/>
      <c r="R186" s="88"/>
      <c r="S186" s="88"/>
      <c r="T186" s="88"/>
      <c r="U186" s="88"/>
      <c r="V186" s="63"/>
    </row>
    <row r="187" spans="1:22" ht="12.75" customHeight="1" x14ac:dyDescent="0.25">
      <c r="A187" s="87"/>
      <c r="B187" s="87"/>
      <c r="C187" s="89"/>
      <c r="D187" s="87"/>
      <c r="E187" s="87"/>
      <c r="F187" s="87"/>
      <c r="G187" s="87"/>
      <c r="H187" s="87"/>
      <c r="I187" s="87"/>
      <c r="J187" s="87"/>
      <c r="K187" s="87"/>
      <c r="L187" s="87"/>
      <c r="M187" s="87"/>
      <c r="N187" s="88"/>
      <c r="O187" s="88"/>
      <c r="P187" s="88"/>
      <c r="Q187" s="88"/>
      <c r="R187" s="88"/>
      <c r="S187" s="88"/>
      <c r="T187" s="88"/>
      <c r="U187" s="88"/>
      <c r="V187" s="63"/>
    </row>
    <row r="188" spans="1:22" ht="12.75" customHeight="1" x14ac:dyDescent="0.25">
      <c r="A188" s="87"/>
      <c r="B188" s="87"/>
      <c r="C188" s="89"/>
      <c r="D188" s="87"/>
      <c r="E188" s="87"/>
      <c r="F188" s="87"/>
      <c r="G188" s="87"/>
      <c r="H188" s="87"/>
      <c r="I188" s="87"/>
      <c r="J188" s="87"/>
      <c r="K188" s="87"/>
      <c r="L188" s="87"/>
      <c r="M188" s="87"/>
      <c r="N188" s="88"/>
      <c r="O188" s="88"/>
      <c r="P188" s="88"/>
      <c r="Q188" s="88"/>
      <c r="R188" s="88"/>
      <c r="S188" s="88"/>
      <c r="T188" s="88"/>
      <c r="U188" s="88"/>
      <c r="V188" s="63"/>
    </row>
    <row r="189" spans="1:22" ht="12.75" customHeight="1" x14ac:dyDescent="0.25">
      <c r="A189" s="87"/>
      <c r="B189" s="87"/>
      <c r="C189" s="89"/>
      <c r="D189" s="87"/>
      <c r="E189" s="87"/>
      <c r="F189" s="87"/>
      <c r="G189" s="87"/>
      <c r="H189" s="87"/>
      <c r="I189" s="87"/>
      <c r="J189" s="87"/>
      <c r="K189" s="87"/>
      <c r="L189" s="87"/>
      <c r="M189" s="87"/>
      <c r="N189" s="88"/>
      <c r="O189" s="88"/>
      <c r="P189" s="88"/>
      <c r="Q189" s="88"/>
      <c r="R189" s="88"/>
      <c r="S189" s="88"/>
      <c r="T189" s="88"/>
      <c r="U189" s="88"/>
      <c r="V189" s="63"/>
    </row>
    <row r="190" spans="1:22" ht="12.75" customHeight="1" x14ac:dyDescent="0.25">
      <c r="A190" s="87"/>
      <c r="B190" s="87"/>
      <c r="C190" s="89"/>
      <c r="D190" s="87"/>
      <c r="E190" s="87"/>
      <c r="F190" s="87"/>
      <c r="G190" s="87"/>
      <c r="H190" s="87"/>
      <c r="I190" s="87"/>
      <c r="J190" s="87"/>
      <c r="K190" s="87"/>
      <c r="L190" s="87"/>
      <c r="M190" s="87"/>
      <c r="N190" s="88"/>
      <c r="O190" s="88"/>
      <c r="P190" s="88"/>
      <c r="Q190" s="88"/>
      <c r="R190" s="88"/>
      <c r="S190" s="88"/>
      <c r="T190" s="88"/>
      <c r="U190" s="88"/>
      <c r="V190" s="63"/>
    </row>
    <row r="191" spans="1:22" ht="12.75" customHeight="1" x14ac:dyDescent="0.25">
      <c r="A191" s="87"/>
      <c r="B191" s="87"/>
      <c r="C191" s="89"/>
      <c r="D191" s="87"/>
      <c r="E191" s="87"/>
      <c r="F191" s="87"/>
      <c r="G191" s="87"/>
      <c r="H191" s="87"/>
      <c r="I191" s="87"/>
      <c r="J191" s="87"/>
      <c r="K191" s="87"/>
      <c r="L191" s="87"/>
      <c r="M191" s="87"/>
      <c r="N191" s="88"/>
      <c r="O191" s="88"/>
      <c r="P191" s="88"/>
      <c r="Q191" s="88"/>
      <c r="R191" s="88"/>
      <c r="S191" s="88"/>
      <c r="T191" s="88"/>
      <c r="U191" s="88"/>
      <c r="V191" s="63"/>
    </row>
    <row r="192" spans="1:22" ht="12.75" customHeight="1" x14ac:dyDescent="0.25">
      <c r="A192" s="87"/>
      <c r="B192" s="87"/>
      <c r="C192" s="89"/>
      <c r="D192" s="87"/>
      <c r="E192" s="87"/>
      <c r="F192" s="87"/>
      <c r="G192" s="87"/>
      <c r="H192" s="87"/>
      <c r="I192" s="87"/>
      <c r="J192" s="87"/>
      <c r="K192" s="87"/>
      <c r="L192" s="87"/>
      <c r="M192" s="87"/>
      <c r="N192" s="88"/>
      <c r="O192" s="88"/>
      <c r="P192" s="88"/>
      <c r="Q192" s="88"/>
      <c r="R192" s="88"/>
      <c r="S192" s="88"/>
      <c r="T192" s="88"/>
      <c r="U192" s="88"/>
      <c r="V192" s="63"/>
    </row>
    <row r="193" spans="1:22" ht="12.75" customHeight="1" x14ac:dyDescent="0.25">
      <c r="A193" s="87"/>
      <c r="B193" s="87"/>
      <c r="C193" s="89"/>
      <c r="D193" s="87"/>
      <c r="E193" s="87"/>
      <c r="F193" s="87"/>
      <c r="G193" s="87"/>
      <c r="H193" s="87"/>
      <c r="I193" s="87"/>
      <c r="J193" s="87"/>
      <c r="K193" s="87"/>
      <c r="L193" s="87"/>
      <c r="M193" s="87"/>
      <c r="N193" s="88"/>
      <c r="O193" s="88"/>
      <c r="P193" s="88"/>
      <c r="Q193" s="88"/>
      <c r="R193" s="88"/>
      <c r="S193" s="88"/>
      <c r="T193" s="88"/>
      <c r="U193" s="88"/>
      <c r="V193" s="63"/>
    </row>
    <row r="194" spans="1:22" ht="12.75" customHeight="1" x14ac:dyDescent="0.25">
      <c r="A194" s="87"/>
      <c r="B194" s="87"/>
      <c r="C194" s="89"/>
      <c r="D194" s="87"/>
      <c r="E194" s="87"/>
      <c r="F194" s="87"/>
      <c r="G194" s="87"/>
      <c r="H194" s="87"/>
      <c r="I194" s="87"/>
      <c r="J194" s="87"/>
      <c r="K194" s="87"/>
      <c r="L194" s="87"/>
      <c r="M194" s="87"/>
      <c r="N194" s="88"/>
      <c r="O194" s="88"/>
      <c r="P194" s="88"/>
      <c r="Q194" s="88"/>
      <c r="R194" s="88"/>
      <c r="S194" s="88"/>
      <c r="T194" s="88"/>
      <c r="U194" s="88"/>
      <c r="V194" s="63"/>
    </row>
    <row r="195" spans="1:22" ht="12.75" customHeight="1" x14ac:dyDescent="0.25">
      <c r="A195" s="87"/>
      <c r="B195" s="87"/>
      <c r="C195" s="89"/>
      <c r="D195" s="87"/>
      <c r="E195" s="87"/>
      <c r="F195" s="87"/>
      <c r="G195" s="87"/>
      <c r="H195" s="87"/>
      <c r="I195" s="87"/>
      <c r="J195" s="87"/>
      <c r="K195" s="87"/>
      <c r="L195" s="87"/>
      <c r="M195" s="87"/>
      <c r="N195" s="88"/>
      <c r="O195" s="88"/>
      <c r="P195" s="88"/>
      <c r="Q195" s="88"/>
      <c r="R195" s="88"/>
      <c r="S195" s="88"/>
      <c r="T195" s="88"/>
      <c r="U195" s="88"/>
      <c r="V195" s="63"/>
    </row>
    <row r="196" spans="1:22" ht="12.75" customHeight="1" x14ac:dyDescent="0.25">
      <c r="A196" s="87"/>
      <c r="B196" s="87"/>
      <c r="C196" s="89"/>
      <c r="D196" s="87"/>
      <c r="E196" s="87"/>
      <c r="F196" s="87"/>
      <c r="G196" s="87"/>
      <c r="H196" s="87"/>
      <c r="I196" s="87"/>
      <c r="J196" s="87"/>
      <c r="K196" s="87"/>
      <c r="L196" s="87"/>
      <c r="M196" s="87"/>
      <c r="N196" s="88"/>
      <c r="O196" s="88"/>
      <c r="P196" s="88"/>
      <c r="Q196" s="88"/>
      <c r="R196" s="88"/>
      <c r="S196" s="88"/>
      <c r="T196" s="88"/>
      <c r="U196" s="88"/>
      <c r="V196" s="63"/>
    </row>
    <row r="197" spans="1:22" ht="12.75" customHeight="1" x14ac:dyDescent="0.25">
      <c r="A197" s="87"/>
      <c r="B197" s="87"/>
      <c r="C197" s="89"/>
      <c r="D197" s="87"/>
      <c r="E197" s="87"/>
      <c r="F197" s="87"/>
      <c r="G197" s="87"/>
      <c r="H197" s="87"/>
      <c r="I197" s="87"/>
      <c r="J197" s="87"/>
      <c r="K197" s="87"/>
      <c r="L197" s="87"/>
      <c r="M197" s="87"/>
      <c r="N197" s="88"/>
      <c r="O197" s="88"/>
      <c r="P197" s="88"/>
      <c r="Q197" s="88"/>
      <c r="R197" s="88"/>
      <c r="S197" s="88"/>
      <c r="T197" s="88"/>
      <c r="U197" s="88"/>
      <c r="V197" s="63"/>
    </row>
    <row r="198" spans="1:22" ht="12.75" customHeight="1" x14ac:dyDescent="0.25">
      <c r="A198" s="87"/>
      <c r="B198" s="87"/>
      <c r="C198" s="89"/>
      <c r="D198" s="87"/>
      <c r="E198" s="87"/>
      <c r="F198" s="87"/>
      <c r="G198" s="87"/>
      <c r="H198" s="87"/>
      <c r="I198" s="87"/>
      <c r="J198" s="87"/>
      <c r="K198" s="87"/>
      <c r="L198" s="87"/>
      <c r="M198" s="87"/>
      <c r="N198" s="88"/>
      <c r="O198" s="88"/>
      <c r="P198" s="88"/>
      <c r="Q198" s="88"/>
      <c r="R198" s="88"/>
      <c r="S198" s="88"/>
      <c r="T198" s="88"/>
      <c r="U198" s="88"/>
      <c r="V198" s="63"/>
    </row>
    <row r="199" spans="1:22" ht="12.75" customHeight="1" x14ac:dyDescent="0.25">
      <c r="A199" s="87"/>
      <c r="B199" s="87"/>
      <c r="C199" s="89"/>
      <c r="D199" s="87"/>
      <c r="E199" s="87"/>
      <c r="F199" s="87"/>
      <c r="G199" s="87"/>
      <c r="H199" s="87"/>
      <c r="I199" s="87"/>
      <c r="J199" s="87"/>
      <c r="K199" s="87"/>
      <c r="L199" s="87"/>
      <c r="M199" s="87"/>
      <c r="N199" s="88"/>
      <c r="O199" s="88"/>
      <c r="P199" s="88"/>
      <c r="Q199" s="88"/>
      <c r="R199" s="88"/>
      <c r="S199" s="88"/>
      <c r="T199" s="88"/>
      <c r="U199" s="88"/>
      <c r="V199" s="63"/>
    </row>
    <row r="200" spans="1:22" ht="12.75" customHeight="1" x14ac:dyDescent="0.25">
      <c r="A200" s="87"/>
      <c r="B200" s="87"/>
      <c r="C200" s="89"/>
      <c r="D200" s="87"/>
      <c r="E200" s="87"/>
      <c r="F200" s="87"/>
      <c r="G200" s="87"/>
      <c r="H200" s="87"/>
      <c r="I200" s="87"/>
      <c r="J200" s="87"/>
      <c r="K200" s="87"/>
      <c r="L200" s="87"/>
      <c r="M200" s="87"/>
      <c r="N200" s="88"/>
      <c r="O200" s="88"/>
      <c r="P200" s="88"/>
      <c r="Q200" s="88"/>
      <c r="R200" s="88"/>
      <c r="S200" s="88"/>
      <c r="T200" s="88"/>
      <c r="U200" s="88"/>
      <c r="V200" s="63"/>
    </row>
    <row r="201" spans="1:22" ht="12.75" customHeight="1" x14ac:dyDescent="0.25">
      <c r="A201" s="87"/>
      <c r="B201" s="87"/>
      <c r="C201" s="89"/>
      <c r="D201" s="87"/>
      <c r="E201" s="87"/>
      <c r="F201" s="87"/>
      <c r="G201" s="87"/>
      <c r="H201" s="87"/>
      <c r="I201" s="87"/>
      <c r="J201" s="87"/>
      <c r="K201" s="87"/>
      <c r="L201" s="87"/>
      <c r="M201" s="87"/>
      <c r="N201" s="88"/>
      <c r="O201" s="88"/>
      <c r="P201" s="88"/>
      <c r="Q201" s="88"/>
      <c r="R201" s="88"/>
      <c r="S201" s="88"/>
      <c r="T201" s="88"/>
      <c r="U201" s="88"/>
      <c r="V201" s="63"/>
    </row>
    <row r="202" spans="1:22" ht="12.75" customHeight="1" x14ac:dyDescent="0.25">
      <c r="A202" s="87"/>
      <c r="B202" s="87"/>
      <c r="C202" s="89"/>
      <c r="D202" s="87"/>
      <c r="E202" s="87"/>
      <c r="F202" s="87"/>
      <c r="G202" s="87"/>
      <c r="H202" s="87"/>
      <c r="I202" s="87"/>
      <c r="J202" s="87"/>
      <c r="K202" s="87"/>
      <c r="L202" s="87"/>
      <c r="M202" s="87"/>
      <c r="N202" s="88"/>
      <c r="O202" s="88"/>
      <c r="P202" s="88"/>
      <c r="Q202" s="88"/>
      <c r="R202" s="88"/>
      <c r="S202" s="88"/>
      <c r="T202" s="88"/>
      <c r="U202" s="88"/>
      <c r="V202" s="63"/>
    </row>
    <row r="203" spans="1:22" ht="12.75" customHeight="1" x14ac:dyDescent="0.25">
      <c r="A203" s="87"/>
      <c r="B203" s="87"/>
      <c r="C203" s="89"/>
      <c r="D203" s="87"/>
      <c r="E203" s="87"/>
      <c r="F203" s="87"/>
      <c r="G203" s="87"/>
      <c r="H203" s="87"/>
      <c r="I203" s="87"/>
      <c r="J203" s="87"/>
      <c r="K203" s="87"/>
      <c r="L203" s="87"/>
      <c r="M203" s="87"/>
      <c r="N203" s="88"/>
      <c r="O203" s="88"/>
      <c r="P203" s="88"/>
      <c r="Q203" s="88"/>
      <c r="R203" s="88"/>
      <c r="S203" s="88"/>
      <c r="T203" s="88"/>
      <c r="U203" s="88"/>
      <c r="V203" s="63"/>
    </row>
    <row r="204" spans="1:22" ht="12.75" customHeight="1" x14ac:dyDescent="0.25">
      <c r="A204" s="87"/>
      <c r="B204" s="87"/>
      <c r="C204" s="89"/>
      <c r="D204" s="87"/>
      <c r="E204" s="87"/>
      <c r="F204" s="87"/>
      <c r="G204" s="87"/>
      <c r="H204" s="87"/>
      <c r="I204" s="87"/>
      <c r="J204" s="87"/>
      <c r="K204" s="87"/>
      <c r="L204" s="87"/>
      <c r="M204" s="87"/>
      <c r="N204" s="88"/>
      <c r="O204" s="88"/>
      <c r="P204" s="88"/>
      <c r="Q204" s="88"/>
      <c r="R204" s="88"/>
      <c r="S204" s="88"/>
      <c r="T204" s="88"/>
      <c r="U204" s="88"/>
      <c r="V204" s="63"/>
    </row>
    <row r="205" spans="1:22" ht="12.75" customHeight="1" x14ac:dyDescent="0.25">
      <c r="A205" s="87"/>
      <c r="B205" s="87"/>
      <c r="C205" s="89"/>
      <c r="D205" s="87"/>
      <c r="E205" s="87"/>
      <c r="F205" s="87"/>
      <c r="G205" s="87"/>
      <c r="H205" s="87"/>
      <c r="I205" s="87"/>
      <c r="J205" s="87"/>
      <c r="K205" s="87"/>
      <c r="L205" s="87"/>
      <c r="M205" s="87"/>
      <c r="N205" s="88"/>
      <c r="O205" s="88"/>
      <c r="P205" s="88"/>
      <c r="Q205" s="88"/>
      <c r="R205" s="88"/>
      <c r="S205" s="88"/>
      <c r="T205" s="88"/>
      <c r="U205" s="88"/>
      <c r="V205" s="63"/>
    </row>
    <row r="206" spans="1:22" ht="12.75" customHeight="1" x14ac:dyDescent="0.25">
      <c r="A206" s="87"/>
      <c r="B206" s="87"/>
      <c r="C206" s="89"/>
      <c r="D206" s="87"/>
      <c r="E206" s="87"/>
      <c r="F206" s="87"/>
      <c r="G206" s="87"/>
      <c r="H206" s="87"/>
      <c r="I206" s="87"/>
      <c r="J206" s="87"/>
      <c r="K206" s="87"/>
      <c r="L206" s="87"/>
      <c r="M206" s="87"/>
      <c r="N206" s="88"/>
      <c r="O206" s="88"/>
      <c r="P206" s="88"/>
      <c r="Q206" s="88"/>
      <c r="R206" s="88"/>
      <c r="S206" s="88"/>
      <c r="T206" s="88"/>
      <c r="U206" s="88"/>
      <c r="V206" s="63"/>
    </row>
    <row r="207" spans="1:22" ht="12.75" customHeight="1" x14ac:dyDescent="0.25">
      <c r="A207" s="87"/>
      <c r="B207" s="87"/>
      <c r="C207" s="89"/>
      <c r="D207" s="87"/>
      <c r="E207" s="87"/>
      <c r="F207" s="87"/>
      <c r="G207" s="87"/>
      <c r="H207" s="87"/>
      <c r="I207" s="87"/>
      <c r="J207" s="87"/>
      <c r="K207" s="87"/>
      <c r="L207" s="87"/>
      <c r="M207" s="87"/>
      <c r="N207" s="88"/>
      <c r="O207" s="88"/>
      <c r="P207" s="88"/>
      <c r="Q207" s="88"/>
      <c r="R207" s="88"/>
      <c r="S207" s="88"/>
      <c r="T207" s="88"/>
      <c r="U207" s="88"/>
      <c r="V207" s="63"/>
    </row>
    <row r="208" spans="1:22" ht="12.75" customHeight="1" x14ac:dyDescent="0.25">
      <c r="A208" s="87"/>
      <c r="B208" s="87"/>
      <c r="C208" s="89"/>
      <c r="D208" s="87"/>
      <c r="E208" s="87"/>
      <c r="F208" s="87"/>
      <c r="G208" s="87"/>
      <c r="H208" s="87"/>
      <c r="I208" s="87"/>
      <c r="J208" s="87"/>
      <c r="K208" s="87"/>
      <c r="L208" s="87"/>
      <c r="M208" s="87"/>
      <c r="N208" s="88"/>
      <c r="O208" s="88"/>
      <c r="P208" s="88"/>
      <c r="Q208" s="88"/>
      <c r="R208" s="88"/>
      <c r="S208" s="88"/>
      <c r="T208" s="88"/>
      <c r="U208" s="88"/>
      <c r="V208" s="63"/>
    </row>
    <row r="209" spans="1:22" ht="12.75" customHeight="1" x14ac:dyDescent="0.25">
      <c r="A209" s="87"/>
      <c r="B209" s="87"/>
      <c r="C209" s="89"/>
      <c r="D209" s="87"/>
      <c r="E209" s="87"/>
      <c r="F209" s="87"/>
      <c r="G209" s="87"/>
      <c r="H209" s="87"/>
      <c r="I209" s="87"/>
      <c r="J209" s="87"/>
      <c r="K209" s="87"/>
      <c r="L209" s="87"/>
      <c r="M209" s="87"/>
      <c r="N209" s="88"/>
      <c r="O209" s="88"/>
      <c r="P209" s="88"/>
      <c r="Q209" s="88"/>
      <c r="R209" s="88"/>
      <c r="S209" s="88"/>
      <c r="T209" s="88"/>
      <c r="U209" s="88"/>
      <c r="V209" s="63"/>
    </row>
    <row r="210" spans="1:22" ht="12.75" customHeight="1" x14ac:dyDescent="0.25">
      <c r="A210" s="87"/>
      <c r="B210" s="87"/>
      <c r="C210" s="89"/>
      <c r="D210" s="87"/>
      <c r="E210" s="87"/>
      <c r="F210" s="87"/>
      <c r="G210" s="87"/>
      <c r="H210" s="87"/>
      <c r="I210" s="87"/>
      <c r="J210" s="87"/>
      <c r="K210" s="87"/>
      <c r="L210" s="87"/>
      <c r="M210" s="87"/>
      <c r="N210" s="88"/>
      <c r="O210" s="88"/>
      <c r="P210" s="88"/>
      <c r="Q210" s="88"/>
      <c r="R210" s="88"/>
      <c r="S210" s="88"/>
      <c r="T210" s="88"/>
      <c r="U210" s="88"/>
      <c r="V210" s="63"/>
    </row>
    <row r="211" spans="1:22" ht="12.75" customHeight="1" x14ac:dyDescent="0.25">
      <c r="A211" s="87"/>
      <c r="B211" s="87"/>
      <c r="C211" s="89"/>
      <c r="D211" s="87"/>
      <c r="E211" s="87"/>
      <c r="F211" s="87"/>
      <c r="G211" s="87"/>
      <c r="H211" s="87"/>
      <c r="I211" s="87"/>
      <c r="J211" s="87"/>
      <c r="K211" s="87"/>
      <c r="L211" s="87"/>
      <c r="M211" s="87"/>
      <c r="N211" s="88"/>
      <c r="O211" s="88"/>
      <c r="P211" s="88"/>
      <c r="Q211" s="88"/>
      <c r="R211" s="88"/>
      <c r="S211" s="88"/>
      <c r="T211" s="88"/>
      <c r="U211" s="88"/>
      <c r="V211" s="63"/>
    </row>
    <row r="212" spans="1:22" ht="12.75" customHeight="1" x14ac:dyDescent="0.25">
      <c r="A212" s="87"/>
      <c r="B212" s="87"/>
      <c r="C212" s="89"/>
      <c r="D212" s="87"/>
      <c r="E212" s="87"/>
      <c r="F212" s="87"/>
      <c r="G212" s="87"/>
      <c r="H212" s="87"/>
      <c r="I212" s="87"/>
      <c r="J212" s="87"/>
      <c r="K212" s="87"/>
      <c r="L212" s="87"/>
      <c r="M212" s="87"/>
      <c r="N212" s="88"/>
      <c r="O212" s="88"/>
      <c r="P212" s="88"/>
      <c r="Q212" s="88"/>
      <c r="R212" s="88"/>
      <c r="S212" s="88"/>
      <c r="T212" s="88"/>
      <c r="U212" s="88"/>
      <c r="V212" s="63"/>
    </row>
    <row r="213" spans="1:22" ht="12.75" customHeight="1" x14ac:dyDescent="0.25">
      <c r="A213" s="87"/>
      <c r="B213" s="87"/>
      <c r="C213" s="89"/>
      <c r="D213" s="87"/>
      <c r="E213" s="87"/>
      <c r="F213" s="87"/>
      <c r="G213" s="87"/>
      <c r="H213" s="87"/>
      <c r="I213" s="87"/>
      <c r="J213" s="87"/>
      <c r="K213" s="87"/>
      <c r="L213" s="87"/>
      <c r="M213" s="87"/>
      <c r="N213" s="88"/>
      <c r="O213" s="88"/>
      <c r="P213" s="88"/>
      <c r="Q213" s="88"/>
      <c r="R213" s="88"/>
      <c r="S213" s="88"/>
      <c r="T213" s="88"/>
      <c r="U213" s="88"/>
      <c r="V213" s="63"/>
    </row>
    <row r="214" spans="1:22" ht="12.75" customHeight="1" x14ac:dyDescent="0.25">
      <c r="A214" s="87"/>
      <c r="B214" s="87"/>
      <c r="C214" s="89"/>
      <c r="D214" s="87"/>
      <c r="E214" s="87"/>
      <c r="F214" s="87"/>
      <c r="G214" s="87"/>
      <c r="H214" s="87"/>
      <c r="I214" s="87"/>
      <c r="J214" s="87"/>
      <c r="K214" s="87"/>
      <c r="L214" s="87"/>
      <c r="M214" s="87"/>
      <c r="N214" s="88"/>
      <c r="O214" s="88"/>
      <c r="P214" s="88"/>
      <c r="Q214" s="88"/>
      <c r="R214" s="88"/>
      <c r="S214" s="88"/>
      <c r="T214" s="88"/>
      <c r="U214" s="88"/>
      <c r="V214" s="63"/>
    </row>
    <row r="215" spans="1:22" ht="12.75" customHeight="1" x14ac:dyDescent="0.25">
      <c r="A215" s="87"/>
      <c r="B215" s="87"/>
      <c r="C215" s="89"/>
      <c r="D215" s="87"/>
      <c r="E215" s="87"/>
      <c r="F215" s="87"/>
      <c r="G215" s="87"/>
      <c r="H215" s="87"/>
      <c r="I215" s="87"/>
      <c r="J215" s="87"/>
      <c r="K215" s="87"/>
      <c r="L215" s="87"/>
      <c r="M215" s="87"/>
      <c r="N215" s="88"/>
      <c r="O215" s="88"/>
      <c r="P215" s="88"/>
      <c r="Q215" s="88"/>
      <c r="R215" s="88"/>
      <c r="S215" s="88"/>
      <c r="T215" s="88"/>
      <c r="U215" s="88"/>
      <c r="V215" s="63"/>
    </row>
    <row r="216" spans="1:22" ht="12.75" customHeight="1" x14ac:dyDescent="0.25">
      <c r="A216" s="87"/>
      <c r="B216" s="87"/>
      <c r="C216" s="89"/>
      <c r="D216" s="87"/>
      <c r="E216" s="87"/>
      <c r="F216" s="87"/>
      <c r="G216" s="87"/>
      <c r="H216" s="87"/>
      <c r="I216" s="87"/>
      <c r="J216" s="87"/>
      <c r="K216" s="87"/>
      <c r="L216" s="87"/>
      <c r="M216" s="87"/>
      <c r="N216" s="88"/>
      <c r="O216" s="88"/>
      <c r="P216" s="88"/>
      <c r="Q216" s="88"/>
      <c r="R216" s="88"/>
      <c r="S216" s="88"/>
      <c r="T216" s="88"/>
      <c r="U216" s="88"/>
      <c r="V216" s="63"/>
    </row>
    <row r="217" spans="1:22" ht="12.75" customHeight="1" x14ac:dyDescent="0.25">
      <c r="A217" s="87"/>
      <c r="B217" s="87"/>
      <c r="C217" s="89"/>
      <c r="D217" s="87"/>
      <c r="E217" s="87"/>
      <c r="F217" s="87"/>
      <c r="G217" s="87"/>
      <c r="H217" s="87"/>
      <c r="I217" s="87"/>
      <c r="J217" s="87"/>
      <c r="K217" s="87"/>
      <c r="L217" s="87"/>
      <c r="M217" s="87"/>
      <c r="N217" s="88"/>
      <c r="O217" s="88"/>
      <c r="P217" s="88"/>
      <c r="Q217" s="88"/>
      <c r="R217" s="88"/>
      <c r="S217" s="88"/>
      <c r="T217" s="88"/>
      <c r="U217" s="88"/>
      <c r="V217" s="63"/>
    </row>
    <row r="218" spans="1:22" ht="12.75" customHeight="1" x14ac:dyDescent="0.25">
      <c r="A218" s="87"/>
      <c r="B218" s="87"/>
      <c r="C218" s="89"/>
      <c r="D218" s="87"/>
      <c r="E218" s="87"/>
      <c r="F218" s="87"/>
      <c r="G218" s="87"/>
      <c r="H218" s="87"/>
      <c r="I218" s="87"/>
      <c r="J218" s="87"/>
      <c r="K218" s="87"/>
      <c r="L218" s="87"/>
      <c r="M218" s="87"/>
      <c r="N218" s="88"/>
      <c r="O218" s="88"/>
      <c r="P218" s="88"/>
      <c r="Q218" s="88"/>
      <c r="R218" s="88"/>
      <c r="S218" s="88"/>
      <c r="T218" s="88"/>
      <c r="U218" s="88"/>
      <c r="V218" s="63"/>
    </row>
    <row r="219" spans="1:22" ht="12.75" customHeight="1" x14ac:dyDescent="0.25">
      <c r="A219" s="87"/>
      <c r="B219" s="87"/>
      <c r="C219" s="89"/>
      <c r="D219" s="87"/>
      <c r="E219" s="87"/>
      <c r="F219" s="87"/>
      <c r="G219" s="87"/>
      <c r="H219" s="87"/>
      <c r="I219" s="87"/>
      <c r="J219" s="87"/>
      <c r="K219" s="87"/>
      <c r="L219" s="87"/>
      <c r="M219" s="87"/>
      <c r="N219" s="88"/>
      <c r="O219" s="88"/>
      <c r="P219" s="88"/>
      <c r="Q219" s="88"/>
      <c r="R219" s="88"/>
      <c r="S219" s="88"/>
      <c r="T219" s="88"/>
      <c r="U219" s="88"/>
      <c r="V219" s="63"/>
    </row>
    <row r="220" spans="1:22" ht="12.75" customHeight="1" x14ac:dyDescent="0.25">
      <c r="A220" s="87"/>
      <c r="B220" s="87"/>
      <c r="C220" s="89"/>
      <c r="D220" s="87"/>
      <c r="E220" s="87"/>
      <c r="F220" s="87"/>
      <c r="G220" s="87"/>
      <c r="H220" s="87"/>
      <c r="I220" s="87"/>
      <c r="J220" s="87"/>
      <c r="K220" s="87"/>
      <c r="L220" s="87"/>
      <c r="M220" s="87"/>
      <c r="N220" s="88"/>
      <c r="O220" s="88"/>
      <c r="P220" s="88"/>
      <c r="Q220" s="88"/>
      <c r="R220" s="88"/>
      <c r="S220" s="88"/>
      <c r="T220" s="88"/>
      <c r="U220" s="88"/>
      <c r="V220" s="63"/>
    </row>
    <row r="221" spans="1:22" ht="12.75" customHeight="1" x14ac:dyDescent="0.25">
      <c r="A221" s="87"/>
      <c r="B221" s="87"/>
      <c r="C221" s="89"/>
      <c r="D221" s="87"/>
      <c r="E221" s="87"/>
      <c r="F221" s="87"/>
      <c r="G221" s="87"/>
      <c r="H221" s="87"/>
      <c r="I221" s="87"/>
      <c r="J221" s="87"/>
      <c r="K221" s="87"/>
      <c r="L221" s="87"/>
      <c r="M221" s="87"/>
      <c r="N221" s="88"/>
      <c r="O221" s="88"/>
      <c r="P221" s="88"/>
      <c r="Q221" s="88"/>
      <c r="R221" s="88"/>
      <c r="S221" s="88"/>
      <c r="T221" s="88"/>
      <c r="U221" s="88"/>
      <c r="V221" s="63"/>
    </row>
    <row r="222" spans="1:22" ht="12.75" customHeight="1" x14ac:dyDescent="0.25">
      <c r="A222" s="87"/>
      <c r="B222" s="87"/>
      <c r="C222" s="89"/>
      <c r="D222" s="87"/>
      <c r="E222" s="87"/>
      <c r="F222" s="87"/>
      <c r="G222" s="87"/>
      <c r="H222" s="87"/>
      <c r="I222" s="87"/>
      <c r="J222" s="87"/>
      <c r="K222" s="87"/>
      <c r="L222" s="87"/>
      <c r="M222" s="87"/>
      <c r="N222" s="88"/>
      <c r="O222" s="88"/>
      <c r="P222" s="88"/>
      <c r="Q222" s="88"/>
      <c r="R222" s="88"/>
      <c r="S222" s="88"/>
      <c r="T222" s="88"/>
      <c r="U222" s="88"/>
      <c r="V222" s="63"/>
    </row>
    <row r="223" spans="1:22" ht="12.75" customHeight="1" x14ac:dyDescent="0.25">
      <c r="A223" s="87"/>
      <c r="B223" s="87"/>
      <c r="C223" s="89"/>
      <c r="D223" s="87"/>
      <c r="E223" s="87"/>
      <c r="F223" s="87"/>
      <c r="G223" s="87"/>
      <c r="H223" s="87"/>
      <c r="I223" s="87"/>
      <c r="J223" s="87"/>
      <c r="K223" s="87"/>
      <c r="L223" s="87"/>
      <c r="M223" s="87"/>
      <c r="N223" s="88"/>
      <c r="O223" s="88"/>
      <c r="P223" s="88"/>
      <c r="Q223" s="88"/>
      <c r="R223" s="88"/>
      <c r="S223" s="88"/>
      <c r="T223" s="88"/>
      <c r="U223" s="88"/>
      <c r="V223" s="63"/>
    </row>
    <row r="224" spans="1:22" ht="12.75" customHeight="1" x14ac:dyDescent="0.25">
      <c r="A224" s="87"/>
      <c r="B224" s="87"/>
      <c r="C224" s="89"/>
      <c r="D224" s="87"/>
      <c r="E224" s="87"/>
      <c r="F224" s="87"/>
      <c r="G224" s="87"/>
      <c r="H224" s="87"/>
      <c r="I224" s="87"/>
      <c r="J224" s="87"/>
      <c r="K224" s="87"/>
      <c r="L224" s="87"/>
      <c r="M224" s="87"/>
      <c r="N224" s="88"/>
      <c r="O224" s="88"/>
      <c r="P224" s="88"/>
      <c r="Q224" s="88"/>
      <c r="R224" s="88"/>
      <c r="S224" s="88"/>
      <c r="T224" s="88"/>
      <c r="U224" s="88"/>
      <c r="V224" s="63"/>
    </row>
    <row r="225" spans="1:22" ht="12.75" customHeight="1" x14ac:dyDescent="0.25">
      <c r="A225" s="87"/>
      <c r="B225" s="87"/>
      <c r="C225" s="89"/>
      <c r="D225" s="87"/>
      <c r="E225" s="87"/>
      <c r="F225" s="87"/>
      <c r="G225" s="87"/>
      <c r="H225" s="87"/>
      <c r="I225" s="87"/>
      <c r="J225" s="87"/>
      <c r="K225" s="87"/>
      <c r="L225" s="87"/>
      <c r="M225" s="87"/>
      <c r="N225" s="88"/>
      <c r="O225" s="88"/>
      <c r="P225" s="88"/>
      <c r="Q225" s="88"/>
      <c r="R225" s="88"/>
      <c r="S225" s="88"/>
      <c r="T225" s="88"/>
      <c r="U225" s="88"/>
      <c r="V225" s="63"/>
    </row>
    <row r="226" spans="1:22" ht="12.75" customHeight="1" x14ac:dyDescent="0.25">
      <c r="A226" s="87"/>
      <c r="B226" s="87"/>
      <c r="C226" s="89"/>
      <c r="D226" s="87"/>
      <c r="E226" s="87"/>
      <c r="F226" s="87"/>
      <c r="G226" s="87"/>
      <c r="H226" s="87"/>
      <c r="I226" s="87"/>
      <c r="J226" s="87"/>
      <c r="K226" s="87"/>
      <c r="L226" s="87"/>
      <c r="M226" s="87"/>
      <c r="N226" s="88"/>
      <c r="O226" s="88"/>
      <c r="P226" s="88"/>
      <c r="Q226" s="88"/>
      <c r="R226" s="88"/>
      <c r="S226" s="88"/>
      <c r="T226" s="88"/>
      <c r="U226" s="88"/>
      <c r="V226" s="63"/>
    </row>
    <row r="227" spans="1:22" ht="12.75" customHeight="1" x14ac:dyDescent="0.25">
      <c r="A227" s="87"/>
      <c r="B227" s="87"/>
      <c r="C227" s="89"/>
      <c r="D227" s="87"/>
      <c r="E227" s="87"/>
      <c r="F227" s="87"/>
      <c r="G227" s="87"/>
      <c r="H227" s="87"/>
      <c r="I227" s="87"/>
      <c r="J227" s="87"/>
      <c r="K227" s="87"/>
      <c r="L227" s="87"/>
      <c r="M227" s="87"/>
      <c r="N227" s="88"/>
      <c r="O227" s="88"/>
      <c r="P227" s="88"/>
      <c r="Q227" s="88"/>
      <c r="R227" s="88"/>
      <c r="S227" s="88"/>
      <c r="T227" s="88"/>
      <c r="U227" s="88"/>
      <c r="V227" s="63"/>
    </row>
    <row r="228" spans="1:22" ht="12.75" customHeight="1" x14ac:dyDescent="0.25">
      <c r="A228" s="87"/>
      <c r="B228" s="87"/>
      <c r="C228" s="89"/>
      <c r="D228" s="87"/>
      <c r="E228" s="87"/>
      <c r="F228" s="87"/>
      <c r="G228" s="87"/>
      <c r="H228" s="87"/>
      <c r="I228" s="87"/>
      <c r="J228" s="87"/>
      <c r="K228" s="87"/>
      <c r="L228" s="87"/>
      <c r="M228" s="87"/>
      <c r="N228" s="88"/>
      <c r="O228" s="88"/>
      <c r="P228" s="88"/>
      <c r="Q228" s="88"/>
      <c r="R228" s="88"/>
      <c r="S228" s="88"/>
      <c r="T228" s="88"/>
      <c r="U228" s="88"/>
      <c r="V228" s="63"/>
    </row>
    <row r="229" spans="1:22" ht="12.75" customHeight="1" x14ac:dyDescent="0.25">
      <c r="A229" s="87"/>
      <c r="B229" s="87"/>
      <c r="C229" s="89"/>
      <c r="D229" s="87"/>
      <c r="E229" s="87"/>
      <c r="F229" s="87"/>
      <c r="G229" s="87"/>
      <c r="H229" s="87"/>
      <c r="I229" s="87"/>
      <c r="J229" s="87"/>
      <c r="K229" s="87"/>
      <c r="L229" s="87"/>
      <c r="M229" s="87"/>
      <c r="N229" s="88"/>
      <c r="O229" s="88"/>
      <c r="P229" s="88"/>
      <c r="Q229" s="88"/>
      <c r="R229" s="88"/>
      <c r="S229" s="88"/>
      <c r="T229" s="88"/>
      <c r="U229" s="88"/>
      <c r="V229" s="63"/>
    </row>
    <row r="230" spans="1:22" ht="12.75" customHeight="1" x14ac:dyDescent="0.25">
      <c r="A230" s="87"/>
      <c r="B230" s="87"/>
      <c r="C230" s="89"/>
      <c r="D230" s="87"/>
      <c r="E230" s="87"/>
      <c r="F230" s="87"/>
      <c r="G230" s="87"/>
      <c r="H230" s="87"/>
      <c r="I230" s="87"/>
      <c r="J230" s="87"/>
      <c r="K230" s="87"/>
      <c r="L230" s="87"/>
      <c r="M230" s="87"/>
      <c r="N230" s="88"/>
      <c r="O230" s="88"/>
      <c r="P230" s="88"/>
      <c r="Q230" s="88"/>
      <c r="R230" s="88"/>
      <c r="S230" s="88"/>
      <c r="T230" s="88"/>
      <c r="U230" s="88"/>
      <c r="V230" s="63"/>
    </row>
    <row r="231" spans="1:22" ht="15.75" customHeight="1" x14ac:dyDescent="0.25"/>
    <row r="232" spans="1:22" ht="15.75" customHeight="1" x14ac:dyDescent="0.25"/>
    <row r="233" spans="1:22" ht="15.75" customHeight="1" x14ac:dyDescent="0.25"/>
    <row r="234" spans="1:22" ht="15.75" customHeight="1" x14ac:dyDescent="0.25"/>
    <row r="235" spans="1:22" ht="15.75" customHeight="1" x14ac:dyDescent="0.25"/>
    <row r="236" spans="1:22" ht="15.75" customHeight="1" x14ac:dyDescent="0.25"/>
    <row r="237" spans="1:22" ht="15.75" customHeight="1" x14ac:dyDescent="0.25"/>
    <row r="238" spans="1:22" ht="15.75" customHeight="1" x14ac:dyDescent="0.25"/>
    <row r="239" spans="1:22" ht="15.75" customHeight="1" x14ac:dyDescent="0.25"/>
    <row r="240" spans="1:22"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78">
    <mergeCell ref="B30:H30"/>
    <mergeCell ref="I30:O30"/>
    <mergeCell ref="U19:U20"/>
    <mergeCell ref="V19:V20"/>
    <mergeCell ref="A25:S25"/>
    <mergeCell ref="B28:H28"/>
    <mergeCell ref="I28:O28"/>
    <mergeCell ref="B29:H29"/>
    <mergeCell ref="I29:O29"/>
    <mergeCell ref="V21:V22"/>
    <mergeCell ref="U23:U24"/>
    <mergeCell ref="V23:V24"/>
    <mergeCell ref="C23:C24"/>
    <mergeCell ref="D23:D24"/>
    <mergeCell ref="T9:T12"/>
    <mergeCell ref="U9:U10"/>
    <mergeCell ref="V9:V10"/>
    <mergeCell ref="U11:U12"/>
    <mergeCell ref="V11:V12"/>
    <mergeCell ref="A5:C5"/>
    <mergeCell ref="D5:V5"/>
    <mergeCell ref="A6:V6"/>
    <mergeCell ref="A7:A8"/>
    <mergeCell ref="B7:B8"/>
    <mergeCell ref="C7:C8"/>
    <mergeCell ref="D7:E7"/>
    <mergeCell ref="F7:S7"/>
    <mergeCell ref="T7:U7"/>
    <mergeCell ref="V7:V8"/>
    <mergeCell ref="A1:C3"/>
    <mergeCell ref="D1:V1"/>
    <mergeCell ref="D2:V2"/>
    <mergeCell ref="D3:U3"/>
    <mergeCell ref="A4:C4"/>
    <mergeCell ref="D4:V4"/>
    <mergeCell ref="T13:T14"/>
    <mergeCell ref="U13:U14"/>
    <mergeCell ref="V13:V14"/>
    <mergeCell ref="U15:U16"/>
    <mergeCell ref="V15:V16"/>
    <mergeCell ref="U17:U18"/>
    <mergeCell ref="V17:V18"/>
    <mergeCell ref="E23:E24"/>
    <mergeCell ref="T15:T18"/>
    <mergeCell ref="T19:T20"/>
    <mergeCell ref="T21:T24"/>
    <mergeCell ref="U21:U22"/>
    <mergeCell ref="E15:E16"/>
    <mergeCell ref="E17:E18"/>
    <mergeCell ref="E21:E22"/>
    <mergeCell ref="E19:E20"/>
    <mergeCell ref="A15:A18"/>
    <mergeCell ref="A19:A20"/>
    <mergeCell ref="B19:B20"/>
    <mergeCell ref="D19:D20"/>
    <mergeCell ref="A21:A24"/>
    <mergeCell ref="B21:B24"/>
    <mergeCell ref="C15:C16"/>
    <mergeCell ref="D15:D16"/>
    <mergeCell ref="C17:C18"/>
    <mergeCell ref="D17:D18"/>
    <mergeCell ref="B15:B18"/>
    <mergeCell ref="C19:C20"/>
    <mergeCell ref="C21:C22"/>
    <mergeCell ref="D21:D22"/>
    <mergeCell ref="A9:A12"/>
    <mergeCell ref="A13:A14"/>
    <mergeCell ref="B13:B14"/>
    <mergeCell ref="D13:D14"/>
    <mergeCell ref="E13:E14"/>
    <mergeCell ref="C13:C14"/>
    <mergeCell ref="B9:B12"/>
    <mergeCell ref="C9:C10"/>
    <mergeCell ref="D9:D10"/>
    <mergeCell ref="E9:E10"/>
    <mergeCell ref="C11:C12"/>
    <mergeCell ref="D11:D12"/>
    <mergeCell ref="E11:E12"/>
  </mergeCells>
  <dataValidations count="1">
    <dataValidation type="custom" allowBlank="1" showErrorMessage="1" sqref="V9 V11 V13 V15 V17 V19 V21 V23" xr:uid="{00000000-0002-0000-0200-000000000000}">
      <formula1>LT(LEN(V9),(2000))</formula1>
    </dataValidation>
  </dataValidations>
  <pageMargins left="0.7" right="0.7" top="0.75" bottom="0.75" header="0" footer="0"/>
  <pageSetup orientation="portrait"/>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Y1000"/>
  <sheetViews>
    <sheetView zoomScale="66" zoomScaleNormal="66" workbookViewId="0">
      <selection activeCell="K28" sqref="K28"/>
    </sheetView>
  </sheetViews>
  <sheetFormatPr baseColWidth="10" defaultColWidth="14.42578125" defaultRowHeight="15" customHeight="1" x14ac:dyDescent="0.25"/>
  <cols>
    <col min="1" max="1" width="10.7109375" style="377" customWidth="1"/>
    <col min="2" max="2" width="20" style="377" customWidth="1"/>
    <col min="3" max="3" width="16.7109375" style="377" customWidth="1"/>
    <col min="4" max="4" width="10.7109375" style="377" customWidth="1"/>
    <col min="5" max="12" width="19.42578125" style="377" customWidth="1"/>
    <col min="13" max="13" width="27.140625" style="377" customWidth="1"/>
    <col min="14" max="14" width="20.5703125" style="377" customWidth="1"/>
    <col min="15" max="15" width="18.140625" style="377" customWidth="1"/>
    <col min="16" max="16" width="24.28515625" style="377" customWidth="1"/>
    <col min="17" max="19" width="11.42578125" style="377" customWidth="1"/>
    <col min="20" max="25" width="19.28515625" style="377" customWidth="1"/>
    <col min="26" max="26" width="26.42578125" style="377" customWidth="1"/>
    <col min="27" max="27" width="20.140625" style="377" customWidth="1"/>
    <col min="28" max="28" width="19.7109375" style="377" customWidth="1"/>
    <col min="29" max="31" width="11.42578125" style="377" customWidth="1"/>
    <col min="32" max="32" width="43.7109375" style="377" customWidth="1"/>
    <col min="33" max="51" width="11.5703125" style="377" customWidth="1"/>
    <col min="52" max="16384" width="14.42578125" style="377"/>
  </cols>
  <sheetData>
    <row r="1" spans="1:51" ht="25.5" customHeight="1" x14ac:dyDescent="0.25">
      <c r="A1" s="632"/>
      <c r="B1" s="590"/>
      <c r="C1" s="590"/>
      <c r="D1" s="590"/>
      <c r="E1" s="633" t="s">
        <v>0</v>
      </c>
      <c r="F1" s="586"/>
      <c r="G1" s="586"/>
      <c r="H1" s="586"/>
      <c r="I1" s="586"/>
      <c r="J1" s="586"/>
      <c r="K1" s="586"/>
      <c r="L1" s="586"/>
      <c r="M1" s="586"/>
      <c r="N1" s="586"/>
      <c r="O1" s="586"/>
      <c r="P1" s="586"/>
      <c r="Q1" s="586"/>
      <c r="R1" s="586"/>
      <c r="S1" s="586"/>
      <c r="T1" s="586"/>
      <c r="U1" s="586"/>
      <c r="V1" s="586"/>
      <c r="W1" s="586"/>
      <c r="X1" s="586"/>
      <c r="Y1" s="586"/>
      <c r="Z1" s="586"/>
      <c r="AA1" s="586"/>
      <c r="AB1" s="586"/>
      <c r="AC1" s="586"/>
      <c r="AD1" s="586"/>
      <c r="AE1" s="586"/>
      <c r="AF1" s="586"/>
      <c r="AG1" s="586"/>
      <c r="AH1" s="586"/>
      <c r="AI1" s="586"/>
      <c r="AJ1" s="586"/>
      <c r="AK1" s="586"/>
      <c r="AL1" s="586"/>
      <c r="AM1" s="586"/>
      <c r="AN1" s="586"/>
      <c r="AO1" s="586"/>
      <c r="AP1" s="586"/>
      <c r="AQ1" s="586"/>
      <c r="AR1" s="586"/>
      <c r="AS1" s="586"/>
      <c r="AT1" s="586"/>
      <c r="AU1" s="586"/>
      <c r="AV1" s="586"/>
      <c r="AW1" s="586"/>
      <c r="AX1" s="586"/>
      <c r="AY1" s="586"/>
    </row>
    <row r="2" spans="1:51" ht="25.5" customHeight="1" thickBot="1" x14ac:dyDescent="0.3">
      <c r="A2" s="592"/>
      <c r="B2" s="593"/>
      <c r="C2" s="593"/>
      <c r="D2" s="593"/>
      <c r="E2" s="634" t="s">
        <v>386</v>
      </c>
      <c r="F2" s="635"/>
      <c r="G2" s="635"/>
      <c r="H2" s="635"/>
      <c r="I2" s="635"/>
      <c r="J2" s="635"/>
      <c r="K2" s="635"/>
      <c r="L2" s="635"/>
      <c r="M2" s="635"/>
      <c r="N2" s="635"/>
      <c r="O2" s="635"/>
      <c r="P2" s="635"/>
      <c r="Q2" s="635"/>
      <c r="R2" s="635"/>
      <c r="S2" s="635"/>
      <c r="T2" s="635"/>
      <c r="U2" s="635"/>
      <c r="V2" s="635"/>
      <c r="W2" s="635"/>
      <c r="X2" s="635"/>
      <c r="Y2" s="635"/>
      <c r="Z2" s="635"/>
      <c r="AA2" s="635"/>
      <c r="AB2" s="635"/>
      <c r="AC2" s="635"/>
      <c r="AD2" s="635"/>
      <c r="AE2" s="635"/>
      <c r="AF2" s="635"/>
      <c r="AG2" s="635"/>
      <c r="AH2" s="635"/>
      <c r="AI2" s="635"/>
      <c r="AJ2" s="635"/>
      <c r="AK2" s="635"/>
      <c r="AL2" s="635"/>
      <c r="AM2" s="635"/>
      <c r="AN2" s="635"/>
      <c r="AO2" s="635"/>
      <c r="AP2" s="635"/>
      <c r="AQ2" s="635"/>
      <c r="AR2" s="635"/>
      <c r="AS2" s="635"/>
      <c r="AT2" s="635"/>
      <c r="AU2" s="635"/>
      <c r="AV2" s="635"/>
      <c r="AW2" s="635"/>
      <c r="AX2" s="635"/>
      <c r="AY2" s="635"/>
    </row>
    <row r="3" spans="1:51" ht="25.5" customHeight="1" thickBot="1" x14ac:dyDescent="0.3">
      <c r="A3" s="592"/>
      <c r="B3" s="593"/>
      <c r="C3" s="593"/>
      <c r="D3" s="593"/>
      <c r="E3" s="636" t="s">
        <v>346</v>
      </c>
      <c r="F3" s="590"/>
      <c r="G3" s="590"/>
      <c r="H3" s="590"/>
      <c r="I3" s="590"/>
      <c r="J3" s="590"/>
      <c r="K3" s="590"/>
      <c r="L3" s="590"/>
      <c r="M3" s="590"/>
      <c r="N3" s="590"/>
      <c r="O3" s="590"/>
      <c r="P3" s="590"/>
      <c r="Q3" s="590"/>
      <c r="R3" s="590"/>
      <c r="S3" s="590"/>
      <c r="T3" s="590"/>
      <c r="U3" s="590"/>
      <c r="V3" s="590"/>
      <c r="W3" s="590"/>
      <c r="X3" s="590"/>
      <c r="Y3" s="590"/>
      <c r="Z3" s="590"/>
      <c r="AA3" s="590"/>
      <c r="AB3" s="590"/>
      <c r="AC3" s="590"/>
      <c r="AD3" s="637"/>
      <c r="AE3" s="638" t="s">
        <v>3</v>
      </c>
      <c r="AF3" s="590"/>
      <c r="AG3" s="590"/>
      <c r="AH3" s="590"/>
      <c r="AI3" s="590"/>
      <c r="AJ3" s="590"/>
      <c r="AK3" s="590"/>
      <c r="AL3" s="590"/>
      <c r="AM3" s="590"/>
      <c r="AN3" s="590"/>
      <c r="AO3" s="590"/>
      <c r="AP3" s="590"/>
      <c r="AQ3" s="590"/>
      <c r="AR3" s="590"/>
      <c r="AS3" s="590"/>
      <c r="AT3" s="590"/>
      <c r="AU3" s="590"/>
      <c r="AV3" s="590"/>
      <c r="AW3" s="590"/>
      <c r="AX3" s="590"/>
      <c r="AY3" s="637"/>
    </row>
    <row r="4" spans="1:51" ht="18.75" thickBot="1" x14ac:dyDescent="0.3">
      <c r="A4" s="639" t="s">
        <v>4</v>
      </c>
      <c r="B4" s="619"/>
      <c r="C4" s="619"/>
      <c r="D4" s="620"/>
      <c r="E4" s="640" t="s">
        <v>5</v>
      </c>
      <c r="F4" s="619"/>
      <c r="G4" s="619"/>
      <c r="H4" s="619"/>
      <c r="I4" s="619"/>
      <c r="J4" s="619"/>
      <c r="K4" s="619"/>
      <c r="L4" s="619"/>
      <c r="M4" s="619"/>
      <c r="N4" s="619"/>
      <c r="O4" s="619"/>
      <c r="P4" s="619"/>
      <c r="Q4" s="619"/>
      <c r="R4" s="619"/>
      <c r="S4" s="619"/>
      <c r="T4" s="619"/>
      <c r="U4" s="619"/>
      <c r="V4" s="619"/>
      <c r="W4" s="619"/>
      <c r="X4" s="619"/>
      <c r="Y4" s="619"/>
      <c r="Z4" s="619"/>
      <c r="AA4" s="619"/>
      <c r="AB4" s="619"/>
      <c r="AC4" s="619"/>
      <c r="AD4" s="619"/>
      <c r="AE4" s="619"/>
      <c r="AF4" s="619"/>
      <c r="AG4" s="619"/>
      <c r="AH4" s="619"/>
      <c r="AI4" s="619"/>
      <c r="AJ4" s="619"/>
      <c r="AK4" s="619"/>
      <c r="AL4" s="619"/>
      <c r="AM4" s="619"/>
      <c r="AN4" s="619"/>
      <c r="AO4" s="619"/>
      <c r="AP4" s="619"/>
      <c r="AQ4" s="619"/>
      <c r="AR4" s="619"/>
      <c r="AS4" s="619"/>
      <c r="AT4" s="619"/>
      <c r="AU4" s="619"/>
      <c r="AV4" s="619"/>
      <c r="AW4" s="619"/>
      <c r="AX4" s="619"/>
      <c r="AY4" s="620"/>
    </row>
    <row r="5" spans="1:51" ht="15.75" thickBot="1" x14ac:dyDescent="0.3">
      <c r="A5" s="618" t="s">
        <v>6</v>
      </c>
      <c r="B5" s="619"/>
      <c r="C5" s="619"/>
      <c r="D5" s="620"/>
      <c r="E5" s="621" t="s">
        <v>191</v>
      </c>
      <c r="F5" s="619"/>
      <c r="G5" s="619"/>
      <c r="H5" s="619"/>
      <c r="I5" s="619"/>
      <c r="J5" s="619"/>
      <c r="K5" s="619"/>
      <c r="L5" s="619"/>
      <c r="M5" s="619"/>
      <c r="N5" s="619"/>
      <c r="O5" s="619"/>
      <c r="P5" s="619"/>
      <c r="Q5" s="619"/>
      <c r="R5" s="619"/>
      <c r="S5" s="619"/>
      <c r="T5" s="619"/>
      <c r="U5" s="619"/>
      <c r="V5" s="619"/>
      <c r="W5" s="619"/>
      <c r="X5" s="619"/>
      <c r="Y5" s="619"/>
      <c r="Z5" s="619"/>
      <c r="AA5" s="619"/>
      <c r="AB5" s="619"/>
      <c r="AC5" s="619"/>
      <c r="AD5" s="619"/>
      <c r="AE5" s="619"/>
      <c r="AF5" s="619"/>
      <c r="AG5" s="619"/>
      <c r="AH5" s="619"/>
      <c r="AI5" s="619"/>
      <c r="AJ5" s="619"/>
      <c r="AK5" s="619"/>
      <c r="AL5" s="619"/>
      <c r="AM5" s="619"/>
      <c r="AN5" s="619"/>
      <c r="AO5" s="619"/>
      <c r="AP5" s="619"/>
      <c r="AQ5" s="619"/>
      <c r="AR5" s="619"/>
      <c r="AS5" s="619"/>
      <c r="AT5" s="619"/>
      <c r="AU5" s="619"/>
      <c r="AV5" s="619"/>
      <c r="AW5" s="619"/>
      <c r="AX5" s="619"/>
      <c r="AY5" s="620"/>
    </row>
    <row r="6" spans="1:51" ht="15.75" thickBot="1" x14ac:dyDescent="0.3">
      <c r="A6" s="622" t="s">
        <v>387</v>
      </c>
      <c r="B6" s="596"/>
      <c r="C6" s="596"/>
      <c r="D6" s="623"/>
      <c r="E6" s="624" t="s">
        <v>388</v>
      </c>
      <c r="F6" s="619"/>
      <c r="G6" s="619"/>
      <c r="H6" s="619"/>
      <c r="I6" s="619"/>
      <c r="J6" s="619"/>
      <c r="K6" s="619"/>
      <c r="L6" s="619"/>
      <c r="M6" s="619"/>
      <c r="N6" s="619"/>
      <c r="O6" s="619"/>
      <c r="P6" s="619"/>
      <c r="Q6" s="619"/>
      <c r="R6" s="619"/>
      <c r="S6" s="619"/>
      <c r="T6" s="619"/>
      <c r="U6" s="619"/>
      <c r="V6" s="619"/>
      <c r="W6" s="619"/>
      <c r="X6" s="619"/>
      <c r="Y6" s="619"/>
      <c r="Z6" s="619"/>
      <c r="AA6" s="619"/>
      <c r="AB6" s="619"/>
      <c r="AC6" s="619"/>
      <c r="AD6" s="619"/>
      <c r="AE6" s="619"/>
      <c r="AF6" s="619"/>
      <c r="AG6" s="619"/>
      <c r="AH6" s="619"/>
      <c r="AI6" s="619"/>
      <c r="AJ6" s="619"/>
      <c r="AK6" s="619"/>
      <c r="AL6" s="619"/>
      <c r="AM6" s="619"/>
      <c r="AN6" s="619"/>
      <c r="AO6" s="619"/>
      <c r="AP6" s="619"/>
      <c r="AQ6" s="619"/>
      <c r="AR6" s="619"/>
      <c r="AS6" s="619"/>
      <c r="AT6" s="619"/>
      <c r="AU6" s="619"/>
      <c r="AV6" s="619"/>
      <c r="AW6" s="619"/>
      <c r="AX6" s="619"/>
      <c r="AY6" s="620"/>
    </row>
    <row r="7" spans="1:51" ht="18.75" thickBot="1" x14ac:dyDescent="0.3">
      <c r="A7" s="378"/>
      <c r="B7" s="379"/>
      <c r="C7" s="379"/>
      <c r="D7" s="379"/>
      <c r="E7" s="380"/>
      <c r="F7" s="381"/>
      <c r="G7" s="381"/>
      <c r="H7" s="381"/>
      <c r="I7" s="381"/>
      <c r="J7" s="381"/>
      <c r="K7" s="381"/>
      <c r="L7" s="381"/>
      <c r="M7" s="381"/>
      <c r="N7" s="381"/>
      <c r="O7" s="381"/>
      <c r="P7" s="381"/>
      <c r="Q7" s="381"/>
      <c r="R7" s="381"/>
      <c r="S7" s="381"/>
      <c r="T7" s="381"/>
      <c r="U7" s="381"/>
      <c r="V7" s="381"/>
      <c r="W7" s="381"/>
      <c r="X7" s="381"/>
      <c r="Y7" s="381"/>
      <c r="Z7" s="381"/>
      <c r="AA7" s="381"/>
      <c r="AB7" s="381"/>
      <c r="AC7" s="381"/>
      <c r="AD7" s="381"/>
      <c r="AE7" s="381"/>
      <c r="AF7" s="381"/>
      <c r="AG7" s="381"/>
      <c r="AH7" s="381"/>
      <c r="AI7" s="381"/>
      <c r="AJ7" s="381"/>
      <c r="AK7" s="381"/>
      <c r="AL7" s="381"/>
      <c r="AM7" s="381"/>
      <c r="AN7" s="381"/>
      <c r="AO7" s="381"/>
      <c r="AP7" s="381"/>
      <c r="AQ7" s="381"/>
      <c r="AR7" s="381"/>
      <c r="AS7" s="381"/>
      <c r="AT7" s="381"/>
      <c r="AU7" s="381"/>
      <c r="AV7" s="381"/>
      <c r="AW7" s="381"/>
      <c r="AX7" s="381"/>
      <c r="AY7" s="382"/>
    </row>
    <row r="8" spans="1:51" ht="15.75" thickBot="1" x14ac:dyDescent="0.3">
      <c r="A8" s="625" t="s">
        <v>389</v>
      </c>
      <c r="B8" s="619"/>
      <c r="C8" s="619"/>
      <c r="D8" s="619"/>
      <c r="E8" s="619"/>
      <c r="F8" s="620"/>
      <c r="G8" s="626" t="s">
        <v>390</v>
      </c>
      <c r="H8" s="619"/>
      <c r="I8" s="619"/>
      <c r="J8" s="619"/>
      <c r="K8" s="619"/>
      <c r="L8" s="619"/>
      <c r="M8" s="619"/>
      <c r="N8" s="619"/>
      <c r="O8" s="619"/>
      <c r="P8" s="619"/>
      <c r="Q8" s="619"/>
      <c r="R8" s="619"/>
      <c r="S8" s="620"/>
      <c r="T8" s="626" t="s">
        <v>391</v>
      </c>
      <c r="U8" s="619"/>
      <c r="V8" s="619"/>
      <c r="W8" s="619"/>
      <c r="X8" s="619"/>
      <c r="Y8" s="619"/>
      <c r="Z8" s="619"/>
      <c r="AA8" s="619"/>
      <c r="AB8" s="619"/>
      <c r="AC8" s="619"/>
      <c r="AD8" s="619"/>
      <c r="AE8" s="619"/>
      <c r="AF8" s="620"/>
      <c r="AG8" s="627" t="s">
        <v>392</v>
      </c>
      <c r="AH8" s="628"/>
      <c r="AI8" s="628"/>
      <c r="AJ8" s="628"/>
      <c r="AK8" s="629"/>
      <c r="AL8" s="630" t="s">
        <v>393</v>
      </c>
      <c r="AM8" s="629"/>
      <c r="AN8" s="383"/>
      <c r="AO8" s="631" t="s">
        <v>394</v>
      </c>
      <c r="AP8" s="628"/>
      <c r="AQ8" s="628"/>
      <c r="AR8" s="628"/>
      <c r="AS8" s="628"/>
      <c r="AT8" s="628"/>
      <c r="AU8" s="628"/>
      <c r="AV8" s="628"/>
      <c r="AW8" s="628"/>
      <c r="AX8" s="629"/>
      <c r="AY8" s="617" t="s">
        <v>395</v>
      </c>
    </row>
    <row r="9" spans="1:51" ht="90" thickBot="1" x14ac:dyDescent="0.3">
      <c r="A9" s="384" t="s">
        <v>396</v>
      </c>
      <c r="B9" s="385" t="s">
        <v>397</v>
      </c>
      <c r="C9" s="385" t="s">
        <v>398</v>
      </c>
      <c r="D9" s="386" t="s">
        <v>399</v>
      </c>
      <c r="E9" s="387" t="s">
        <v>400</v>
      </c>
      <c r="F9" s="387" t="s">
        <v>401</v>
      </c>
      <c r="G9" s="387" t="s">
        <v>358</v>
      </c>
      <c r="H9" s="387" t="s">
        <v>359</v>
      </c>
      <c r="I9" s="387" t="s">
        <v>360</v>
      </c>
      <c r="J9" s="387" t="s">
        <v>361</v>
      </c>
      <c r="K9" s="387" t="s">
        <v>362</v>
      </c>
      <c r="L9" s="388" t="s">
        <v>363</v>
      </c>
      <c r="M9" s="388" t="s">
        <v>364</v>
      </c>
      <c r="N9" s="388" t="s">
        <v>365</v>
      </c>
      <c r="O9" s="388" t="s">
        <v>366</v>
      </c>
      <c r="P9" s="388" t="s">
        <v>367</v>
      </c>
      <c r="Q9" s="388" t="s">
        <v>368</v>
      </c>
      <c r="R9" s="388" t="s">
        <v>369</v>
      </c>
      <c r="S9" s="388" t="s">
        <v>402</v>
      </c>
      <c r="T9" s="388" t="s">
        <v>358</v>
      </c>
      <c r="U9" s="388" t="s">
        <v>359</v>
      </c>
      <c r="V9" s="388" t="s">
        <v>360</v>
      </c>
      <c r="W9" s="388" t="s">
        <v>361</v>
      </c>
      <c r="X9" s="388" t="s">
        <v>362</v>
      </c>
      <c r="Y9" s="388" t="s">
        <v>363</v>
      </c>
      <c r="Z9" s="388" t="s">
        <v>364</v>
      </c>
      <c r="AA9" s="388" t="s">
        <v>365</v>
      </c>
      <c r="AB9" s="388" t="s">
        <v>366</v>
      </c>
      <c r="AC9" s="388" t="s">
        <v>367</v>
      </c>
      <c r="AD9" s="389" t="s">
        <v>368</v>
      </c>
      <c r="AE9" s="390" t="s">
        <v>369</v>
      </c>
      <c r="AF9" s="391" t="s">
        <v>403</v>
      </c>
      <c r="AG9" s="392" t="s">
        <v>404</v>
      </c>
      <c r="AH9" s="393" t="s">
        <v>405</v>
      </c>
      <c r="AI9" s="393" t="s">
        <v>406</v>
      </c>
      <c r="AJ9" s="393" t="s">
        <v>407</v>
      </c>
      <c r="AK9" s="393" t="s">
        <v>408</v>
      </c>
      <c r="AL9" s="393" t="s">
        <v>409</v>
      </c>
      <c r="AM9" s="393" t="s">
        <v>410</v>
      </c>
      <c r="AN9" s="394" t="s">
        <v>411</v>
      </c>
      <c r="AO9" s="394" t="s">
        <v>412</v>
      </c>
      <c r="AP9" s="394" t="s">
        <v>413</v>
      </c>
      <c r="AQ9" s="394" t="s">
        <v>414</v>
      </c>
      <c r="AR9" s="394" t="s">
        <v>415</v>
      </c>
      <c r="AS9" s="394" t="s">
        <v>416</v>
      </c>
      <c r="AT9" s="394" t="s">
        <v>417</v>
      </c>
      <c r="AU9" s="394" t="s">
        <v>418</v>
      </c>
      <c r="AV9" s="394" t="s">
        <v>419</v>
      </c>
      <c r="AW9" s="394" t="s">
        <v>420</v>
      </c>
      <c r="AX9" s="395" t="s">
        <v>421</v>
      </c>
      <c r="AY9" s="599"/>
    </row>
    <row r="10" spans="1:51" ht="18" x14ac:dyDescent="0.25">
      <c r="A10" s="610">
        <v>1</v>
      </c>
      <c r="B10" s="612" t="s">
        <v>324</v>
      </c>
      <c r="C10" s="613" t="s">
        <v>422</v>
      </c>
      <c r="D10" s="396" t="s">
        <v>325</v>
      </c>
      <c r="E10" s="397">
        <v>6</v>
      </c>
      <c r="F10" s="397">
        <v>5.9999999999999991</v>
      </c>
      <c r="G10" s="397">
        <v>5.9999999999999991</v>
      </c>
      <c r="H10" s="397">
        <v>5.9999999999999991</v>
      </c>
      <c r="I10" s="397">
        <v>5.9999999999999991</v>
      </c>
      <c r="J10" s="397">
        <v>5.9999999999999991</v>
      </c>
      <c r="K10" s="397">
        <v>5.9999999999999991</v>
      </c>
      <c r="L10" s="398">
        <v>5.9999999999999991</v>
      </c>
      <c r="M10" s="398">
        <v>5.9999999999999991</v>
      </c>
      <c r="N10" s="398">
        <v>5.9999999999999991</v>
      </c>
      <c r="O10" s="398">
        <f>+[1]INVERSIÓN!$DI$10</f>
        <v>5.9999999999999991</v>
      </c>
      <c r="P10" s="398"/>
      <c r="Q10" s="398"/>
      <c r="R10" s="398"/>
      <c r="S10" s="398"/>
      <c r="T10" s="399">
        <v>0.12</v>
      </c>
      <c r="U10" s="400">
        <v>0.24</v>
      </c>
      <c r="V10" s="400">
        <v>0.54</v>
      </c>
      <c r="W10" s="400">
        <v>1.1400000000000001</v>
      </c>
      <c r="X10" s="401">
        <v>2.04</v>
      </c>
      <c r="Y10" s="399">
        <v>2.94</v>
      </c>
      <c r="Z10" s="399">
        <v>3.84</v>
      </c>
      <c r="AA10" s="399">
        <v>4.4399999999999995</v>
      </c>
      <c r="AB10" s="399">
        <f>+[1]INVERSIÓN!$DM$10</f>
        <v>5.0399999999999991</v>
      </c>
      <c r="AC10" s="399"/>
      <c r="AD10" s="399"/>
      <c r="AE10" s="399"/>
      <c r="AF10" s="614" t="s">
        <v>423</v>
      </c>
      <c r="AG10" s="614" t="s">
        <v>424</v>
      </c>
      <c r="AH10" s="603" t="s">
        <v>179</v>
      </c>
      <c r="AI10" s="603" t="s">
        <v>179</v>
      </c>
      <c r="AJ10" s="603" t="s">
        <v>179</v>
      </c>
      <c r="AK10" s="603" t="s">
        <v>425</v>
      </c>
      <c r="AL10" s="603" t="s">
        <v>179</v>
      </c>
      <c r="AM10" s="603" t="s">
        <v>179</v>
      </c>
      <c r="AN10" s="606">
        <v>7968095</v>
      </c>
      <c r="AO10" s="608">
        <v>3815676</v>
      </c>
      <c r="AP10" s="609">
        <v>4152419</v>
      </c>
      <c r="AQ10" s="603" t="s">
        <v>179</v>
      </c>
      <c r="AR10" s="603" t="s">
        <v>179</v>
      </c>
      <c r="AS10" s="603" t="s">
        <v>179</v>
      </c>
      <c r="AT10" s="603" t="s">
        <v>179</v>
      </c>
      <c r="AU10" s="603" t="s">
        <v>179</v>
      </c>
      <c r="AV10" s="603" t="s">
        <v>179</v>
      </c>
      <c r="AW10" s="603" t="s">
        <v>179</v>
      </c>
      <c r="AX10" s="606">
        <v>7968095</v>
      </c>
      <c r="AY10" s="607"/>
    </row>
    <row r="11" spans="1:51" ht="18" x14ac:dyDescent="0.25">
      <c r="A11" s="611"/>
      <c r="B11" s="604"/>
      <c r="C11" s="604"/>
      <c r="D11" s="402" t="s">
        <v>326</v>
      </c>
      <c r="E11" s="403">
        <v>1580418000</v>
      </c>
      <c r="F11" s="403">
        <v>1580170500</v>
      </c>
      <c r="G11" s="403">
        <v>1580170500</v>
      </c>
      <c r="H11" s="403">
        <v>1575104800</v>
      </c>
      <c r="I11" s="403">
        <v>1575104800</v>
      </c>
      <c r="J11" s="403">
        <v>1575104800</v>
      </c>
      <c r="K11" s="403">
        <v>1575104800</v>
      </c>
      <c r="L11" s="404">
        <v>1575104800</v>
      </c>
      <c r="M11" s="405">
        <v>1575104800</v>
      </c>
      <c r="N11" s="403">
        <v>1575104800</v>
      </c>
      <c r="O11" s="403">
        <f>+[1]INVERSIÓN!$DI$11</f>
        <v>1575104800</v>
      </c>
      <c r="P11" s="403"/>
      <c r="Q11" s="403"/>
      <c r="R11" s="403"/>
      <c r="S11" s="403"/>
      <c r="T11" s="406">
        <v>0</v>
      </c>
      <c r="U11" s="403">
        <v>1039261984</v>
      </c>
      <c r="V11" s="403">
        <v>1242424984</v>
      </c>
      <c r="W11" s="403">
        <v>1311176984</v>
      </c>
      <c r="X11" s="403">
        <v>1353375984</v>
      </c>
      <c r="Y11" s="406">
        <v>1459715984</v>
      </c>
      <c r="Z11" s="406">
        <v>1500626984</v>
      </c>
      <c r="AA11" s="406">
        <v>1500626984</v>
      </c>
      <c r="AB11" s="406">
        <f>+[1]INVERSIÓN!$DM$11</f>
        <v>1508871984</v>
      </c>
      <c r="AC11" s="406"/>
      <c r="AD11" s="406"/>
      <c r="AE11" s="406"/>
      <c r="AF11" s="604"/>
      <c r="AG11" s="604"/>
      <c r="AH11" s="604"/>
      <c r="AI11" s="604"/>
      <c r="AJ11" s="604"/>
      <c r="AK11" s="604"/>
      <c r="AL11" s="604"/>
      <c r="AM11" s="604"/>
      <c r="AN11" s="604"/>
      <c r="AO11" s="604"/>
      <c r="AP11" s="604"/>
      <c r="AQ11" s="604"/>
      <c r="AR11" s="604"/>
      <c r="AS11" s="604"/>
      <c r="AT11" s="604"/>
      <c r="AU11" s="604"/>
      <c r="AV11" s="604"/>
      <c r="AW11" s="604"/>
      <c r="AX11" s="604"/>
      <c r="AY11" s="604"/>
    </row>
    <row r="12" spans="1:51" ht="27" x14ac:dyDescent="0.25">
      <c r="A12" s="611"/>
      <c r="B12" s="604"/>
      <c r="C12" s="604"/>
      <c r="D12" s="407" t="s">
        <v>328</v>
      </c>
      <c r="E12" s="403">
        <v>0</v>
      </c>
      <c r="F12" s="403">
        <v>0</v>
      </c>
      <c r="G12" s="403">
        <v>0</v>
      </c>
      <c r="H12" s="403">
        <v>0</v>
      </c>
      <c r="I12" s="403">
        <v>0</v>
      </c>
      <c r="J12" s="403">
        <v>0</v>
      </c>
      <c r="K12" s="403">
        <v>0</v>
      </c>
      <c r="L12" s="403">
        <v>0</v>
      </c>
      <c r="M12" s="403">
        <v>0</v>
      </c>
      <c r="N12" s="403">
        <v>0</v>
      </c>
      <c r="O12" s="403">
        <f>+[1]INVERSIÓN!$DI$13</f>
        <v>0</v>
      </c>
      <c r="P12" s="403"/>
      <c r="Q12" s="403"/>
      <c r="R12" s="403"/>
      <c r="S12" s="403"/>
      <c r="T12" s="408">
        <v>0</v>
      </c>
      <c r="U12" s="403">
        <v>0</v>
      </c>
      <c r="V12" s="403">
        <v>0</v>
      </c>
      <c r="W12" s="403">
        <v>0</v>
      </c>
      <c r="X12" s="409">
        <v>0</v>
      </c>
      <c r="Y12" s="408">
        <v>0</v>
      </c>
      <c r="Z12" s="409">
        <v>0</v>
      </c>
      <c r="AA12" s="409">
        <v>0</v>
      </c>
      <c r="AB12" s="409">
        <f>+[1]INVERSIÓN!$DM$13</f>
        <v>0</v>
      </c>
      <c r="AC12" s="408"/>
      <c r="AD12" s="408"/>
      <c r="AE12" s="408"/>
      <c r="AF12" s="604"/>
      <c r="AG12" s="604"/>
      <c r="AH12" s="604"/>
      <c r="AI12" s="604"/>
      <c r="AJ12" s="604"/>
      <c r="AK12" s="604"/>
      <c r="AL12" s="604"/>
      <c r="AM12" s="604"/>
      <c r="AN12" s="604"/>
      <c r="AO12" s="604"/>
      <c r="AP12" s="604"/>
      <c r="AQ12" s="604"/>
      <c r="AR12" s="604"/>
      <c r="AS12" s="604"/>
      <c r="AT12" s="604"/>
      <c r="AU12" s="604"/>
      <c r="AV12" s="604"/>
      <c r="AW12" s="604"/>
      <c r="AX12" s="604"/>
      <c r="AY12" s="604"/>
    </row>
    <row r="13" spans="1:51" ht="27" x14ac:dyDescent="0.25">
      <c r="A13" s="611"/>
      <c r="B13" s="604"/>
      <c r="C13" s="604"/>
      <c r="D13" s="402" t="s">
        <v>329</v>
      </c>
      <c r="E13" s="403"/>
      <c r="F13" s="403">
        <v>218537035</v>
      </c>
      <c r="G13" s="403">
        <v>218537035</v>
      </c>
      <c r="H13" s="403">
        <v>218537035</v>
      </c>
      <c r="I13" s="403">
        <v>218537035</v>
      </c>
      <c r="J13" s="403">
        <v>217368035</v>
      </c>
      <c r="K13" s="403">
        <v>216349302</v>
      </c>
      <c r="L13" s="403">
        <v>216349302</v>
      </c>
      <c r="M13" s="403">
        <v>216349301</v>
      </c>
      <c r="N13" s="403">
        <v>216349301</v>
      </c>
      <c r="O13" s="403">
        <f>+[1]INVERSIÓN!$DI$14</f>
        <v>210486934</v>
      </c>
      <c r="P13" s="403"/>
      <c r="Q13" s="403"/>
      <c r="R13" s="403"/>
      <c r="S13" s="403"/>
      <c r="T13" s="403">
        <v>68003943</v>
      </c>
      <c r="U13" s="403">
        <v>167723201</v>
      </c>
      <c r="V13" s="403">
        <v>198274234</v>
      </c>
      <c r="W13" s="403">
        <v>201284234</v>
      </c>
      <c r="X13" s="403">
        <v>203879867</v>
      </c>
      <c r="Y13" s="410">
        <v>210486934</v>
      </c>
      <c r="Z13" s="410">
        <v>210486934</v>
      </c>
      <c r="AA13" s="410">
        <v>210486934</v>
      </c>
      <c r="AB13" s="410">
        <f>+[1]INVERSIÓN!$DM$14</f>
        <v>210486934</v>
      </c>
      <c r="AC13" s="410"/>
      <c r="AD13" s="410"/>
      <c r="AE13" s="410"/>
      <c r="AF13" s="604"/>
      <c r="AG13" s="604"/>
      <c r="AH13" s="604"/>
      <c r="AI13" s="604"/>
      <c r="AJ13" s="604"/>
      <c r="AK13" s="604"/>
      <c r="AL13" s="604"/>
      <c r="AM13" s="604"/>
      <c r="AN13" s="604"/>
      <c r="AO13" s="604"/>
      <c r="AP13" s="604"/>
      <c r="AQ13" s="604"/>
      <c r="AR13" s="604"/>
      <c r="AS13" s="604"/>
      <c r="AT13" s="604"/>
      <c r="AU13" s="604"/>
      <c r="AV13" s="604"/>
      <c r="AW13" s="604"/>
      <c r="AX13" s="604"/>
      <c r="AY13" s="604"/>
    </row>
    <row r="14" spans="1:51" ht="27" x14ac:dyDescent="0.25">
      <c r="A14" s="611"/>
      <c r="B14" s="604"/>
      <c r="C14" s="604"/>
      <c r="D14" s="407" t="s">
        <v>330</v>
      </c>
      <c r="E14" s="398">
        <v>6</v>
      </c>
      <c r="F14" s="398">
        <v>5.9999999999999991</v>
      </c>
      <c r="G14" s="398">
        <v>5.9999999999999991</v>
      </c>
      <c r="H14" s="398">
        <v>6</v>
      </c>
      <c r="I14" s="398">
        <v>5.9999999999999991</v>
      </c>
      <c r="J14" s="398">
        <v>5.9999999999999991</v>
      </c>
      <c r="K14" s="398">
        <v>5.9999999999999991</v>
      </c>
      <c r="L14" s="403">
        <v>5.9999999999999991</v>
      </c>
      <c r="M14" s="398">
        <v>5.9999999999999991</v>
      </c>
      <c r="N14" s="398">
        <v>5.9999999999999991</v>
      </c>
      <c r="O14" s="398">
        <f t="shared" ref="O14:O15" si="0">+O10+O12</f>
        <v>5.9999999999999991</v>
      </c>
      <c r="P14" s="398"/>
      <c r="Q14" s="398"/>
      <c r="R14" s="398"/>
      <c r="S14" s="398"/>
      <c r="T14" s="411">
        <v>0.12</v>
      </c>
      <c r="U14" s="411">
        <v>0.24</v>
      </c>
      <c r="V14" s="398">
        <v>0.54</v>
      </c>
      <c r="W14" s="398">
        <v>1.1400000000000001</v>
      </c>
      <c r="X14" s="398">
        <v>2.04</v>
      </c>
      <c r="Y14" s="412">
        <v>2.94</v>
      </c>
      <c r="Z14" s="409">
        <v>3.84</v>
      </c>
      <c r="AA14" s="409">
        <v>4.4399999999999995</v>
      </c>
      <c r="AB14" s="409">
        <f t="shared" ref="AB14:AB15" si="1">+AB10+AB12</f>
        <v>5.0399999999999991</v>
      </c>
      <c r="AC14" s="408"/>
      <c r="AD14" s="408"/>
      <c r="AE14" s="409"/>
      <c r="AF14" s="604"/>
      <c r="AG14" s="604"/>
      <c r="AH14" s="604"/>
      <c r="AI14" s="604"/>
      <c r="AJ14" s="604"/>
      <c r="AK14" s="604"/>
      <c r="AL14" s="604"/>
      <c r="AM14" s="604"/>
      <c r="AN14" s="604"/>
      <c r="AO14" s="604"/>
      <c r="AP14" s="604"/>
      <c r="AQ14" s="604"/>
      <c r="AR14" s="604"/>
      <c r="AS14" s="604"/>
      <c r="AT14" s="604"/>
      <c r="AU14" s="604"/>
      <c r="AV14" s="604"/>
      <c r="AW14" s="604"/>
      <c r="AX14" s="604"/>
      <c r="AY14" s="604"/>
    </row>
    <row r="15" spans="1:51" ht="27.75" thickBot="1" x14ac:dyDescent="0.3">
      <c r="A15" s="615"/>
      <c r="B15" s="616"/>
      <c r="C15" s="616"/>
      <c r="D15" s="413" t="s">
        <v>331</v>
      </c>
      <c r="E15" s="403">
        <v>1580418000</v>
      </c>
      <c r="F15" s="403">
        <v>1798707535</v>
      </c>
      <c r="G15" s="403">
        <v>1798707535</v>
      </c>
      <c r="H15" s="403">
        <v>1793641835</v>
      </c>
      <c r="I15" s="403">
        <v>1793641835</v>
      </c>
      <c r="J15" s="403">
        <v>1792472835</v>
      </c>
      <c r="K15" s="403">
        <v>1791454102</v>
      </c>
      <c r="L15" s="403">
        <v>1791454102</v>
      </c>
      <c r="M15" s="403">
        <v>1791454101</v>
      </c>
      <c r="N15" s="403">
        <v>1791454101</v>
      </c>
      <c r="O15" s="403">
        <f t="shared" si="0"/>
        <v>1785591734</v>
      </c>
      <c r="P15" s="403"/>
      <c r="Q15" s="403"/>
      <c r="R15" s="403"/>
      <c r="S15" s="403"/>
      <c r="T15" s="414">
        <v>68003943</v>
      </c>
      <c r="U15" s="403">
        <v>1206985185</v>
      </c>
      <c r="V15" s="403">
        <v>1440699218</v>
      </c>
      <c r="W15" s="403">
        <v>1512461218</v>
      </c>
      <c r="X15" s="403">
        <v>1557255851</v>
      </c>
      <c r="Y15" s="414">
        <v>1670202918</v>
      </c>
      <c r="Z15" s="414">
        <v>1711113918</v>
      </c>
      <c r="AA15" s="414">
        <v>1711113918</v>
      </c>
      <c r="AB15" s="414">
        <f t="shared" si="1"/>
        <v>1719358918</v>
      </c>
      <c r="AC15" s="414"/>
      <c r="AD15" s="414"/>
      <c r="AE15" s="414"/>
      <c r="AF15" s="605"/>
      <c r="AG15" s="605"/>
      <c r="AH15" s="605"/>
      <c r="AI15" s="605"/>
      <c r="AJ15" s="605"/>
      <c r="AK15" s="605"/>
      <c r="AL15" s="605"/>
      <c r="AM15" s="605"/>
      <c r="AN15" s="605"/>
      <c r="AO15" s="605"/>
      <c r="AP15" s="605"/>
      <c r="AQ15" s="605"/>
      <c r="AR15" s="605"/>
      <c r="AS15" s="605"/>
      <c r="AT15" s="605"/>
      <c r="AU15" s="605"/>
      <c r="AV15" s="605"/>
      <c r="AW15" s="605"/>
      <c r="AX15" s="605"/>
      <c r="AY15" s="605"/>
    </row>
    <row r="16" spans="1:51" ht="18" x14ac:dyDescent="0.25">
      <c r="A16" s="610">
        <v>2</v>
      </c>
      <c r="B16" s="612" t="s">
        <v>333</v>
      </c>
      <c r="C16" s="613" t="s">
        <v>426</v>
      </c>
      <c r="D16" s="396" t="s">
        <v>325</v>
      </c>
      <c r="E16" s="397">
        <v>5</v>
      </c>
      <c r="F16" s="397">
        <v>5</v>
      </c>
      <c r="G16" s="397">
        <v>5</v>
      </c>
      <c r="H16" s="397">
        <v>5</v>
      </c>
      <c r="I16" s="397">
        <v>5</v>
      </c>
      <c r="J16" s="397">
        <v>5</v>
      </c>
      <c r="K16" s="397">
        <v>5</v>
      </c>
      <c r="L16" s="398">
        <v>5</v>
      </c>
      <c r="M16" s="398">
        <v>5</v>
      </c>
      <c r="N16" s="398">
        <v>5</v>
      </c>
      <c r="O16" s="398">
        <f>+[1]INVERSIÓN!$DI$17</f>
        <v>5</v>
      </c>
      <c r="P16" s="398"/>
      <c r="Q16" s="398"/>
      <c r="R16" s="398"/>
      <c r="S16" s="398"/>
      <c r="T16" s="399">
        <v>0.15</v>
      </c>
      <c r="U16" s="400">
        <v>0.35</v>
      </c>
      <c r="V16" s="400">
        <v>0.64999999999999991</v>
      </c>
      <c r="W16" s="400">
        <v>0.99999999999999989</v>
      </c>
      <c r="X16" s="398">
        <v>1.5499999999999998</v>
      </c>
      <c r="Y16" s="399">
        <v>2.3499999999999996</v>
      </c>
      <c r="Z16" s="401">
        <v>3.1999999999999997</v>
      </c>
      <c r="AA16" s="399">
        <v>3.8</v>
      </c>
      <c r="AB16" s="399">
        <f>+[1]INVERSIÓN!$DM$17</f>
        <v>4.2</v>
      </c>
      <c r="AC16" s="401"/>
      <c r="AD16" s="401"/>
      <c r="AE16" s="401"/>
      <c r="AF16" s="614" t="s">
        <v>427</v>
      </c>
      <c r="AG16" s="614" t="s">
        <v>424</v>
      </c>
      <c r="AH16" s="603" t="s">
        <v>179</v>
      </c>
      <c r="AI16" s="603" t="s">
        <v>179</v>
      </c>
      <c r="AJ16" s="603" t="s">
        <v>179</v>
      </c>
      <c r="AK16" s="603" t="s">
        <v>425</v>
      </c>
      <c r="AL16" s="603" t="s">
        <v>179</v>
      </c>
      <c r="AM16" s="603" t="s">
        <v>179</v>
      </c>
      <c r="AN16" s="606">
        <v>7968095</v>
      </c>
      <c r="AO16" s="608">
        <v>3815676</v>
      </c>
      <c r="AP16" s="609">
        <v>4152419</v>
      </c>
      <c r="AQ16" s="603" t="s">
        <v>179</v>
      </c>
      <c r="AR16" s="603" t="s">
        <v>179</v>
      </c>
      <c r="AS16" s="603" t="s">
        <v>179</v>
      </c>
      <c r="AT16" s="603" t="s">
        <v>179</v>
      </c>
      <c r="AU16" s="603" t="s">
        <v>179</v>
      </c>
      <c r="AV16" s="603" t="s">
        <v>179</v>
      </c>
      <c r="AW16" s="603" t="s">
        <v>179</v>
      </c>
      <c r="AX16" s="606">
        <v>7968095</v>
      </c>
      <c r="AY16" s="607"/>
    </row>
    <row r="17" spans="1:51" ht="18" x14ac:dyDescent="0.25">
      <c r="A17" s="611"/>
      <c r="B17" s="604"/>
      <c r="C17" s="604"/>
      <c r="D17" s="402" t="s">
        <v>326</v>
      </c>
      <c r="E17" s="403">
        <v>282381000</v>
      </c>
      <c r="F17" s="403">
        <v>282381000</v>
      </c>
      <c r="G17" s="403">
        <v>282381000</v>
      </c>
      <c r="H17" s="403">
        <v>282317900</v>
      </c>
      <c r="I17" s="403">
        <v>282317900</v>
      </c>
      <c r="J17" s="403">
        <v>282317900</v>
      </c>
      <c r="K17" s="403">
        <v>350126000</v>
      </c>
      <c r="L17" s="398">
        <v>350126000</v>
      </c>
      <c r="M17" s="403">
        <v>350126000</v>
      </c>
      <c r="N17" s="403">
        <v>350126000</v>
      </c>
      <c r="O17" s="403">
        <f>+[1]INVERSIÓN!$DI$18</f>
        <v>350126000</v>
      </c>
      <c r="P17" s="403"/>
      <c r="Q17" s="403"/>
      <c r="R17" s="403"/>
      <c r="S17" s="403"/>
      <c r="T17" s="406">
        <v>0</v>
      </c>
      <c r="U17" s="403">
        <v>199010000</v>
      </c>
      <c r="V17" s="403">
        <v>258338000</v>
      </c>
      <c r="W17" s="403">
        <v>258338000</v>
      </c>
      <c r="X17" s="403">
        <v>258338000</v>
      </c>
      <c r="Y17" s="406">
        <v>292808000</v>
      </c>
      <c r="Z17" s="406">
        <v>350126000</v>
      </c>
      <c r="AA17" s="406">
        <v>350126000</v>
      </c>
      <c r="AB17" s="406">
        <f>+[1]INVERSIÓN!$DM$18</f>
        <v>350126000</v>
      </c>
      <c r="AC17" s="406"/>
      <c r="AD17" s="406"/>
      <c r="AE17" s="406"/>
      <c r="AF17" s="604"/>
      <c r="AG17" s="604"/>
      <c r="AH17" s="604"/>
      <c r="AI17" s="604"/>
      <c r="AJ17" s="604"/>
      <c r="AK17" s="604"/>
      <c r="AL17" s="604"/>
      <c r="AM17" s="604"/>
      <c r="AN17" s="604"/>
      <c r="AO17" s="604"/>
      <c r="AP17" s="604"/>
      <c r="AQ17" s="604"/>
      <c r="AR17" s="604"/>
      <c r="AS17" s="604"/>
      <c r="AT17" s="604"/>
      <c r="AU17" s="604"/>
      <c r="AV17" s="604"/>
      <c r="AW17" s="604"/>
      <c r="AX17" s="604"/>
      <c r="AY17" s="604"/>
    </row>
    <row r="18" spans="1:51" ht="27" x14ac:dyDescent="0.25">
      <c r="A18" s="611"/>
      <c r="B18" s="604"/>
      <c r="C18" s="604"/>
      <c r="D18" s="407" t="s">
        <v>328</v>
      </c>
      <c r="E18" s="403">
        <v>0</v>
      </c>
      <c r="F18" s="403">
        <v>0</v>
      </c>
      <c r="G18" s="403">
        <v>0</v>
      </c>
      <c r="H18" s="403">
        <v>0</v>
      </c>
      <c r="I18" s="403">
        <v>0</v>
      </c>
      <c r="J18" s="403">
        <v>0</v>
      </c>
      <c r="K18" s="403">
        <v>0</v>
      </c>
      <c r="L18" s="398">
        <v>0</v>
      </c>
      <c r="M18" s="403">
        <v>0</v>
      </c>
      <c r="N18" s="403">
        <v>0</v>
      </c>
      <c r="O18" s="403">
        <f>+[1]INVERSIÓN!$DI$20</f>
        <v>0</v>
      </c>
      <c r="P18" s="403"/>
      <c r="Q18" s="403"/>
      <c r="R18" s="403"/>
      <c r="S18" s="403"/>
      <c r="T18" s="415">
        <v>0</v>
      </c>
      <c r="U18" s="403">
        <v>0</v>
      </c>
      <c r="V18" s="403">
        <v>0</v>
      </c>
      <c r="W18" s="403">
        <v>0</v>
      </c>
      <c r="X18" s="403">
        <v>0</v>
      </c>
      <c r="Y18" s="408">
        <v>0</v>
      </c>
      <c r="Z18" s="409">
        <v>0</v>
      </c>
      <c r="AA18" s="409">
        <v>0</v>
      </c>
      <c r="AB18" s="409">
        <f>+[1]INVERSIÓN!$DM$20</f>
        <v>0</v>
      </c>
      <c r="AC18" s="408"/>
      <c r="AD18" s="408"/>
      <c r="AE18" s="408"/>
      <c r="AF18" s="604"/>
      <c r="AG18" s="604"/>
      <c r="AH18" s="604"/>
      <c r="AI18" s="604"/>
      <c r="AJ18" s="604"/>
      <c r="AK18" s="604"/>
      <c r="AL18" s="604"/>
      <c r="AM18" s="604"/>
      <c r="AN18" s="604"/>
      <c r="AO18" s="604"/>
      <c r="AP18" s="604"/>
      <c r="AQ18" s="604"/>
      <c r="AR18" s="604"/>
      <c r="AS18" s="604"/>
      <c r="AT18" s="604"/>
      <c r="AU18" s="604"/>
      <c r="AV18" s="604"/>
      <c r="AW18" s="604"/>
      <c r="AX18" s="604"/>
      <c r="AY18" s="604"/>
    </row>
    <row r="19" spans="1:51" ht="27" x14ac:dyDescent="0.25">
      <c r="A19" s="611"/>
      <c r="B19" s="604"/>
      <c r="C19" s="604"/>
      <c r="D19" s="402" t="s">
        <v>329</v>
      </c>
      <c r="E19" s="403"/>
      <c r="F19" s="403">
        <v>15657699</v>
      </c>
      <c r="G19" s="403">
        <v>15657699</v>
      </c>
      <c r="H19" s="403">
        <v>15657699</v>
      </c>
      <c r="I19" s="403">
        <v>15657699</v>
      </c>
      <c r="J19" s="403">
        <v>15657699</v>
      </c>
      <c r="K19" s="403">
        <v>15657699</v>
      </c>
      <c r="L19" s="398">
        <v>15657699</v>
      </c>
      <c r="M19" s="403">
        <v>15657699</v>
      </c>
      <c r="N19" s="403">
        <v>15657699</v>
      </c>
      <c r="O19" s="403">
        <f>+[1]INVERSIÓN!$DI$21</f>
        <v>15657699</v>
      </c>
      <c r="P19" s="403"/>
      <c r="Q19" s="403"/>
      <c r="R19" s="403"/>
      <c r="S19" s="403"/>
      <c r="T19" s="410">
        <v>0</v>
      </c>
      <c r="U19" s="403">
        <v>13306232</v>
      </c>
      <c r="V19" s="403">
        <v>13306232</v>
      </c>
      <c r="W19" s="403">
        <v>13306232</v>
      </c>
      <c r="X19" s="403">
        <v>15657699</v>
      </c>
      <c r="Y19" s="410">
        <v>15657699</v>
      </c>
      <c r="Z19" s="410">
        <v>15657699</v>
      </c>
      <c r="AA19" s="410">
        <v>15657699</v>
      </c>
      <c r="AB19" s="410">
        <f>+[1]INVERSIÓN!$DM$21</f>
        <v>15657699</v>
      </c>
      <c r="AC19" s="410"/>
      <c r="AD19" s="410"/>
      <c r="AE19" s="410"/>
      <c r="AF19" s="604"/>
      <c r="AG19" s="604"/>
      <c r="AH19" s="604"/>
      <c r="AI19" s="604"/>
      <c r="AJ19" s="604"/>
      <c r="AK19" s="604"/>
      <c r="AL19" s="604"/>
      <c r="AM19" s="604"/>
      <c r="AN19" s="604"/>
      <c r="AO19" s="604"/>
      <c r="AP19" s="604"/>
      <c r="AQ19" s="604"/>
      <c r="AR19" s="604"/>
      <c r="AS19" s="604"/>
      <c r="AT19" s="604"/>
      <c r="AU19" s="604"/>
      <c r="AV19" s="604"/>
      <c r="AW19" s="604"/>
      <c r="AX19" s="604"/>
      <c r="AY19" s="604"/>
    </row>
    <row r="20" spans="1:51" ht="27" x14ac:dyDescent="0.25">
      <c r="A20" s="611"/>
      <c r="B20" s="604"/>
      <c r="C20" s="604"/>
      <c r="D20" s="407" t="s">
        <v>330</v>
      </c>
      <c r="E20" s="397">
        <v>5</v>
      </c>
      <c r="F20" s="397">
        <v>5</v>
      </c>
      <c r="G20" s="397">
        <v>5</v>
      </c>
      <c r="H20" s="397">
        <v>5</v>
      </c>
      <c r="I20" s="397">
        <v>5</v>
      </c>
      <c r="J20" s="397">
        <v>5</v>
      </c>
      <c r="K20" s="397">
        <v>5</v>
      </c>
      <c r="L20" s="398">
        <v>5</v>
      </c>
      <c r="M20" s="398">
        <v>5</v>
      </c>
      <c r="N20" s="398">
        <v>5</v>
      </c>
      <c r="O20" s="398">
        <f t="shared" ref="O20:O21" si="2">+O16+O18</f>
        <v>5</v>
      </c>
      <c r="P20" s="398"/>
      <c r="Q20" s="398"/>
      <c r="R20" s="398"/>
      <c r="S20" s="398"/>
      <c r="T20" s="409">
        <v>0.15</v>
      </c>
      <c r="U20" s="398">
        <v>0.35</v>
      </c>
      <c r="V20" s="398">
        <v>0.64999999999999991</v>
      </c>
      <c r="W20" s="398">
        <v>0.99999999999999989</v>
      </c>
      <c r="X20" s="398">
        <v>1.5499999999999998</v>
      </c>
      <c r="Y20" s="412">
        <v>2.3499999999999996</v>
      </c>
      <c r="Z20" s="409">
        <v>3.1999999999999997</v>
      </c>
      <c r="AA20" s="409">
        <v>3.8</v>
      </c>
      <c r="AB20" s="409">
        <f t="shared" ref="AB20:AB21" si="3">+AB16+AB18</f>
        <v>4.2</v>
      </c>
      <c r="AC20" s="408"/>
      <c r="AD20" s="408"/>
      <c r="AE20" s="408"/>
      <c r="AF20" s="604"/>
      <c r="AG20" s="604"/>
      <c r="AH20" s="604"/>
      <c r="AI20" s="604"/>
      <c r="AJ20" s="604"/>
      <c r="AK20" s="604"/>
      <c r="AL20" s="604"/>
      <c r="AM20" s="604"/>
      <c r="AN20" s="604"/>
      <c r="AO20" s="604"/>
      <c r="AP20" s="604"/>
      <c r="AQ20" s="604"/>
      <c r="AR20" s="604"/>
      <c r="AS20" s="604"/>
      <c r="AT20" s="604"/>
      <c r="AU20" s="604"/>
      <c r="AV20" s="604"/>
      <c r="AW20" s="604"/>
      <c r="AX20" s="604"/>
      <c r="AY20" s="604"/>
    </row>
    <row r="21" spans="1:51" ht="15.75" customHeight="1" thickBot="1" x14ac:dyDescent="0.3">
      <c r="A21" s="615"/>
      <c r="B21" s="616"/>
      <c r="C21" s="616"/>
      <c r="D21" s="413" t="s">
        <v>331</v>
      </c>
      <c r="E21" s="403">
        <v>282381000</v>
      </c>
      <c r="F21" s="403">
        <v>298038699</v>
      </c>
      <c r="G21" s="403">
        <v>298038699</v>
      </c>
      <c r="H21" s="403">
        <v>297975599</v>
      </c>
      <c r="I21" s="403">
        <v>297975599</v>
      </c>
      <c r="J21" s="403">
        <v>297975599</v>
      </c>
      <c r="K21" s="403">
        <v>365783699</v>
      </c>
      <c r="L21" s="403">
        <v>365783699</v>
      </c>
      <c r="M21" s="403">
        <v>365783699</v>
      </c>
      <c r="N21" s="403">
        <v>365783699</v>
      </c>
      <c r="O21" s="403">
        <f t="shared" si="2"/>
        <v>365783699</v>
      </c>
      <c r="P21" s="403"/>
      <c r="Q21" s="403"/>
      <c r="R21" s="403"/>
      <c r="S21" s="403"/>
      <c r="T21" s="410">
        <v>0</v>
      </c>
      <c r="U21" s="398">
        <v>212316232</v>
      </c>
      <c r="V21" s="403">
        <v>271644232</v>
      </c>
      <c r="W21" s="403">
        <v>271644232</v>
      </c>
      <c r="X21" s="403">
        <v>273995699</v>
      </c>
      <c r="Y21" s="410">
        <v>308465699</v>
      </c>
      <c r="Z21" s="410">
        <v>365783699</v>
      </c>
      <c r="AA21" s="410">
        <v>365783699</v>
      </c>
      <c r="AB21" s="410">
        <f t="shared" si="3"/>
        <v>365783699</v>
      </c>
      <c r="AC21" s="410"/>
      <c r="AD21" s="410"/>
      <c r="AE21" s="410"/>
      <c r="AF21" s="605"/>
      <c r="AG21" s="605"/>
      <c r="AH21" s="605"/>
      <c r="AI21" s="605"/>
      <c r="AJ21" s="605"/>
      <c r="AK21" s="605"/>
      <c r="AL21" s="605"/>
      <c r="AM21" s="605"/>
      <c r="AN21" s="605"/>
      <c r="AO21" s="605"/>
      <c r="AP21" s="605"/>
      <c r="AQ21" s="605"/>
      <c r="AR21" s="605"/>
      <c r="AS21" s="605"/>
      <c r="AT21" s="605"/>
      <c r="AU21" s="605"/>
      <c r="AV21" s="605"/>
      <c r="AW21" s="605"/>
      <c r="AX21" s="605"/>
      <c r="AY21" s="605"/>
    </row>
    <row r="22" spans="1:51" ht="15.75" customHeight="1" x14ac:dyDescent="0.25">
      <c r="A22" s="610">
        <v>3</v>
      </c>
      <c r="B22" s="612" t="s">
        <v>335</v>
      </c>
      <c r="C22" s="613" t="s">
        <v>428</v>
      </c>
      <c r="D22" s="396" t="s">
        <v>325</v>
      </c>
      <c r="E22" s="397">
        <v>3</v>
      </c>
      <c r="F22" s="397">
        <v>3</v>
      </c>
      <c r="G22" s="397">
        <v>3</v>
      </c>
      <c r="H22" s="397">
        <v>3</v>
      </c>
      <c r="I22" s="397">
        <v>3</v>
      </c>
      <c r="J22" s="397">
        <v>3</v>
      </c>
      <c r="K22" s="397">
        <v>3</v>
      </c>
      <c r="L22" s="398">
        <v>3</v>
      </c>
      <c r="M22" s="398">
        <v>3</v>
      </c>
      <c r="N22" s="398">
        <v>3</v>
      </c>
      <c r="O22" s="398">
        <f>+[1]INVERSIÓN!$DI$24</f>
        <v>3</v>
      </c>
      <c r="P22" s="398"/>
      <c r="Q22" s="398"/>
      <c r="R22" s="398"/>
      <c r="S22" s="398"/>
      <c r="T22" s="399">
        <v>0.09</v>
      </c>
      <c r="U22" s="400">
        <v>0.21</v>
      </c>
      <c r="V22" s="400">
        <v>0.39</v>
      </c>
      <c r="W22" s="400">
        <v>0.59000000000000008</v>
      </c>
      <c r="X22" s="398">
        <v>0.83000000000000007</v>
      </c>
      <c r="Y22" s="399">
        <v>1.1200000000000001</v>
      </c>
      <c r="Z22" s="401">
        <v>1.4200000000000002</v>
      </c>
      <c r="AA22" s="399">
        <v>1.7200000000000002</v>
      </c>
      <c r="AB22" s="399">
        <f>+[1]INVERSIÓN!$DM$24</f>
        <v>2</v>
      </c>
      <c r="AC22" s="401"/>
      <c r="AD22" s="401"/>
      <c r="AE22" s="401"/>
      <c r="AF22" s="614" t="s">
        <v>429</v>
      </c>
      <c r="AG22" s="614" t="s">
        <v>424</v>
      </c>
      <c r="AH22" s="603" t="s">
        <v>179</v>
      </c>
      <c r="AI22" s="603" t="s">
        <v>179</v>
      </c>
      <c r="AJ22" s="603" t="s">
        <v>179</v>
      </c>
      <c r="AK22" s="603" t="s">
        <v>425</v>
      </c>
      <c r="AL22" s="603" t="s">
        <v>179</v>
      </c>
      <c r="AM22" s="603" t="s">
        <v>179</v>
      </c>
      <c r="AN22" s="606">
        <v>7968095</v>
      </c>
      <c r="AO22" s="608">
        <v>3815676</v>
      </c>
      <c r="AP22" s="609">
        <v>4152419</v>
      </c>
      <c r="AQ22" s="603" t="s">
        <v>179</v>
      </c>
      <c r="AR22" s="603" t="s">
        <v>179</v>
      </c>
      <c r="AS22" s="603" t="s">
        <v>179</v>
      </c>
      <c r="AT22" s="603" t="s">
        <v>179</v>
      </c>
      <c r="AU22" s="603" t="s">
        <v>179</v>
      </c>
      <c r="AV22" s="603" t="s">
        <v>179</v>
      </c>
      <c r="AW22" s="603" t="s">
        <v>179</v>
      </c>
      <c r="AX22" s="606">
        <v>7968095</v>
      </c>
      <c r="AY22" s="607"/>
    </row>
    <row r="23" spans="1:51" ht="15.75" customHeight="1" x14ac:dyDescent="0.25">
      <c r="A23" s="611"/>
      <c r="B23" s="604"/>
      <c r="C23" s="604"/>
      <c r="D23" s="402" t="s">
        <v>326</v>
      </c>
      <c r="E23" s="403">
        <v>166980000</v>
      </c>
      <c r="F23" s="403">
        <v>166980000</v>
      </c>
      <c r="G23" s="403">
        <v>166980000</v>
      </c>
      <c r="H23" s="403">
        <v>166980000</v>
      </c>
      <c r="I23" s="403">
        <v>166980000</v>
      </c>
      <c r="J23" s="403">
        <v>166980000</v>
      </c>
      <c r="K23" s="403">
        <v>166980000</v>
      </c>
      <c r="L23" s="398">
        <v>166980000</v>
      </c>
      <c r="M23" s="403">
        <v>166980000</v>
      </c>
      <c r="N23" s="403">
        <v>166980000</v>
      </c>
      <c r="O23" s="403">
        <f>+[1]INVERSIÓN!$DI$25</f>
        <v>166980000</v>
      </c>
      <c r="P23" s="403"/>
      <c r="Q23" s="403"/>
      <c r="R23" s="403"/>
      <c r="S23" s="403"/>
      <c r="T23" s="406">
        <v>0</v>
      </c>
      <c r="U23" s="403">
        <v>75900000</v>
      </c>
      <c r="V23" s="403">
        <v>144210000</v>
      </c>
      <c r="W23" s="403">
        <v>144210000</v>
      </c>
      <c r="X23" s="403">
        <v>144210000</v>
      </c>
      <c r="Y23" s="406">
        <v>144210000</v>
      </c>
      <c r="Z23" s="406">
        <v>144210000</v>
      </c>
      <c r="AA23" s="406">
        <v>144210000</v>
      </c>
      <c r="AB23" s="406">
        <f>+[1]INVERSIÓN!$DM$25</f>
        <v>144210000</v>
      </c>
      <c r="AC23" s="406"/>
      <c r="AD23" s="406"/>
      <c r="AE23" s="406"/>
      <c r="AF23" s="604"/>
      <c r="AG23" s="604"/>
      <c r="AH23" s="604"/>
      <c r="AI23" s="604"/>
      <c r="AJ23" s="604"/>
      <c r="AK23" s="604"/>
      <c r="AL23" s="604"/>
      <c r="AM23" s="604"/>
      <c r="AN23" s="604"/>
      <c r="AO23" s="604"/>
      <c r="AP23" s="604"/>
      <c r="AQ23" s="604"/>
      <c r="AR23" s="604"/>
      <c r="AS23" s="604"/>
      <c r="AT23" s="604"/>
      <c r="AU23" s="604"/>
      <c r="AV23" s="604"/>
      <c r="AW23" s="604"/>
      <c r="AX23" s="604"/>
      <c r="AY23" s="604"/>
    </row>
    <row r="24" spans="1:51" ht="15.75" customHeight="1" x14ac:dyDescent="0.25">
      <c r="A24" s="611"/>
      <c r="B24" s="604"/>
      <c r="C24" s="604"/>
      <c r="D24" s="407" t="s">
        <v>328</v>
      </c>
      <c r="E24" s="411">
        <v>0</v>
      </c>
      <c r="F24" s="411">
        <v>0</v>
      </c>
      <c r="G24" s="411">
        <v>0</v>
      </c>
      <c r="H24" s="411">
        <v>0</v>
      </c>
      <c r="I24" s="411">
        <v>0</v>
      </c>
      <c r="J24" s="411">
        <v>0</v>
      </c>
      <c r="K24" s="411">
        <v>0</v>
      </c>
      <c r="L24" s="416">
        <v>0</v>
      </c>
      <c r="M24" s="411">
        <v>0</v>
      </c>
      <c r="N24" s="411">
        <v>0</v>
      </c>
      <c r="O24" s="411">
        <f>+[1]INVERSIÓN!$DI$27</f>
        <v>0</v>
      </c>
      <c r="P24" s="411"/>
      <c r="Q24" s="411"/>
      <c r="R24" s="411"/>
      <c r="S24" s="411"/>
      <c r="T24" s="415">
        <v>0</v>
      </c>
      <c r="U24" s="411">
        <v>0</v>
      </c>
      <c r="V24" s="411">
        <v>0</v>
      </c>
      <c r="W24" s="411">
        <v>0</v>
      </c>
      <c r="X24" s="411">
        <v>0</v>
      </c>
      <c r="Y24" s="408">
        <v>0</v>
      </c>
      <c r="Z24" s="415">
        <v>0</v>
      </c>
      <c r="AA24" s="415">
        <v>0</v>
      </c>
      <c r="AB24" s="415">
        <f>+[1]INVERSIÓN!$DM$27</f>
        <v>0</v>
      </c>
      <c r="AC24" s="408"/>
      <c r="AD24" s="408"/>
      <c r="AE24" s="408"/>
      <c r="AF24" s="604"/>
      <c r="AG24" s="604"/>
      <c r="AH24" s="604"/>
      <c r="AI24" s="604"/>
      <c r="AJ24" s="604"/>
      <c r="AK24" s="604"/>
      <c r="AL24" s="604"/>
      <c r="AM24" s="604"/>
      <c r="AN24" s="604"/>
      <c r="AO24" s="604"/>
      <c r="AP24" s="604"/>
      <c r="AQ24" s="604"/>
      <c r="AR24" s="604"/>
      <c r="AS24" s="604"/>
      <c r="AT24" s="604"/>
      <c r="AU24" s="604"/>
      <c r="AV24" s="604"/>
      <c r="AW24" s="604"/>
      <c r="AX24" s="604"/>
      <c r="AY24" s="604"/>
    </row>
    <row r="25" spans="1:51" ht="15.75" customHeight="1" x14ac:dyDescent="0.25">
      <c r="A25" s="611"/>
      <c r="B25" s="604"/>
      <c r="C25" s="604"/>
      <c r="D25" s="402" t="s">
        <v>329</v>
      </c>
      <c r="E25" s="403"/>
      <c r="F25" s="403">
        <v>6154666</v>
      </c>
      <c r="G25" s="403">
        <v>6154666</v>
      </c>
      <c r="H25" s="403">
        <v>6154666</v>
      </c>
      <c r="I25" s="403">
        <v>6154666</v>
      </c>
      <c r="J25" s="403">
        <v>6154666</v>
      </c>
      <c r="K25" s="403">
        <v>6154666</v>
      </c>
      <c r="L25" s="405">
        <v>6154666</v>
      </c>
      <c r="M25" s="403">
        <v>6154666</v>
      </c>
      <c r="N25" s="403">
        <v>6154666</v>
      </c>
      <c r="O25" s="403">
        <f>+[1]INVERSIÓN!$DI$28</f>
        <v>6154666</v>
      </c>
      <c r="P25" s="403"/>
      <c r="Q25" s="403"/>
      <c r="R25" s="403"/>
      <c r="S25" s="403"/>
      <c r="T25" s="403">
        <v>2359666</v>
      </c>
      <c r="U25" s="403">
        <v>6154666</v>
      </c>
      <c r="V25" s="403">
        <v>6154666</v>
      </c>
      <c r="W25" s="403">
        <v>6154666</v>
      </c>
      <c r="X25" s="403">
        <v>6154666</v>
      </c>
      <c r="Y25" s="410">
        <v>6154666</v>
      </c>
      <c r="Z25" s="410">
        <v>6154666</v>
      </c>
      <c r="AA25" s="410">
        <v>6154666</v>
      </c>
      <c r="AB25" s="410">
        <f>+[1]INVERSIÓN!$DM$28</f>
        <v>6154666</v>
      </c>
      <c r="AC25" s="410"/>
      <c r="AD25" s="410"/>
      <c r="AE25" s="410"/>
      <c r="AF25" s="604"/>
      <c r="AG25" s="604"/>
      <c r="AH25" s="604"/>
      <c r="AI25" s="604"/>
      <c r="AJ25" s="604"/>
      <c r="AK25" s="604"/>
      <c r="AL25" s="604"/>
      <c r="AM25" s="604"/>
      <c r="AN25" s="604"/>
      <c r="AO25" s="604"/>
      <c r="AP25" s="604"/>
      <c r="AQ25" s="604"/>
      <c r="AR25" s="604"/>
      <c r="AS25" s="604"/>
      <c r="AT25" s="604"/>
      <c r="AU25" s="604"/>
      <c r="AV25" s="604"/>
      <c r="AW25" s="604"/>
      <c r="AX25" s="604"/>
      <c r="AY25" s="604"/>
    </row>
    <row r="26" spans="1:51" ht="15.75" customHeight="1" x14ac:dyDescent="0.25">
      <c r="A26" s="611"/>
      <c r="B26" s="604"/>
      <c r="C26" s="604"/>
      <c r="D26" s="407" t="s">
        <v>330</v>
      </c>
      <c r="E26" s="398">
        <v>3</v>
      </c>
      <c r="F26" s="398">
        <v>3</v>
      </c>
      <c r="G26" s="398">
        <v>3</v>
      </c>
      <c r="H26" s="398">
        <v>3</v>
      </c>
      <c r="I26" s="398">
        <v>3</v>
      </c>
      <c r="J26" s="398">
        <v>3</v>
      </c>
      <c r="K26" s="398">
        <v>3</v>
      </c>
      <c r="L26" s="398">
        <v>3</v>
      </c>
      <c r="M26" s="398">
        <v>3</v>
      </c>
      <c r="N26" s="398">
        <v>3</v>
      </c>
      <c r="O26" s="398">
        <f t="shared" ref="O26:O27" si="4">+O22+O24</f>
        <v>3</v>
      </c>
      <c r="P26" s="398"/>
      <c r="Q26" s="398"/>
      <c r="R26" s="398"/>
      <c r="S26" s="398"/>
      <c r="T26" s="417">
        <v>0.09</v>
      </c>
      <c r="U26" s="400">
        <v>0.21</v>
      </c>
      <c r="V26" s="398">
        <v>0.39</v>
      </c>
      <c r="W26" s="398">
        <v>0.59000000000000008</v>
      </c>
      <c r="X26" s="398">
        <v>0.83000000000000007</v>
      </c>
      <c r="Y26" s="412">
        <v>1.1200000000000001</v>
      </c>
      <c r="Z26" s="417">
        <v>1.4200000000000002</v>
      </c>
      <c r="AA26" s="417">
        <v>1.7200000000000002</v>
      </c>
      <c r="AB26" s="417">
        <f t="shared" ref="AB26:AB27" si="5">+AB22+AB24</f>
        <v>2</v>
      </c>
      <c r="AC26" s="412"/>
      <c r="AD26" s="412"/>
      <c r="AE26" s="412"/>
      <c r="AF26" s="604"/>
      <c r="AG26" s="604"/>
      <c r="AH26" s="604"/>
      <c r="AI26" s="604"/>
      <c r="AJ26" s="604"/>
      <c r="AK26" s="604"/>
      <c r="AL26" s="604"/>
      <c r="AM26" s="604"/>
      <c r="AN26" s="604"/>
      <c r="AO26" s="604"/>
      <c r="AP26" s="604"/>
      <c r="AQ26" s="604"/>
      <c r="AR26" s="604"/>
      <c r="AS26" s="604"/>
      <c r="AT26" s="604"/>
      <c r="AU26" s="604"/>
      <c r="AV26" s="604"/>
      <c r="AW26" s="604"/>
      <c r="AX26" s="604"/>
      <c r="AY26" s="604"/>
    </row>
    <row r="27" spans="1:51" ht="15.75" customHeight="1" thickBot="1" x14ac:dyDescent="0.3">
      <c r="A27" s="615"/>
      <c r="B27" s="616"/>
      <c r="C27" s="616"/>
      <c r="D27" s="413" t="s">
        <v>331</v>
      </c>
      <c r="E27" s="403">
        <v>166980000</v>
      </c>
      <c r="F27" s="403">
        <v>173134666</v>
      </c>
      <c r="G27" s="403">
        <v>173134666</v>
      </c>
      <c r="H27" s="403">
        <v>173134666</v>
      </c>
      <c r="I27" s="403">
        <v>173134666</v>
      </c>
      <c r="J27" s="403">
        <v>173134666</v>
      </c>
      <c r="K27" s="403">
        <v>173134666</v>
      </c>
      <c r="L27" s="403">
        <v>173134666</v>
      </c>
      <c r="M27" s="403">
        <v>173134666</v>
      </c>
      <c r="N27" s="403">
        <v>173134666</v>
      </c>
      <c r="O27" s="403">
        <f t="shared" si="4"/>
        <v>173134666</v>
      </c>
      <c r="P27" s="403"/>
      <c r="Q27" s="403"/>
      <c r="R27" s="403"/>
      <c r="S27" s="403"/>
      <c r="T27" s="410">
        <v>2359666</v>
      </c>
      <c r="U27" s="410">
        <v>82054666</v>
      </c>
      <c r="V27" s="403">
        <v>150364666</v>
      </c>
      <c r="W27" s="403">
        <v>150364666</v>
      </c>
      <c r="X27" s="403">
        <v>150364666</v>
      </c>
      <c r="Y27" s="410">
        <v>150364666</v>
      </c>
      <c r="Z27" s="410">
        <v>150364666</v>
      </c>
      <c r="AA27" s="410">
        <v>150364666</v>
      </c>
      <c r="AB27" s="410">
        <f t="shared" si="5"/>
        <v>150364666</v>
      </c>
      <c r="AC27" s="410"/>
      <c r="AD27" s="410"/>
      <c r="AE27" s="410"/>
      <c r="AF27" s="605"/>
      <c r="AG27" s="605"/>
      <c r="AH27" s="605"/>
      <c r="AI27" s="605"/>
      <c r="AJ27" s="605"/>
      <c r="AK27" s="605"/>
      <c r="AL27" s="605"/>
      <c r="AM27" s="605"/>
      <c r="AN27" s="605"/>
      <c r="AO27" s="605"/>
      <c r="AP27" s="605"/>
      <c r="AQ27" s="605"/>
      <c r="AR27" s="605"/>
      <c r="AS27" s="605"/>
      <c r="AT27" s="605"/>
      <c r="AU27" s="605"/>
      <c r="AV27" s="605"/>
      <c r="AW27" s="605"/>
      <c r="AX27" s="605"/>
      <c r="AY27" s="605"/>
    </row>
    <row r="28" spans="1:51" ht="15.75" customHeight="1" x14ac:dyDescent="0.25">
      <c r="A28" s="610">
        <v>4</v>
      </c>
      <c r="B28" s="612" t="s">
        <v>337</v>
      </c>
      <c r="C28" s="613" t="s">
        <v>430</v>
      </c>
      <c r="D28" s="396" t="s">
        <v>325</v>
      </c>
      <c r="E28" s="418">
        <v>0.09</v>
      </c>
      <c r="F28" s="418">
        <v>9.0000000000000024E-2</v>
      </c>
      <c r="G28" s="418">
        <v>9.0000000000000024E-2</v>
      </c>
      <c r="H28" s="418">
        <v>9.0000000000000024E-2</v>
      </c>
      <c r="I28" s="418">
        <v>9.0000000000000024E-2</v>
      </c>
      <c r="J28" s="418">
        <v>9.0000000000000024E-2</v>
      </c>
      <c r="K28" s="418">
        <v>9.0000000000000024E-2</v>
      </c>
      <c r="L28" s="418">
        <v>9.0000000000000024E-2</v>
      </c>
      <c r="M28" s="418">
        <v>9.0000000000000024E-2</v>
      </c>
      <c r="N28" s="418">
        <v>9.0000000000000024E-2</v>
      </c>
      <c r="O28" s="418">
        <f>+[1]INVERSIÓN!$DI$31</f>
        <v>9.0000000000000024E-2</v>
      </c>
      <c r="P28" s="418"/>
      <c r="Q28" s="418"/>
      <c r="R28" s="418"/>
      <c r="S28" s="418"/>
      <c r="T28" s="419">
        <v>1.8E-3</v>
      </c>
      <c r="U28" s="420">
        <v>7.7000000000000002E-3</v>
      </c>
      <c r="V28" s="420">
        <v>1.54E-2</v>
      </c>
      <c r="W28" s="420">
        <v>2.3100000000000002E-2</v>
      </c>
      <c r="X28" s="418">
        <v>3.0800000000000001E-2</v>
      </c>
      <c r="Y28" s="421">
        <v>3.8900000000000004E-2</v>
      </c>
      <c r="Z28" s="419">
        <v>4.7400000000000005E-2</v>
      </c>
      <c r="AA28" s="421">
        <v>5.5900000000000005E-2</v>
      </c>
      <c r="AB28" s="421">
        <f>+[1]INVERSIÓN!$DM$31</f>
        <v>6.4400000000000013E-2</v>
      </c>
      <c r="AC28" s="419"/>
      <c r="AD28" s="419"/>
      <c r="AE28" s="419"/>
      <c r="AF28" s="614" t="s">
        <v>431</v>
      </c>
      <c r="AG28" s="614" t="s">
        <v>424</v>
      </c>
      <c r="AH28" s="603" t="s">
        <v>179</v>
      </c>
      <c r="AI28" s="603" t="s">
        <v>179</v>
      </c>
      <c r="AJ28" s="603" t="s">
        <v>179</v>
      </c>
      <c r="AK28" s="603" t="s">
        <v>425</v>
      </c>
      <c r="AL28" s="603" t="s">
        <v>179</v>
      </c>
      <c r="AM28" s="603" t="s">
        <v>179</v>
      </c>
      <c r="AN28" s="606">
        <v>7968095</v>
      </c>
      <c r="AO28" s="608">
        <v>3815676</v>
      </c>
      <c r="AP28" s="609">
        <v>4152419</v>
      </c>
      <c r="AQ28" s="603" t="s">
        <v>179</v>
      </c>
      <c r="AR28" s="603" t="s">
        <v>179</v>
      </c>
      <c r="AS28" s="603" t="s">
        <v>179</v>
      </c>
      <c r="AT28" s="603" t="s">
        <v>179</v>
      </c>
      <c r="AU28" s="603" t="s">
        <v>179</v>
      </c>
      <c r="AV28" s="603" t="s">
        <v>179</v>
      </c>
      <c r="AW28" s="603" t="s">
        <v>179</v>
      </c>
      <c r="AX28" s="606">
        <v>7968095</v>
      </c>
      <c r="AY28" s="607"/>
    </row>
    <row r="29" spans="1:51" ht="15.75" customHeight="1" x14ac:dyDescent="0.25">
      <c r="A29" s="611"/>
      <c r="B29" s="604"/>
      <c r="C29" s="604"/>
      <c r="D29" s="402" t="s">
        <v>326</v>
      </c>
      <c r="E29" s="403">
        <v>3855073000</v>
      </c>
      <c r="F29" s="403">
        <v>3855320500</v>
      </c>
      <c r="G29" s="403">
        <v>3855320500</v>
      </c>
      <c r="H29" s="403">
        <v>3860449300</v>
      </c>
      <c r="I29" s="403">
        <v>3860449300</v>
      </c>
      <c r="J29" s="403">
        <v>3860449300</v>
      </c>
      <c r="K29" s="403">
        <v>3704181200</v>
      </c>
      <c r="L29" s="403">
        <v>3704181200</v>
      </c>
      <c r="M29" s="403">
        <v>3704181200</v>
      </c>
      <c r="N29" s="403">
        <v>3704181200</v>
      </c>
      <c r="O29" s="403">
        <v>3644710800</v>
      </c>
      <c r="P29" s="403"/>
      <c r="Q29" s="403"/>
      <c r="R29" s="403"/>
      <c r="S29" s="403"/>
      <c r="T29" s="403">
        <v>0</v>
      </c>
      <c r="U29" s="403">
        <v>211143460</v>
      </c>
      <c r="V29" s="403">
        <v>272818161</v>
      </c>
      <c r="W29" s="403">
        <v>330053816</v>
      </c>
      <c r="X29" s="403">
        <v>778540056</v>
      </c>
      <c r="Y29" s="403">
        <v>1353146484</v>
      </c>
      <c r="Z29" s="403">
        <v>1364427194</v>
      </c>
      <c r="AA29" s="403">
        <v>1569253240</v>
      </c>
      <c r="AB29" s="403">
        <f>+[1]INVERSIÓN!$DM$32</f>
        <v>1840925100</v>
      </c>
      <c r="AC29" s="403"/>
      <c r="AD29" s="403"/>
      <c r="AE29" s="403"/>
      <c r="AF29" s="604"/>
      <c r="AG29" s="604"/>
      <c r="AH29" s="604"/>
      <c r="AI29" s="604"/>
      <c r="AJ29" s="604"/>
      <c r="AK29" s="604"/>
      <c r="AL29" s="604"/>
      <c r="AM29" s="604"/>
      <c r="AN29" s="604"/>
      <c r="AO29" s="604"/>
      <c r="AP29" s="604"/>
      <c r="AQ29" s="604"/>
      <c r="AR29" s="604"/>
      <c r="AS29" s="604"/>
      <c r="AT29" s="604"/>
      <c r="AU29" s="604"/>
      <c r="AV29" s="604"/>
      <c r="AW29" s="604"/>
      <c r="AX29" s="604"/>
      <c r="AY29" s="604"/>
    </row>
    <row r="30" spans="1:51" ht="15.75" customHeight="1" x14ac:dyDescent="0.25">
      <c r="A30" s="611"/>
      <c r="B30" s="604"/>
      <c r="C30" s="604"/>
      <c r="D30" s="407" t="s">
        <v>328</v>
      </c>
      <c r="E30" s="418">
        <v>0</v>
      </c>
      <c r="F30" s="418">
        <v>3.5999999999999995E-3</v>
      </c>
      <c r="G30" s="418">
        <v>3.5999999999999995E-3</v>
      </c>
      <c r="H30" s="418">
        <v>3.5999999999999995E-3</v>
      </c>
      <c r="I30" s="418">
        <v>3.5999999999999995E-3</v>
      </c>
      <c r="J30" s="418">
        <v>3.5999999999999995E-3</v>
      </c>
      <c r="K30" s="418">
        <v>3.5999999999999995E-3</v>
      </c>
      <c r="L30" s="418">
        <v>3.5999999999999995E-3</v>
      </c>
      <c r="M30" s="418">
        <v>3.5999999999999995E-3</v>
      </c>
      <c r="N30" s="418">
        <v>3.5999999999999995E-3</v>
      </c>
      <c r="O30" s="418">
        <f>+[1]INVERSIÓN!$DI$34</f>
        <v>3.5999999999999995E-3</v>
      </c>
      <c r="P30" s="418"/>
      <c r="Q30" s="418"/>
      <c r="R30" s="418"/>
      <c r="S30" s="418"/>
      <c r="T30" s="418">
        <v>5.9999999999999995E-4</v>
      </c>
      <c r="U30" s="418">
        <v>1.8E-3</v>
      </c>
      <c r="V30" s="418">
        <v>2.3999999999999998E-3</v>
      </c>
      <c r="W30" s="418">
        <v>2.9999999999999996E-3</v>
      </c>
      <c r="X30" s="418">
        <v>3.5999999999999995E-3</v>
      </c>
      <c r="Y30" s="418">
        <v>3.5999999999999995E-3</v>
      </c>
      <c r="Z30" s="418">
        <v>3.5999999999999995E-3</v>
      </c>
      <c r="AA30" s="418">
        <v>3.5999999999999995E-3</v>
      </c>
      <c r="AB30" s="418">
        <f>+[1]INVERSIÓN!$DM$34</f>
        <v>3.5999999999999995E-3</v>
      </c>
      <c r="AC30" s="418"/>
      <c r="AD30" s="418"/>
      <c r="AE30" s="418"/>
      <c r="AF30" s="604"/>
      <c r="AG30" s="604"/>
      <c r="AH30" s="604"/>
      <c r="AI30" s="604"/>
      <c r="AJ30" s="604"/>
      <c r="AK30" s="604"/>
      <c r="AL30" s="604"/>
      <c r="AM30" s="604"/>
      <c r="AN30" s="604"/>
      <c r="AO30" s="604"/>
      <c r="AP30" s="604"/>
      <c r="AQ30" s="604"/>
      <c r="AR30" s="604"/>
      <c r="AS30" s="604"/>
      <c r="AT30" s="604"/>
      <c r="AU30" s="604"/>
      <c r="AV30" s="604"/>
      <c r="AW30" s="604"/>
      <c r="AX30" s="604"/>
      <c r="AY30" s="604"/>
    </row>
    <row r="31" spans="1:51" ht="15.75" customHeight="1" x14ac:dyDescent="0.25">
      <c r="A31" s="611"/>
      <c r="B31" s="604"/>
      <c r="C31" s="604"/>
      <c r="D31" s="402" t="s">
        <v>329</v>
      </c>
      <c r="E31" s="403"/>
      <c r="F31" s="403">
        <v>1093310785</v>
      </c>
      <c r="G31" s="403">
        <v>1093310785</v>
      </c>
      <c r="H31" s="403">
        <v>1093310785</v>
      </c>
      <c r="I31" s="403">
        <v>1093310785</v>
      </c>
      <c r="J31" s="403">
        <v>1093310785</v>
      </c>
      <c r="K31" s="403">
        <v>1093310785</v>
      </c>
      <c r="L31" s="403">
        <v>1093310785</v>
      </c>
      <c r="M31" s="403">
        <v>1093310784</v>
      </c>
      <c r="N31" s="403">
        <v>1090050284</v>
      </c>
      <c r="O31" s="403">
        <f>+[1]INVERSIÓN!$DI$35</f>
        <v>1090050284</v>
      </c>
      <c r="P31" s="403"/>
      <c r="Q31" s="403"/>
      <c r="R31" s="403"/>
      <c r="S31" s="403"/>
      <c r="T31" s="403">
        <v>11489000</v>
      </c>
      <c r="U31" s="403">
        <v>115595909</v>
      </c>
      <c r="V31" s="403">
        <v>135647409</v>
      </c>
      <c r="W31" s="403">
        <v>447124478</v>
      </c>
      <c r="X31" s="403">
        <v>447124478</v>
      </c>
      <c r="Y31" s="403">
        <v>447124478</v>
      </c>
      <c r="Z31" s="403">
        <v>1090050278</v>
      </c>
      <c r="AA31" s="403">
        <v>1090050278</v>
      </c>
      <c r="AB31" s="403">
        <f>+[1]INVERSIÓN!$DM$35</f>
        <v>1090050278</v>
      </c>
      <c r="AC31" s="403"/>
      <c r="AD31" s="403"/>
      <c r="AE31" s="403"/>
      <c r="AF31" s="604"/>
      <c r="AG31" s="604"/>
      <c r="AH31" s="604"/>
      <c r="AI31" s="604"/>
      <c r="AJ31" s="604"/>
      <c r="AK31" s="604"/>
      <c r="AL31" s="604"/>
      <c r="AM31" s="604"/>
      <c r="AN31" s="604"/>
      <c r="AO31" s="604"/>
      <c r="AP31" s="604"/>
      <c r="AQ31" s="604"/>
      <c r="AR31" s="604"/>
      <c r="AS31" s="604"/>
      <c r="AT31" s="604"/>
      <c r="AU31" s="604"/>
      <c r="AV31" s="604"/>
      <c r="AW31" s="604"/>
      <c r="AX31" s="604"/>
      <c r="AY31" s="604"/>
    </row>
    <row r="32" spans="1:51" ht="15.75" customHeight="1" x14ac:dyDescent="0.25">
      <c r="A32" s="611"/>
      <c r="B32" s="604"/>
      <c r="C32" s="604"/>
      <c r="D32" s="407" t="s">
        <v>330</v>
      </c>
      <c r="E32" s="418">
        <v>0.09</v>
      </c>
      <c r="F32" s="418">
        <v>9.360000000000003E-2</v>
      </c>
      <c r="G32" s="418">
        <v>9.360000000000003E-2</v>
      </c>
      <c r="H32" s="418">
        <v>9.360000000000003E-2</v>
      </c>
      <c r="I32" s="418">
        <v>9.360000000000003E-2</v>
      </c>
      <c r="J32" s="418">
        <v>9.360000000000003E-2</v>
      </c>
      <c r="K32" s="418">
        <v>9.360000000000003E-2</v>
      </c>
      <c r="L32" s="418">
        <v>9.360000000000003E-2</v>
      </c>
      <c r="M32" s="418">
        <v>9.360000000000003E-2</v>
      </c>
      <c r="N32" s="418">
        <v>9.360000000000003E-2</v>
      </c>
      <c r="O32" s="418">
        <f t="shared" ref="O32:O33" si="6">+O28+O30</f>
        <v>9.360000000000003E-2</v>
      </c>
      <c r="P32" s="418"/>
      <c r="Q32" s="418"/>
      <c r="R32" s="418"/>
      <c r="S32" s="418"/>
      <c r="T32" s="420">
        <v>2.3999999999999998E-3</v>
      </c>
      <c r="U32" s="420">
        <v>9.4999999999999998E-3</v>
      </c>
      <c r="V32" s="420">
        <v>1.78E-2</v>
      </c>
      <c r="W32" s="420">
        <v>2.6100000000000002E-2</v>
      </c>
      <c r="X32" s="418">
        <v>3.44E-2</v>
      </c>
      <c r="Y32" s="420">
        <v>4.2500000000000003E-2</v>
      </c>
      <c r="Z32" s="420">
        <v>5.1000000000000004E-2</v>
      </c>
      <c r="AA32" s="420">
        <v>5.9500000000000004E-2</v>
      </c>
      <c r="AB32" s="420">
        <f t="shared" ref="AB32:AB33" si="7">+AB28+AB30</f>
        <v>6.8000000000000019E-2</v>
      </c>
      <c r="AC32" s="420"/>
      <c r="AD32" s="420"/>
      <c r="AE32" s="420"/>
      <c r="AF32" s="604"/>
      <c r="AG32" s="604"/>
      <c r="AH32" s="604"/>
      <c r="AI32" s="604"/>
      <c r="AJ32" s="604"/>
      <c r="AK32" s="604"/>
      <c r="AL32" s="604"/>
      <c r="AM32" s="604"/>
      <c r="AN32" s="604"/>
      <c r="AO32" s="604"/>
      <c r="AP32" s="604"/>
      <c r="AQ32" s="604"/>
      <c r="AR32" s="604"/>
      <c r="AS32" s="604"/>
      <c r="AT32" s="604"/>
      <c r="AU32" s="604"/>
      <c r="AV32" s="604"/>
      <c r="AW32" s="604"/>
      <c r="AX32" s="604"/>
      <c r="AY32" s="604"/>
    </row>
    <row r="33" spans="1:51" ht="15.75" customHeight="1" thickBot="1" x14ac:dyDescent="0.3">
      <c r="A33" s="615"/>
      <c r="B33" s="616"/>
      <c r="C33" s="616"/>
      <c r="D33" s="413" t="s">
        <v>331</v>
      </c>
      <c r="E33" s="403">
        <v>3855073000</v>
      </c>
      <c r="F33" s="403">
        <v>4948631285</v>
      </c>
      <c r="G33" s="403">
        <v>4948631285</v>
      </c>
      <c r="H33" s="403">
        <v>4953760085</v>
      </c>
      <c r="I33" s="403">
        <v>4953760085</v>
      </c>
      <c r="J33" s="403">
        <v>4953760085</v>
      </c>
      <c r="K33" s="403">
        <v>4797491985</v>
      </c>
      <c r="L33" s="403">
        <v>4797491985</v>
      </c>
      <c r="M33" s="403">
        <v>4797491984</v>
      </c>
      <c r="N33" s="403">
        <v>4794231484</v>
      </c>
      <c r="O33" s="403">
        <f t="shared" si="6"/>
        <v>4734761084</v>
      </c>
      <c r="P33" s="403"/>
      <c r="Q33" s="403"/>
      <c r="R33" s="403"/>
      <c r="S33" s="403"/>
      <c r="T33" s="422">
        <v>11489000</v>
      </c>
      <c r="U33" s="422">
        <v>326739369</v>
      </c>
      <c r="V33" s="403">
        <v>408465570</v>
      </c>
      <c r="W33" s="403">
        <v>777178294</v>
      </c>
      <c r="X33" s="403">
        <v>1225664534</v>
      </c>
      <c r="Y33" s="422">
        <v>1800270962</v>
      </c>
      <c r="Z33" s="422">
        <v>2454477472</v>
      </c>
      <c r="AA33" s="422">
        <v>2659303518</v>
      </c>
      <c r="AB33" s="422">
        <f t="shared" si="7"/>
        <v>2930975378</v>
      </c>
      <c r="AC33" s="422"/>
      <c r="AD33" s="422"/>
      <c r="AE33" s="422"/>
      <c r="AF33" s="605"/>
      <c r="AG33" s="605"/>
      <c r="AH33" s="605"/>
      <c r="AI33" s="605"/>
      <c r="AJ33" s="605"/>
      <c r="AK33" s="605"/>
      <c r="AL33" s="605"/>
      <c r="AM33" s="605"/>
      <c r="AN33" s="605"/>
      <c r="AO33" s="605"/>
      <c r="AP33" s="605"/>
      <c r="AQ33" s="605"/>
      <c r="AR33" s="605"/>
      <c r="AS33" s="605"/>
      <c r="AT33" s="605"/>
      <c r="AU33" s="605"/>
      <c r="AV33" s="605"/>
      <c r="AW33" s="605"/>
      <c r="AX33" s="605"/>
      <c r="AY33" s="605"/>
    </row>
    <row r="34" spans="1:51" ht="15.75" customHeight="1" x14ac:dyDescent="0.25">
      <c r="A34" s="610">
        <v>5</v>
      </c>
      <c r="B34" s="612" t="s">
        <v>339</v>
      </c>
      <c r="C34" s="613" t="s">
        <v>432</v>
      </c>
      <c r="D34" s="396" t="s">
        <v>325</v>
      </c>
      <c r="E34" s="397">
        <v>3</v>
      </c>
      <c r="F34" s="397">
        <v>3.0000000000000004</v>
      </c>
      <c r="G34" s="397">
        <v>3.0000000000000004</v>
      </c>
      <c r="H34" s="397">
        <v>3.0000000000000004</v>
      </c>
      <c r="I34" s="397">
        <v>3.0000000000000004</v>
      </c>
      <c r="J34" s="397">
        <v>3.0000000000000004</v>
      </c>
      <c r="K34" s="397">
        <v>3.0000000000000004</v>
      </c>
      <c r="L34" s="398">
        <v>3.0000000000000004</v>
      </c>
      <c r="M34" s="398">
        <v>3.0000000000000004</v>
      </c>
      <c r="N34" s="398">
        <v>3.0000000000000004</v>
      </c>
      <c r="O34" s="398">
        <f>+[1]INVERSIÓN!$DI$38</f>
        <v>3.0000000000000004</v>
      </c>
      <c r="P34" s="398"/>
      <c r="Q34" s="398"/>
      <c r="R34" s="398"/>
      <c r="S34" s="398"/>
      <c r="T34" s="423">
        <v>0.06</v>
      </c>
      <c r="U34" s="400">
        <v>0.15</v>
      </c>
      <c r="V34" s="400">
        <v>0.3</v>
      </c>
      <c r="W34" s="400">
        <v>0.54</v>
      </c>
      <c r="X34" s="398">
        <v>0.9</v>
      </c>
      <c r="Y34" s="423">
        <v>1.4100000000000001</v>
      </c>
      <c r="Z34" s="424">
        <v>1.9500000000000002</v>
      </c>
      <c r="AA34" s="423">
        <v>2.3400000000000003</v>
      </c>
      <c r="AB34" s="423">
        <f>+[1]INVERSIÓN!$DM$38</f>
        <v>2.6100000000000003</v>
      </c>
      <c r="AC34" s="424"/>
      <c r="AD34" s="424"/>
      <c r="AE34" s="424"/>
      <c r="AF34" s="614" t="s">
        <v>433</v>
      </c>
      <c r="AG34" s="614" t="s">
        <v>424</v>
      </c>
      <c r="AH34" s="603" t="s">
        <v>179</v>
      </c>
      <c r="AI34" s="603" t="s">
        <v>179</v>
      </c>
      <c r="AJ34" s="603" t="s">
        <v>179</v>
      </c>
      <c r="AK34" s="603" t="s">
        <v>425</v>
      </c>
      <c r="AL34" s="603" t="s">
        <v>179</v>
      </c>
      <c r="AM34" s="603" t="s">
        <v>179</v>
      </c>
      <c r="AN34" s="606">
        <v>7968095</v>
      </c>
      <c r="AO34" s="608">
        <v>3815676</v>
      </c>
      <c r="AP34" s="609">
        <v>4152419</v>
      </c>
      <c r="AQ34" s="603" t="s">
        <v>179</v>
      </c>
      <c r="AR34" s="603" t="s">
        <v>179</v>
      </c>
      <c r="AS34" s="603" t="s">
        <v>179</v>
      </c>
      <c r="AT34" s="603" t="s">
        <v>179</v>
      </c>
      <c r="AU34" s="603" t="s">
        <v>179</v>
      </c>
      <c r="AV34" s="603" t="s">
        <v>179</v>
      </c>
      <c r="AW34" s="603" t="s">
        <v>179</v>
      </c>
      <c r="AX34" s="606">
        <v>7968095</v>
      </c>
      <c r="AY34" s="607"/>
    </row>
    <row r="35" spans="1:51" ht="15.75" customHeight="1" x14ac:dyDescent="0.25">
      <c r="A35" s="611"/>
      <c r="B35" s="604"/>
      <c r="C35" s="604"/>
      <c r="D35" s="402" t="s">
        <v>326</v>
      </c>
      <c r="E35" s="403">
        <v>115148000</v>
      </c>
      <c r="F35" s="403">
        <v>115148000</v>
      </c>
      <c r="G35" s="403">
        <v>115148000</v>
      </c>
      <c r="H35" s="403">
        <v>115148000</v>
      </c>
      <c r="I35" s="403">
        <v>115148000</v>
      </c>
      <c r="J35" s="403">
        <v>115148000</v>
      </c>
      <c r="K35" s="403">
        <v>203608000</v>
      </c>
      <c r="L35" s="403">
        <v>203608000</v>
      </c>
      <c r="M35" s="403">
        <v>203608000</v>
      </c>
      <c r="N35" s="403">
        <v>203608000</v>
      </c>
      <c r="O35" s="403">
        <f>+[1]INVERSIÓN!$DI$39</f>
        <v>203608000</v>
      </c>
      <c r="P35" s="403"/>
      <c r="Q35" s="403"/>
      <c r="R35" s="403"/>
      <c r="S35" s="403"/>
      <c r="T35" s="422">
        <v>0</v>
      </c>
      <c r="U35" s="403">
        <v>104680000</v>
      </c>
      <c r="V35" s="403">
        <v>104680000</v>
      </c>
      <c r="W35" s="403">
        <v>104680000</v>
      </c>
      <c r="X35" s="403">
        <v>104680000</v>
      </c>
      <c r="Y35" s="422">
        <v>104680000</v>
      </c>
      <c r="Z35" s="422">
        <v>194710000</v>
      </c>
      <c r="AA35" s="422">
        <v>194710000</v>
      </c>
      <c r="AB35" s="422">
        <f>+[1]INVERSIÓN!$DM$39</f>
        <v>194710000</v>
      </c>
      <c r="AC35" s="422"/>
      <c r="AD35" s="422"/>
      <c r="AE35" s="422"/>
      <c r="AF35" s="604"/>
      <c r="AG35" s="604"/>
      <c r="AH35" s="604"/>
      <c r="AI35" s="604"/>
      <c r="AJ35" s="604"/>
      <c r="AK35" s="604"/>
      <c r="AL35" s="604"/>
      <c r="AM35" s="604"/>
      <c r="AN35" s="604"/>
      <c r="AO35" s="604"/>
      <c r="AP35" s="604"/>
      <c r="AQ35" s="604"/>
      <c r="AR35" s="604"/>
      <c r="AS35" s="604"/>
      <c r="AT35" s="604"/>
      <c r="AU35" s="604"/>
      <c r="AV35" s="604"/>
      <c r="AW35" s="604"/>
      <c r="AX35" s="604"/>
      <c r="AY35" s="604"/>
    </row>
    <row r="36" spans="1:51" ht="15.75" customHeight="1" x14ac:dyDescent="0.25">
      <c r="A36" s="611"/>
      <c r="B36" s="604"/>
      <c r="C36" s="604"/>
      <c r="D36" s="407" t="s">
        <v>328</v>
      </c>
      <c r="E36" s="411">
        <v>0</v>
      </c>
      <c r="F36" s="411">
        <v>0</v>
      </c>
      <c r="G36" s="411">
        <v>0</v>
      </c>
      <c r="H36" s="411">
        <v>0</v>
      </c>
      <c r="I36" s="411">
        <v>0</v>
      </c>
      <c r="J36" s="411">
        <v>0</v>
      </c>
      <c r="K36" s="411">
        <v>0</v>
      </c>
      <c r="L36" s="411">
        <v>0</v>
      </c>
      <c r="M36" s="411">
        <v>0</v>
      </c>
      <c r="N36" s="411">
        <v>0</v>
      </c>
      <c r="O36" s="411">
        <f>+[1]INVERSIÓN!$DI$41</f>
        <v>0</v>
      </c>
      <c r="P36" s="411"/>
      <c r="Q36" s="411"/>
      <c r="R36" s="411"/>
      <c r="S36" s="411"/>
      <c r="T36" s="424">
        <v>0</v>
      </c>
      <c r="U36" s="411">
        <v>0</v>
      </c>
      <c r="V36" s="411">
        <v>0</v>
      </c>
      <c r="W36" s="411">
        <v>0</v>
      </c>
      <c r="X36" s="411">
        <v>0</v>
      </c>
      <c r="Y36" s="424">
        <v>0</v>
      </c>
      <c r="Z36" s="424">
        <v>0</v>
      </c>
      <c r="AA36" s="424">
        <v>0</v>
      </c>
      <c r="AB36" s="424">
        <f>+[1]INVERSIÓN!$DM$41</f>
        <v>0</v>
      </c>
      <c r="AC36" s="424"/>
      <c r="AD36" s="424"/>
      <c r="AE36" s="424"/>
      <c r="AF36" s="604"/>
      <c r="AG36" s="604"/>
      <c r="AH36" s="604"/>
      <c r="AI36" s="604"/>
      <c r="AJ36" s="604"/>
      <c r="AK36" s="604"/>
      <c r="AL36" s="604"/>
      <c r="AM36" s="604"/>
      <c r="AN36" s="604"/>
      <c r="AO36" s="604"/>
      <c r="AP36" s="604"/>
      <c r="AQ36" s="604"/>
      <c r="AR36" s="604"/>
      <c r="AS36" s="604"/>
      <c r="AT36" s="604"/>
      <c r="AU36" s="604"/>
      <c r="AV36" s="604"/>
      <c r="AW36" s="604"/>
      <c r="AX36" s="604"/>
      <c r="AY36" s="604"/>
    </row>
    <row r="37" spans="1:51" ht="15.75" customHeight="1" x14ac:dyDescent="0.25">
      <c r="A37" s="611"/>
      <c r="B37" s="604"/>
      <c r="C37" s="604"/>
      <c r="D37" s="402" t="s">
        <v>329</v>
      </c>
      <c r="E37" s="403"/>
      <c r="F37" s="403">
        <v>14647933</v>
      </c>
      <c r="G37" s="403">
        <v>14647933</v>
      </c>
      <c r="H37" s="403">
        <v>14647933</v>
      </c>
      <c r="I37" s="403">
        <v>14647933</v>
      </c>
      <c r="J37" s="403">
        <v>14647933</v>
      </c>
      <c r="K37" s="403">
        <v>14647933</v>
      </c>
      <c r="L37" s="425">
        <v>14647933</v>
      </c>
      <c r="M37" s="403">
        <v>14647933</v>
      </c>
      <c r="N37" s="403">
        <v>14647933</v>
      </c>
      <c r="O37" s="403">
        <f>+[1]INVERSIÓN!$DI$42</f>
        <v>14647933</v>
      </c>
      <c r="P37" s="403"/>
      <c r="Q37" s="403"/>
      <c r="R37" s="403"/>
      <c r="S37" s="403"/>
      <c r="T37" s="422">
        <v>9553000</v>
      </c>
      <c r="U37" s="403">
        <v>14647933</v>
      </c>
      <c r="V37" s="403">
        <v>14647933</v>
      </c>
      <c r="W37" s="403">
        <v>14647933</v>
      </c>
      <c r="X37" s="403">
        <v>14647933</v>
      </c>
      <c r="Y37" s="422">
        <v>14647933</v>
      </c>
      <c r="Z37" s="422">
        <v>14647933</v>
      </c>
      <c r="AA37" s="422">
        <v>14647933</v>
      </c>
      <c r="AB37" s="422">
        <f>+[1]INVERSIÓN!$DM$42</f>
        <v>14647933</v>
      </c>
      <c r="AC37" s="422"/>
      <c r="AD37" s="422"/>
      <c r="AE37" s="422"/>
      <c r="AF37" s="604"/>
      <c r="AG37" s="604"/>
      <c r="AH37" s="604"/>
      <c r="AI37" s="604"/>
      <c r="AJ37" s="604"/>
      <c r="AK37" s="604"/>
      <c r="AL37" s="604"/>
      <c r="AM37" s="604"/>
      <c r="AN37" s="604"/>
      <c r="AO37" s="604"/>
      <c r="AP37" s="604"/>
      <c r="AQ37" s="604"/>
      <c r="AR37" s="604"/>
      <c r="AS37" s="604"/>
      <c r="AT37" s="604"/>
      <c r="AU37" s="604"/>
      <c r="AV37" s="604"/>
      <c r="AW37" s="604"/>
      <c r="AX37" s="604"/>
      <c r="AY37" s="604"/>
    </row>
    <row r="38" spans="1:51" ht="15.75" customHeight="1" x14ac:dyDescent="0.25">
      <c r="A38" s="611"/>
      <c r="B38" s="604"/>
      <c r="C38" s="604"/>
      <c r="D38" s="407" t="s">
        <v>330</v>
      </c>
      <c r="E38" s="398">
        <v>3</v>
      </c>
      <c r="F38" s="398">
        <v>3.0000000000000004</v>
      </c>
      <c r="G38" s="398">
        <v>3.0000000000000004</v>
      </c>
      <c r="H38" s="398">
        <v>3.0000000000000004</v>
      </c>
      <c r="I38" s="398">
        <v>3.0000000000000004</v>
      </c>
      <c r="J38" s="398">
        <v>3.0000000000000004</v>
      </c>
      <c r="K38" s="398">
        <v>3.0000000000000004</v>
      </c>
      <c r="L38" s="411">
        <v>3.0000000000000004</v>
      </c>
      <c r="M38" s="398">
        <v>3.0000000000000004</v>
      </c>
      <c r="N38" s="398">
        <v>3.0000000000000004</v>
      </c>
      <c r="O38" s="398">
        <f t="shared" ref="O38:O39" si="8">+O34+O36</f>
        <v>3.0000000000000004</v>
      </c>
      <c r="P38" s="398"/>
      <c r="Q38" s="398"/>
      <c r="R38" s="398"/>
      <c r="S38" s="398"/>
      <c r="T38" s="423">
        <v>0.06</v>
      </c>
      <c r="U38" s="400">
        <v>0.15</v>
      </c>
      <c r="V38" s="398">
        <v>0.3</v>
      </c>
      <c r="W38" s="398">
        <v>0.54</v>
      </c>
      <c r="X38" s="398">
        <v>0.9</v>
      </c>
      <c r="Y38" s="423">
        <v>1.4100000000000001</v>
      </c>
      <c r="Z38" s="423">
        <v>1.9500000000000002</v>
      </c>
      <c r="AA38" s="423">
        <v>2.3400000000000003</v>
      </c>
      <c r="AB38" s="423">
        <f t="shared" ref="AB38:AB39" si="9">+AB34+AB36</f>
        <v>2.6100000000000003</v>
      </c>
      <c r="AC38" s="423"/>
      <c r="AD38" s="423"/>
      <c r="AE38" s="423"/>
      <c r="AF38" s="604"/>
      <c r="AG38" s="604"/>
      <c r="AH38" s="604"/>
      <c r="AI38" s="604"/>
      <c r="AJ38" s="604"/>
      <c r="AK38" s="604"/>
      <c r="AL38" s="604"/>
      <c r="AM38" s="604"/>
      <c r="AN38" s="604"/>
      <c r="AO38" s="604"/>
      <c r="AP38" s="604"/>
      <c r="AQ38" s="604"/>
      <c r="AR38" s="604"/>
      <c r="AS38" s="604"/>
      <c r="AT38" s="604"/>
      <c r="AU38" s="604"/>
      <c r="AV38" s="604"/>
      <c r="AW38" s="604"/>
      <c r="AX38" s="604"/>
      <c r="AY38" s="604"/>
    </row>
    <row r="39" spans="1:51" ht="15.75" customHeight="1" thickBot="1" x14ac:dyDescent="0.3">
      <c r="A39" s="611"/>
      <c r="B39" s="604"/>
      <c r="C39" s="604"/>
      <c r="D39" s="426" t="s">
        <v>331</v>
      </c>
      <c r="E39" s="403">
        <v>115148000</v>
      </c>
      <c r="F39" s="403">
        <v>129795933</v>
      </c>
      <c r="G39" s="403">
        <v>129795933</v>
      </c>
      <c r="H39" s="403">
        <v>129795933</v>
      </c>
      <c r="I39" s="403">
        <v>129795933</v>
      </c>
      <c r="J39" s="403">
        <v>129795933</v>
      </c>
      <c r="K39" s="403">
        <v>218255933</v>
      </c>
      <c r="L39" s="411">
        <v>218255933</v>
      </c>
      <c r="M39" s="403">
        <v>218255933</v>
      </c>
      <c r="N39" s="403">
        <v>218255933</v>
      </c>
      <c r="O39" s="403">
        <f t="shared" si="8"/>
        <v>218255933</v>
      </c>
      <c r="P39" s="403"/>
      <c r="Q39" s="403"/>
      <c r="R39" s="403"/>
      <c r="S39" s="403"/>
      <c r="T39" s="422">
        <v>9553000</v>
      </c>
      <c r="U39" s="422">
        <v>119327933</v>
      </c>
      <c r="V39" s="403">
        <v>119327933</v>
      </c>
      <c r="W39" s="403">
        <v>119327933</v>
      </c>
      <c r="X39" s="403">
        <v>119327933</v>
      </c>
      <c r="Y39" s="422">
        <v>119327933</v>
      </c>
      <c r="Z39" s="422">
        <v>209357933</v>
      </c>
      <c r="AA39" s="422">
        <v>209357933</v>
      </c>
      <c r="AB39" s="422">
        <f t="shared" si="9"/>
        <v>209357933</v>
      </c>
      <c r="AC39" s="422"/>
      <c r="AD39" s="422"/>
      <c r="AE39" s="422"/>
      <c r="AF39" s="605"/>
      <c r="AG39" s="605"/>
      <c r="AH39" s="605"/>
      <c r="AI39" s="605"/>
      <c r="AJ39" s="605"/>
      <c r="AK39" s="605"/>
      <c r="AL39" s="605"/>
      <c r="AM39" s="605"/>
      <c r="AN39" s="605"/>
      <c r="AO39" s="605"/>
      <c r="AP39" s="605"/>
      <c r="AQ39" s="605"/>
      <c r="AR39" s="605"/>
      <c r="AS39" s="605"/>
      <c r="AT39" s="605"/>
      <c r="AU39" s="605"/>
      <c r="AV39" s="605"/>
      <c r="AW39" s="605"/>
      <c r="AX39" s="605"/>
      <c r="AY39" s="605"/>
    </row>
    <row r="40" spans="1:51" ht="15.75" customHeight="1" thickBot="1" x14ac:dyDescent="0.3">
      <c r="A40" s="589" t="s">
        <v>434</v>
      </c>
      <c r="B40" s="590"/>
      <c r="C40" s="591"/>
      <c r="D40" s="427" t="s">
        <v>435</v>
      </c>
      <c r="E40" s="428">
        <v>6000000000</v>
      </c>
      <c r="F40" s="428">
        <v>6000000000</v>
      </c>
      <c r="G40" s="428">
        <v>6000000000</v>
      </c>
      <c r="H40" s="428">
        <v>6000000000</v>
      </c>
      <c r="I40" s="428">
        <v>6000000000</v>
      </c>
      <c r="J40" s="428">
        <v>6000000000</v>
      </c>
      <c r="K40" s="428">
        <v>6000000000</v>
      </c>
      <c r="L40" s="428">
        <v>6000000000</v>
      </c>
      <c r="M40" s="428">
        <v>6000000000</v>
      </c>
      <c r="N40" s="428">
        <v>6000000000</v>
      </c>
      <c r="O40" s="428">
        <f>+O11+O17+O23+O29+O35</f>
        <v>5940529600</v>
      </c>
      <c r="P40" s="428"/>
      <c r="Q40" s="428"/>
      <c r="R40" s="428"/>
      <c r="S40" s="428"/>
      <c r="T40" s="428">
        <v>0</v>
      </c>
      <c r="U40" s="428">
        <v>1629995444</v>
      </c>
      <c r="V40" s="428">
        <v>2022471145</v>
      </c>
      <c r="W40" s="428">
        <v>2148458800</v>
      </c>
      <c r="X40" s="428">
        <v>2639144040</v>
      </c>
      <c r="Y40" s="428">
        <v>3354560468</v>
      </c>
      <c r="Z40" s="429">
        <v>3554100178</v>
      </c>
      <c r="AA40" s="429">
        <v>3758926224</v>
      </c>
      <c r="AB40" s="429">
        <f>+AB11+AB17+AB23+AB29+AB35</f>
        <v>4038843084</v>
      </c>
      <c r="AC40" s="429"/>
      <c r="AD40" s="429"/>
      <c r="AE40" s="429"/>
      <c r="AF40" s="598"/>
      <c r="AG40" s="430"/>
      <c r="AH40" s="431"/>
      <c r="AI40" s="431"/>
      <c r="AJ40" s="431"/>
      <c r="AK40" s="431"/>
      <c r="AL40" s="431"/>
      <c r="AM40" s="431"/>
      <c r="AN40" s="431"/>
      <c r="AO40" s="431"/>
      <c r="AP40" s="431"/>
      <c r="AQ40" s="431"/>
      <c r="AR40" s="431"/>
      <c r="AS40" s="431"/>
      <c r="AT40" s="431"/>
      <c r="AU40" s="431"/>
      <c r="AV40" s="431"/>
      <c r="AW40" s="431"/>
      <c r="AX40" s="431"/>
      <c r="AY40" s="432"/>
    </row>
    <row r="41" spans="1:51" ht="15.75" customHeight="1" x14ac:dyDescent="0.25">
      <c r="A41" s="592"/>
      <c r="B41" s="593"/>
      <c r="C41" s="594"/>
      <c r="D41" s="433" t="s">
        <v>436</v>
      </c>
      <c r="E41" s="434">
        <v>0</v>
      </c>
      <c r="F41" s="434">
        <v>1348308118</v>
      </c>
      <c r="G41" s="434">
        <v>1348308118</v>
      </c>
      <c r="H41" s="434">
        <v>1348308118</v>
      </c>
      <c r="I41" s="434">
        <v>1348308118</v>
      </c>
      <c r="J41" s="434">
        <v>1347139118</v>
      </c>
      <c r="K41" s="434">
        <v>1346120385</v>
      </c>
      <c r="L41" s="434">
        <v>1346120385</v>
      </c>
      <c r="M41" s="434">
        <v>1346120383</v>
      </c>
      <c r="N41" s="434">
        <v>1342859883</v>
      </c>
      <c r="O41" s="434">
        <f>+O13+O19+O25+O31+O37</f>
        <v>1336997516</v>
      </c>
      <c r="P41" s="434"/>
      <c r="Q41" s="434"/>
      <c r="R41" s="434"/>
      <c r="S41" s="434"/>
      <c r="T41" s="434">
        <v>91405609</v>
      </c>
      <c r="U41" s="434">
        <v>317427941</v>
      </c>
      <c r="V41" s="434">
        <v>368030474</v>
      </c>
      <c r="W41" s="434">
        <v>682517543</v>
      </c>
      <c r="X41" s="434">
        <v>687464643</v>
      </c>
      <c r="Y41" s="434">
        <v>694071710</v>
      </c>
      <c r="Z41" s="435">
        <v>1336997510</v>
      </c>
      <c r="AA41" s="435">
        <v>1336997510</v>
      </c>
      <c r="AB41" s="435">
        <f>+AB13+AB19+AB25+AB31+AB37</f>
        <v>1336997510</v>
      </c>
      <c r="AC41" s="435"/>
      <c r="AD41" s="435"/>
      <c r="AE41" s="435"/>
      <c r="AF41" s="599"/>
      <c r="AG41" s="430"/>
      <c r="AH41" s="431"/>
      <c r="AI41" s="431"/>
      <c r="AJ41" s="431"/>
      <c r="AK41" s="431"/>
      <c r="AL41" s="431"/>
      <c r="AM41" s="431"/>
      <c r="AN41" s="431"/>
      <c r="AO41" s="431"/>
      <c r="AP41" s="431"/>
      <c r="AQ41" s="431"/>
      <c r="AR41" s="431"/>
      <c r="AS41" s="431"/>
      <c r="AT41" s="431"/>
      <c r="AU41" s="431"/>
      <c r="AV41" s="431"/>
      <c r="AW41" s="431"/>
      <c r="AX41" s="431"/>
      <c r="AY41" s="432"/>
    </row>
    <row r="42" spans="1:51" ht="15.75" customHeight="1" thickBot="1" x14ac:dyDescent="0.3">
      <c r="A42" s="595"/>
      <c r="B42" s="596"/>
      <c r="C42" s="597"/>
      <c r="D42" s="436" t="s">
        <v>437</v>
      </c>
      <c r="E42" s="437">
        <v>6000000000</v>
      </c>
      <c r="F42" s="437">
        <v>7348308118</v>
      </c>
      <c r="G42" s="437">
        <v>7348308118</v>
      </c>
      <c r="H42" s="437">
        <v>7348308118</v>
      </c>
      <c r="I42" s="437">
        <v>7348308118</v>
      </c>
      <c r="J42" s="437">
        <v>7347139118</v>
      </c>
      <c r="K42" s="437">
        <v>7346120385</v>
      </c>
      <c r="L42" s="437">
        <v>7346120385</v>
      </c>
      <c r="M42" s="437">
        <v>7346120383</v>
      </c>
      <c r="N42" s="437">
        <v>7342859883</v>
      </c>
      <c r="O42" s="437">
        <f>+O40+O41</f>
        <v>7277527116</v>
      </c>
      <c r="P42" s="437"/>
      <c r="Q42" s="437"/>
      <c r="R42" s="437"/>
      <c r="S42" s="437"/>
      <c r="T42" s="437">
        <v>91405609</v>
      </c>
      <c r="U42" s="437">
        <v>1947423385</v>
      </c>
      <c r="V42" s="437">
        <v>2390501619</v>
      </c>
      <c r="W42" s="437">
        <v>2830976343</v>
      </c>
      <c r="X42" s="437">
        <v>3326608683</v>
      </c>
      <c r="Y42" s="437">
        <v>4048632178</v>
      </c>
      <c r="Z42" s="438">
        <v>4891097688</v>
      </c>
      <c r="AA42" s="438">
        <v>5095923734</v>
      </c>
      <c r="AB42" s="438">
        <f>+AB40+AB41</f>
        <v>5375840594</v>
      </c>
      <c r="AC42" s="438"/>
      <c r="AD42" s="438"/>
      <c r="AE42" s="438"/>
      <c r="AF42" s="600"/>
      <c r="AG42" s="439"/>
      <c r="AH42" s="440"/>
      <c r="AI42" s="440"/>
      <c r="AJ42" s="440"/>
      <c r="AK42" s="440"/>
      <c r="AL42" s="440"/>
      <c r="AM42" s="440"/>
      <c r="AN42" s="440"/>
      <c r="AO42" s="440"/>
      <c r="AP42" s="440"/>
      <c r="AQ42" s="440"/>
      <c r="AR42" s="440"/>
      <c r="AS42" s="440"/>
      <c r="AT42" s="440"/>
      <c r="AU42" s="440"/>
      <c r="AV42" s="440"/>
      <c r="AW42" s="440"/>
      <c r="AX42" s="440"/>
      <c r="AY42" s="441"/>
    </row>
    <row r="43" spans="1:51" ht="15.75" customHeight="1" x14ac:dyDescent="0.25">
      <c r="A43" s="442"/>
      <c r="B43" s="442"/>
      <c r="C43" s="442"/>
      <c r="D43" s="442"/>
      <c r="E43" s="443"/>
      <c r="F43" s="443"/>
      <c r="G43" s="443"/>
      <c r="H43" s="443"/>
      <c r="I43" s="443"/>
      <c r="J43" s="443"/>
      <c r="K43" s="443"/>
      <c r="L43" s="443"/>
      <c r="M43" s="443"/>
      <c r="N43" s="443"/>
      <c r="O43" s="443"/>
      <c r="P43" s="443"/>
      <c r="Q43" s="443"/>
      <c r="R43" s="443"/>
      <c r="S43" s="443"/>
      <c r="T43" s="443"/>
      <c r="U43" s="443"/>
      <c r="V43" s="443"/>
      <c r="W43" s="443"/>
      <c r="X43" s="443"/>
      <c r="Y43" s="443"/>
      <c r="Z43" s="443"/>
      <c r="AA43" s="443"/>
      <c r="AB43" s="443"/>
      <c r="AC43" s="443"/>
      <c r="AD43" s="442"/>
      <c r="AE43" s="442"/>
      <c r="AF43" s="442"/>
      <c r="AG43" s="442"/>
      <c r="AH43" s="442"/>
      <c r="AI43" s="442"/>
      <c r="AJ43" s="442"/>
      <c r="AK43" s="442"/>
      <c r="AL43" s="442"/>
      <c r="AM43" s="442"/>
      <c r="AN43" s="442"/>
      <c r="AO43" s="442"/>
      <c r="AP43" s="442"/>
      <c r="AQ43" s="442"/>
      <c r="AR43" s="442"/>
      <c r="AS43" s="442"/>
      <c r="AT43" s="442"/>
      <c r="AU43" s="442"/>
      <c r="AV43" s="442"/>
      <c r="AW43" s="442"/>
      <c r="AX43" s="442"/>
      <c r="AY43" s="444"/>
    </row>
    <row r="44" spans="1:51" ht="15.75" customHeight="1" x14ac:dyDescent="0.25">
      <c r="A44" s="445" t="s">
        <v>182</v>
      </c>
      <c r="B44" s="442"/>
      <c r="C44" s="442"/>
      <c r="D44" s="442"/>
      <c r="E44" s="443"/>
      <c r="F44" s="443"/>
      <c r="G44" s="443"/>
      <c r="H44" s="443"/>
      <c r="I44" s="443"/>
      <c r="J44" s="443"/>
      <c r="K44" s="443"/>
      <c r="L44" s="443"/>
      <c r="M44" s="443"/>
      <c r="N44" s="443"/>
      <c r="O44" s="443"/>
      <c r="P44" s="443"/>
      <c r="Q44" s="443"/>
      <c r="R44" s="443"/>
      <c r="S44" s="443"/>
      <c r="T44" s="443"/>
      <c r="U44" s="443"/>
      <c r="V44" s="443"/>
      <c r="W44" s="443"/>
      <c r="X44" s="443"/>
      <c r="Y44" s="443"/>
      <c r="Z44" s="443"/>
      <c r="AA44" s="443"/>
      <c r="AB44" s="443"/>
      <c r="AC44" s="443"/>
      <c r="AD44" s="442"/>
      <c r="AE44" s="442"/>
      <c r="AF44" s="442"/>
      <c r="AG44" s="442"/>
      <c r="AH44" s="442"/>
      <c r="AI44" s="442"/>
      <c r="AJ44" s="446"/>
      <c r="AK44" s="446"/>
      <c r="AL44" s="446"/>
      <c r="AM44" s="446"/>
      <c r="AN44" s="446"/>
      <c r="AO44" s="446"/>
      <c r="AP44" s="446"/>
      <c r="AQ44" s="446"/>
      <c r="AR44" s="447"/>
      <c r="AS44" s="447"/>
      <c r="AT44" s="447"/>
      <c r="AU44" s="447"/>
      <c r="AV44" s="447"/>
      <c r="AW44" s="447"/>
      <c r="AX44" s="447"/>
      <c r="AY44" s="444"/>
    </row>
    <row r="45" spans="1:51" ht="15.75" customHeight="1" x14ac:dyDescent="0.25">
      <c r="A45" s="448" t="s">
        <v>183</v>
      </c>
      <c r="B45" s="601" t="s">
        <v>184</v>
      </c>
      <c r="C45" s="586"/>
      <c r="D45" s="586"/>
      <c r="E45" s="586"/>
      <c r="F45" s="586"/>
      <c r="G45" s="586"/>
      <c r="H45" s="587"/>
      <c r="I45" s="602" t="s">
        <v>185</v>
      </c>
      <c r="J45" s="586"/>
      <c r="K45" s="586"/>
      <c r="L45" s="586"/>
      <c r="M45" s="586"/>
      <c r="N45" s="586"/>
      <c r="O45" s="587"/>
      <c r="P45" s="449"/>
      <c r="Q45" s="449"/>
      <c r="R45" s="444"/>
      <c r="S45" s="444"/>
      <c r="T45" s="444"/>
      <c r="U45" s="444"/>
      <c r="V45" s="444"/>
      <c r="W45" s="444"/>
      <c r="X45" s="444"/>
      <c r="Y45" s="444"/>
      <c r="Z45" s="444"/>
      <c r="AA45" s="444"/>
      <c r="AB45" s="444"/>
      <c r="AC45" s="444"/>
      <c r="AD45" s="444"/>
      <c r="AE45" s="444"/>
      <c r="AF45" s="444"/>
      <c r="AG45" s="444"/>
      <c r="AH45" s="444"/>
      <c r="AI45" s="444"/>
      <c r="AJ45" s="444"/>
      <c r="AK45" s="444"/>
      <c r="AL45" s="444"/>
      <c r="AM45" s="444"/>
      <c r="AN45" s="444"/>
      <c r="AO45" s="444"/>
      <c r="AP45" s="444"/>
      <c r="AQ45" s="444"/>
      <c r="AR45" s="444"/>
      <c r="AS45" s="444"/>
      <c r="AT45" s="444"/>
      <c r="AU45" s="444"/>
      <c r="AV45" s="444"/>
      <c r="AW45" s="444"/>
      <c r="AX45" s="444"/>
      <c r="AY45" s="444"/>
    </row>
    <row r="46" spans="1:51" ht="15.75" customHeight="1" x14ac:dyDescent="0.25">
      <c r="A46" s="450">
        <v>13</v>
      </c>
      <c r="B46" s="585" t="s">
        <v>186</v>
      </c>
      <c r="C46" s="586"/>
      <c r="D46" s="586"/>
      <c r="E46" s="586"/>
      <c r="F46" s="586"/>
      <c r="G46" s="586"/>
      <c r="H46" s="587"/>
      <c r="I46" s="585" t="s">
        <v>187</v>
      </c>
      <c r="J46" s="586"/>
      <c r="K46" s="586"/>
      <c r="L46" s="586"/>
      <c r="M46" s="586"/>
      <c r="N46" s="586"/>
      <c r="O46" s="587"/>
      <c r="P46" s="444"/>
      <c r="Q46" s="444"/>
      <c r="R46" s="444"/>
      <c r="S46" s="444"/>
      <c r="T46" s="444"/>
      <c r="U46" s="444"/>
      <c r="V46" s="444"/>
      <c r="W46" s="444"/>
      <c r="X46" s="444"/>
      <c r="Y46" s="444"/>
      <c r="Z46" s="444"/>
      <c r="AA46" s="444"/>
      <c r="AB46" s="444"/>
      <c r="AC46" s="444"/>
      <c r="AD46" s="451"/>
      <c r="AE46" s="444"/>
      <c r="AF46" s="444"/>
      <c r="AG46" s="444"/>
      <c r="AH46" s="444"/>
      <c r="AI46" s="444"/>
      <c r="AJ46" s="444"/>
      <c r="AK46" s="444"/>
      <c r="AL46" s="444"/>
      <c r="AM46" s="444"/>
      <c r="AN46" s="444"/>
      <c r="AO46" s="444"/>
      <c r="AP46" s="444"/>
      <c r="AQ46" s="444"/>
      <c r="AR46" s="444"/>
      <c r="AS46" s="444"/>
      <c r="AT46" s="444"/>
      <c r="AU46" s="444"/>
      <c r="AV46" s="444"/>
      <c r="AW46" s="444"/>
      <c r="AX46" s="444"/>
      <c r="AY46" s="444"/>
    </row>
    <row r="47" spans="1:51" ht="15.75" customHeight="1" x14ac:dyDescent="0.25">
      <c r="A47" s="450">
        <v>14</v>
      </c>
      <c r="B47" s="585" t="s">
        <v>385</v>
      </c>
      <c r="C47" s="586"/>
      <c r="D47" s="586"/>
      <c r="E47" s="586"/>
      <c r="F47" s="586"/>
      <c r="G47" s="586"/>
      <c r="H47" s="587"/>
      <c r="I47" s="588" t="s">
        <v>189</v>
      </c>
      <c r="J47" s="586"/>
      <c r="K47" s="586"/>
      <c r="L47" s="586"/>
      <c r="M47" s="586"/>
      <c r="N47" s="586"/>
      <c r="O47" s="587"/>
      <c r="P47" s="452"/>
      <c r="Q47" s="452"/>
      <c r="R47" s="452"/>
      <c r="S47" s="452"/>
      <c r="T47" s="452"/>
      <c r="U47" s="452"/>
      <c r="V47" s="452"/>
      <c r="W47" s="452"/>
      <c r="X47" s="452"/>
      <c r="Y47" s="452"/>
      <c r="Z47" s="452"/>
      <c r="AA47" s="452"/>
      <c r="AB47" s="444"/>
      <c r="AC47" s="444"/>
      <c r="AD47" s="444"/>
      <c r="AE47" s="444"/>
      <c r="AF47" s="444"/>
      <c r="AG47" s="444"/>
      <c r="AH47" s="444"/>
      <c r="AI47" s="444"/>
      <c r="AJ47" s="444"/>
      <c r="AK47" s="444"/>
      <c r="AL47" s="444"/>
      <c r="AM47" s="444"/>
      <c r="AN47" s="444"/>
      <c r="AO47" s="444"/>
      <c r="AP47" s="444"/>
      <c r="AQ47" s="444"/>
      <c r="AR47" s="444"/>
      <c r="AS47" s="444"/>
      <c r="AT47" s="444"/>
      <c r="AU47" s="444"/>
      <c r="AV47" s="444"/>
      <c r="AW47" s="444"/>
      <c r="AX47" s="444"/>
      <c r="AY47" s="444"/>
    </row>
    <row r="48" spans="1:51" ht="15.75" customHeight="1" x14ac:dyDescent="0.25">
      <c r="A48" s="444"/>
      <c r="B48" s="444"/>
      <c r="C48" s="444"/>
      <c r="D48" s="444"/>
      <c r="E48" s="444"/>
      <c r="F48" s="444"/>
      <c r="G48" s="444"/>
      <c r="H48" s="444"/>
      <c r="I48" s="444"/>
      <c r="J48" s="444"/>
      <c r="K48" s="444"/>
      <c r="L48" s="444"/>
      <c r="M48" s="444"/>
      <c r="N48" s="444"/>
      <c r="O48" s="444"/>
      <c r="R48" s="444"/>
      <c r="S48" s="444"/>
      <c r="T48" s="444"/>
      <c r="U48" s="444"/>
      <c r="V48" s="444"/>
      <c r="W48" s="444"/>
      <c r="X48" s="444"/>
      <c r="Y48" s="444"/>
      <c r="Z48" s="444"/>
      <c r="AA48" s="444"/>
      <c r="AB48" s="444"/>
      <c r="AC48" s="444"/>
      <c r="AD48" s="451"/>
      <c r="AE48" s="444"/>
      <c r="AF48" s="444"/>
      <c r="AG48" s="444"/>
      <c r="AH48" s="444"/>
      <c r="AI48" s="444"/>
      <c r="AJ48" s="444"/>
      <c r="AK48" s="444"/>
      <c r="AL48" s="444"/>
      <c r="AM48" s="444"/>
      <c r="AN48" s="444"/>
      <c r="AO48" s="444"/>
      <c r="AP48" s="444"/>
      <c r="AQ48" s="444"/>
      <c r="AR48" s="444"/>
      <c r="AS48" s="444"/>
      <c r="AT48" s="444"/>
      <c r="AU48" s="444"/>
      <c r="AV48" s="444"/>
      <c r="AW48" s="444"/>
      <c r="AX48" s="444"/>
      <c r="AY48" s="444"/>
    </row>
    <row r="49" spans="15:30" ht="15.75" customHeight="1" x14ac:dyDescent="0.25">
      <c r="O49" s="444"/>
      <c r="AB49" s="444"/>
      <c r="AC49" s="444"/>
      <c r="AD49" s="444"/>
    </row>
    <row r="50" spans="15:30" ht="15.75" customHeight="1" x14ac:dyDescent="0.25">
      <c r="O50" s="444"/>
      <c r="AB50" s="444"/>
      <c r="AC50" s="444"/>
      <c r="AD50" s="451"/>
    </row>
    <row r="51" spans="15:30" ht="15.75" customHeight="1" x14ac:dyDescent="0.25">
      <c r="O51" s="444"/>
      <c r="AB51" s="444"/>
      <c r="AC51" s="444"/>
      <c r="AD51" s="444"/>
    </row>
    <row r="52" spans="15:30" ht="15.75" customHeight="1" x14ac:dyDescent="0.25">
      <c r="O52" s="444"/>
      <c r="AB52" s="444"/>
      <c r="AC52" s="444"/>
      <c r="AD52" s="451"/>
    </row>
    <row r="53" spans="15:30" ht="15.75" customHeight="1" x14ac:dyDescent="0.25">
      <c r="O53" s="444"/>
      <c r="AB53" s="444"/>
      <c r="AC53" s="444"/>
      <c r="AD53" s="444"/>
    </row>
    <row r="54" spans="15:30" ht="15.75" customHeight="1" x14ac:dyDescent="0.25">
      <c r="AB54" s="444"/>
      <c r="AC54" s="444"/>
      <c r="AD54" s="451"/>
    </row>
    <row r="55" spans="15:30" ht="15.75" customHeight="1" x14ac:dyDescent="0.25"/>
    <row r="56" spans="15:30" ht="15.75" customHeight="1" x14ac:dyDescent="0.25"/>
    <row r="57" spans="15:30" ht="15.75" customHeight="1" x14ac:dyDescent="0.25"/>
    <row r="58" spans="15:30" ht="15.75" customHeight="1" x14ac:dyDescent="0.25"/>
    <row r="59" spans="15:30" ht="15.75" customHeight="1" x14ac:dyDescent="0.25"/>
    <row r="60" spans="15:30" ht="15.75" customHeight="1" x14ac:dyDescent="0.25"/>
    <row r="61" spans="15:30" ht="15.75" customHeight="1" x14ac:dyDescent="0.25"/>
    <row r="62" spans="15:30" ht="15.75" customHeight="1" x14ac:dyDescent="0.25"/>
    <row r="63" spans="15:30" ht="15.75" customHeight="1" x14ac:dyDescent="0.25"/>
    <row r="64" spans="15:30"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41">
    <mergeCell ref="A1:D3"/>
    <mergeCell ref="E1:AY1"/>
    <mergeCell ref="E2:AY2"/>
    <mergeCell ref="E3:AD3"/>
    <mergeCell ref="AE3:AY3"/>
    <mergeCell ref="A4:D4"/>
    <mergeCell ref="E4:AY4"/>
    <mergeCell ref="A5:D5"/>
    <mergeCell ref="E5:AY5"/>
    <mergeCell ref="A6:D6"/>
    <mergeCell ref="E6:AY6"/>
    <mergeCell ref="A8:F8"/>
    <mergeCell ref="G8:S8"/>
    <mergeCell ref="T8:AF8"/>
    <mergeCell ref="AG8:AK8"/>
    <mergeCell ref="AL8:AM8"/>
    <mergeCell ref="AO8:AX8"/>
    <mergeCell ref="AY8:AY9"/>
    <mergeCell ref="A10:A15"/>
    <mergeCell ref="B10:B15"/>
    <mergeCell ref="C10:C15"/>
    <mergeCell ref="AF10:AF15"/>
    <mergeCell ref="AG10:AG15"/>
    <mergeCell ref="AH10:AH15"/>
    <mergeCell ref="AI10:AI15"/>
    <mergeCell ref="AJ10:AJ15"/>
    <mergeCell ref="AK10:AK15"/>
    <mergeCell ref="AX10:AX15"/>
    <mergeCell ref="AY10:AY15"/>
    <mergeCell ref="A16:A21"/>
    <mergeCell ref="B16:B21"/>
    <mergeCell ref="C16:C21"/>
    <mergeCell ref="AF16:AF21"/>
    <mergeCell ref="AG16:AG21"/>
    <mergeCell ref="AH16:AH21"/>
    <mergeCell ref="AI16:AI21"/>
    <mergeCell ref="AJ16:AJ21"/>
    <mergeCell ref="AR10:AR15"/>
    <mergeCell ref="AS10:AS15"/>
    <mergeCell ref="AT10:AT15"/>
    <mergeCell ref="AU10:AU15"/>
    <mergeCell ref="AV10:AV15"/>
    <mergeCell ref="AW10:AW15"/>
    <mergeCell ref="AL10:AL15"/>
    <mergeCell ref="AM10:AM15"/>
    <mergeCell ref="AN10:AN15"/>
    <mergeCell ref="AO10:AO15"/>
    <mergeCell ref="AP10:AP15"/>
    <mergeCell ref="AQ10:AQ15"/>
    <mergeCell ref="AW16:AW21"/>
    <mergeCell ref="AX16:AX21"/>
    <mergeCell ref="AY16:AY21"/>
    <mergeCell ref="A22:A27"/>
    <mergeCell ref="B22:B27"/>
    <mergeCell ref="C22:C27"/>
    <mergeCell ref="AF22:AF27"/>
    <mergeCell ref="AG22:AG27"/>
    <mergeCell ref="AH22:AH27"/>
    <mergeCell ref="AI22:AI27"/>
    <mergeCell ref="AQ16:AQ21"/>
    <mergeCell ref="AR16:AR21"/>
    <mergeCell ref="AS16:AS21"/>
    <mergeCell ref="AT16:AT21"/>
    <mergeCell ref="AU16:AU21"/>
    <mergeCell ref="AV16:AV21"/>
    <mergeCell ref="AK16:AK21"/>
    <mergeCell ref="AL16:AL21"/>
    <mergeCell ref="AM16:AM21"/>
    <mergeCell ref="AN16:AN21"/>
    <mergeCell ref="AO16:AO21"/>
    <mergeCell ref="AP16:AP21"/>
    <mergeCell ref="AV22:AV27"/>
    <mergeCell ref="AW22:AW27"/>
    <mergeCell ref="AX22:AX27"/>
    <mergeCell ref="AY22:AY27"/>
    <mergeCell ref="A28:A33"/>
    <mergeCell ref="B28:B33"/>
    <mergeCell ref="C28:C33"/>
    <mergeCell ref="AF28:AF33"/>
    <mergeCell ref="AG28:AG33"/>
    <mergeCell ref="AH28:AH33"/>
    <mergeCell ref="AP22:AP27"/>
    <mergeCell ref="AQ22:AQ27"/>
    <mergeCell ref="AR22:AR27"/>
    <mergeCell ref="AS22:AS27"/>
    <mergeCell ref="AT22:AT27"/>
    <mergeCell ref="AU22:AU27"/>
    <mergeCell ref="AJ22:AJ27"/>
    <mergeCell ref="AK22:AK27"/>
    <mergeCell ref="AL22:AL27"/>
    <mergeCell ref="AM22:AM27"/>
    <mergeCell ref="AN22:AN27"/>
    <mergeCell ref="AO22:AO27"/>
    <mergeCell ref="AU28:AU33"/>
    <mergeCell ref="AV28:AV33"/>
    <mergeCell ref="AW28:AW33"/>
    <mergeCell ref="AX28:AX33"/>
    <mergeCell ref="AY28:AY33"/>
    <mergeCell ref="A34:A39"/>
    <mergeCell ref="B34:B39"/>
    <mergeCell ref="C34:C39"/>
    <mergeCell ref="AF34:AF39"/>
    <mergeCell ref="AG34:AG39"/>
    <mergeCell ref="AO28:AO33"/>
    <mergeCell ref="AP28:AP33"/>
    <mergeCell ref="AQ28:AQ33"/>
    <mergeCell ref="AR28:AR33"/>
    <mergeCell ref="AS28:AS33"/>
    <mergeCell ref="AT28:AT33"/>
    <mergeCell ref="AI28:AI33"/>
    <mergeCell ref="AJ28:AJ33"/>
    <mergeCell ref="AK28:AK33"/>
    <mergeCell ref="AL28:AL33"/>
    <mergeCell ref="AM28:AM33"/>
    <mergeCell ref="AN28:AN33"/>
    <mergeCell ref="AU34:AU39"/>
    <mergeCell ref="AV34:AV39"/>
    <mergeCell ref="AW34:AW39"/>
    <mergeCell ref="AX34:AX39"/>
    <mergeCell ref="AY34:AY39"/>
    <mergeCell ref="AN34:AN39"/>
    <mergeCell ref="AO34:AO39"/>
    <mergeCell ref="AP34:AP39"/>
    <mergeCell ref="AQ34:AQ39"/>
    <mergeCell ref="AR34:AR39"/>
    <mergeCell ref="AS34:AS39"/>
    <mergeCell ref="B47:H47"/>
    <mergeCell ref="I47:O47"/>
    <mergeCell ref="A40:C42"/>
    <mergeCell ref="AF40:AF42"/>
    <mergeCell ref="B45:H45"/>
    <mergeCell ref="I45:O45"/>
    <mergeCell ref="B46:H46"/>
    <mergeCell ref="I46:O46"/>
    <mergeCell ref="AT34:AT39"/>
    <mergeCell ref="AH34:AH39"/>
    <mergeCell ref="AI34:AI39"/>
    <mergeCell ref="AJ34:AJ39"/>
    <mergeCell ref="AK34:AK39"/>
    <mergeCell ref="AL34:AL39"/>
    <mergeCell ref="AM34:AM39"/>
  </mergeCells>
  <pageMargins left="0.7" right="0.7" top="0.75" bottom="0.75" header="0" footer="0"/>
  <pageSetup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1012"/>
  <sheetViews>
    <sheetView zoomScale="57" zoomScaleNormal="57" workbookViewId="0">
      <selection sqref="A1:B3"/>
    </sheetView>
  </sheetViews>
  <sheetFormatPr baseColWidth="10" defaultColWidth="14.42578125" defaultRowHeight="15" customHeight="1" x14ac:dyDescent="0.25"/>
  <cols>
    <col min="1" max="1" width="16.7109375" customWidth="1"/>
    <col min="2" max="2" width="31.85546875" customWidth="1"/>
    <col min="3" max="3" width="19.140625" customWidth="1"/>
    <col min="4" max="4" width="28.7109375" customWidth="1"/>
    <col min="5" max="5" width="26.140625" customWidth="1"/>
    <col min="6" max="6" width="26.85546875" customWidth="1"/>
    <col min="7" max="7" width="30" customWidth="1"/>
    <col min="8" max="8" width="47.7109375" customWidth="1"/>
    <col min="9" max="9" width="15.28515625" customWidth="1"/>
    <col min="10" max="10" width="15.140625" customWidth="1"/>
    <col min="11" max="11" width="10.7109375" customWidth="1"/>
    <col min="12" max="12" width="10.5703125" customWidth="1"/>
    <col min="13" max="13" width="13.5703125" customWidth="1"/>
    <col min="14" max="14" width="71.7109375" customWidth="1"/>
    <col min="15" max="28" width="10.7109375" customWidth="1"/>
  </cols>
  <sheetData>
    <row r="1" spans="1:28" ht="29.25" customHeight="1" x14ac:dyDescent="0.25">
      <c r="A1" s="525"/>
      <c r="B1" s="499"/>
      <c r="C1" s="641" t="s">
        <v>0</v>
      </c>
      <c r="D1" s="469"/>
      <c r="E1" s="469"/>
      <c r="F1" s="469"/>
      <c r="G1" s="469"/>
      <c r="H1" s="469"/>
      <c r="I1" s="469"/>
      <c r="J1" s="469"/>
      <c r="K1" s="469"/>
      <c r="L1" s="469"/>
      <c r="M1" s="469"/>
      <c r="N1" s="561"/>
      <c r="O1" s="95"/>
      <c r="P1" s="95"/>
      <c r="Q1" s="95"/>
      <c r="R1" s="95"/>
      <c r="S1" s="95"/>
      <c r="T1" s="95"/>
      <c r="U1" s="95"/>
      <c r="V1" s="95"/>
      <c r="W1" s="95"/>
      <c r="X1" s="95"/>
      <c r="Y1" s="95"/>
      <c r="Z1" s="95"/>
      <c r="AA1" s="95"/>
      <c r="AB1" s="95"/>
    </row>
    <row r="2" spans="1:28" ht="33.75" customHeight="1" x14ac:dyDescent="0.25">
      <c r="A2" s="455"/>
      <c r="B2" s="500"/>
      <c r="C2" s="642" t="s">
        <v>438</v>
      </c>
      <c r="D2" s="643"/>
      <c r="E2" s="643"/>
      <c r="F2" s="643"/>
      <c r="G2" s="643"/>
      <c r="H2" s="643"/>
      <c r="I2" s="643"/>
      <c r="J2" s="643"/>
      <c r="K2" s="643"/>
      <c r="L2" s="643"/>
      <c r="M2" s="643"/>
      <c r="N2" s="644"/>
      <c r="O2" s="95"/>
      <c r="P2" s="95"/>
      <c r="Q2" s="95"/>
      <c r="R2" s="95"/>
      <c r="S2" s="95"/>
      <c r="T2" s="95"/>
      <c r="U2" s="95"/>
      <c r="V2" s="95"/>
      <c r="W2" s="95"/>
      <c r="X2" s="95"/>
      <c r="Y2" s="95"/>
      <c r="Z2" s="95"/>
      <c r="AA2" s="95"/>
      <c r="AB2" s="95"/>
    </row>
    <row r="3" spans="1:28" ht="26.25" x14ac:dyDescent="0.4">
      <c r="A3" s="457"/>
      <c r="B3" s="477"/>
      <c r="C3" s="645" t="s">
        <v>346</v>
      </c>
      <c r="D3" s="565"/>
      <c r="E3" s="565"/>
      <c r="F3" s="565"/>
      <c r="G3" s="565"/>
      <c r="H3" s="646" t="s">
        <v>3</v>
      </c>
      <c r="I3" s="460"/>
      <c r="J3" s="460"/>
      <c r="K3" s="460"/>
      <c r="L3" s="460"/>
      <c r="M3" s="460"/>
      <c r="N3" s="463"/>
      <c r="O3" s="95"/>
      <c r="P3" s="95"/>
      <c r="Q3" s="95"/>
      <c r="R3" s="95"/>
      <c r="S3" s="95"/>
      <c r="T3" s="95"/>
      <c r="U3" s="95"/>
      <c r="V3" s="95"/>
      <c r="W3" s="95"/>
      <c r="X3" s="95"/>
      <c r="Y3" s="95"/>
      <c r="Z3" s="95"/>
      <c r="AA3" s="95"/>
      <c r="AB3" s="95"/>
    </row>
    <row r="4" spans="1:28" ht="26.25" customHeight="1" x14ac:dyDescent="0.25">
      <c r="A4" s="647" t="s">
        <v>4</v>
      </c>
      <c r="B4" s="503"/>
      <c r="C4" s="648" t="s">
        <v>5</v>
      </c>
      <c r="D4" s="460"/>
      <c r="E4" s="460"/>
      <c r="F4" s="460"/>
      <c r="G4" s="460"/>
      <c r="H4" s="460"/>
      <c r="I4" s="460"/>
      <c r="J4" s="460"/>
      <c r="K4" s="460"/>
      <c r="L4" s="460"/>
      <c r="M4" s="460"/>
      <c r="N4" s="463"/>
      <c r="O4" s="95"/>
      <c r="P4" s="95"/>
      <c r="Q4" s="95"/>
      <c r="R4" s="95"/>
      <c r="S4" s="95"/>
      <c r="T4" s="95"/>
      <c r="U4" s="95"/>
      <c r="V4" s="95"/>
      <c r="W4" s="95"/>
      <c r="X4" s="95"/>
      <c r="Y4" s="95"/>
      <c r="Z4" s="95"/>
      <c r="AA4" s="95"/>
      <c r="AB4" s="95"/>
    </row>
    <row r="5" spans="1:28" ht="29.25" customHeight="1" x14ac:dyDescent="0.25">
      <c r="A5" s="649" t="s">
        <v>6</v>
      </c>
      <c r="B5" s="463"/>
      <c r="C5" s="650" t="s">
        <v>191</v>
      </c>
      <c r="D5" s="458"/>
      <c r="E5" s="458"/>
      <c r="F5" s="458"/>
      <c r="G5" s="458"/>
      <c r="H5" s="458"/>
      <c r="I5" s="458"/>
      <c r="J5" s="458"/>
      <c r="K5" s="458"/>
      <c r="L5" s="458"/>
      <c r="M5" s="458"/>
      <c r="N5" s="477"/>
      <c r="O5" s="95"/>
      <c r="P5" s="95"/>
      <c r="Q5" s="95"/>
      <c r="R5" s="95"/>
      <c r="S5" s="95"/>
      <c r="T5" s="95"/>
      <c r="U5" s="95"/>
      <c r="V5" s="95"/>
      <c r="W5" s="95"/>
      <c r="X5" s="95"/>
      <c r="Y5" s="95"/>
      <c r="Z5" s="95"/>
      <c r="AA5" s="95"/>
      <c r="AB5" s="95"/>
    </row>
    <row r="6" spans="1:28" x14ac:dyDescent="0.25">
      <c r="A6" s="95"/>
      <c r="B6" s="95"/>
      <c r="C6" s="95"/>
      <c r="D6" s="95"/>
      <c r="E6" s="95"/>
      <c r="F6" s="95"/>
      <c r="G6" s="95"/>
      <c r="H6" s="95"/>
      <c r="I6" s="95"/>
      <c r="J6" s="95"/>
      <c r="K6" s="95"/>
      <c r="L6" s="95"/>
      <c r="M6" s="95"/>
      <c r="N6" s="95"/>
      <c r="O6" s="95"/>
      <c r="P6" s="95"/>
      <c r="Q6" s="95"/>
      <c r="R6" s="95"/>
      <c r="S6" s="95"/>
      <c r="T6" s="95"/>
      <c r="U6" s="95"/>
      <c r="V6" s="95"/>
      <c r="W6" s="95"/>
      <c r="X6" s="95"/>
      <c r="Y6" s="95"/>
      <c r="Z6" s="95"/>
      <c r="AA6" s="95"/>
      <c r="AB6" s="95"/>
    </row>
    <row r="7" spans="1:28" ht="28.5" customHeight="1" x14ac:dyDescent="0.25">
      <c r="A7" s="651" t="s">
        <v>439</v>
      </c>
      <c r="B7" s="469"/>
      <c r="C7" s="469"/>
      <c r="D7" s="469"/>
      <c r="E7" s="469"/>
      <c r="F7" s="469"/>
      <c r="G7" s="469"/>
      <c r="H7" s="561"/>
      <c r="I7" s="95"/>
      <c r="J7" s="95"/>
      <c r="K7" s="95"/>
      <c r="L7" s="95"/>
      <c r="M7" s="95"/>
      <c r="N7" s="95"/>
      <c r="O7" s="95"/>
      <c r="P7" s="95"/>
      <c r="Q7" s="95"/>
      <c r="R7" s="95"/>
      <c r="S7" s="95"/>
      <c r="T7" s="95"/>
      <c r="U7" s="95"/>
      <c r="V7" s="95"/>
      <c r="W7" s="95"/>
      <c r="X7" s="95"/>
      <c r="Y7" s="95"/>
      <c r="Z7" s="95"/>
      <c r="AA7" s="95"/>
      <c r="AB7" s="95"/>
    </row>
    <row r="8" spans="1:28" ht="33.75" customHeight="1" x14ac:dyDescent="0.25">
      <c r="A8" s="96" t="s">
        <v>25</v>
      </c>
      <c r="B8" s="97" t="s">
        <v>440</v>
      </c>
      <c r="C8" s="97" t="s">
        <v>441</v>
      </c>
      <c r="D8" s="97" t="s">
        <v>442</v>
      </c>
      <c r="E8" s="97" t="s">
        <v>443</v>
      </c>
      <c r="F8" s="97" t="s">
        <v>444</v>
      </c>
      <c r="G8" s="97" t="s">
        <v>445</v>
      </c>
      <c r="H8" s="98" t="s">
        <v>446</v>
      </c>
      <c r="I8" s="95"/>
      <c r="J8" s="95"/>
      <c r="K8" s="95"/>
      <c r="L8" s="95"/>
      <c r="M8" s="95"/>
      <c r="N8" s="95"/>
      <c r="O8" s="95"/>
      <c r="P8" s="95"/>
      <c r="Q8" s="95"/>
      <c r="R8" s="95"/>
      <c r="S8" s="95"/>
      <c r="T8" s="95"/>
      <c r="U8" s="95"/>
      <c r="V8" s="95"/>
      <c r="W8" s="95"/>
      <c r="X8" s="95"/>
      <c r="Y8" s="95"/>
      <c r="Z8" s="95"/>
      <c r="AA8" s="95"/>
      <c r="AB8" s="95"/>
    </row>
    <row r="9" spans="1:28" ht="16.5" customHeight="1" x14ac:dyDescent="0.25">
      <c r="A9" s="99" t="s">
        <v>447</v>
      </c>
      <c r="B9" s="100"/>
      <c r="C9" s="101">
        <v>3531650000</v>
      </c>
      <c r="D9" s="101">
        <v>3531650000</v>
      </c>
      <c r="E9" s="101">
        <f>+[2]INVERSIÓN!J40</f>
        <v>127032000</v>
      </c>
      <c r="F9" s="102">
        <v>0</v>
      </c>
      <c r="G9" s="102">
        <v>0</v>
      </c>
      <c r="H9" s="103">
        <f t="shared" ref="H9:H14" si="0">G9/E9</f>
        <v>0</v>
      </c>
      <c r="I9" s="95"/>
      <c r="J9" s="95"/>
      <c r="K9" s="95"/>
      <c r="L9" s="95"/>
      <c r="M9" s="95"/>
      <c r="N9" s="95"/>
      <c r="O9" s="95"/>
      <c r="P9" s="95"/>
      <c r="Q9" s="95"/>
      <c r="R9" s="95"/>
      <c r="S9" s="95"/>
      <c r="T9" s="95"/>
      <c r="U9" s="95"/>
      <c r="V9" s="95"/>
      <c r="W9" s="95"/>
      <c r="X9" s="95"/>
      <c r="Y9" s="95"/>
      <c r="Z9" s="95"/>
      <c r="AA9" s="95"/>
      <c r="AB9" s="95"/>
    </row>
    <row r="10" spans="1:28" ht="16.5" customHeight="1" x14ac:dyDescent="0.25">
      <c r="A10" s="99" t="s">
        <v>448</v>
      </c>
      <c r="B10" s="100"/>
      <c r="C10" s="101">
        <v>3531650000</v>
      </c>
      <c r="D10" s="101">
        <v>3531650000</v>
      </c>
      <c r="E10" s="101">
        <f>+[2]INVERSIÓN!L40</f>
        <v>552744000</v>
      </c>
      <c r="F10" s="102">
        <v>288200</v>
      </c>
      <c r="G10" s="102">
        <v>288200</v>
      </c>
      <c r="H10" s="103">
        <f t="shared" si="0"/>
        <v>5.2139869451319236E-4</v>
      </c>
      <c r="I10" s="95"/>
      <c r="J10" s="95"/>
      <c r="K10" s="95"/>
      <c r="L10" s="95"/>
      <c r="M10" s="95"/>
      <c r="N10" s="95"/>
      <c r="O10" s="95"/>
      <c r="P10" s="95"/>
      <c r="Q10" s="95"/>
      <c r="R10" s="95"/>
      <c r="S10" s="95"/>
      <c r="T10" s="95"/>
      <c r="U10" s="95"/>
      <c r="V10" s="95"/>
      <c r="W10" s="95"/>
      <c r="X10" s="95"/>
      <c r="Y10" s="95"/>
      <c r="Z10" s="95"/>
      <c r="AA10" s="95"/>
      <c r="AB10" s="95"/>
    </row>
    <row r="11" spans="1:28" ht="16.5" customHeight="1" x14ac:dyDescent="0.25">
      <c r="A11" s="99" t="s">
        <v>449</v>
      </c>
      <c r="B11" s="100"/>
      <c r="C11" s="101">
        <v>3531650000</v>
      </c>
      <c r="D11" s="101">
        <v>3531650000</v>
      </c>
      <c r="E11" s="101">
        <f>+[2]INVERSIÓN!N40</f>
        <v>552744000</v>
      </c>
      <c r="F11" s="102">
        <v>60971598</v>
      </c>
      <c r="G11" s="102">
        <v>60971598</v>
      </c>
      <c r="H11" s="103">
        <f t="shared" si="0"/>
        <v>0.11030711866614563</v>
      </c>
      <c r="I11" s="95"/>
      <c r="J11" s="95"/>
      <c r="K11" s="95"/>
      <c r="L11" s="95"/>
      <c r="M11" s="95"/>
      <c r="N11" s="95"/>
      <c r="O11" s="95"/>
      <c r="P11" s="95"/>
      <c r="Q11" s="95"/>
      <c r="R11" s="95"/>
      <c r="S11" s="95"/>
      <c r="T11" s="95"/>
      <c r="U11" s="95"/>
      <c r="V11" s="95"/>
      <c r="W11" s="95"/>
      <c r="X11" s="95"/>
      <c r="Y11" s="95"/>
      <c r="Z11" s="95"/>
      <c r="AA11" s="95"/>
      <c r="AB11" s="95"/>
    </row>
    <row r="12" spans="1:28" ht="16.5" customHeight="1" x14ac:dyDescent="0.25">
      <c r="A12" s="99" t="s">
        <v>450</v>
      </c>
      <c r="B12" s="100"/>
      <c r="C12" s="101">
        <v>3531650000</v>
      </c>
      <c r="D12" s="101">
        <v>3531650000</v>
      </c>
      <c r="E12" s="101">
        <f>+[2]INVERSIÓN!P40</f>
        <v>571244160</v>
      </c>
      <c r="F12" s="102">
        <v>201515299</v>
      </c>
      <c r="G12" s="102">
        <v>201515299</v>
      </c>
      <c r="H12" s="103">
        <f t="shared" si="0"/>
        <v>0.35276561777016679</v>
      </c>
      <c r="I12" s="95"/>
      <c r="J12" s="95"/>
      <c r="K12" s="95"/>
      <c r="L12" s="95"/>
      <c r="M12" s="95"/>
      <c r="N12" s="95"/>
      <c r="O12" s="95"/>
      <c r="P12" s="95"/>
      <c r="Q12" s="95"/>
      <c r="R12" s="95"/>
      <c r="S12" s="95"/>
      <c r="T12" s="95"/>
      <c r="U12" s="95"/>
      <c r="V12" s="95"/>
      <c r="W12" s="95"/>
      <c r="X12" s="95"/>
      <c r="Y12" s="95"/>
      <c r="Z12" s="95"/>
      <c r="AA12" s="95"/>
      <c r="AB12" s="95"/>
    </row>
    <row r="13" spans="1:28" ht="16.5" customHeight="1" x14ac:dyDescent="0.25">
      <c r="A13" s="99" t="s">
        <v>451</v>
      </c>
      <c r="B13" s="100"/>
      <c r="C13" s="101">
        <v>3531650000</v>
      </c>
      <c r="D13" s="101">
        <v>3531650000</v>
      </c>
      <c r="E13" s="101">
        <f>+[2]INVERSIÓN!EA40</f>
        <v>643151350</v>
      </c>
      <c r="F13" s="102">
        <v>336468799</v>
      </c>
      <c r="G13" s="102">
        <v>336468799</v>
      </c>
      <c r="H13" s="103">
        <f t="shared" si="0"/>
        <v>0.52315648408418947</v>
      </c>
      <c r="I13" s="95"/>
      <c r="J13" s="95"/>
      <c r="K13" s="95"/>
      <c r="L13" s="95"/>
      <c r="M13" s="95"/>
      <c r="N13" s="95"/>
      <c r="O13" s="95"/>
      <c r="P13" s="95"/>
      <c r="Q13" s="95"/>
      <c r="R13" s="95"/>
      <c r="S13" s="95"/>
      <c r="T13" s="95"/>
      <c r="U13" s="95"/>
      <c r="V13" s="95"/>
      <c r="W13" s="95"/>
      <c r="X13" s="95"/>
      <c r="Y13" s="95"/>
      <c r="Z13" s="95"/>
      <c r="AA13" s="95"/>
      <c r="AB13" s="95"/>
    </row>
    <row r="14" spans="1:28" ht="16.5" customHeight="1" x14ac:dyDescent="0.25">
      <c r="A14" s="104" t="s">
        <v>452</v>
      </c>
      <c r="B14" s="105"/>
      <c r="C14" s="101">
        <v>3531650000</v>
      </c>
      <c r="D14" s="101">
        <v>3531650000</v>
      </c>
      <c r="E14" s="106">
        <f>+[2]INVERSIÓN!T40</f>
        <v>3356203598</v>
      </c>
      <c r="F14" s="107">
        <v>562931572</v>
      </c>
      <c r="G14" s="107">
        <v>562931572</v>
      </c>
      <c r="H14" s="103">
        <f t="shared" si="0"/>
        <v>0.16772867186467988</v>
      </c>
      <c r="I14" s="95"/>
      <c r="J14" s="95"/>
      <c r="K14" s="95"/>
      <c r="L14" s="95"/>
      <c r="M14" s="95"/>
      <c r="N14" s="95"/>
      <c r="O14" s="95"/>
      <c r="P14" s="95"/>
      <c r="Q14" s="95"/>
      <c r="R14" s="95"/>
      <c r="S14" s="95"/>
      <c r="T14" s="95"/>
      <c r="U14" s="95"/>
      <c r="V14" s="95"/>
      <c r="W14" s="95"/>
      <c r="X14" s="95"/>
      <c r="Y14" s="95"/>
      <c r="Z14" s="95"/>
      <c r="AA14" s="95"/>
      <c r="AB14" s="95"/>
    </row>
    <row r="15" spans="1:28" ht="16.5" customHeight="1" x14ac:dyDescent="0.25">
      <c r="A15" s="95"/>
      <c r="B15" s="95"/>
      <c r="C15" s="95"/>
      <c r="D15" s="95"/>
      <c r="E15" s="95"/>
      <c r="F15" s="95"/>
      <c r="G15" s="95"/>
      <c r="H15" s="95"/>
      <c r="I15" s="95"/>
      <c r="J15" s="95"/>
      <c r="K15" s="95"/>
      <c r="L15" s="95"/>
      <c r="M15" s="95"/>
      <c r="N15" s="95"/>
      <c r="O15" s="95"/>
      <c r="P15" s="95"/>
      <c r="Q15" s="95"/>
      <c r="R15" s="95"/>
      <c r="S15" s="95"/>
      <c r="T15" s="95"/>
      <c r="U15" s="95"/>
      <c r="V15" s="95"/>
      <c r="W15" s="95"/>
      <c r="X15" s="95"/>
      <c r="Y15" s="95"/>
      <c r="Z15" s="95"/>
      <c r="AA15" s="95"/>
      <c r="AB15" s="95"/>
    </row>
    <row r="16" spans="1:28" ht="26.25" customHeight="1" x14ac:dyDescent="0.25">
      <c r="A16" s="651" t="s">
        <v>453</v>
      </c>
      <c r="B16" s="469"/>
      <c r="C16" s="469"/>
      <c r="D16" s="469"/>
      <c r="E16" s="469"/>
      <c r="F16" s="469"/>
      <c r="G16" s="469"/>
      <c r="H16" s="561"/>
      <c r="I16" s="95"/>
      <c r="J16" s="95"/>
      <c r="K16" s="95"/>
      <c r="L16" s="95"/>
      <c r="M16" s="95"/>
      <c r="N16" s="95"/>
      <c r="O16" s="95"/>
      <c r="P16" s="95"/>
      <c r="Q16" s="95"/>
      <c r="R16" s="95"/>
      <c r="S16" s="95"/>
      <c r="T16" s="95"/>
      <c r="U16" s="95"/>
      <c r="V16" s="95"/>
      <c r="W16" s="95"/>
      <c r="X16" s="95"/>
      <c r="Y16" s="95"/>
      <c r="Z16" s="95"/>
      <c r="AA16" s="95"/>
      <c r="AB16" s="95"/>
    </row>
    <row r="17" spans="1:28" ht="25.5" customHeight="1" x14ac:dyDescent="0.25">
      <c r="A17" s="96" t="s">
        <v>26</v>
      </c>
      <c r="B17" s="97" t="s">
        <v>440</v>
      </c>
      <c r="C17" s="97" t="s">
        <v>441</v>
      </c>
      <c r="D17" s="97" t="s">
        <v>442</v>
      </c>
      <c r="E17" s="97" t="s">
        <v>443</v>
      </c>
      <c r="F17" s="97" t="s">
        <v>444</v>
      </c>
      <c r="G17" s="97" t="s">
        <v>445</v>
      </c>
      <c r="H17" s="98" t="s">
        <v>446</v>
      </c>
      <c r="I17" s="95"/>
      <c r="J17" s="95"/>
      <c r="K17" s="95"/>
      <c r="L17" s="95"/>
      <c r="M17" s="95"/>
      <c r="N17" s="95"/>
      <c r="O17" s="95"/>
      <c r="P17" s="95"/>
      <c r="Q17" s="95"/>
      <c r="R17" s="95"/>
      <c r="S17" s="95"/>
      <c r="T17" s="95"/>
      <c r="U17" s="95"/>
      <c r="V17" s="95"/>
      <c r="W17" s="95"/>
      <c r="X17" s="95"/>
      <c r="Y17" s="95"/>
      <c r="Z17" s="95"/>
      <c r="AA17" s="95"/>
      <c r="AB17" s="95"/>
    </row>
    <row r="18" spans="1:28" ht="16.5" customHeight="1" x14ac:dyDescent="0.25">
      <c r="A18" s="108" t="s">
        <v>454</v>
      </c>
      <c r="B18" s="100" t="s">
        <v>455</v>
      </c>
      <c r="C18" s="101">
        <v>4671772000</v>
      </c>
      <c r="D18" s="101">
        <v>4671772000</v>
      </c>
      <c r="E18" s="101">
        <v>0</v>
      </c>
      <c r="F18" s="100">
        <v>0</v>
      </c>
      <c r="G18" s="100">
        <v>0</v>
      </c>
      <c r="H18" s="109">
        <v>0</v>
      </c>
      <c r="I18" s="95"/>
      <c r="J18" s="95"/>
      <c r="K18" s="95"/>
      <c r="L18" s="95"/>
      <c r="M18" s="95"/>
      <c r="N18" s="95"/>
      <c r="O18" s="95"/>
      <c r="P18" s="95"/>
      <c r="Q18" s="95"/>
      <c r="R18" s="95"/>
      <c r="S18" s="95"/>
      <c r="T18" s="95"/>
      <c r="U18" s="95"/>
      <c r="V18" s="95"/>
      <c r="W18" s="95"/>
      <c r="X18" s="95"/>
      <c r="Y18" s="95"/>
      <c r="Z18" s="95"/>
      <c r="AA18" s="95"/>
      <c r="AB18" s="95"/>
    </row>
    <row r="19" spans="1:28" ht="16.5" customHeight="1" x14ac:dyDescent="0.25">
      <c r="A19" s="108" t="s">
        <v>456</v>
      </c>
      <c r="B19" s="100" t="s">
        <v>455</v>
      </c>
      <c r="C19" s="101">
        <v>4671772000</v>
      </c>
      <c r="D19" s="101">
        <v>4671772000</v>
      </c>
      <c r="E19" s="101">
        <v>684862300</v>
      </c>
      <c r="F19" s="102">
        <v>5846000</v>
      </c>
      <c r="G19" s="102">
        <v>5846000</v>
      </c>
      <c r="H19" s="110">
        <f t="shared" ref="H19:H29" si="1">G19/E19</f>
        <v>8.5360224967851207E-3</v>
      </c>
      <c r="I19" s="95"/>
      <c r="J19" s="95"/>
      <c r="K19" s="95"/>
      <c r="L19" s="95"/>
      <c r="M19" s="95"/>
      <c r="N19" s="95"/>
      <c r="O19" s="95"/>
      <c r="P19" s="95"/>
      <c r="Q19" s="95"/>
      <c r="R19" s="95"/>
      <c r="S19" s="95"/>
      <c r="T19" s="95"/>
      <c r="U19" s="95"/>
      <c r="V19" s="95"/>
      <c r="W19" s="95"/>
      <c r="X19" s="95"/>
      <c r="Y19" s="95"/>
      <c r="Z19" s="95"/>
      <c r="AA19" s="95"/>
      <c r="AB19" s="95"/>
    </row>
    <row r="20" spans="1:28" ht="16.5" customHeight="1" x14ac:dyDescent="0.25">
      <c r="A20" s="108" t="s">
        <v>457</v>
      </c>
      <c r="B20" s="100" t="s">
        <v>455</v>
      </c>
      <c r="C20" s="101">
        <v>4671772000</v>
      </c>
      <c r="D20" s="101">
        <v>4671772000</v>
      </c>
      <c r="E20" s="101">
        <v>1622643175</v>
      </c>
      <c r="F20" s="102">
        <v>31402017</v>
      </c>
      <c r="G20" s="102">
        <v>31402017</v>
      </c>
      <c r="H20" s="110">
        <f t="shared" si="1"/>
        <v>1.9352385961257317E-2</v>
      </c>
      <c r="I20" s="95"/>
      <c r="J20" s="95"/>
      <c r="K20" s="95"/>
      <c r="L20" s="95"/>
      <c r="M20" s="95"/>
      <c r="N20" s="95"/>
      <c r="O20" s="95"/>
      <c r="P20" s="95"/>
      <c r="Q20" s="95"/>
      <c r="R20" s="95"/>
      <c r="S20" s="95"/>
      <c r="T20" s="95"/>
      <c r="U20" s="95"/>
      <c r="V20" s="95"/>
      <c r="W20" s="95"/>
      <c r="X20" s="95"/>
      <c r="Y20" s="95"/>
      <c r="Z20" s="95"/>
      <c r="AA20" s="95"/>
      <c r="AB20" s="95"/>
    </row>
    <row r="21" spans="1:28" ht="16.5" customHeight="1" x14ac:dyDescent="0.25">
      <c r="A21" s="108" t="s">
        <v>458</v>
      </c>
      <c r="B21" s="100" t="s">
        <v>455</v>
      </c>
      <c r="C21" s="101">
        <v>4671772000</v>
      </c>
      <c r="D21" s="101">
        <v>3396203383</v>
      </c>
      <c r="E21" s="101">
        <v>1642686325</v>
      </c>
      <c r="F21" s="102">
        <v>168056457</v>
      </c>
      <c r="G21" s="102">
        <v>168056457</v>
      </c>
      <c r="H21" s="110">
        <f t="shared" si="1"/>
        <v>0.10230587205990163</v>
      </c>
      <c r="I21" s="95"/>
      <c r="J21" s="95"/>
      <c r="K21" s="95"/>
      <c r="L21" s="95"/>
      <c r="M21" s="95"/>
      <c r="N21" s="95"/>
      <c r="O21" s="95"/>
      <c r="P21" s="95"/>
      <c r="Q21" s="95"/>
      <c r="R21" s="95"/>
      <c r="S21" s="95"/>
      <c r="T21" s="95"/>
      <c r="U21" s="95"/>
      <c r="V21" s="95"/>
      <c r="W21" s="95"/>
      <c r="X21" s="95"/>
      <c r="Y21" s="95"/>
      <c r="Z21" s="95"/>
      <c r="AA21" s="95"/>
      <c r="AB21" s="95"/>
    </row>
    <row r="22" spans="1:28" ht="16.5" customHeight="1" x14ac:dyDescent="0.25">
      <c r="A22" s="108" t="s">
        <v>459</v>
      </c>
      <c r="B22" s="100" t="s">
        <v>455</v>
      </c>
      <c r="C22" s="101">
        <v>4671772000</v>
      </c>
      <c r="D22" s="101">
        <v>3396203383</v>
      </c>
      <c r="E22" s="101">
        <v>1855543475</v>
      </c>
      <c r="F22" s="102">
        <v>295758074</v>
      </c>
      <c r="G22" s="102">
        <v>295758074</v>
      </c>
      <c r="H22" s="110">
        <f t="shared" si="1"/>
        <v>0.15939161651817402</v>
      </c>
      <c r="I22" s="95"/>
      <c r="J22" s="95"/>
      <c r="K22" s="95"/>
      <c r="L22" s="95"/>
      <c r="M22" s="95"/>
      <c r="N22" s="95"/>
      <c r="O22" s="95"/>
      <c r="P22" s="95"/>
      <c r="Q22" s="95"/>
      <c r="R22" s="95"/>
      <c r="S22" s="95"/>
      <c r="T22" s="95"/>
      <c r="U22" s="95"/>
      <c r="V22" s="95"/>
      <c r="W22" s="95"/>
      <c r="X22" s="95"/>
      <c r="Y22" s="95"/>
      <c r="Z22" s="95"/>
      <c r="AA22" s="95"/>
      <c r="AB22" s="95"/>
    </row>
    <row r="23" spans="1:28" ht="16.5" customHeight="1" x14ac:dyDescent="0.25">
      <c r="A23" s="108" t="s">
        <v>460</v>
      </c>
      <c r="B23" s="100" t="s">
        <v>455</v>
      </c>
      <c r="C23" s="101">
        <v>4671772000</v>
      </c>
      <c r="D23" s="101">
        <v>3396203383</v>
      </c>
      <c r="E23" s="101">
        <v>2878947146</v>
      </c>
      <c r="F23" s="102">
        <v>510780202</v>
      </c>
      <c r="G23" s="102">
        <v>510780202</v>
      </c>
      <c r="H23" s="110">
        <f t="shared" si="1"/>
        <v>0.17741909666861247</v>
      </c>
      <c r="I23" s="95"/>
      <c r="J23" s="95"/>
      <c r="K23" s="95"/>
      <c r="L23" s="95"/>
      <c r="M23" s="95"/>
      <c r="N23" s="95"/>
      <c r="O23" s="95"/>
      <c r="P23" s="95"/>
      <c r="Q23" s="95"/>
      <c r="R23" s="95"/>
      <c r="S23" s="95"/>
      <c r="T23" s="95"/>
      <c r="U23" s="95"/>
      <c r="V23" s="95"/>
      <c r="W23" s="95"/>
      <c r="X23" s="95"/>
      <c r="Y23" s="95"/>
      <c r="Z23" s="95"/>
      <c r="AA23" s="95"/>
      <c r="AB23" s="95"/>
    </row>
    <row r="24" spans="1:28" ht="16.5" customHeight="1" x14ac:dyDescent="0.25">
      <c r="A24" s="108" t="s">
        <v>447</v>
      </c>
      <c r="B24" s="100" t="s">
        <v>455</v>
      </c>
      <c r="C24" s="101">
        <v>4671772000</v>
      </c>
      <c r="D24" s="101">
        <v>3396203383</v>
      </c>
      <c r="E24" s="101">
        <v>2909850296</v>
      </c>
      <c r="F24" s="102">
        <v>1108493381</v>
      </c>
      <c r="G24" s="102">
        <v>1108493381</v>
      </c>
      <c r="H24" s="110">
        <f t="shared" si="1"/>
        <v>0.38094515808039359</v>
      </c>
      <c r="I24" s="95"/>
      <c r="J24" s="95"/>
      <c r="K24" s="95"/>
      <c r="L24" s="95"/>
      <c r="M24" s="95"/>
      <c r="N24" s="95"/>
      <c r="O24" s="95"/>
      <c r="P24" s="95"/>
      <c r="Q24" s="95"/>
      <c r="R24" s="95"/>
      <c r="S24" s="95"/>
      <c r="T24" s="95"/>
      <c r="U24" s="95"/>
      <c r="V24" s="95"/>
      <c r="W24" s="95"/>
      <c r="X24" s="95"/>
      <c r="Y24" s="95"/>
      <c r="Z24" s="95"/>
      <c r="AA24" s="95"/>
      <c r="AB24" s="95"/>
    </row>
    <row r="25" spans="1:28" ht="16.5" customHeight="1" x14ac:dyDescent="0.25">
      <c r="A25" s="108" t="s">
        <v>448</v>
      </c>
      <c r="B25" s="100" t="s">
        <v>455</v>
      </c>
      <c r="C25" s="101">
        <v>4671772000</v>
      </c>
      <c r="D25" s="101">
        <v>4671772000</v>
      </c>
      <c r="E25" s="101">
        <v>2938693446</v>
      </c>
      <c r="F25" s="102">
        <v>1894994439</v>
      </c>
      <c r="G25" s="102">
        <v>1894994439</v>
      </c>
      <c r="H25" s="110">
        <f t="shared" si="1"/>
        <v>0.64484250358926343</v>
      </c>
      <c r="I25" s="95"/>
      <c r="J25" s="95"/>
      <c r="K25" s="95"/>
      <c r="L25" s="95"/>
      <c r="M25" s="95"/>
      <c r="N25" s="95"/>
      <c r="O25" s="95"/>
      <c r="P25" s="95"/>
      <c r="Q25" s="95"/>
      <c r="R25" s="95"/>
      <c r="S25" s="95"/>
      <c r="T25" s="95"/>
      <c r="U25" s="95"/>
      <c r="V25" s="95"/>
      <c r="W25" s="95"/>
      <c r="X25" s="95"/>
      <c r="Y25" s="95"/>
      <c r="Z25" s="95"/>
      <c r="AA25" s="95"/>
      <c r="AB25" s="95"/>
    </row>
    <row r="26" spans="1:28" ht="16.5" customHeight="1" x14ac:dyDescent="0.25">
      <c r="A26" s="108" t="s">
        <v>449</v>
      </c>
      <c r="B26" s="100" t="s">
        <v>455</v>
      </c>
      <c r="C26" s="101">
        <v>4671772000</v>
      </c>
      <c r="D26" s="101">
        <v>4095535000</v>
      </c>
      <c r="E26" s="101">
        <v>2997313443</v>
      </c>
      <c r="F26" s="102">
        <v>2086038245</v>
      </c>
      <c r="G26" s="102">
        <v>2086038245</v>
      </c>
      <c r="H26" s="110">
        <f t="shared" si="1"/>
        <v>0.69596933542996153</v>
      </c>
      <c r="I26" s="95"/>
      <c r="J26" s="95"/>
      <c r="K26" s="95"/>
      <c r="L26" s="95"/>
      <c r="M26" s="95"/>
      <c r="N26" s="95"/>
      <c r="O26" s="95"/>
      <c r="P26" s="95"/>
      <c r="Q26" s="95"/>
      <c r="R26" s="95"/>
      <c r="S26" s="95"/>
      <c r="T26" s="95"/>
      <c r="U26" s="95"/>
      <c r="V26" s="95"/>
      <c r="W26" s="95"/>
      <c r="X26" s="95"/>
      <c r="Y26" s="95"/>
      <c r="Z26" s="95"/>
      <c r="AA26" s="95"/>
      <c r="AB26" s="95"/>
    </row>
    <row r="27" spans="1:28" ht="16.5" customHeight="1" x14ac:dyDescent="0.25">
      <c r="A27" s="108" t="s">
        <v>450</v>
      </c>
      <c r="B27" s="100" t="s">
        <v>455</v>
      </c>
      <c r="C27" s="101">
        <v>4671772000</v>
      </c>
      <c r="D27" s="101">
        <v>4095535000</v>
      </c>
      <c r="E27" s="101">
        <v>2997313443</v>
      </c>
      <c r="F27" s="102">
        <v>2408060324</v>
      </c>
      <c r="G27" s="102">
        <v>2408060324</v>
      </c>
      <c r="H27" s="110">
        <f t="shared" si="1"/>
        <v>0.8034062402195018</v>
      </c>
      <c r="I27" s="95"/>
      <c r="J27" s="95"/>
      <c r="K27" s="95"/>
      <c r="L27" s="95"/>
      <c r="M27" s="95"/>
      <c r="N27" s="95"/>
      <c r="O27" s="95"/>
      <c r="P27" s="95"/>
      <c r="Q27" s="95"/>
      <c r="R27" s="95"/>
      <c r="S27" s="95"/>
      <c r="T27" s="95"/>
      <c r="U27" s="95"/>
      <c r="V27" s="95"/>
      <c r="W27" s="95"/>
      <c r="X27" s="95"/>
      <c r="Y27" s="95"/>
      <c r="Z27" s="95"/>
      <c r="AA27" s="95"/>
      <c r="AB27" s="95"/>
    </row>
    <row r="28" spans="1:28" ht="16.5" customHeight="1" x14ac:dyDescent="0.25">
      <c r="A28" s="108" t="s">
        <v>451</v>
      </c>
      <c r="B28" s="100" t="s">
        <v>455</v>
      </c>
      <c r="C28" s="101">
        <v>4671772000</v>
      </c>
      <c r="D28" s="101">
        <v>4095535000</v>
      </c>
      <c r="E28" s="101">
        <v>3430155321</v>
      </c>
      <c r="F28" s="102">
        <v>2614481754</v>
      </c>
      <c r="G28" s="102">
        <v>2614481754</v>
      </c>
      <c r="H28" s="110">
        <f t="shared" si="1"/>
        <v>0.76220506342488159</v>
      </c>
      <c r="I28" s="95"/>
      <c r="J28" s="95"/>
      <c r="K28" s="95"/>
      <c r="L28" s="95"/>
      <c r="M28" s="95"/>
      <c r="N28" s="95"/>
      <c r="O28" s="95"/>
      <c r="P28" s="95"/>
      <c r="Q28" s="95"/>
      <c r="R28" s="95"/>
      <c r="S28" s="95"/>
      <c r="T28" s="95"/>
      <c r="U28" s="95"/>
      <c r="V28" s="95"/>
      <c r="W28" s="95"/>
      <c r="X28" s="95"/>
      <c r="Y28" s="95"/>
      <c r="Z28" s="95"/>
      <c r="AA28" s="95"/>
      <c r="AB28" s="95"/>
    </row>
    <row r="29" spans="1:28" ht="16.5" customHeight="1" x14ac:dyDescent="0.25">
      <c r="A29" s="111" t="s">
        <v>452</v>
      </c>
      <c r="B29" s="100" t="s">
        <v>455</v>
      </c>
      <c r="C29" s="101">
        <v>4671772000</v>
      </c>
      <c r="D29" s="101">
        <v>4095535000</v>
      </c>
      <c r="E29" s="101">
        <v>3927091847</v>
      </c>
      <c r="F29" s="102">
        <v>2869965862</v>
      </c>
      <c r="G29" s="102">
        <v>2869965862</v>
      </c>
      <c r="H29" s="110">
        <f t="shared" si="1"/>
        <v>0.73081200384769096</v>
      </c>
      <c r="I29" s="95"/>
      <c r="J29" s="95"/>
      <c r="K29" s="95"/>
      <c r="L29" s="95"/>
      <c r="M29" s="95"/>
      <c r="N29" s="95"/>
      <c r="O29" s="95"/>
      <c r="P29" s="95"/>
      <c r="Q29" s="95"/>
      <c r="R29" s="95"/>
      <c r="S29" s="95"/>
      <c r="T29" s="95"/>
      <c r="U29" s="95"/>
      <c r="V29" s="95"/>
      <c r="W29" s="95"/>
      <c r="X29" s="95"/>
      <c r="Y29" s="95"/>
      <c r="Z29" s="95"/>
      <c r="AA29" s="95"/>
      <c r="AB29" s="95"/>
    </row>
    <row r="30" spans="1:28" ht="16.5" customHeight="1" x14ac:dyDescent="0.25">
      <c r="A30" s="95"/>
      <c r="B30" s="95"/>
      <c r="C30" s="95"/>
      <c r="D30" s="95"/>
      <c r="E30" s="95"/>
      <c r="F30" s="95"/>
      <c r="G30" s="95"/>
      <c r="H30" s="95"/>
      <c r="I30" s="95"/>
      <c r="J30" s="95"/>
      <c r="K30" s="95"/>
      <c r="L30" s="95"/>
      <c r="M30" s="95"/>
      <c r="N30" s="95"/>
      <c r="O30" s="95"/>
      <c r="P30" s="95"/>
      <c r="Q30" s="95"/>
      <c r="R30" s="95"/>
      <c r="S30" s="95"/>
      <c r="T30" s="95"/>
      <c r="U30" s="95"/>
      <c r="V30" s="95"/>
      <c r="W30" s="95"/>
      <c r="X30" s="95"/>
      <c r="Y30" s="95"/>
      <c r="Z30" s="95"/>
      <c r="AA30" s="95"/>
      <c r="AB30" s="95"/>
    </row>
    <row r="31" spans="1:28" ht="24.75" customHeight="1" x14ac:dyDescent="0.25">
      <c r="A31" s="651" t="s">
        <v>461</v>
      </c>
      <c r="B31" s="469"/>
      <c r="C31" s="469"/>
      <c r="D31" s="469"/>
      <c r="E31" s="469"/>
      <c r="F31" s="469"/>
      <c r="G31" s="469"/>
      <c r="H31" s="561"/>
      <c r="I31" s="95"/>
      <c r="J31" s="95"/>
      <c r="K31" s="95"/>
      <c r="L31" s="95"/>
      <c r="M31" s="95"/>
      <c r="N31" s="95"/>
      <c r="O31" s="95"/>
      <c r="P31" s="95"/>
      <c r="Q31" s="95"/>
      <c r="R31" s="95"/>
      <c r="S31" s="95"/>
      <c r="T31" s="95"/>
      <c r="U31" s="95"/>
      <c r="V31" s="95"/>
      <c r="W31" s="95"/>
      <c r="X31" s="95"/>
      <c r="Y31" s="95"/>
      <c r="Z31" s="95"/>
      <c r="AA31" s="95"/>
      <c r="AB31" s="95"/>
    </row>
    <row r="32" spans="1:28" ht="25.5" customHeight="1" x14ac:dyDescent="0.25">
      <c r="A32" s="96" t="s">
        <v>27</v>
      </c>
      <c r="B32" s="97" t="s">
        <v>440</v>
      </c>
      <c r="C32" s="97" t="s">
        <v>441</v>
      </c>
      <c r="D32" s="97" t="s">
        <v>442</v>
      </c>
      <c r="E32" s="97" t="s">
        <v>443</v>
      </c>
      <c r="F32" s="97" t="s">
        <v>444</v>
      </c>
      <c r="G32" s="97" t="s">
        <v>445</v>
      </c>
      <c r="H32" s="98" t="s">
        <v>446</v>
      </c>
      <c r="I32" s="95"/>
      <c r="J32" s="95"/>
      <c r="K32" s="95"/>
      <c r="L32" s="95"/>
      <c r="M32" s="95"/>
      <c r="N32" s="95"/>
      <c r="O32" s="95"/>
      <c r="P32" s="95"/>
      <c r="Q32" s="95"/>
      <c r="R32" s="95"/>
      <c r="S32" s="95"/>
      <c r="T32" s="95"/>
      <c r="U32" s="95"/>
      <c r="V32" s="95"/>
      <c r="W32" s="95"/>
      <c r="X32" s="95"/>
      <c r="Y32" s="95"/>
      <c r="Z32" s="95"/>
      <c r="AA32" s="95"/>
      <c r="AB32" s="95"/>
    </row>
    <row r="33" spans="1:28" ht="16.5" customHeight="1" x14ac:dyDescent="0.25">
      <c r="A33" s="108" t="s">
        <v>454</v>
      </c>
      <c r="B33" s="100" t="s">
        <v>455</v>
      </c>
      <c r="C33" s="101">
        <v>5479879000</v>
      </c>
      <c r="D33" s="101">
        <v>5479879000</v>
      </c>
      <c r="E33" s="100">
        <v>0</v>
      </c>
      <c r="F33" s="100">
        <v>0</v>
      </c>
      <c r="G33" s="100">
        <v>0</v>
      </c>
      <c r="H33" s="112" t="e">
        <f t="shared" ref="H33:H44" si="2">G33/E33</f>
        <v>#DIV/0!</v>
      </c>
      <c r="I33" s="95"/>
      <c r="J33" s="95"/>
      <c r="K33" s="95"/>
      <c r="L33" s="95"/>
      <c r="M33" s="95"/>
      <c r="N33" s="95"/>
      <c r="O33" s="95"/>
      <c r="P33" s="95"/>
      <c r="Q33" s="95"/>
      <c r="R33" s="95"/>
      <c r="S33" s="95"/>
      <c r="T33" s="95"/>
      <c r="U33" s="95"/>
      <c r="V33" s="95"/>
      <c r="W33" s="95"/>
      <c r="X33" s="95"/>
      <c r="Y33" s="95"/>
      <c r="Z33" s="95"/>
      <c r="AA33" s="95"/>
      <c r="AB33" s="95"/>
    </row>
    <row r="34" spans="1:28" ht="16.5" customHeight="1" x14ac:dyDescent="0.25">
      <c r="A34" s="108" t="s">
        <v>456</v>
      </c>
      <c r="B34" s="100" t="s">
        <v>455</v>
      </c>
      <c r="C34" s="101">
        <v>5479879000</v>
      </c>
      <c r="D34" s="101">
        <v>5479879000</v>
      </c>
      <c r="E34" s="101">
        <v>2571849108</v>
      </c>
      <c r="F34" s="101">
        <v>8026501</v>
      </c>
      <c r="G34" s="101">
        <v>8026501</v>
      </c>
      <c r="H34" s="113">
        <f t="shared" si="2"/>
        <v>3.1209066562391807E-3</v>
      </c>
      <c r="I34" s="95"/>
      <c r="J34" s="95"/>
      <c r="K34" s="95"/>
      <c r="L34" s="95"/>
      <c r="M34" s="95"/>
      <c r="N34" s="95"/>
      <c r="O34" s="95"/>
      <c r="P34" s="95"/>
      <c r="Q34" s="95"/>
      <c r="R34" s="95"/>
      <c r="S34" s="95"/>
      <c r="T34" s="95"/>
      <c r="U34" s="95"/>
      <c r="V34" s="95"/>
      <c r="W34" s="95"/>
      <c r="X34" s="95"/>
      <c r="Y34" s="95"/>
      <c r="Z34" s="95"/>
      <c r="AA34" s="95"/>
      <c r="AB34" s="95"/>
    </row>
    <row r="35" spans="1:28" ht="16.5" customHeight="1" x14ac:dyDescent="0.25">
      <c r="A35" s="108" t="s">
        <v>457</v>
      </c>
      <c r="B35" s="100" t="s">
        <v>455</v>
      </c>
      <c r="C35" s="101">
        <v>5479879000</v>
      </c>
      <c r="D35" s="101">
        <v>5479879000</v>
      </c>
      <c r="E35" s="101">
        <v>2571849108</v>
      </c>
      <c r="F35" s="101">
        <v>202064355</v>
      </c>
      <c r="G35" s="101">
        <v>202064355</v>
      </c>
      <c r="H35" s="113">
        <f t="shared" si="2"/>
        <v>7.8567733375748267E-2</v>
      </c>
      <c r="I35" s="95"/>
      <c r="J35" s="95"/>
      <c r="K35" s="95"/>
      <c r="L35" s="95"/>
      <c r="M35" s="95"/>
      <c r="N35" s="95"/>
      <c r="O35" s="95"/>
      <c r="P35" s="95"/>
      <c r="Q35" s="95"/>
      <c r="R35" s="95"/>
      <c r="S35" s="95"/>
      <c r="T35" s="95"/>
      <c r="U35" s="95"/>
      <c r="V35" s="95"/>
      <c r="W35" s="95"/>
      <c r="X35" s="95"/>
      <c r="Y35" s="95"/>
      <c r="Z35" s="95"/>
      <c r="AA35" s="95"/>
      <c r="AB35" s="95"/>
    </row>
    <row r="36" spans="1:28" ht="16.5" customHeight="1" x14ac:dyDescent="0.25">
      <c r="A36" s="108" t="s">
        <v>458</v>
      </c>
      <c r="B36" s="100" t="s">
        <v>455</v>
      </c>
      <c r="C36" s="101">
        <v>5479879000</v>
      </c>
      <c r="D36" s="101">
        <v>5479879000</v>
      </c>
      <c r="E36" s="101">
        <v>2581762585</v>
      </c>
      <c r="F36" s="101">
        <v>983344330</v>
      </c>
      <c r="G36" s="101">
        <v>983344330</v>
      </c>
      <c r="H36" s="110">
        <f t="shared" si="2"/>
        <v>0.38088100575677064</v>
      </c>
      <c r="I36" s="95"/>
      <c r="J36" s="95"/>
      <c r="K36" s="95"/>
      <c r="L36" s="95"/>
      <c r="M36" s="95"/>
      <c r="N36" s="95"/>
      <c r="O36" s="95"/>
      <c r="P36" s="95"/>
      <c r="Q36" s="95"/>
      <c r="R36" s="95"/>
      <c r="S36" s="95"/>
      <c r="T36" s="95"/>
      <c r="U36" s="95"/>
      <c r="V36" s="95"/>
      <c r="W36" s="95"/>
      <c r="X36" s="95"/>
      <c r="Y36" s="95"/>
      <c r="Z36" s="95"/>
      <c r="AA36" s="95"/>
      <c r="AB36" s="95"/>
    </row>
    <row r="37" spans="1:28" ht="16.5" customHeight="1" x14ac:dyDescent="0.25">
      <c r="A37" s="108" t="s">
        <v>459</v>
      </c>
      <c r="B37" s="100" t="s">
        <v>455</v>
      </c>
      <c r="C37" s="101">
        <v>5479879000</v>
      </c>
      <c r="D37" s="101">
        <v>5479879000</v>
      </c>
      <c r="E37" s="101">
        <v>2581762585</v>
      </c>
      <c r="F37" s="101">
        <v>1177166996</v>
      </c>
      <c r="G37" s="101">
        <v>1177166996</v>
      </c>
      <c r="H37" s="110">
        <f t="shared" si="2"/>
        <v>0.4559547817600742</v>
      </c>
      <c r="I37" s="95"/>
      <c r="J37" s="95"/>
      <c r="K37" s="95"/>
      <c r="L37" s="95"/>
      <c r="M37" s="95"/>
      <c r="N37" s="95"/>
      <c r="O37" s="95"/>
      <c r="P37" s="95"/>
      <c r="Q37" s="95"/>
      <c r="R37" s="95"/>
      <c r="S37" s="95"/>
      <c r="T37" s="95"/>
      <c r="U37" s="95"/>
      <c r="V37" s="95"/>
      <c r="W37" s="95"/>
      <c r="X37" s="95"/>
      <c r="Y37" s="95"/>
      <c r="Z37" s="95"/>
      <c r="AA37" s="95"/>
      <c r="AB37" s="95"/>
    </row>
    <row r="38" spans="1:28" ht="16.5" customHeight="1" x14ac:dyDescent="0.25">
      <c r="A38" s="108" t="s">
        <v>460</v>
      </c>
      <c r="B38" s="100" t="s">
        <v>455</v>
      </c>
      <c r="C38" s="101">
        <v>5479879000</v>
      </c>
      <c r="D38" s="101">
        <v>5479879000</v>
      </c>
      <c r="E38" s="101">
        <v>2966811325</v>
      </c>
      <c r="F38" s="101">
        <v>1375640588</v>
      </c>
      <c r="G38" s="101">
        <v>1375640588</v>
      </c>
      <c r="H38" s="113">
        <f t="shared" si="2"/>
        <v>0.46367646516921662</v>
      </c>
      <c r="I38" s="95"/>
      <c r="J38" s="95"/>
      <c r="K38" s="95"/>
      <c r="L38" s="95"/>
      <c r="M38" s="95"/>
      <c r="N38" s="95"/>
      <c r="O38" s="95"/>
      <c r="P38" s="95"/>
      <c r="Q38" s="95"/>
      <c r="R38" s="95"/>
      <c r="S38" s="95"/>
      <c r="T38" s="95"/>
      <c r="U38" s="95"/>
      <c r="V38" s="95"/>
      <c r="W38" s="95"/>
      <c r="X38" s="95"/>
      <c r="Y38" s="95"/>
      <c r="Z38" s="95"/>
      <c r="AA38" s="95"/>
      <c r="AB38" s="95"/>
    </row>
    <row r="39" spans="1:28" ht="16.5" customHeight="1" x14ac:dyDescent="0.25">
      <c r="A39" s="108" t="s">
        <v>447</v>
      </c>
      <c r="B39" s="100" t="s">
        <v>455</v>
      </c>
      <c r="C39" s="101">
        <v>5479879000</v>
      </c>
      <c r="D39" s="101">
        <v>5479879000</v>
      </c>
      <c r="E39" s="101">
        <v>3178367498</v>
      </c>
      <c r="F39" s="101">
        <v>1583073280</v>
      </c>
      <c r="G39" s="101">
        <v>1583073280</v>
      </c>
      <c r="H39" s="113">
        <f t="shared" si="2"/>
        <v>0.49807748191364121</v>
      </c>
      <c r="I39" s="95"/>
      <c r="J39" s="95"/>
      <c r="K39" s="95"/>
      <c r="L39" s="95"/>
      <c r="M39" s="95"/>
      <c r="N39" s="95"/>
      <c r="O39" s="95"/>
      <c r="P39" s="95"/>
      <c r="Q39" s="95"/>
      <c r="R39" s="95"/>
      <c r="S39" s="95"/>
      <c r="T39" s="95"/>
      <c r="U39" s="95"/>
      <c r="V39" s="95"/>
      <c r="W39" s="95"/>
      <c r="X39" s="95"/>
      <c r="Y39" s="95"/>
      <c r="Z39" s="95"/>
      <c r="AA39" s="95"/>
      <c r="AB39" s="95"/>
    </row>
    <row r="40" spans="1:28" ht="16.5" customHeight="1" x14ac:dyDescent="0.25">
      <c r="A40" s="108" t="s">
        <v>448</v>
      </c>
      <c r="B40" s="100" t="s">
        <v>455</v>
      </c>
      <c r="C40" s="101">
        <v>5479879000</v>
      </c>
      <c r="D40" s="101">
        <v>5479879000</v>
      </c>
      <c r="E40" s="101">
        <v>3799719976</v>
      </c>
      <c r="F40" s="101">
        <v>2187486205</v>
      </c>
      <c r="G40" s="101">
        <v>2187486205</v>
      </c>
      <c r="H40" s="113">
        <f t="shared" si="2"/>
        <v>0.57569668786561123</v>
      </c>
      <c r="I40" s="95"/>
      <c r="J40" s="95"/>
      <c r="K40" s="95"/>
      <c r="L40" s="95"/>
      <c r="M40" s="95"/>
      <c r="N40" s="95"/>
      <c r="O40" s="95"/>
      <c r="P40" s="95"/>
      <c r="Q40" s="95"/>
      <c r="R40" s="95"/>
      <c r="S40" s="95"/>
      <c r="T40" s="95"/>
      <c r="U40" s="95"/>
      <c r="V40" s="95"/>
      <c r="W40" s="95"/>
      <c r="X40" s="95"/>
      <c r="Y40" s="95"/>
      <c r="Z40" s="95"/>
      <c r="AA40" s="95"/>
      <c r="AB40" s="95"/>
    </row>
    <row r="41" spans="1:28" ht="16.5" customHeight="1" x14ac:dyDescent="0.25">
      <c r="A41" s="108" t="s">
        <v>449</v>
      </c>
      <c r="B41" s="100" t="s">
        <v>455</v>
      </c>
      <c r="C41" s="101">
        <v>5479879000</v>
      </c>
      <c r="D41" s="101">
        <v>5479879000</v>
      </c>
      <c r="E41" s="101">
        <v>3972917876</v>
      </c>
      <c r="F41" s="101">
        <v>2475191574</v>
      </c>
      <c r="G41" s="101">
        <v>2475191574</v>
      </c>
      <c r="H41" s="113">
        <f t="shared" si="2"/>
        <v>0.62301604293216961</v>
      </c>
      <c r="I41" s="95"/>
      <c r="J41" s="95"/>
      <c r="K41" s="95"/>
      <c r="L41" s="95"/>
      <c r="M41" s="95"/>
      <c r="N41" s="95"/>
      <c r="O41" s="95"/>
      <c r="P41" s="95"/>
      <c r="Q41" s="95"/>
      <c r="R41" s="95"/>
      <c r="S41" s="95"/>
      <c r="T41" s="95"/>
      <c r="U41" s="95"/>
      <c r="V41" s="95"/>
      <c r="W41" s="95"/>
      <c r="X41" s="95"/>
      <c r="Y41" s="95"/>
      <c r="Z41" s="95"/>
      <c r="AA41" s="95"/>
      <c r="AB41" s="95"/>
    </row>
    <row r="42" spans="1:28" ht="16.5" customHeight="1" x14ac:dyDescent="0.25">
      <c r="A42" s="108" t="s">
        <v>450</v>
      </c>
      <c r="B42" s="100" t="s">
        <v>455</v>
      </c>
      <c r="C42" s="101">
        <v>5479879000</v>
      </c>
      <c r="D42" s="101">
        <v>5479879000</v>
      </c>
      <c r="E42" s="101">
        <v>4101267106</v>
      </c>
      <c r="F42" s="101">
        <v>3344172096</v>
      </c>
      <c r="G42" s="101">
        <v>3344172096</v>
      </c>
      <c r="H42" s="113">
        <f t="shared" si="2"/>
        <v>0.81539973124588783</v>
      </c>
      <c r="I42" s="95"/>
      <c r="J42" s="95"/>
      <c r="K42" s="95"/>
      <c r="L42" s="95"/>
      <c r="M42" s="95"/>
      <c r="N42" s="95"/>
      <c r="O42" s="95"/>
      <c r="P42" s="95"/>
      <c r="Q42" s="95"/>
      <c r="R42" s="95"/>
      <c r="S42" s="95"/>
      <c r="T42" s="95"/>
      <c r="U42" s="95"/>
      <c r="V42" s="95"/>
      <c r="W42" s="95"/>
      <c r="X42" s="95"/>
      <c r="Y42" s="95"/>
      <c r="Z42" s="95"/>
      <c r="AA42" s="95"/>
      <c r="AB42" s="95"/>
    </row>
    <row r="43" spans="1:28" ht="16.5" customHeight="1" x14ac:dyDescent="0.25">
      <c r="A43" s="108" t="s">
        <v>451</v>
      </c>
      <c r="B43" s="100" t="s">
        <v>455</v>
      </c>
      <c r="C43" s="101">
        <v>5479879000</v>
      </c>
      <c r="D43" s="101">
        <v>5479879000</v>
      </c>
      <c r="E43" s="101">
        <f>INVERSIÓN!CG45</f>
        <v>5412161657.333333</v>
      </c>
      <c r="F43" s="101">
        <v>3673672618</v>
      </c>
      <c r="G43" s="101">
        <v>3673672618</v>
      </c>
      <c r="H43" s="110">
        <f t="shared" si="2"/>
        <v>0.67878102144681374</v>
      </c>
      <c r="I43" s="95"/>
      <c r="J43" s="95"/>
      <c r="K43" s="95"/>
      <c r="L43" s="95"/>
      <c r="M43" s="95"/>
      <c r="N43" s="95"/>
      <c r="O43" s="95"/>
      <c r="P43" s="95"/>
      <c r="Q43" s="95"/>
      <c r="R43" s="95"/>
      <c r="S43" s="95"/>
      <c r="T43" s="95"/>
      <c r="U43" s="95"/>
      <c r="V43" s="95"/>
      <c r="W43" s="95"/>
      <c r="X43" s="95"/>
      <c r="Y43" s="95"/>
      <c r="Z43" s="95"/>
      <c r="AA43" s="95"/>
      <c r="AB43" s="95"/>
    </row>
    <row r="44" spans="1:28" ht="16.5" customHeight="1" x14ac:dyDescent="0.25">
      <c r="A44" s="111" t="s">
        <v>452</v>
      </c>
      <c r="B44" s="100" t="s">
        <v>455</v>
      </c>
      <c r="C44" s="101">
        <v>5479879000</v>
      </c>
      <c r="D44" s="101">
        <v>5479879000</v>
      </c>
      <c r="E44" s="106">
        <f>INVERSIÓN!CG45</f>
        <v>5412161657.333333</v>
      </c>
      <c r="F44" s="101">
        <v>4063853539</v>
      </c>
      <c r="G44" s="101">
        <v>4063853539</v>
      </c>
      <c r="H44" s="113">
        <f t="shared" si="2"/>
        <v>0.75087438186433109</v>
      </c>
      <c r="I44" s="95"/>
      <c r="J44" s="95"/>
      <c r="K44" s="95"/>
      <c r="L44" s="95"/>
      <c r="M44" s="95"/>
      <c r="N44" s="95"/>
      <c r="O44" s="95"/>
      <c r="P44" s="95"/>
      <c r="Q44" s="95"/>
      <c r="R44" s="95"/>
      <c r="S44" s="95"/>
      <c r="T44" s="95"/>
      <c r="U44" s="95"/>
      <c r="V44" s="95"/>
      <c r="W44" s="95"/>
      <c r="X44" s="95"/>
      <c r="Y44" s="95"/>
      <c r="Z44" s="95"/>
      <c r="AA44" s="95"/>
      <c r="AB44" s="95"/>
    </row>
    <row r="45" spans="1:28" ht="16.5" customHeight="1" x14ac:dyDescent="0.25">
      <c r="A45" s="95"/>
      <c r="B45" s="95"/>
      <c r="C45" s="95"/>
      <c r="D45" s="95"/>
      <c r="E45" s="95"/>
      <c r="F45" s="95"/>
      <c r="G45" s="95"/>
      <c r="H45" s="95"/>
      <c r="I45" s="95"/>
      <c r="J45" s="95"/>
      <c r="K45" s="95"/>
      <c r="L45" s="95"/>
      <c r="M45" s="95"/>
      <c r="N45" s="95"/>
      <c r="O45" s="95"/>
      <c r="P45" s="95"/>
      <c r="Q45" s="95"/>
      <c r="R45" s="95"/>
      <c r="S45" s="95"/>
      <c r="T45" s="95"/>
      <c r="U45" s="95"/>
      <c r="V45" s="95"/>
      <c r="W45" s="95"/>
      <c r="X45" s="95"/>
      <c r="Y45" s="95"/>
      <c r="Z45" s="95"/>
      <c r="AA45" s="95"/>
      <c r="AB45" s="95"/>
    </row>
    <row r="46" spans="1:28" ht="27.75" customHeight="1" x14ac:dyDescent="0.25">
      <c r="A46" s="651" t="s">
        <v>462</v>
      </c>
      <c r="B46" s="469"/>
      <c r="C46" s="469"/>
      <c r="D46" s="469"/>
      <c r="E46" s="469"/>
      <c r="F46" s="469"/>
      <c r="G46" s="469"/>
      <c r="H46" s="561"/>
      <c r="I46" s="95"/>
      <c r="J46" s="95"/>
      <c r="K46" s="95"/>
      <c r="L46" s="95"/>
      <c r="M46" s="95"/>
      <c r="N46" s="95"/>
      <c r="O46" s="95"/>
      <c r="P46" s="95"/>
      <c r="Q46" s="95"/>
      <c r="R46" s="95"/>
      <c r="S46" s="95"/>
      <c r="T46" s="95"/>
      <c r="U46" s="95"/>
      <c r="V46" s="95"/>
      <c r="W46" s="95"/>
      <c r="X46" s="95"/>
      <c r="Y46" s="95"/>
      <c r="Z46" s="95"/>
      <c r="AA46" s="95"/>
      <c r="AB46" s="95"/>
    </row>
    <row r="47" spans="1:28" ht="25.5" customHeight="1" x14ac:dyDescent="0.25">
      <c r="A47" s="96" t="s">
        <v>28</v>
      </c>
      <c r="B47" s="97" t="s">
        <v>440</v>
      </c>
      <c r="C47" s="97" t="s">
        <v>441</v>
      </c>
      <c r="D47" s="97" t="s">
        <v>442</v>
      </c>
      <c r="E47" s="97" t="s">
        <v>443</v>
      </c>
      <c r="F47" s="97" t="s">
        <v>444</v>
      </c>
      <c r="G47" s="97" t="s">
        <v>445</v>
      </c>
      <c r="H47" s="98" t="s">
        <v>446</v>
      </c>
      <c r="I47" s="95"/>
      <c r="J47" s="95"/>
      <c r="K47" s="95"/>
      <c r="L47" s="95"/>
      <c r="M47" s="95"/>
      <c r="N47" s="95"/>
      <c r="O47" s="95"/>
      <c r="P47" s="95"/>
      <c r="Q47" s="95"/>
      <c r="R47" s="95"/>
      <c r="S47" s="95"/>
      <c r="T47" s="95"/>
      <c r="U47" s="95"/>
      <c r="V47" s="95"/>
      <c r="W47" s="95"/>
      <c r="X47" s="95"/>
      <c r="Y47" s="95"/>
      <c r="Z47" s="95"/>
      <c r="AA47" s="95"/>
      <c r="AB47" s="95"/>
    </row>
    <row r="48" spans="1:28" ht="16.5" customHeight="1" x14ac:dyDescent="0.25">
      <c r="A48" s="108" t="s">
        <v>454</v>
      </c>
      <c r="B48" s="100" t="s">
        <v>455</v>
      </c>
      <c r="C48" s="100">
        <v>6000000000</v>
      </c>
      <c r="D48" s="114">
        <v>6000000000</v>
      </c>
      <c r="E48" s="114">
        <v>0</v>
      </c>
      <c r="F48" s="114">
        <v>0</v>
      </c>
      <c r="G48" s="114">
        <v>0</v>
      </c>
      <c r="H48" s="109" t="e">
        <f t="shared" ref="H48:H59" si="3">G48/E48</f>
        <v>#DIV/0!</v>
      </c>
      <c r="I48" s="95"/>
      <c r="J48" s="95"/>
      <c r="K48" s="95"/>
      <c r="L48" s="95"/>
      <c r="M48" s="95"/>
      <c r="N48" s="95"/>
      <c r="O48" s="95"/>
      <c r="P48" s="95"/>
      <c r="Q48" s="95"/>
      <c r="R48" s="95"/>
      <c r="S48" s="95"/>
      <c r="T48" s="95"/>
      <c r="U48" s="95"/>
      <c r="V48" s="95"/>
      <c r="W48" s="95"/>
      <c r="X48" s="95"/>
      <c r="Y48" s="95"/>
      <c r="Z48" s="95"/>
      <c r="AA48" s="95"/>
      <c r="AB48" s="95"/>
    </row>
    <row r="49" spans="1:28" ht="16.5" customHeight="1" x14ac:dyDescent="0.25">
      <c r="A49" s="108" t="s">
        <v>456</v>
      </c>
      <c r="B49" s="100" t="s">
        <v>455</v>
      </c>
      <c r="C49" s="100">
        <v>6000000000</v>
      </c>
      <c r="D49" s="114">
        <v>6000000000</v>
      </c>
      <c r="E49" s="114">
        <v>1629995444</v>
      </c>
      <c r="F49" s="114">
        <v>7663460</v>
      </c>
      <c r="G49" s="114">
        <v>7663460</v>
      </c>
      <c r="H49" s="110">
        <f t="shared" si="3"/>
        <v>4.701522343641594E-3</v>
      </c>
      <c r="I49" s="95"/>
      <c r="J49" s="95"/>
      <c r="K49" s="95"/>
      <c r="L49" s="95"/>
      <c r="M49" s="95"/>
      <c r="N49" s="95"/>
      <c r="O49" s="95"/>
      <c r="P49" s="95"/>
      <c r="Q49" s="95"/>
      <c r="R49" s="95"/>
      <c r="S49" s="95"/>
      <c r="T49" s="95"/>
      <c r="U49" s="95"/>
      <c r="V49" s="95"/>
      <c r="W49" s="95"/>
      <c r="X49" s="95"/>
      <c r="Y49" s="95"/>
      <c r="Z49" s="95"/>
      <c r="AA49" s="95"/>
      <c r="AB49" s="95"/>
    </row>
    <row r="50" spans="1:28" ht="16.5" customHeight="1" x14ac:dyDescent="0.25">
      <c r="A50" s="108" t="s">
        <v>457</v>
      </c>
      <c r="B50" s="100" t="s">
        <v>455</v>
      </c>
      <c r="C50" s="100">
        <v>6000000000</v>
      </c>
      <c r="D50" s="114">
        <v>6000000000</v>
      </c>
      <c r="E50" s="114">
        <v>2022471145</v>
      </c>
      <c r="F50" s="114">
        <v>61557627</v>
      </c>
      <c r="G50" s="114">
        <v>61557627</v>
      </c>
      <c r="H50" s="110">
        <f t="shared" si="3"/>
        <v>3.0436838197758317E-2</v>
      </c>
      <c r="I50" s="95"/>
      <c r="J50" s="95"/>
      <c r="K50" s="95"/>
      <c r="L50" s="95"/>
      <c r="M50" s="95"/>
      <c r="N50" s="95"/>
      <c r="O50" s="95"/>
      <c r="P50" s="95"/>
      <c r="Q50" s="95"/>
      <c r="R50" s="95"/>
      <c r="S50" s="95"/>
      <c r="T50" s="95"/>
      <c r="U50" s="95"/>
      <c r="V50" s="95"/>
      <c r="W50" s="95"/>
      <c r="X50" s="95"/>
      <c r="Y50" s="95"/>
      <c r="Z50" s="95"/>
      <c r="AA50" s="95"/>
      <c r="AB50" s="95"/>
    </row>
    <row r="51" spans="1:28" ht="16.5" customHeight="1" x14ac:dyDescent="0.25">
      <c r="A51" s="108" t="s">
        <v>458</v>
      </c>
      <c r="B51" s="100" t="s">
        <v>455</v>
      </c>
      <c r="C51" s="100">
        <v>6000000000</v>
      </c>
      <c r="D51" s="114">
        <v>6000000000</v>
      </c>
      <c r="E51" s="114">
        <v>2639144040</v>
      </c>
      <c r="F51" s="114">
        <v>279525187</v>
      </c>
      <c r="G51" s="114">
        <v>279525187</v>
      </c>
      <c r="H51" s="110">
        <f t="shared" si="3"/>
        <v>0.10591509321332837</v>
      </c>
      <c r="I51" s="95"/>
      <c r="J51" s="95"/>
      <c r="K51" s="95"/>
      <c r="L51" s="95"/>
      <c r="M51" s="95"/>
      <c r="N51" s="95"/>
      <c r="O51" s="95"/>
      <c r="P51" s="95"/>
      <c r="Q51" s="95"/>
      <c r="R51" s="95"/>
      <c r="S51" s="95"/>
      <c r="T51" s="95"/>
      <c r="U51" s="95"/>
      <c r="V51" s="95"/>
      <c r="W51" s="95"/>
      <c r="X51" s="95"/>
      <c r="Y51" s="95"/>
      <c r="Z51" s="95"/>
      <c r="AA51" s="95"/>
      <c r="AB51" s="95"/>
    </row>
    <row r="52" spans="1:28" ht="16.5" customHeight="1" x14ac:dyDescent="0.25">
      <c r="A52" s="108" t="s">
        <v>459</v>
      </c>
      <c r="B52" s="100" t="s">
        <v>455</v>
      </c>
      <c r="C52" s="100">
        <v>6000000000</v>
      </c>
      <c r="D52" s="114">
        <v>6000000000</v>
      </c>
      <c r="E52" s="114">
        <v>2639144040</v>
      </c>
      <c r="F52" s="114">
        <v>479129415</v>
      </c>
      <c r="G52" s="114">
        <v>479129415</v>
      </c>
      <c r="H52" s="110">
        <f t="shared" si="3"/>
        <v>0.18154727735133397</v>
      </c>
      <c r="I52" s="95"/>
      <c r="J52" s="95"/>
      <c r="K52" s="95"/>
      <c r="L52" s="95"/>
      <c r="M52" s="95"/>
      <c r="N52" s="95"/>
      <c r="O52" s="95"/>
      <c r="P52" s="95"/>
      <c r="Q52" s="95"/>
      <c r="R52" s="95"/>
      <c r="S52" s="95"/>
      <c r="T52" s="95"/>
      <c r="U52" s="95"/>
      <c r="V52" s="95"/>
      <c r="W52" s="95"/>
      <c r="X52" s="95"/>
      <c r="Y52" s="95"/>
      <c r="Z52" s="95"/>
      <c r="AA52" s="95"/>
      <c r="AB52" s="95"/>
    </row>
    <row r="53" spans="1:28" ht="16.5" customHeight="1" x14ac:dyDescent="0.25">
      <c r="A53" s="108" t="s">
        <v>460</v>
      </c>
      <c r="B53" s="100" t="s">
        <v>455</v>
      </c>
      <c r="C53" s="100">
        <v>6000000000</v>
      </c>
      <c r="D53" s="114">
        <v>6000000000</v>
      </c>
      <c r="E53" s="114">
        <v>3354560468</v>
      </c>
      <c r="F53" s="114">
        <v>689616530</v>
      </c>
      <c r="G53" s="114">
        <v>689616530</v>
      </c>
      <c r="H53" s="110">
        <f t="shared" si="3"/>
        <v>0.20557582329441557</v>
      </c>
      <c r="I53" s="95"/>
      <c r="J53" s="95"/>
      <c r="K53" s="95"/>
      <c r="L53" s="95"/>
      <c r="M53" s="95"/>
      <c r="N53" s="95"/>
      <c r="O53" s="95"/>
      <c r="P53" s="95"/>
      <c r="Q53" s="95"/>
      <c r="R53" s="95"/>
      <c r="S53" s="95"/>
      <c r="T53" s="95"/>
      <c r="U53" s="95"/>
      <c r="V53" s="95"/>
      <c r="W53" s="95"/>
      <c r="X53" s="95"/>
      <c r="Y53" s="95"/>
      <c r="Z53" s="95"/>
      <c r="AA53" s="95"/>
      <c r="AB53" s="95"/>
    </row>
    <row r="54" spans="1:28" ht="16.5" customHeight="1" x14ac:dyDescent="0.25">
      <c r="A54" s="108" t="s">
        <v>447</v>
      </c>
      <c r="B54" s="100" t="s">
        <v>455</v>
      </c>
      <c r="C54" s="100">
        <v>6000000000</v>
      </c>
      <c r="D54" s="114">
        <v>6000000000</v>
      </c>
      <c r="E54" s="114">
        <v>3554100178</v>
      </c>
      <c r="F54" s="114">
        <v>1903832276</v>
      </c>
      <c r="G54" s="114">
        <v>1903832276</v>
      </c>
      <c r="H54" s="110">
        <f t="shared" si="3"/>
        <v>0.53567209157040252</v>
      </c>
      <c r="I54" s="95"/>
      <c r="J54" s="95"/>
      <c r="K54" s="95"/>
      <c r="L54" s="95"/>
      <c r="M54" s="95"/>
      <c r="N54" s="95"/>
      <c r="O54" s="95"/>
      <c r="P54" s="95"/>
      <c r="Q54" s="95"/>
      <c r="R54" s="95"/>
      <c r="S54" s="95"/>
      <c r="T54" s="95"/>
      <c r="U54" s="95"/>
      <c r="V54" s="95"/>
      <c r="W54" s="95"/>
      <c r="X54" s="95"/>
      <c r="Y54" s="95"/>
      <c r="Z54" s="95"/>
      <c r="AA54" s="95"/>
      <c r="AB54" s="95"/>
    </row>
    <row r="55" spans="1:28" ht="16.5" customHeight="1" x14ac:dyDescent="0.25">
      <c r="A55" s="108" t="s">
        <v>448</v>
      </c>
      <c r="B55" s="100" t="s">
        <v>455</v>
      </c>
      <c r="C55" s="100">
        <v>6000000000</v>
      </c>
      <c r="D55" s="114">
        <v>6000000000</v>
      </c>
      <c r="E55" s="114">
        <v>3758926224</v>
      </c>
      <c r="F55" s="114">
        <v>2219546850</v>
      </c>
      <c r="G55" s="114">
        <v>2219546850</v>
      </c>
      <c r="H55" s="110">
        <f t="shared" si="3"/>
        <v>0.59047364000618918</v>
      </c>
      <c r="I55" s="95"/>
      <c r="J55" s="95"/>
      <c r="K55" s="95"/>
      <c r="L55" s="95"/>
      <c r="M55" s="95"/>
      <c r="N55" s="95"/>
      <c r="O55" s="95"/>
      <c r="P55" s="95"/>
      <c r="Q55" s="95"/>
      <c r="R55" s="95"/>
      <c r="S55" s="95"/>
      <c r="T55" s="95"/>
      <c r="U55" s="95"/>
      <c r="V55" s="95"/>
      <c r="W55" s="95"/>
      <c r="X55" s="95"/>
      <c r="Y55" s="95"/>
      <c r="Z55" s="95"/>
      <c r="AA55" s="95"/>
      <c r="AB55" s="95"/>
    </row>
    <row r="56" spans="1:28" ht="16.5" customHeight="1" x14ac:dyDescent="0.25">
      <c r="A56" s="108" t="s">
        <v>449</v>
      </c>
      <c r="B56" s="100" t="s">
        <v>455</v>
      </c>
      <c r="C56" s="100">
        <v>6000000000</v>
      </c>
      <c r="D56" s="235">
        <v>5940529600</v>
      </c>
      <c r="E56" s="114">
        <f>+INVERSIÓN!$DM$45</f>
        <v>4038843084</v>
      </c>
      <c r="F56" s="114">
        <v>2506429758</v>
      </c>
      <c r="G56" s="114">
        <v>2506429758</v>
      </c>
      <c r="H56" s="110">
        <f t="shared" si="3"/>
        <v>0.62058111837256014</v>
      </c>
      <c r="I56" s="95"/>
      <c r="J56" s="95"/>
      <c r="K56" s="95"/>
      <c r="L56" s="95"/>
      <c r="M56" s="95"/>
      <c r="N56" s="95"/>
      <c r="O56" s="95"/>
      <c r="P56" s="95"/>
      <c r="Q56" s="95"/>
      <c r="R56" s="95"/>
      <c r="S56" s="95"/>
      <c r="T56" s="95"/>
      <c r="U56" s="95"/>
      <c r="V56" s="95"/>
      <c r="W56" s="95"/>
      <c r="X56" s="95"/>
      <c r="Y56" s="95"/>
      <c r="Z56" s="95"/>
      <c r="AA56" s="95"/>
      <c r="AB56" s="95"/>
    </row>
    <row r="57" spans="1:28" ht="16.5" customHeight="1" x14ac:dyDescent="0.25">
      <c r="A57" s="108" t="s">
        <v>450</v>
      </c>
      <c r="B57" s="100" t="s">
        <v>455</v>
      </c>
      <c r="C57" s="100">
        <v>6000000000</v>
      </c>
      <c r="D57" s="114"/>
      <c r="E57" s="114"/>
      <c r="F57" s="114"/>
      <c r="G57" s="114"/>
      <c r="H57" s="109" t="e">
        <f t="shared" si="3"/>
        <v>#DIV/0!</v>
      </c>
      <c r="I57" s="95"/>
      <c r="J57" s="95"/>
      <c r="K57" s="95"/>
      <c r="L57" s="95"/>
      <c r="M57" s="95"/>
      <c r="N57" s="95"/>
      <c r="O57" s="95"/>
      <c r="P57" s="95"/>
      <c r="Q57" s="95"/>
      <c r="R57" s="95"/>
      <c r="S57" s="95"/>
      <c r="T57" s="95"/>
      <c r="U57" s="95"/>
      <c r="V57" s="95"/>
      <c r="W57" s="95"/>
      <c r="X57" s="95"/>
      <c r="Y57" s="95"/>
      <c r="Z57" s="95"/>
      <c r="AA57" s="95"/>
      <c r="AB57" s="95"/>
    </row>
    <row r="58" spans="1:28" ht="16.5" customHeight="1" x14ac:dyDescent="0.25">
      <c r="A58" s="108" t="s">
        <v>451</v>
      </c>
      <c r="B58" s="100" t="s">
        <v>455</v>
      </c>
      <c r="C58" s="100">
        <v>6000000000</v>
      </c>
      <c r="D58" s="114"/>
      <c r="E58" s="114"/>
      <c r="F58" s="114"/>
      <c r="G58" s="114"/>
      <c r="H58" s="109" t="e">
        <f t="shared" si="3"/>
        <v>#DIV/0!</v>
      </c>
      <c r="I58" s="95"/>
      <c r="J58" s="95"/>
      <c r="K58" s="95"/>
      <c r="L58" s="95"/>
      <c r="M58" s="95"/>
      <c r="N58" s="95"/>
      <c r="O58" s="95"/>
      <c r="P58" s="95"/>
      <c r="Q58" s="95"/>
      <c r="R58" s="95"/>
      <c r="S58" s="95"/>
      <c r="T58" s="95"/>
      <c r="U58" s="95"/>
      <c r="V58" s="95"/>
      <c r="W58" s="95"/>
      <c r="X58" s="95"/>
      <c r="Y58" s="95"/>
      <c r="Z58" s="95"/>
      <c r="AA58" s="95"/>
      <c r="AB58" s="95"/>
    </row>
    <row r="59" spans="1:28" ht="16.5" customHeight="1" x14ac:dyDescent="0.25">
      <c r="A59" s="111" t="s">
        <v>452</v>
      </c>
      <c r="B59" s="100" t="s">
        <v>455</v>
      </c>
      <c r="C59" s="100">
        <v>6000000000</v>
      </c>
      <c r="D59" s="114"/>
      <c r="E59" s="114"/>
      <c r="F59" s="114"/>
      <c r="G59" s="114"/>
      <c r="H59" s="109" t="e">
        <f t="shared" si="3"/>
        <v>#DIV/0!</v>
      </c>
      <c r="I59" s="95"/>
      <c r="J59" s="95"/>
      <c r="K59" s="95"/>
      <c r="L59" s="95"/>
      <c r="M59" s="95"/>
      <c r="N59" s="95"/>
      <c r="O59" s="95"/>
      <c r="P59" s="95"/>
      <c r="Q59" s="95"/>
      <c r="R59" s="95"/>
      <c r="S59" s="95"/>
      <c r="T59" s="95"/>
      <c r="U59" s="95"/>
      <c r="V59" s="95"/>
      <c r="W59" s="95"/>
      <c r="X59" s="95"/>
      <c r="Y59" s="95"/>
      <c r="Z59" s="95"/>
      <c r="AA59" s="95"/>
      <c r="AB59" s="95"/>
    </row>
    <row r="60" spans="1:28" ht="16.5" customHeight="1" x14ac:dyDescent="0.25">
      <c r="A60" s="95"/>
      <c r="B60" s="95"/>
      <c r="C60" s="95"/>
      <c r="D60" s="95"/>
      <c r="E60" s="95"/>
      <c r="F60" s="95"/>
      <c r="G60" s="95"/>
      <c r="H60" s="95"/>
      <c r="I60" s="95"/>
      <c r="J60" s="95"/>
      <c r="K60" s="95"/>
      <c r="L60" s="95"/>
      <c r="M60" s="95"/>
      <c r="N60" s="95"/>
      <c r="O60" s="95"/>
      <c r="P60" s="95"/>
      <c r="Q60" s="95"/>
      <c r="R60" s="95"/>
      <c r="S60" s="95"/>
      <c r="T60" s="95"/>
      <c r="U60" s="95"/>
      <c r="V60" s="95"/>
      <c r="W60" s="95"/>
      <c r="X60" s="95"/>
      <c r="Y60" s="95"/>
      <c r="Z60" s="95"/>
      <c r="AA60" s="95"/>
      <c r="AB60" s="95"/>
    </row>
    <row r="61" spans="1:28" ht="15.75" hidden="1" customHeight="1" x14ac:dyDescent="0.25">
      <c r="A61" s="651" t="s">
        <v>463</v>
      </c>
      <c r="B61" s="469"/>
      <c r="C61" s="469"/>
      <c r="D61" s="469"/>
      <c r="E61" s="469"/>
      <c r="F61" s="469"/>
      <c r="G61" s="469"/>
      <c r="H61" s="561"/>
      <c r="I61" s="95"/>
      <c r="J61" s="95"/>
      <c r="K61" s="95"/>
      <c r="L61" s="95"/>
      <c r="M61" s="95"/>
      <c r="N61" s="95"/>
      <c r="O61" s="95"/>
      <c r="P61" s="95"/>
      <c r="Q61" s="95"/>
      <c r="R61" s="95"/>
      <c r="S61" s="95"/>
      <c r="T61" s="95"/>
      <c r="U61" s="95"/>
      <c r="V61" s="95"/>
      <c r="W61" s="95"/>
      <c r="X61" s="95"/>
      <c r="Y61" s="95"/>
      <c r="Z61" s="95"/>
      <c r="AA61" s="95"/>
      <c r="AB61" s="95"/>
    </row>
    <row r="62" spans="1:28" ht="15.75" hidden="1" customHeight="1" x14ac:dyDescent="0.25">
      <c r="A62" s="96" t="s">
        <v>29</v>
      </c>
      <c r="B62" s="97" t="s">
        <v>440</v>
      </c>
      <c r="C62" s="97" t="s">
        <v>441</v>
      </c>
      <c r="D62" s="97" t="s">
        <v>442</v>
      </c>
      <c r="E62" s="97" t="s">
        <v>443</v>
      </c>
      <c r="F62" s="97" t="s">
        <v>444</v>
      </c>
      <c r="G62" s="97" t="s">
        <v>445</v>
      </c>
      <c r="H62" s="98" t="s">
        <v>446</v>
      </c>
      <c r="I62" s="95"/>
      <c r="J62" s="95"/>
      <c r="K62" s="95"/>
      <c r="L62" s="95"/>
      <c r="M62" s="95"/>
      <c r="N62" s="95"/>
      <c r="O62" s="95"/>
      <c r="P62" s="95"/>
      <c r="Q62" s="95"/>
      <c r="R62" s="95"/>
      <c r="S62" s="95"/>
      <c r="T62" s="95"/>
      <c r="U62" s="95"/>
      <c r="V62" s="95"/>
      <c r="W62" s="95"/>
      <c r="X62" s="95"/>
      <c r="Y62" s="95"/>
      <c r="Z62" s="95"/>
      <c r="AA62" s="95"/>
      <c r="AB62" s="95"/>
    </row>
    <row r="63" spans="1:28" ht="15.75" hidden="1" customHeight="1" x14ac:dyDescent="0.25">
      <c r="A63" s="108" t="s">
        <v>454</v>
      </c>
      <c r="B63" s="100"/>
      <c r="C63" s="100"/>
      <c r="D63" s="100"/>
      <c r="E63" s="100"/>
      <c r="F63" s="100"/>
      <c r="G63" s="100"/>
      <c r="H63" s="115" t="e">
        <f t="shared" ref="H63:H74" si="4">G63/E63</f>
        <v>#DIV/0!</v>
      </c>
      <c r="I63" s="95"/>
      <c r="J63" s="95"/>
      <c r="K63" s="95"/>
      <c r="L63" s="95"/>
      <c r="M63" s="95"/>
      <c r="N63" s="95"/>
      <c r="O63" s="95"/>
      <c r="P63" s="95"/>
      <c r="Q63" s="95"/>
      <c r="R63" s="95"/>
      <c r="S63" s="95"/>
      <c r="T63" s="95"/>
      <c r="U63" s="95"/>
      <c r="V63" s="95"/>
      <c r="W63" s="95"/>
      <c r="X63" s="95"/>
      <c r="Y63" s="95"/>
      <c r="Z63" s="95"/>
      <c r="AA63" s="95"/>
      <c r="AB63" s="95"/>
    </row>
    <row r="64" spans="1:28" ht="15.75" hidden="1" customHeight="1" x14ac:dyDescent="0.25">
      <c r="A64" s="108" t="s">
        <v>456</v>
      </c>
      <c r="B64" s="100"/>
      <c r="C64" s="100"/>
      <c r="D64" s="100"/>
      <c r="E64" s="100"/>
      <c r="F64" s="100"/>
      <c r="G64" s="100"/>
      <c r="H64" s="115" t="e">
        <f t="shared" si="4"/>
        <v>#DIV/0!</v>
      </c>
      <c r="I64" s="95"/>
      <c r="J64" s="95"/>
      <c r="K64" s="95"/>
      <c r="L64" s="95"/>
      <c r="M64" s="95"/>
      <c r="N64" s="95"/>
      <c r="O64" s="95"/>
      <c r="P64" s="95"/>
      <c r="Q64" s="95"/>
      <c r="R64" s="95"/>
      <c r="S64" s="95"/>
      <c r="T64" s="95"/>
      <c r="U64" s="95"/>
      <c r="V64" s="95"/>
      <c r="W64" s="95"/>
      <c r="X64" s="95"/>
      <c r="Y64" s="95"/>
      <c r="Z64" s="95"/>
      <c r="AA64" s="95"/>
      <c r="AB64" s="95"/>
    </row>
    <row r="65" spans="1:28" ht="15.75" hidden="1" customHeight="1" x14ac:dyDescent="0.25">
      <c r="A65" s="108" t="s">
        <v>457</v>
      </c>
      <c r="B65" s="100"/>
      <c r="C65" s="100"/>
      <c r="D65" s="100"/>
      <c r="E65" s="100"/>
      <c r="F65" s="100"/>
      <c r="G65" s="100"/>
      <c r="H65" s="115" t="e">
        <f t="shared" si="4"/>
        <v>#DIV/0!</v>
      </c>
      <c r="I65" s="95"/>
      <c r="J65" s="95"/>
      <c r="K65" s="95"/>
      <c r="L65" s="95"/>
      <c r="M65" s="95"/>
      <c r="N65" s="95"/>
      <c r="O65" s="95"/>
      <c r="P65" s="95"/>
      <c r="Q65" s="95"/>
      <c r="R65" s="95"/>
      <c r="S65" s="95"/>
      <c r="T65" s="95"/>
      <c r="U65" s="95"/>
      <c r="V65" s="95"/>
      <c r="W65" s="95"/>
      <c r="X65" s="95"/>
      <c r="Y65" s="95"/>
      <c r="Z65" s="95"/>
      <c r="AA65" s="95"/>
      <c r="AB65" s="95"/>
    </row>
    <row r="66" spans="1:28" ht="15.75" hidden="1" customHeight="1" x14ac:dyDescent="0.25">
      <c r="A66" s="108" t="s">
        <v>458</v>
      </c>
      <c r="B66" s="100"/>
      <c r="C66" s="100"/>
      <c r="D66" s="100"/>
      <c r="E66" s="100"/>
      <c r="F66" s="100"/>
      <c r="G66" s="100"/>
      <c r="H66" s="115" t="e">
        <f t="shared" si="4"/>
        <v>#DIV/0!</v>
      </c>
      <c r="I66" s="95"/>
      <c r="J66" s="95"/>
      <c r="K66" s="95"/>
      <c r="L66" s="95"/>
      <c r="M66" s="95"/>
      <c r="N66" s="95"/>
      <c r="O66" s="95"/>
      <c r="P66" s="95"/>
      <c r="Q66" s="95"/>
      <c r="R66" s="95"/>
      <c r="S66" s="95"/>
      <c r="T66" s="95"/>
      <c r="U66" s="95"/>
      <c r="V66" s="95"/>
      <c r="W66" s="95"/>
      <c r="X66" s="95"/>
      <c r="Y66" s="95"/>
      <c r="Z66" s="95"/>
      <c r="AA66" s="95"/>
      <c r="AB66" s="95"/>
    </row>
    <row r="67" spans="1:28" ht="15.75" hidden="1" customHeight="1" x14ac:dyDescent="0.25">
      <c r="A67" s="108" t="s">
        <v>459</v>
      </c>
      <c r="B67" s="100"/>
      <c r="C67" s="100"/>
      <c r="D67" s="100"/>
      <c r="E67" s="100"/>
      <c r="F67" s="100"/>
      <c r="G67" s="100"/>
      <c r="H67" s="115" t="e">
        <f t="shared" si="4"/>
        <v>#DIV/0!</v>
      </c>
      <c r="I67" s="95"/>
      <c r="J67" s="95"/>
      <c r="K67" s="95"/>
      <c r="L67" s="95"/>
      <c r="M67" s="95"/>
      <c r="N67" s="95"/>
      <c r="O67" s="95"/>
      <c r="P67" s="95"/>
      <c r="Q67" s="95"/>
      <c r="R67" s="95"/>
      <c r="S67" s="95"/>
      <c r="T67" s="95"/>
      <c r="U67" s="95"/>
      <c r="V67" s="95"/>
      <c r="W67" s="95"/>
      <c r="X67" s="95"/>
      <c r="Y67" s="95"/>
      <c r="Z67" s="95"/>
      <c r="AA67" s="95"/>
      <c r="AB67" s="95"/>
    </row>
    <row r="68" spans="1:28" ht="15.75" hidden="1" customHeight="1" x14ac:dyDescent="0.25">
      <c r="A68" s="108" t="s">
        <v>460</v>
      </c>
      <c r="B68" s="100"/>
      <c r="C68" s="100"/>
      <c r="D68" s="100"/>
      <c r="E68" s="100"/>
      <c r="F68" s="100"/>
      <c r="G68" s="100"/>
      <c r="H68" s="115" t="e">
        <f t="shared" si="4"/>
        <v>#DIV/0!</v>
      </c>
      <c r="I68" s="95"/>
      <c r="J68" s="95"/>
      <c r="K68" s="95"/>
      <c r="L68" s="95"/>
      <c r="M68" s="95"/>
      <c r="N68" s="95"/>
      <c r="O68" s="95"/>
      <c r="P68" s="95"/>
      <c r="Q68" s="95"/>
      <c r="R68" s="95"/>
      <c r="S68" s="95"/>
      <c r="T68" s="95"/>
      <c r="U68" s="95"/>
      <c r="V68" s="95"/>
      <c r="W68" s="95"/>
      <c r="X68" s="95"/>
      <c r="Y68" s="95"/>
      <c r="Z68" s="95"/>
      <c r="AA68" s="95"/>
      <c r="AB68" s="95"/>
    </row>
    <row r="69" spans="1:28" ht="15.75" hidden="1" customHeight="1" x14ac:dyDescent="0.25">
      <c r="A69" s="108" t="s">
        <v>447</v>
      </c>
      <c r="B69" s="100"/>
      <c r="C69" s="100"/>
      <c r="D69" s="100"/>
      <c r="E69" s="100"/>
      <c r="F69" s="100"/>
      <c r="G69" s="100"/>
      <c r="H69" s="115" t="e">
        <f t="shared" si="4"/>
        <v>#DIV/0!</v>
      </c>
      <c r="I69" s="95"/>
      <c r="J69" s="95"/>
      <c r="K69" s="95"/>
      <c r="L69" s="95"/>
      <c r="M69" s="95"/>
      <c r="N69" s="95"/>
      <c r="O69" s="95"/>
      <c r="P69" s="95"/>
      <c r="Q69" s="95"/>
      <c r="R69" s="95"/>
      <c r="S69" s="95"/>
      <c r="T69" s="95"/>
      <c r="U69" s="95"/>
      <c r="V69" s="95"/>
      <c r="W69" s="95"/>
      <c r="X69" s="95"/>
      <c r="Y69" s="95"/>
      <c r="Z69" s="95"/>
      <c r="AA69" s="95"/>
      <c r="AB69" s="95"/>
    </row>
    <row r="70" spans="1:28" ht="15.75" hidden="1" customHeight="1" x14ac:dyDescent="0.25">
      <c r="A70" s="108" t="s">
        <v>448</v>
      </c>
      <c r="B70" s="100"/>
      <c r="C70" s="100"/>
      <c r="D70" s="100"/>
      <c r="E70" s="100"/>
      <c r="F70" s="100"/>
      <c r="G70" s="100"/>
      <c r="H70" s="115" t="e">
        <f t="shared" si="4"/>
        <v>#DIV/0!</v>
      </c>
      <c r="I70" s="95"/>
      <c r="J70" s="95"/>
      <c r="K70" s="95"/>
      <c r="L70" s="95"/>
      <c r="M70" s="95"/>
      <c r="N70" s="95"/>
      <c r="O70" s="95"/>
      <c r="P70" s="95"/>
      <c r="Q70" s="95"/>
      <c r="R70" s="95"/>
      <c r="S70" s="95"/>
      <c r="T70" s="95"/>
      <c r="U70" s="95"/>
      <c r="V70" s="95"/>
      <c r="W70" s="95"/>
      <c r="X70" s="95"/>
      <c r="Y70" s="95"/>
      <c r="Z70" s="95"/>
      <c r="AA70" s="95"/>
      <c r="AB70" s="95"/>
    </row>
    <row r="71" spans="1:28" ht="15.75" hidden="1" customHeight="1" x14ac:dyDescent="0.25">
      <c r="A71" s="108" t="s">
        <v>449</v>
      </c>
      <c r="B71" s="100"/>
      <c r="C71" s="100"/>
      <c r="D71" s="100"/>
      <c r="E71" s="100"/>
      <c r="F71" s="100"/>
      <c r="G71" s="100"/>
      <c r="H71" s="115" t="e">
        <f t="shared" si="4"/>
        <v>#DIV/0!</v>
      </c>
      <c r="I71" s="95"/>
      <c r="J71" s="95"/>
      <c r="K71" s="95"/>
      <c r="L71" s="95"/>
      <c r="M71" s="95"/>
      <c r="N71" s="95"/>
      <c r="O71" s="95"/>
      <c r="P71" s="95"/>
      <c r="Q71" s="95"/>
      <c r="R71" s="95"/>
      <c r="S71" s="95"/>
      <c r="T71" s="95"/>
      <c r="U71" s="95"/>
      <c r="V71" s="95"/>
      <c r="W71" s="95"/>
      <c r="X71" s="95"/>
      <c r="Y71" s="95"/>
      <c r="Z71" s="95"/>
      <c r="AA71" s="95"/>
      <c r="AB71" s="95"/>
    </row>
    <row r="72" spans="1:28" ht="15.75" hidden="1" customHeight="1" x14ac:dyDescent="0.25">
      <c r="A72" s="108" t="s">
        <v>450</v>
      </c>
      <c r="B72" s="100"/>
      <c r="C72" s="100"/>
      <c r="D72" s="100"/>
      <c r="E72" s="100"/>
      <c r="F72" s="100"/>
      <c r="G72" s="100"/>
      <c r="H72" s="115" t="e">
        <f t="shared" si="4"/>
        <v>#DIV/0!</v>
      </c>
      <c r="I72" s="95"/>
      <c r="J72" s="95"/>
      <c r="K72" s="95"/>
      <c r="L72" s="95"/>
      <c r="M72" s="95"/>
      <c r="N72" s="95"/>
      <c r="O72" s="95"/>
      <c r="P72" s="95"/>
      <c r="Q72" s="95"/>
      <c r="R72" s="95"/>
      <c r="S72" s="95"/>
      <c r="T72" s="95"/>
      <c r="U72" s="95"/>
      <c r="V72" s="95"/>
      <c r="W72" s="95"/>
      <c r="X72" s="95"/>
      <c r="Y72" s="95"/>
      <c r="Z72" s="95"/>
      <c r="AA72" s="95"/>
      <c r="AB72" s="95"/>
    </row>
    <row r="73" spans="1:28" ht="15.75" hidden="1" customHeight="1" x14ac:dyDescent="0.25">
      <c r="A73" s="108" t="s">
        <v>451</v>
      </c>
      <c r="B73" s="100"/>
      <c r="C73" s="100"/>
      <c r="D73" s="100"/>
      <c r="E73" s="100"/>
      <c r="F73" s="100"/>
      <c r="G73" s="100"/>
      <c r="H73" s="115" t="e">
        <f t="shared" si="4"/>
        <v>#DIV/0!</v>
      </c>
      <c r="I73" s="95"/>
      <c r="J73" s="95"/>
      <c r="K73" s="95"/>
      <c r="L73" s="95"/>
      <c r="M73" s="95"/>
      <c r="N73" s="95"/>
      <c r="O73" s="95"/>
      <c r="P73" s="95"/>
      <c r="Q73" s="95"/>
      <c r="R73" s="95"/>
      <c r="S73" s="95"/>
      <c r="T73" s="95"/>
      <c r="U73" s="95"/>
      <c r="V73" s="95"/>
      <c r="W73" s="95"/>
      <c r="X73" s="95"/>
      <c r="Y73" s="95"/>
      <c r="Z73" s="95"/>
      <c r="AA73" s="95"/>
      <c r="AB73" s="95"/>
    </row>
    <row r="74" spans="1:28" ht="15.75" hidden="1" customHeight="1" x14ac:dyDescent="0.25">
      <c r="A74" s="111" t="s">
        <v>452</v>
      </c>
      <c r="B74" s="105"/>
      <c r="C74" s="105"/>
      <c r="D74" s="105"/>
      <c r="E74" s="105"/>
      <c r="F74" s="105"/>
      <c r="G74" s="105"/>
      <c r="H74" s="115" t="e">
        <f t="shared" si="4"/>
        <v>#DIV/0!</v>
      </c>
      <c r="I74" s="95"/>
      <c r="J74" s="95"/>
      <c r="K74" s="95"/>
      <c r="L74" s="95"/>
      <c r="M74" s="95"/>
      <c r="N74" s="95"/>
      <c r="O74" s="95"/>
      <c r="P74" s="95"/>
      <c r="Q74" s="95"/>
      <c r="R74" s="95"/>
      <c r="S74" s="95"/>
      <c r="T74" s="95"/>
      <c r="U74" s="95"/>
      <c r="V74" s="95"/>
      <c r="W74" s="95"/>
      <c r="X74" s="95"/>
      <c r="Y74" s="95"/>
      <c r="Z74" s="95"/>
      <c r="AA74" s="95"/>
      <c r="AB74" s="95"/>
    </row>
    <row r="75" spans="1:28" ht="16.5" customHeight="1" thickBot="1" x14ac:dyDescent="0.3">
      <c r="A75" s="95"/>
      <c r="B75" s="95"/>
      <c r="C75" s="95"/>
      <c r="D75" s="95"/>
      <c r="E75" s="95"/>
      <c r="F75" s="95"/>
      <c r="G75" s="95"/>
      <c r="H75" s="95"/>
      <c r="I75" s="95"/>
      <c r="J75" s="95"/>
      <c r="K75" s="95"/>
      <c r="L75" s="95"/>
      <c r="M75" s="95"/>
      <c r="N75" s="95"/>
      <c r="O75" s="95"/>
      <c r="P75" s="95"/>
      <c r="Q75" s="95"/>
      <c r="R75" s="95"/>
      <c r="S75" s="95"/>
      <c r="T75" s="95"/>
      <c r="U75" s="95"/>
      <c r="V75" s="95"/>
      <c r="W75" s="95"/>
      <c r="X75" s="95"/>
      <c r="Y75" s="95"/>
      <c r="Z75" s="95"/>
      <c r="AA75" s="95"/>
      <c r="AB75" s="95"/>
    </row>
    <row r="76" spans="1:28" ht="23.25" customHeight="1" x14ac:dyDescent="0.25">
      <c r="A76" s="651" t="s">
        <v>464</v>
      </c>
      <c r="B76" s="469"/>
      <c r="C76" s="469"/>
      <c r="D76" s="469"/>
      <c r="E76" s="469"/>
      <c r="F76" s="469"/>
      <c r="G76" s="469"/>
      <c r="H76" s="469"/>
      <c r="I76" s="469"/>
      <c r="J76" s="469"/>
      <c r="K76" s="469"/>
      <c r="L76" s="469"/>
      <c r="M76" s="469"/>
      <c r="N76" s="561"/>
      <c r="O76" s="95"/>
      <c r="P76" s="95"/>
      <c r="Q76" s="95"/>
      <c r="R76" s="95"/>
      <c r="S76" s="95"/>
      <c r="T76" s="95"/>
      <c r="U76" s="95"/>
      <c r="V76" s="95"/>
      <c r="W76" s="95"/>
      <c r="X76" s="95"/>
      <c r="Y76" s="95"/>
      <c r="Z76" s="95"/>
      <c r="AA76" s="95"/>
      <c r="AB76" s="95"/>
    </row>
    <row r="77" spans="1:28" ht="44.25" customHeight="1" x14ac:dyDescent="0.25">
      <c r="A77" s="116" t="s">
        <v>25</v>
      </c>
      <c r="B77" s="90" t="s">
        <v>465</v>
      </c>
      <c r="C77" s="90" t="s">
        <v>466</v>
      </c>
      <c r="D77" s="90" t="s">
        <v>467</v>
      </c>
      <c r="E77" s="90" t="s">
        <v>468</v>
      </c>
      <c r="F77" s="90" t="s">
        <v>469</v>
      </c>
      <c r="G77" s="90" t="s">
        <v>470</v>
      </c>
      <c r="H77" s="90" t="s">
        <v>471</v>
      </c>
      <c r="I77" s="90" t="s">
        <v>472</v>
      </c>
      <c r="J77" s="91" t="s">
        <v>473</v>
      </c>
      <c r="K77" s="90" t="s">
        <v>474</v>
      </c>
      <c r="L77" s="90" t="s">
        <v>475</v>
      </c>
      <c r="M77" s="90" t="s">
        <v>476</v>
      </c>
      <c r="N77" s="117" t="s">
        <v>477</v>
      </c>
      <c r="O77" s="95"/>
      <c r="P77" s="95"/>
      <c r="Q77" s="95"/>
      <c r="R77" s="95"/>
      <c r="S77" s="95"/>
      <c r="T77" s="95"/>
      <c r="U77" s="95"/>
      <c r="V77" s="95"/>
      <c r="W77" s="95"/>
      <c r="X77" s="95"/>
      <c r="Y77" s="95"/>
      <c r="Z77" s="95"/>
      <c r="AA77" s="95"/>
      <c r="AB77" s="95"/>
    </row>
    <row r="78" spans="1:28" ht="55.5" customHeight="1" x14ac:dyDescent="0.25">
      <c r="A78" s="652" t="s">
        <v>447</v>
      </c>
      <c r="B78" s="118" t="s">
        <v>478</v>
      </c>
      <c r="C78" s="119" t="s">
        <v>479</v>
      </c>
      <c r="D78" s="118" t="s">
        <v>480</v>
      </c>
      <c r="E78" s="118" t="s">
        <v>481</v>
      </c>
      <c r="F78" s="120">
        <v>20</v>
      </c>
      <c r="G78" s="120">
        <v>24</v>
      </c>
      <c r="H78" s="120">
        <v>4</v>
      </c>
      <c r="I78" s="121">
        <v>0.1</v>
      </c>
      <c r="J78" s="122">
        <f t="shared" ref="J78:J107" si="5">I78/H78</f>
        <v>2.5000000000000001E-2</v>
      </c>
      <c r="K78" s="123">
        <v>0</v>
      </c>
      <c r="L78" s="123">
        <v>0</v>
      </c>
      <c r="M78" s="123">
        <v>0</v>
      </c>
      <c r="N78" s="124" t="s">
        <v>482</v>
      </c>
      <c r="O78" s="95"/>
      <c r="P78" s="95"/>
      <c r="Q78" s="95"/>
      <c r="R78" s="95"/>
      <c r="S78" s="95"/>
      <c r="T78" s="95"/>
      <c r="U78" s="95"/>
      <c r="V78" s="95"/>
      <c r="W78" s="95"/>
      <c r="X78" s="95"/>
      <c r="Y78" s="95"/>
      <c r="Z78" s="95"/>
      <c r="AA78" s="95"/>
      <c r="AB78" s="95"/>
    </row>
    <row r="79" spans="1:28" ht="55.5" customHeight="1" x14ac:dyDescent="0.25">
      <c r="A79" s="653"/>
      <c r="B79" s="125" t="s">
        <v>483</v>
      </c>
      <c r="C79" s="126" t="s">
        <v>484</v>
      </c>
      <c r="D79" s="125" t="s">
        <v>485</v>
      </c>
      <c r="E79" s="125" t="s">
        <v>481</v>
      </c>
      <c r="F79" s="127">
        <v>20</v>
      </c>
      <c r="G79" s="127">
        <v>15</v>
      </c>
      <c r="H79" s="127">
        <v>2</v>
      </c>
      <c r="I79" s="128">
        <v>0.1</v>
      </c>
      <c r="J79" s="129">
        <f t="shared" si="5"/>
        <v>0.05</v>
      </c>
      <c r="K79" s="30">
        <v>0</v>
      </c>
      <c r="L79" s="30">
        <v>0</v>
      </c>
      <c r="M79" s="30">
        <v>0</v>
      </c>
      <c r="N79" s="130" t="s">
        <v>486</v>
      </c>
      <c r="O79" s="95"/>
      <c r="P79" s="95"/>
      <c r="Q79" s="95"/>
      <c r="R79" s="95"/>
      <c r="S79" s="95"/>
      <c r="T79" s="95"/>
      <c r="U79" s="95"/>
      <c r="V79" s="95"/>
      <c r="W79" s="95"/>
      <c r="X79" s="95"/>
      <c r="Y79" s="95"/>
      <c r="Z79" s="95"/>
      <c r="AA79" s="95"/>
      <c r="AB79" s="95"/>
    </row>
    <row r="80" spans="1:28" ht="55.5" customHeight="1" x14ac:dyDescent="0.25">
      <c r="A80" s="653"/>
      <c r="B80" s="125" t="s">
        <v>487</v>
      </c>
      <c r="C80" s="126" t="s">
        <v>488</v>
      </c>
      <c r="D80" s="125" t="s">
        <v>489</v>
      </c>
      <c r="E80" s="125" t="s">
        <v>490</v>
      </c>
      <c r="F80" s="127">
        <v>20</v>
      </c>
      <c r="G80" s="127">
        <v>15</v>
      </c>
      <c r="H80" s="127">
        <v>3</v>
      </c>
      <c r="I80" s="127">
        <v>0.12</v>
      </c>
      <c r="J80" s="129">
        <f t="shared" si="5"/>
        <v>0.04</v>
      </c>
      <c r="K80" s="30">
        <v>0</v>
      </c>
      <c r="L80" s="30">
        <v>0</v>
      </c>
      <c r="M80" s="30">
        <v>0</v>
      </c>
      <c r="N80" s="130" t="s">
        <v>491</v>
      </c>
      <c r="O80" s="95"/>
      <c r="P80" s="95"/>
      <c r="Q80" s="95"/>
      <c r="R80" s="95"/>
      <c r="S80" s="95"/>
      <c r="T80" s="95"/>
      <c r="U80" s="95"/>
      <c r="V80" s="95"/>
      <c r="W80" s="95"/>
      <c r="X80" s="95"/>
      <c r="Y80" s="95"/>
      <c r="Z80" s="95"/>
      <c r="AA80" s="95"/>
      <c r="AB80" s="95"/>
    </row>
    <row r="81" spans="1:28" ht="55.5" customHeight="1" x14ac:dyDescent="0.25">
      <c r="A81" s="653"/>
      <c r="B81" s="125" t="s">
        <v>492</v>
      </c>
      <c r="C81" s="126" t="s">
        <v>493</v>
      </c>
      <c r="D81" s="125" t="s">
        <v>494</v>
      </c>
      <c r="E81" s="125" t="s">
        <v>495</v>
      </c>
      <c r="F81" s="127">
        <v>20</v>
      </c>
      <c r="G81" s="131">
        <v>0.38</v>
      </c>
      <c r="H81" s="131">
        <v>0.05</v>
      </c>
      <c r="I81" s="132">
        <v>1.8E-3</v>
      </c>
      <c r="J81" s="129">
        <f t="shared" si="5"/>
        <v>3.5999999999999997E-2</v>
      </c>
      <c r="K81" s="30">
        <v>0</v>
      </c>
      <c r="L81" s="30">
        <v>0</v>
      </c>
      <c r="M81" s="30">
        <v>0</v>
      </c>
      <c r="N81" s="130" t="s">
        <v>496</v>
      </c>
      <c r="O81" s="95"/>
      <c r="P81" s="95"/>
      <c r="Q81" s="95"/>
      <c r="R81" s="95"/>
      <c r="S81" s="95"/>
      <c r="T81" s="95"/>
      <c r="U81" s="95"/>
      <c r="V81" s="95"/>
      <c r="W81" s="95"/>
      <c r="X81" s="95"/>
      <c r="Y81" s="95"/>
      <c r="Z81" s="95"/>
      <c r="AA81" s="95"/>
      <c r="AB81" s="95"/>
    </row>
    <row r="82" spans="1:28" ht="55.5" customHeight="1" x14ac:dyDescent="0.25">
      <c r="A82" s="654"/>
      <c r="B82" s="133" t="s">
        <v>497</v>
      </c>
      <c r="C82" s="134" t="s">
        <v>498</v>
      </c>
      <c r="D82" s="133" t="s">
        <v>499</v>
      </c>
      <c r="E82" s="133" t="s">
        <v>490</v>
      </c>
      <c r="F82" s="135">
        <v>20</v>
      </c>
      <c r="G82" s="135">
        <v>13</v>
      </c>
      <c r="H82" s="135">
        <v>2</v>
      </c>
      <c r="I82" s="135">
        <v>0.5</v>
      </c>
      <c r="J82" s="136">
        <f t="shared" si="5"/>
        <v>0.25</v>
      </c>
      <c r="K82" s="137">
        <v>0</v>
      </c>
      <c r="L82" s="137">
        <v>0</v>
      </c>
      <c r="M82" s="137">
        <v>0</v>
      </c>
      <c r="N82" s="138" t="s">
        <v>500</v>
      </c>
      <c r="O82" s="95"/>
      <c r="P82" s="95"/>
      <c r="Q82" s="95"/>
      <c r="R82" s="95"/>
      <c r="S82" s="95"/>
      <c r="T82" s="95"/>
      <c r="U82" s="95"/>
      <c r="V82" s="95"/>
      <c r="W82" s="95"/>
      <c r="X82" s="95"/>
      <c r="Y82" s="95"/>
      <c r="Z82" s="95"/>
      <c r="AA82" s="95"/>
      <c r="AB82" s="95"/>
    </row>
    <row r="83" spans="1:28" ht="55.5" customHeight="1" x14ac:dyDescent="0.25">
      <c r="A83" s="655" t="s">
        <v>448</v>
      </c>
      <c r="B83" s="118" t="s">
        <v>478</v>
      </c>
      <c r="C83" s="119" t="s">
        <v>479</v>
      </c>
      <c r="D83" s="118" t="s">
        <v>480</v>
      </c>
      <c r="E83" s="118" t="s">
        <v>481</v>
      </c>
      <c r="F83" s="120">
        <v>20</v>
      </c>
      <c r="G83" s="120">
        <v>24</v>
      </c>
      <c r="H83" s="120">
        <v>4</v>
      </c>
      <c r="I83" s="121">
        <v>0.9</v>
      </c>
      <c r="J83" s="122">
        <f t="shared" si="5"/>
        <v>0.22500000000000001</v>
      </c>
      <c r="K83" s="123">
        <v>0</v>
      </c>
      <c r="L83" s="123">
        <v>0</v>
      </c>
      <c r="M83" s="123">
        <v>0</v>
      </c>
      <c r="N83" s="124" t="s">
        <v>501</v>
      </c>
      <c r="O83" s="95"/>
      <c r="P83" s="95"/>
      <c r="Q83" s="95"/>
      <c r="R83" s="95"/>
      <c r="S83" s="95"/>
      <c r="T83" s="95"/>
      <c r="U83" s="95"/>
      <c r="V83" s="95"/>
      <c r="W83" s="95"/>
      <c r="X83" s="95"/>
      <c r="Y83" s="95"/>
      <c r="Z83" s="95"/>
      <c r="AA83" s="95"/>
      <c r="AB83" s="95"/>
    </row>
    <row r="84" spans="1:28" ht="55.5" customHeight="1" x14ac:dyDescent="0.25">
      <c r="A84" s="653"/>
      <c r="B84" s="125" t="s">
        <v>483</v>
      </c>
      <c r="C84" s="126" t="s">
        <v>484</v>
      </c>
      <c r="D84" s="125" t="s">
        <v>485</v>
      </c>
      <c r="E84" s="125" t="s">
        <v>481</v>
      </c>
      <c r="F84" s="127">
        <v>20</v>
      </c>
      <c r="G84" s="127">
        <v>15</v>
      </c>
      <c r="H84" s="127">
        <v>2</v>
      </c>
      <c r="I84" s="128">
        <v>0.5</v>
      </c>
      <c r="J84" s="129">
        <f t="shared" si="5"/>
        <v>0.25</v>
      </c>
      <c r="K84" s="30">
        <v>0</v>
      </c>
      <c r="L84" s="30">
        <v>0</v>
      </c>
      <c r="M84" s="30">
        <v>0</v>
      </c>
      <c r="N84" s="130" t="s">
        <v>502</v>
      </c>
      <c r="O84" s="95"/>
      <c r="P84" s="95"/>
      <c r="Q84" s="95"/>
      <c r="R84" s="95"/>
      <c r="S84" s="95"/>
      <c r="T84" s="95"/>
      <c r="U84" s="95"/>
      <c r="V84" s="95"/>
      <c r="W84" s="95"/>
      <c r="X84" s="95"/>
      <c r="Y84" s="95"/>
      <c r="Z84" s="95"/>
      <c r="AA84" s="95"/>
      <c r="AB84" s="95"/>
    </row>
    <row r="85" spans="1:28" ht="75" customHeight="1" x14ac:dyDescent="0.25">
      <c r="A85" s="653"/>
      <c r="B85" s="125" t="s">
        <v>487</v>
      </c>
      <c r="C85" s="126" t="s">
        <v>488</v>
      </c>
      <c r="D85" s="125" t="s">
        <v>489</v>
      </c>
      <c r="E85" s="125" t="s">
        <v>490</v>
      </c>
      <c r="F85" s="127">
        <v>20</v>
      </c>
      <c r="G85" s="127">
        <v>15</v>
      </c>
      <c r="H85" s="127">
        <v>3</v>
      </c>
      <c r="I85" s="127">
        <v>0.43</v>
      </c>
      <c r="J85" s="129">
        <f t="shared" si="5"/>
        <v>0.14333333333333334</v>
      </c>
      <c r="K85" s="30">
        <v>0</v>
      </c>
      <c r="L85" s="30">
        <v>0</v>
      </c>
      <c r="M85" s="30">
        <v>0</v>
      </c>
      <c r="N85" s="130" t="s">
        <v>503</v>
      </c>
      <c r="O85" s="95"/>
      <c r="P85" s="95"/>
      <c r="Q85" s="95"/>
      <c r="R85" s="95"/>
      <c r="S85" s="95"/>
      <c r="T85" s="95"/>
      <c r="U85" s="95"/>
      <c r="V85" s="95"/>
      <c r="W85" s="95"/>
      <c r="X85" s="95"/>
      <c r="Y85" s="95"/>
      <c r="Z85" s="95"/>
      <c r="AA85" s="95"/>
      <c r="AB85" s="95"/>
    </row>
    <row r="86" spans="1:28" ht="63.75" customHeight="1" x14ac:dyDescent="0.25">
      <c r="A86" s="653"/>
      <c r="B86" s="125" t="s">
        <v>492</v>
      </c>
      <c r="C86" s="126" t="s">
        <v>493</v>
      </c>
      <c r="D86" s="125" t="s">
        <v>494</v>
      </c>
      <c r="E86" s="125" t="s">
        <v>495</v>
      </c>
      <c r="F86" s="127">
        <v>20</v>
      </c>
      <c r="G86" s="131">
        <v>0.38</v>
      </c>
      <c r="H86" s="131">
        <v>0.05</v>
      </c>
      <c r="I86" s="132">
        <v>8.9999999999999993E-3</v>
      </c>
      <c r="J86" s="129">
        <f t="shared" si="5"/>
        <v>0.17999999999999997</v>
      </c>
      <c r="K86" s="30">
        <v>0</v>
      </c>
      <c r="L86" s="30">
        <v>0</v>
      </c>
      <c r="M86" s="30">
        <v>0</v>
      </c>
      <c r="N86" s="130" t="s">
        <v>504</v>
      </c>
      <c r="O86" s="95"/>
      <c r="P86" s="95"/>
      <c r="Q86" s="95"/>
      <c r="R86" s="95"/>
      <c r="S86" s="95"/>
      <c r="T86" s="95"/>
      <c r="U86" s="95"/>
      <c r="V86" s="95"/>
      <c r="W86" s="95"/>
      <c r="X86" s="95"/>
      <c r="Y86" s="95"/>
      <c r="Z86" s="95"/>
      <c r="AA86" s="95"/>
      <c r="AB86" s="95"/>
    </row>
    <row r="87" spans="1:28" ht="81.75" customHeight="1" x14ac:dyDescent="0.25">
      <c r="A87" s="654"/>
      <c r="B87" s="133" t="s">
        <v>497</v>
      </c>
      <c r="C87" s="134" t="s">
        <v>498</v>
      </c>
      <c r="D87" s="133" t="s">
        <v>499</v>
      </c>
      <c r="E87" s="133" t="s">
        <v>490</v>
      </c>
      <c r="F87" s="135">
        <v>20</v>
      </c>
      <c r="G87" s="135">
        <v>13</v>
      </c>
      <c r="H87" s="135">
        <v>2</v>
      </c>
      <c r="I87" s="135">
        <v>0.5</v>
      </c>
      <c r="J87" s="136">
        <f t="shared" si="5"/>
        <v>0.25</v>
      </c>
      <c r="K87" s="137">
        <v>0</v>
      </c>
      <c r="L87" s="137">
        <v>0</v>
      </c>
      <c r="M87" s="137">
        <v>0</v>
      </c>
      <c r="N87" s="138" t="s">
        <v>505</v>
      </c>
      <c r="O87" s="95"/>
      <c r="P87" s="95"/>
      <c r="Q87" s="95"/>
      <c r="R87" s="95"/>
      <c r="S87" s="95"/>
      <c r="T87" s="95"/>
      <c r="U87" s="95"/>
      <c r="V87" s="95"/>
      <c r="W87" s="95"/>
      <c r="X87" s="95"/>
      <c r="Y87" s="95"/>
      <c r="Z87" s="95"/>
      <c r="AA87" s="95"/>
      <c r="AB87" s="95"/>
    </row>
    <row r="88" spans="1:28" ht="75" customHeight="1" x14ac:dyDescent="0.25">
      <c r="A88" s="652" t="s">
        <v>449</v>
      </c>
      <c r="B88" s="118" t="s">
        <v>478</v>
      </c>
      <c r="C88" s="119" t="s">
        <v>479</v>
      </c>
      <c r="D88" s="118" t="s">
        <v>480</v>
      </c>
      <c r="E88" s="118" t="s">
        <v>481</v>
      </c>
      <c r="F88" s="120">
        <v>20</v>
      </c>
      <c r="G88" s="120">
        <v>24</v>
      </c>
      <c r="H88" s="120">
        <v>4</v>
      </c>
      <c r="I88" s="121">
        <v>1.9</v>
      </c>
      <c r="J88" s="122">
        <f t="shared" si="5"/>
        <v>0.47499999999999998</v>
      </c>
      <c r="K88" s="123">
        <v>0</v>
      </c>
      <c r="L88" s="123">
        <v>0</v>
      </c>
      <c r="M88" s="123">
        <v>0</v>
      </c>
      <c r="N88" s="124" t="s">
        <v>506</v>
      </c>
      <c r="O88" s="95"/>
      <c r="P88" s="95"/>
      <c r="Q88" s="95"/>
      <c r="R88" s="95"/>
      <c r="S88" s="95"/>
      <c r="T88" s="95"/>
      <c r="U88" s="95"/>
      <c r="V88" s="95"/>
      <c r="W88" s="95"/>
      <c r="X88" s="95"/>
      <c r="Y88" s="95"/>
      <c r="Z88" s="95"/>
      <c r="AA88" s="95"/>
      <c r="AB88" s="95"/>
    </row>
    <row r="89" spans="1:28" ht="70.5" customHeight="1" x14ac:dyDescent="0.25">
      <c r="A89" s="653"/>
      <c r="B89" s="125" t="s">
        <v>483</v>
      </c>
      <c r="C89" s="126" t="s">
        <v>484</v>
      </c>
      <c r="D89" s="125" t="s">
        <v>485</v>
      </c>
      <c r="E89" s="125" t="s">
        <v>481</v>
      </c>
      <c r="F89" s="127">
        <v>20</v>
      </c>
      <c r="G89" s="127">
        <v>15</v>
      </c>
      <c r="H89" s="127">
        <v>2</v>
      </c>
      <c r="I89" s="128">
        <v>1</v>
      </c>
      <c r="J89" s="129">
        <f t="shared" si="5"/>
        <v>0.5</v>
      </c>
      <c r="K89" s="30">
        <v>0</v>
      </c>
      <c r="L89" s="30">
        <v>0</v>
      </c>
      <c r="M89" s="30">
        <v>0</v>
      </c>
      <c r="N89" s="130" t="s">
        <v>507</v>
      </c>
      <c r="O89" s="95"/>
      <c r="P89" s="95"/>
      <c r="Q89" s="95"/>
      <c r="R89" s="95"/>
      <c r="S89" s="95"/>
      <c r="T89" s="95"/>
      <c r="U89" s="95"/>
      <c r="V89" s="95"/>
      <c r="W89" s="95"/>
      <c r="X89" s="95"/>
      <c r="Y89" s="95"/>
      <c r="Z89" s="95"/>
      <c r="AA89" s="95"/>
      <c r="AB89" s="95"/>
    </row>
    <row r="90" spans="1:28" ht="55.5" customHeight="1" x14ac:dyDescent="0.25">
      <c r="A90" s="653"/>
      <c r="B90" s="125" t="s">
        <v>487</v>
      </c>
      <c r="C90" s="126" t="s">
        <v>488</v>
      </c>
      <c r="D90" s="125" t="s">
        <v>489</v>
      </c>
      <c r="E90" s="125" t="s">
        <v>490</v>
      </c>
      <c r="F90" s="127">
        <v>20</v>
      </c>
      <c r="G90" s="127">
        <v>15</v>
      </c>
      <c r="H90" s="127">
        <v>3</v>
      </c>
      <c r="I90" s="127">
        <v>1.03</v>
      </c>
      <c r="J90" s="129">
        <f t="shared" si="5"/>
        <v>0.34333333333333332</v>
      </c>
      <c r="K90" s="30">
        <v>0</v>
      </c>
      <c r="L90" s="30">
        <v>0</v>
      </c>
      <c r="M90" s="30">
        <v>0</v>
      </c>
      <c r="N90" s="130" t="s">
        <v>508</v>
      </c>
      <c r="O90" s="95"/>
      <c r="P90" s="95"/>
      <c r="Q90" s="95"/>
      <c r="R90" s="95"/>
      <c r="S90" s="95"/>
      <c r="T90" s="95"/>
      <c r="U90" s="95"/>
      <c r="V90" s="95"/>
      <c r="W90" s="95"/>
      <c r="X90" s="95"/>
      <c r="Y90" s="95"/>
      <c r="Z90" s="95"/>
      <c r="AA90" s="95"/>
      <c r="AB90" s="95"/>
    </row>
    <row r="91" spans="1:28" ht="78" customHeight="1" x14ac:dyDescent="0.25">
      <c r="A91" s="653"/>
      <c r="B91" s="125" t="s">
        <v>492</v>
      </c>
      <c r="C91" s="126" t="s">
        <v>493</v>
      </c>
      <c r="D91" s="125" t="s">
        <v>494</v>
      </c>
      <c r="E91" s="125" t="s">
        <v>495</v>
      </c>
      <c r="F91" s="127">
        <v>20</v>
      </c>
      <c r="G91" s="131">
        <v>0.38</v>
      </c>
      <c r="H91" s="131">
        <v>0.05</v>
      </c>
      <c r="I91" s="132">
        <v>1.04E-2</v>
      </c>
      <c r="J91" s="129">
        <f t="shared" si="5"/>
        <v>0.20799999999999999</v>
      </c>
      <c r="K91" s="30">
        <v>0</v>
      </c>
      <c r="L91" s="30">
        <v>0</v>
      </c>
      <c r="M91" s="30">
        <v>0</v>
      </c>
      <c r="N91" s="130" t="s">
        <v>509</v>
      </c>
      <c r="O91" s="95"/>
      <c r="P91" s="95"/>
      <c r="Q91" s="95"/>
      <c r="R91" s="95"/>
      <c r="S91" s="95"/>
      <c r="T91" s="95"/>
      <c r="U91" s="95"/>
      <c r="V91" s="95"/>
      <c r="W91" s="95"/>
      <c r="X91" s="95"/>
      <c r="Y91" s="95"/>
      <c r="Z91" s="95"/>
      <c r="AA91" s="95"/>
      <c r="AB91" s="95"/>
    </row>
    <row r="92" spans="1:28" ht="78" customHeight="1" x14ac:dyDescent="0.25">
      <c r="A92" s="654"/>
      <c r="B92" s="133" t="s">
        <v>497</v>
      </c>
      <c r="C92" s="134" t="s">
        <v>498</v>
      </c>
      <c r="D92" s="133" t="s">
        <v>499</v>
      </c>
      <c r="E92" s="133" t="s">
        <v>490</v>
      </c>
      <c r="F92" s="135">
        <v>20</v>
      </c>
      <c r="G92" s="135">
        <v>13</v>
      </c>
      <c r="H92" s="135">
        <v>2</v>
      </c>
      <c r="I92" s="135">
        <v>0.5</v>
      </c>
      <c r="J92" s="136">
        <f t="shared" si="5"/>
        <v>0.25</v>
      </c>
      <c r="K92" s="137">
        <v>0</v>
      </c>
      <c r="L92" s="137">
        <v>0</v>
      </c>
      <c r="M92" s="137">
        <v>0</v>
      </c>
      <c r="N92" s="139" t="s">
        <v>510</v>
      </c>
      <c r="O92" s="95"/>
      <c r="P92" s="95"/>
      <c r="Q92" s="95"/>
      <c r="R92" s="95"/>
      <c r="S92" s="95"/>
      <c r="T92" s="95"/>
      <c r="U92" s="95"/>
      <c r="V92" s="95"/>
      <c r="W92" s="95"/>
      <c r="X92" s="95"/>
      <c r="Y92" s="95"/>
      <c r="Z92" s="95"/>
      <c r="AA92" s="95"/>
      <c r="AB92" s="95"/>
    </row>
    <row r="93" spans="1:28" ht="80.25" customHeight="1" x14ac:dyDescent="0.25">
      <c r="A93" s="652" t="s">
        <v>450</v>
      </c>
      <c r="B93" s="118" t="s">
        <v>478</v>
      </c>
      <c r="C93" s="119" t="s">
        <v>479</v>
      </c>
      <c r="D93" s="118" t="s">
        <v>480</v>
      </c>
      <c r="E93" s="118" t="s">
        <v>481</v>
      </c>
      <c r="F93" s="120">
        <v>20</v>
      </c>
      <c r="G93" s="120">
        <v>24</v>
      </c>
      <c r="H93" s="120">
        <v>4</v>
      </c>
      <c r="I93" s="121">
        <v>2.65</v>
      </c>
      <c r="J93" s="122">
        <f t="shared" si="5"/>
        <v>0.66249999999999998</v>
      </c>
      <c r="K93" s="123">
        <v>0</v>
      </c>
      <c r="L93" s="123">
        <v>0</v>
      </c>
      <c r="M93" s="123">
        <v>0</v>
      </c>
      <c r="N93" s="124" t="s">
        <v>511</v>
      </c>
      <c r="O93" s="95"/>
      <c r="P93" s="95"/>
      <c r="Q93" s="95"/>
      <c r="R93" s="95"/>
      <c r="S93" s="95"/>
      <c r="T93" s="95"/>
      <c r="U93" s="95"/>
      <c r="V93" s="95"/>
      <c r="W93" s="95"/>
      <c r="X93" s="95"/>
      <c r="Y93" s="95"/>
      <c r="Z93" s="95"/>
      <c r="AA93" s="95"/>
      <c r="AB93" s="95"/>
    </row>
    <row r="94" spans="1:28" ht="84" customHeight="1" x14ac:dyDescent="0.25">
      <c r="A94" s="653"/>
      <c r="B94" s="125" t="s">
        <v>483</v>
      </c>
      <c r="C94" s="126" t="s">
        <v>484</v>
      </c>
      <c r="D94" s="125" t="s">
        <v>485</v>
      </c>
      <c r="E94" s="125" t="s">
        <v>481</v>
      </c>
      <c r="F94" s="127">
        <v>20</v>
      </c>
      <c r="G94" s="127">
        <v>15</v>
      </c>
      <c r="H94" s="127">
        <v>2</v>
      </c>
      <c r="I94" s="128">
        <v>1.3</v>
      </c>
      <c r="J94" s="129">
        <f t="shared" si="5"/>
        <v>0.65</v>
      </c>
      <c r="K94" s="30">
        <v>0</v>
      </c>
      <c r="L94" s="30">
        <v>0</v>
      </c>
      <c r="M94" s="30">
        <v>0</v>
      </c>
      <c r="N94" s="130" t="s">
        <v>512</v>
      </c>
      <c r="O94" s="95"/>
      <c r="P94" s="95"/>
      <c r="Q94" s="95"/>
      <c r="R94" s="95"/>
      <c r="S94" s="95"/>
      <c r="T94" s="95"/>
      <c r="U94" s="95"/>
      <c r="V94" s="95"/>
      <c r="W94" s="95"/>
      <c r="X94" s="95"/>
      <c r="Y94" s="95"/>
      <c r="Z94" s="95"/>
      <c r="AA94" s="95"/>
      <c r="AB94" s="95"/>
    </row>
    <row r="95" spans="1:28" ht="73.5" customHeight="1" x14ac:dyDescent="0.25">
      <c r="A95" s="653"/>
      <c r="B95" s="125" t="s">
        <v>487</v>
      </c>
      <c r="C95" s="126" t="s">
        <v>488</v>
      </c>
      <c r="D95" s="125" t="s">
        <v>489</v>
      </c>
      <c r="E95" s="125" t="s">
        <v>490</v>
      </c>
      <c r="F95" s="127">
        <v>20</v>
      </c>
      <c r="G95" s="127">
        <v>15</v>
      </c>
      <c r="H95" s="127">
        <v>3</v>
      </c>
      <c r="I95" s="127">
        <v>1.59</v>
      </c>
      <c r="J95" s="129">
        <f t="shared" si="5"/>
        <v>0.53</v>
      </c>
      <c r="K95" s="30">
        <v>0</v>
      </c>
      <c r="L95" s="30">
        <v>0</v>
      </c>
      <c r="M95" s="30">
        <v>0</v>
      </c>
      <c r="N95" s="130" t="s">
        <v>513</v>
      </c>
      <c r="O95" s="95"/>
      <c r="P95" s="95"/>
      <c r="Q95" s="95"/>
      <c r="R95" s="95"/>
      <c r="S95" s="95"/>
      <c r="T95" s="95"/>
      <c r="U95" s="95"/>
      <c r="V95" s="95"/>
      <c r="W95" s="95"/>
      <c r="X95" s="95"/>
      <c r="Y95" s="95"/>
      <c r="Z95" s="95"/>
      <c r="AA95" s="95"/>
      <c r="AB95" s="95"/>
    </row>
    <row r="96" spans="1:28" ht="75" customHeight="1" x14ac:dyDescent="0.25">
      <c r="A96" s="653"/>
      <c r="B96" s="125" t="s">
        <v>492</v>
      </c>
      <c r="C96" s="126" t="s">
        <v>493</v>
      </c>
      <c r="D96" s="125" t="s">
        <v>494</v>
      </c>
      <c r="E96" s="125" t="s">
        <v>495</v>
      </c>
      <c r="F96" s="127">
        <v>20</v>
      </c>
      <c r="G96" s="131">
        <v>0.38</v>
      </c>
      <c r="H96" s="131">
        <v>0.05</v>
      </c>
      <c r="I96" s="132">
        <v>1.1900000000000001E-2</v>
      </c>
      <c r="J96" s="129">
        <f t="shared" si="5"/>
        <v>0.23800000000000002</v>
      </c>
      <c r="K96" s="30">
        <v>0</v>
      </c>
      <c r="L96" s="30">
        <v>0</v>
      </c>
      <c r="M96" s="30">
        <v>0</v>
      </c>
      <c r="N96" s="130" t="s">
        <v>514</v>
      </c>
      <c r="O96" s="95"/>
      <c r="P96" s="95"/>
      <c r="Q96" s="95"/>
      <c r="R96" s="95"/>
      <c r="S96" s="95"/>
      <c r="T96" s="95"/>
      <c r="U96" s="95"/>
      <c r="V96" s="95"/>
      <c r="W96" s="95"/>
      <c r="X96" s="95"/>
      <c r="Y96" s="95"/>
      <c r="Z96" s="95"/>
      <c r="AA96" s="95"/>
      <c r="AB96" s="95"/>
    </row>
    <row r="97" spans="1:28" ht="77.25" customHeight="1" x14ac:dyDescent="0.25">
      <c r="A97" s="654"/>
      <c r="B97" s="133" t="s">
        <v>497</v>
      </c>
      <c r="C97" s="134" t="s">
        <v>498</v>
      </c>
      <c r="D97" s="133" t="s">
        <v>499</v>
      </c>
      <c r="E97" s="133" t="s">
        <v>490</v>
      </c>
      <c r="F97" s="135">
        <v>20</v>
      </c>
      <c r="G97" s="135">
        <v>13</v>
      </c>
      <c r="H97" s="135">
        <v>2</v>
      </c>
      <c r="I97" s="135">
        <v>1</v>
      </c>
      <c r="J97" s="136">
        <f t="shared" si="5"/>
        <v>0.5</v>
      </c>
      <c r="K97" s="137">
        <v>0</v>
      </c>
      <c r="L97" s="137">
        <v>0</v>
      </c>
      <c r="M97" s="137">
        <v>0</v>
      </c>
      <c r="N97" s="138" t="s">
        <v>515</v>
      </c>
      <c r="O97" s="95"/>
      <c r="P97" s="95"/>
      <c r="Q97" s="95"/>
      <c r="R97" s="95"/>
      <c r="S97" s="95"/>
      <c r="T97" s="95"/>
      <c r="U97" s="95"/>
      <c r="V97" s="95"/>
      <c r="W97" s="95"/>
      <c r="X97" s="95"/>
      <c r="Y97" s="95"/>
      <c r="Z97" s="95"/>
      <c r="AA97" s="95"/>
      <c r="AB97" s="95"/>
    </row>
    <row r="98" spans="1:28" ht="76.5" customHeight="1" x14ac:dyDescent="0.25">
      <c r="A98" s="652" t="s">
        <v>451</v>
      </c>
      <c r="B98" s="118" t="s">
        <v>478</v>
      </c>
      <c r="C98" s="119" t="s">
        <v>479</v>
      </c>
      <c r="D98" s="118" t="s">
        <v>480</v>
      </c>
      <c r="E98" s="118" t="s">
        <v>481</v>
      </c>
      <c r="F98" s="120">
        <v>20</v>
      </c>
      <c r="G98" s="120">
        <v>24</v>
      </c>
      <c r="H98" s="120">
        <v>4</v>
      </c>
      <c r="I98" s="121">
        <v>3.6</v>
      </c>
      <c r="J98" s="122">
        <f t="shared" si="5"/>
        <v>0.9</v>
      </c>
      <c r="K98" s="123">
        <v>0</v>
      </c>
      <c r="L98" s="123">
        <v>0</v>
      </c>
      <c r="M98" s="123">
        <v>0</v>
      </c>
      <c r="N98" s="124" t="s">
        <v>516</v>
      </c>
      <c r="O98" s="95"/>
      <c r="P98" s="95"/>
      <c r="Q98" s="95"/>
      <c r="R98" s="95"/>
      <c r="S98" s="95"/>
      <c r="T98" s="95"/>
      <c r="U98" s="95"/>
      <c r="V98" s="95"/>
      <c r="W98" s="95"/>
      <c r="X98" s="95"/>
      <c r="Y98" s="95"/>
      <c r="Z98" s="95"/>
      <c r="AA98" s="95"/>
      <c r="AB98" s="95"/>
    </row>
    <row r="99" spans="1:28" ht="73.5" customHeight="1" x14ac:dyDescent="0.25">
      <c r="A99" s="653"/>
      <c r="B99" s="125" t="s">
        <v>483</v>
      </c>
      <c r="C99" s="126" t="s">
        <v>484</v>
      </c>
      <c r="D99" s="125" t="s">
        <v>485</v>
      </c>
      <c r="E99" s="125" t="s">
        <v>481</v>
      </c>
      <c r="F99" s="127">
        <v>20</v>
      </c>
      <c r="G99" s="127">
        <v>15</v>
      </c>
      <c r="H99" s="127">
        <v>2</v>
      </c>
      <c r="I99" s="128">
        <v>1.9</v>
      </c>
      <c r="J99" s="129">
        <f t="shared" si="5"/>
        <v>0.95</v>
      </c>
      <c r="K99" s="30">
        <v>0</v>
      </c>
      <c r="L99" s="30">
        <v>0</v>
      </c>
      <c r="M99" s="30">
        <v>0</v>
      </c>
      <c r="N99" s="130" t="s">
        <v>517</v>
      </c>
      <c r="O99" s="95"/>
      <c r="P99" s="95"/>
      <c r="Q99" s="95"/>
      <c r="R99" s="95"/>
      <c r="S99" s="95"/>
      <c r="T99" s="95"/>
      <c r="U99" s="95"/>
      <c r="V99" s="95"/>
      <c r="W99" s="95"/>
      <c r="X99" s="95"/>
      <c r="Y99" s="95"/>
      <c r="Z99" s="95"/>
      <c r="AA99" s="95"/>
      <c r="AB99" s="95"/>
    </row>
    <row r="100" spans="1:28" ht="75.75" customHeight="1" x14ac:dyDescent="0.25">
      <c r="A100" s="653"/>
      <c r="B100" s="125" t="s">
        <v>487</v>
      </c>
      <c r="C100" s="126" t="s">
        <v>488</v>
      </c>
      <c r="D100" s="125" t="s">
        <v>489</v>
      </c>
      <c r="E100" s="125" t="s">
        <v>490</v>
      </c>
      <c r="F100" s="127">
        <v>20</v>
      </c>
      <c r="G100" s="127">
        <v>15</v>
      </c>
      <c r="H100" s="127">
        <v>3</v>
      </c>
      <c r="I100" s="127">
        <v>2.2599999999999998</v>
      </c>
      <c r="J100" s="129">
        <f t="shared" si="5"/>
        <v>0.7533333333333333</v>
      </c>
      <c r="K100" s="30">
        <v>0</v>
      </c>
      <c r="L100" s="30">
        <v>0</v>
      </c>
      <c r="M100" s="30">
        <v>0</v>
      </c>
      <c r="N100" s="130" t="s">
        <v>518</v>
      </c>
      <c r="O100" s="95"/>
      <c r="P100" s="95"/>
      <c r="Q100" s="95"/>
      <c r="R100" s="95"/>
      <c r="S100" s="95"/>
      <c r="T100" s="95"/>
      <c r="U100" s="95"/>
      <c r="V100" s="95"/>
      <c r="W100" s="95"/>
      <c r="X100" s="95"/>
      <c r="Y100" s="95"/>
      <c r="Z100" s="95"/>
      <c r="AA100" s="95"/>
      <c r="AB100" s="95"/>
    </row>
    <row r="101" spans="1:28" ht="73.5" customHeight="1" x14ac:dyDescent="0.25">
      <c r="A101" s="653"/>
      <c r="B101" s="125" t="s">
        <v>492</v>
      </c>
      <c r="C101" s="126" t="s">
        <v>493</v>
      </c>
      <c r="D101" s="125" t="s">
        <v>494</v>
      </c>
      <c r="E101" s="125" t="s">
        <v>495</v>
      </c>
      <c r="F101" s="127">
        <v>20</v>
      </c>
      <c r="G101" s="131">
        <v>0.38</v>
      </c>
      <c r="H101" s="131">
        <v>0.05</v>
      </c>
      <c r="I101" s="132">
        <v>1.54E-2</v>
      </c>
      <c r="J101" s="129">
        <f t="shared" si="5"/>
        <v>0.308</v>
      </c>
      <c r="K101" s="30">
        <v>0</v>
      </c>
      <c r="L101" s="30">
        <v>0</v>
      </c>
      <c r="M101" s="30">
        <v>0</v>
      </c>
      <c r="N101" s="130" t="s">
        <v>519</v>
      </c>
      <c r="O101" s="95"/>
      <c r="P101" s="95"/>
      <c r="Q101" s="95"/>
      <c r="R101" s="95"/>
      <c r="S101" s="95"/>
      <c r="T101" s="95"/>
      <c r="U101" s="95"/>
      <c r="V101" s="95"/>
      <c r="W101" s="95"/>
      <c r="X101" s="95"/>
      <c r="Y101" s="95"/>
      <c r="Z101" s="95"/>
      <c r="AA101" s="95"/>
      <c r="AB101" s="95"/>
    </row>
    <row r="102" spans="1:28" ht="81" customHeight="1" x14ac:dyDescent="0.25">
      <c r="A102" s="654"/>
      <c r="B102" s="133" t="s">
        <v>497</v>
      </c>
      <c r="C102" s="134" t="s">
        <v>498</v>
      </c>
      <c r="D102" s="133" t="s">
        <v>499</v>
      </c>
      <c r="E102" s="133" t="s">
        <v>490</v>
      </c>
      <c r="F102" s="135">
        <v>20</v>
      </c>
      <c r="G102" s="135">
        <v>13</v>
      </c>
      <c r="H102" s="135">
        <v>2</v>
      </c>
      <c r="I102" s="135">
        <v>1</v>
      </c>
      <c r="J102" s="136">
        <f t="shared" si="5"/>
        <v>0.5</v>
      </c>
      <c r="K102" s="137">
        <v>0</v>
      </c>
      <c r="L102" s="137">
        <v>0</v>
      </c>
      <c r="M102" s="137">
        <v>0</v>
      </c>
      <c r="N102" s="138" t="s">
        <v>520</v>
      </c>
      <c r="O102" s="95"/>
      <c r="P102" s="95"/>
      <c r="Q102" s="95"/>
      <c r="R102" s="95"/>
      <c r="S102" s="95"/>
      <c r="T102" s="95"/>
      <c r="U102" s="95"/>
      <c r="V102" s="95"/>
      <c r="W102" s="95"/>
      <c r="X102" s="95"/>
      <c r="Y102" s="95"/>
      <c r="Z102" s="95"/>
      <c r="AA102" s="95"/>
      <c r="AB102" s="95"/>
    </row>
    <row r="103" spans="1:28" ht="65.25" customHeight="1" x14ac:dyDescent="0.25">
      <c r="A103" s="652" t="s">
        <v>452</v>
      </c>
      <c r="B103" s="118" t="s">
        <v>478</v>
      </c>
      <c r="C103" s="119" t="s">
        <v>479</v>
      </c>
      <c r="D103" s="118" t="s">
        <v>480</v>
      </c>
      <c r="E103" s="118" t="s">
        <v>481</v>
      </c>
      <c r="F103" s="120">
        <v>20</v>
      </c>
      <c r="G103" s="120">
        <v>24</v>
      </c>
      <c r="H103" s="120">
        <v>4</v>
      </c>
      <c r="I103" s="121">
        <v>4</v>
      </c>
      <c r="J103" s="122">
        <f t="shared" si="5"/>
        <v>1</v>
      </c>
      <c r="K103" s="123">
        <v>0</v>
      </c>
      <c r="L103" s="123">
        <v>0</v>
      </c>
      <c r="M103" s="123">
        <v>0</v>
      </c>
      <c r="N103" s="124" t="s">
        <v>521</v>
      </c>
      <c r="O103" s="95"/>
      <c r="P103" s="95"/>
      <c r="Q103" s="95"/>
      <c r="R103" s="95"/>
      <c r="S103" s="95"/>
      <c r="T103" s="95"/>
      <c r="U103" s="95"/>
      <c r="V103" s="95"/>
      <c r="W103" s="95"/>
      <c r="X103" s="95"/>
      <c r="Y103" s="95"/>
      <c r="Z103" s="95"/>
      <c r="AA103" s="95"/>
      <c r="AB103" s="95"/>
    </row>
    <row r="104" spans="1:28" ht="90.75" customHeight="1" x14ac:dyDescent="0.25">
      <c r="A104" s="653"/>
      <c r="B104" s="125" t="s">
        <v>483</v>
      </c>
      <c r="C104" s="126" t="s">
        <v>484</v>
      </c>
      <c r="D104" s="125" t="s">
        <v>485</v>
      </c>
      <c r="E104" s="125" t="s">
        <v>481</v>
      </c>
      <c r="F104" s="127">
        <v>20</v>
      </c>
      <c r="G104" s="127">
        <v>15</v>
      </c>
      <c r="H104" s="127">
        <v>2</v>
      </c>
      <c r="I104" s="128">
        <v>2</v>
      </c>
      <c r="J104" s="129">
        <f t="shared" si="5"/>
        <v>1</v>
      </c>
      <c r="K104" s="30">
        <v>0</v>
      </c>
      <c r="L104" s="30">
        <v>0</v>
      </c>
      <c r="M104" s="30">
        <v>0</v>
      </c>
      <c r="N104" s="130" t="s">
        <v>522</v>
      </c>
      <c r="O104" s="95"/>
      <c r="P104" s="95"/>
      <c r="Q104" s="95"/>
      <c r="R104" s="95"/>
      <c r="S104" s="95"/>
      <c r="T104" s="95"/>
      <c r="U104" s="95"/>
      <c r="V104" s="95"/>
      <c r="W104" s="95"/>
      <c r="X104" s="95"/>
      <c r="Y104" s="95"/>
      <c r="Z104" s="95"/>
      <c r="AA104" s="95"/>
      <c r="AB104" s="95"/>
    </row>
    <row r="105" spans="1:28" ht="75.75" customHeight="1" x14ac:dyDescent="0.25">
      <c r="A105" s="653"/>
      <c r="B105" s="125" t="s">
        <v>487</v>
      </c>
      <c r="C105" s="126" t="s">
        <v>488</v>
      </c>
      <c r="D105" s="125" t="s">
        <v>489</v>
      </c>
      <c r="E105" s="125" t="s">
        <v>490</v>
      </c>
      <c r="F105" s="127">
        <v>20</v>
      </c>
      <c r="G105" s="127">
        <v>15</v>
      </c>
      <c r="H105" s="127">
        <v>3</v>
      </c>
      <c r="I105" s="127">
        <v>2.81</v>
      </c>
      <c r="J105" s="129">
        <f t="shared" si="5"/>
        <v>0.93666666666666665</v>
      </c>
      <c r="K105" s="30">
        <v>0</v>
      </c>
      <c r="L105" s="30">
        <v>0</v>
      </c>
      <c r="M105" s="30">
        <v>0</v>
      </c>
      <c r="N105" s="130" t="s">
        <v>523</v>
      </c>
      <c r="O105" s="95"/>
      <c r="P105" s="95"/>
      <c r="Q105" s="95"/>
      <c r="R105" s="95"/>
      <c r="S105" s="95"/>
      <c r="T105" s="95"/>
      <c r="U105" s="95"/>
      <c r="V105" s="95"/>
      <c r="W105" s="95"/>
      <c r="X105" s="95"/>
      <c r="Y105" s="95"/>
      <c r="Z105" s="95"/>
      <c r="AA105" s="95"/>
      <c r="AB105" s="95"/>
    </row>
    <row r="106" spans="1:28" ht="105.75" customHeight="1" x14ac:dyDescent="0.25">
      <c r="A106" s="653"/>
      <c r="B106" s="125" t="s">
        <v>492</v>
      </c>
      <c r="C106" s="126" t="s">
        <v>493</v>
      </c>
      <c r="D106" s="125" t="s">
        <v>494</v>
      </c>
      <c r="E106" s="125" t="s">
        <v>495</v>
      </c>
      <c r="F106" s="127">
        <v>20</v>
      </c>
      <c r="G106" s="131">
        <v>0.38</v>
      </c>
      <c r="H106" s="131">
        <v>0.05</v>
      </c>
      <c r="I106" s="132">
        <v>3.0700000000000002E-2</v>
      </c>
      <c r="J106" s="129">
        <f t="shared" si="5"/>
        <v>0.61399999999999999</v>
      </c>
      <c r="K106" s="30">
        <v>0</v>
      </c>
      <c r="L106" s="30">
        <v>0</v>
      </c>
      <c r="M106" s="30">
        <v>0</v>
      </c>
      <c r="N106" s="130" t="s">
        <v>524</v>
      </c>
      <c r="O106" s="95"/>
      <c r="P106" s="95"/>
      <c r="Q106" s="95"/>
      <c r="R106" s="95"/>
      <c r="S106" s="95"/>
      <c r="T106" s="95"/>
      <c r="U106" s="95"/>
      <c r="V106" s="95"/>
      <c r="W106" s="95"/>
      <c r="X106" s="95"/>
      <c r="Y106" s="95"/>
      <c r="Z106" s="95"/>
      <c r="AA106" s="95"/>
      <c r="AB106" s="95"/>
    </row>
    <row r="107" spans="1:28" ht="120.75" customHeight="1" x14ac:dyDescent="0.25">
      <c r="A107" s="654"/>
      <c r="B107" s="133" t="s">
        <v>497</v>
      </c>
      <c r="C107" s="134" t="s">
        <v>498</v>
      </c>
      <c r="D107" s="133" t="s">
        <v>499</v>
      </c>
      <c r="E107" s="133" t="s">
        <v>490</v>
      </c>
      <c r="F107" s="135">
        <v>20</v>
      </c>
      <c r="G107" s="135">
        <v>13</v>
      </c>
      <c r="H107" s="135">
        <v>2</v>
      </c>
      <c r="I107" s="135">
        <v>1.95</v>
      </c>
      <c r="J107" s="136">
        <f t="shared" si="5"/>
        <v>0.97499999999999998</v>
      </c>
      <c r="K107" s="137">
        <v>0</v>
      </c>
      <c r="L107" s="137">
        <v>0</v>
      </c>
      <c r="M107" s="137">
        <v>0</v>
      </c>
      <c r="N107" s="138" t="s">
        <v>525</v>
      </c>
      <c r="O107" s="95"/>
      <c r="P107" s="95"/>
      <c r="Q107" s="95"/>
      <c r="R107" s="95"/>
      <c r="S107" s="95"/>
      <c r="T107" s="95"/>
      <c r="U107" s="95"/>
      <c r="V107" s="95"/>
      <c r="W107" s="95"/>
      <c r="X107" s="95"/>
      <c r="Y107" s="95"/>
      <c r="Z107" s="95"/>
      <c r="AA107" s="95"/>
      <c r="AB107" s="95"/>
    </row>
    <row r="108" spans="1:28" ht="15.75" customHeight="1" x14ac:dyDescent="0.25">
      <c r="A108" s="140"/>
      <c r="B108" s="139"/>
      <c r="C108" s="141"/>
      <c r="D108" s="139"/>
      <c r="E108" s="139"/>
      <c r="F108" s="142"/>
      <c r="G108" s="142"/>
      <c r="H108" s="142"/>
      <c r="I108" s="142"/>
      <c r="J108" s="143"/>
      <c r="K108" s="144"/>
      <c r="L108" s="144"/>
      <c r="M108" s="144"/>
      <c r="N108" s="145"/>
      <c r="O108" s="95"/>
      <c r="P108" s="95"/>
      <c r="Q108" s="95"/>
      <c r="R108" s="95"/>
      <c r="S108" s="95"/>
      <c r="T108" s="95"/>
      <c r="U108" s="95"/>
      <c r="V108" s="95"/>
      <c r="W108" s="95"/>
      <c r="X108" s="95"/>
      <c r="Y108" s="95"/>
      <c r="Z108" s="95"/>
      <c r="AA108" s="95"/>
      <c r="AB108" s="95"/>
    </row>
    <row r="109" spans="1:28" ht="16.5" customHeight="1" x14ac:dyDescent="0.25">
      <c r="A109" s="95"/>
      <c r="B109" s="95"/>
      <c r="C109" s="95"/>
      <c r="D109" s="95"/>
      <c r="E109" s="95"/>
      <c r="F109" s="95"/>
      <c r="G109" s="95"/>
      <c r="H109" s="95"/>
      <c r="I109" s="95"/>
      <c r="J109" s="95"/>
      <c r="K109" s="95"/>
      <c r="L109" s="95"/>
      <c r="M109" s="95"/>
      <c r="N109" s="95"/>
      <c r="O109" s="95"/>
      <c r="P109" s="95"/>
      <c r="Q109" s="95"/>
      <c r="R109" s="95"/>
      <c r="S109" s="95"/>
      <c r="T109" s="95"/>
      <c r="U109" s="95"/>
      <c r="V109" s="95"/>
      <c r="W109" s="95"/>
      <c r="X109" s="95"/>
      <c r="Y109" s="95"/>
      <c r="Z109" s="95"/>
      <c r="AA109" s="95"/>
      <c r="AB109" s="95"/>
    </row>
    <row r="110" spans="1:28" ht="15.75" customHeight="1" x14ac:dyDescent="0.25">
      <c r="A110" s="651" t="s">
        <v>526</v>
      </c>
      <c r="B110" s="469"/>
      <c r="C110" s="469"/>
      <c r="D110" s="469"/>
      <c r="E110" s="469"/>
      <c r="F110" s="469"/>
      <c r="G110" s="469"/>
      <c r="H110" s="469"/>
      <c r="I110" s="469"/>
      <c r="J110" s="469"/>
      <c r="K110" s="469"/>
      <c r="L110" s="469"/>
      <c r="M110" s="469"/>
      <c r="N110" s="561"/>
      <c r="O110" s="95"/>
      <c r="P110" s="95"/>
      <c r="Q110" s="95"/>
      <c r="R110" s="95"/>
      <c r="S110" s="95"/>
      <c r="T110" s="95"/>
      <c r="U110" s="95"/>
      <c r="V110" s="95"/>
      <c r="W110" s="95"/>
      <c r="X110" s="95"/>
      <c r="Y110" s="95"/>
      <c r="Z110" s="95"/>
      <c r="AA110" s="95"/>
      <c r="AB110" s="95"/>
    </row>
    <row r="111" spans="1:28" ht="44.25" customHeight="1" x14ac:dyDescent="0.25">
      <c r="A111" s="96" t="s">
        <v>26</v>
      </c>
      <c r="B111" s="97" t="s">
        <v>465</v>
      </c>
      <c r="C111" s="97" t="s">
        <v>466</v>
      </c>
      <c r="D111" s="97" t="s">
        <v>467</v>
      </c>
      <c r="E111" s="97" t="s">
        <v>468</v>
      </c>
      <c r="F111" s="97" t="s">
        <v>527</v>
      </c>
      <c r="G111" s="97" t="s">
        <v>470</v>
      </c>
      <c r="H111" s="97" t="s">
        <v>528</v>
      </c>
      <c r="I111" s="97" t="s">
        <v>529</v>
      </c>
      <c r="J111" s="146" t="s">
        <v>530</v>
      </c>
      <c r="K111" s="97" t="s">
        <v>474</v>
      </c>
      <c r="L111" s="97" t="s">
        <v>475</v>
      </c>
      <c r="M111" s="97" t="s">
        <v>476</v>
      </c>
      <c r="N111" s="117" t="s">
        <v>477</v>
      </c>
      <c r="O111" s="95"/>
      <c r="P111" s="95"/>
      <c r="Q111" s="95"/>
      <c r="R111" s="95"/>
      <c r="S111" s="95"/>
      <c r="T111" s="95"/>
      <c r="U111" s="95"/>
      <c r="V111" s="95"/>
      <c r="W111" s="95"/>
      <c r="X111" s="95"/>
      <c r="Y111" s="95"/>
      <c r="Z111" s="95"/>
      <c r="AA111" s="95"/>
      <c r="AB111" s="95"/>
    </row>
    <row r="112" spans="1:28" ht="67.5" customHeight="1" x14ac:dyDescent="0.25">
      <c r="A112" s="652" t="s">
        <v>454</v>
      </c>
      <c r="B112" s="118" t="s">
        <v>478</v>
      </c>
      <c r="C112" s="119" t="s">
        <v>479</v>
      </c>
      <c r="D112" s="118" t="s">
        <v>480</v>
      </c>
      <c r="E112" s="118" t="s">
        <v>481</v>
      </c>
      <c r="F112" s="120">
        <v>20</v>
      </c>
      <c r="G112" s="120">
        <v>24</v>
      </c>
      <c r="H112" s="120">
        <v>3</v>
      </c>
      <c r="I112" s="147">
        <v>0.13</v>
      </c>
      <c r="J112" s="148">
        <f t="shared" ref="J112:J114" si="6">I112/H112</f>
        <v>4.3333333333333335E-2</v>
      </c>
      <c r="K112" s="147">
        <v>0</v>
      </c>
      <c r="L112" s="147">
        <v>0</v>
      </c>
      <c r="M112" s="147">
        <v>0</v>
      </c>
      <c r="N112" s="149" t="s">
        <v>531</v>
      </c>
      <c r="O112" s="95"/>
      <c r="P112" s="95"/>
      <c r="Q112" s="95"/>
      <c r="R112" s="95"/>
      <c r="S112" s="95"/>
      <c r="T112" s="95"/>
      <c r="U112" s="95"/>
      <c r="V112" s="95"/>
      <c r="W112" s="95"/>
      <c r="X112" s="95"/>
      <c r="Y112" s="95"/>
      <c r="Z112" s="95"/>
      <c r="AA112" s="95"/>
      <c r="AB112" s="95"/>
    </row>
    <row r="113" spans="1:28" ht="84" customHeight="1" x14ac:dyDescent="0.25">
      <c r="A113" s="653"/>
      <c r="B113" s="125" t="s">
        <v>483</v>
      </c>
      <c r="C113" s="126" t="s">
        <v>484</v>
      </c>
      <c r="D113" s="125" t="s">
        <v>485</v>
      </c>
      <c r="E113" s="125" t="s">
        <v>481</v>
      </c>
      <c r="F113" s="127">
        <v>20</v>
      </c>
      <c r="G113" s="127">
        <v>15</v>
      </c>
      <c r="H113" s="127">
        <v>2</v>
      </c>
      <c r="I113" s="147">
        <v>0.06</v>
      </c>
      <c r="J113" s="148">
        <f t="shared" si="6"/>
        <v>0.03</v>
      </c>
      <c r="K113" s="147">
        <v>0</v>
      </c>
      <c r="L113" s="147">
        <v>0</v>
      </c>
      <c r="M113" s="147">
        <v>0</v>
      </c>
      <c r="N113" s="149" t="s">
        <v>532</v>
      </c>
      <c r="O113" s="95"/>
      <c r="P113" s="95"/>
      <c r="Q113" s="95"/>
      <c r="R113" s="95"/>
      <c r="S113" s="95"/>
      <c r="T113" s="95"/>
      <c r="U113" s="95"/>
      <c r="V113" s="95"/>
      <c r="W113" s="95"/>
      <c r="X113" s="95"/>
      <c r="Y113" s="95"/>
      <c r="Z113" s="95"/>
      <c r="AA113" s="95"/>
      <c r="AB113" s="95"/>
    </row>
    <row r="114" spans="1:28" ht="70.5" customHeight="1" x14ac:dyDescent="0.25">
      <c r="A114" s="653"/>
      <c r="B114" s="125" t="s">
        <v>487</v>
      </c>
      <c r="C114" s="126" t="s">
        <v>488</v>
      </c>
      <c r="D114" s="125" t="s">
        <v>489</v>
      </c>
      <c r="E114" s="125" t="s">
        <v>490</v>
      </c>
      <c r="F114" s="127">
        <v>20</v>
      </c>
      <c r="G114" s="127">
        <v>15</v>
      </c>
      <c r="H114" s="127">
        <v>4</v>
      </c>
      <c r="I114" s="147">
        <v>0.08</v>
      </c>
      <c r="J114" s="148">
        <f t="shared" si="6"/>
        <v>0.02</v>
      </c>
      <c r="K114" s="147">
        <v>0.19</v>
      </c>
      <c r="L114" s="147">
        <v>0.16</v>
      </c>
      <c r="M114" s="148">
        <f t="shared" ref="M114:M116" si="7">+L114/K114</f>
        <v>0.84210526315789469</v>
      </c>
      <c r="N114" s="149" t="s">
        <v>533</v>
      </c>
      <c r="O114" s="95"/>
      <c r="P114" s="95"/>
      <c r="Q114" s="95"/>
      <c r="R114" s="95"/>
      <c r="S114" s="95"/>
      <c r="T114" s="95"/>
      <c r="U114" s="95"/>
      <c r="V114" s="95"/>
      <c r="W114" s="95"/>
      <c r="X114" s="95"/>
      <c r="Y114" s="95"/>
      <c r="Z114" s="95"/>
      <c r="AA114" s="95"/>
      <c r="AB114" s="95"/>
    </row>
    <row r="115" spans="1:28" ht="93" customHeight="1" x14ac:dyDescent="0.25">
      <c r="A115" s="653"/>
      <c r="B115" s="125" t="s">
        <v>492</v>
      </c>
      <c r="C115" s="126" t="s">
        <v>493</v>
      </c>
      <c r="D115" s="125" t="s">
        <v>494</v>
      </c>
      <c r="E115" s="125" t="s">
        <v>495</v>
      </c>
      <c r="F115" s="127">
        <v>20</v>
      </c>
      <c r="G115" s="131">
        <v>0.38</v>
      </c>
      <c r="H115" s="132">
        <v>7.0000000000000007E-2</v>
      </c>
      <c r="I115" s="150">
        <v>4.1999999999999997E-3</v>
      </c>
      <c r="J115" s="150">
        <f>+I115/H115</f>
        <v>5.9999999999999991E-2</v>
      </c>
      <c r="K115" s="150">
        <v>1.9300000000000001E-2</v>
      </c>
      <c r="L115" s="150">
        <v>2.9999999999999997E-4</v>
      </c>
      <c r="M115" s="148">
        <f t="shared" si="7"/>
        <v>1.55440414507772E-2</v>
      </c>
      <c r="N115" s="149" t="s">
        <v>534</v>
      </c>
      <c r="O115" s="95"/>
      <c r="P115" s="95"/>
      <c r="Q115" s="95"/>
      <c r="R115" s="95"/>
      <c r="S115" s="95"/>
      <c r="T115" s="95"/>
      <c r="U115" s="95"/>
      <c r="V115" s="95"/>
      <c r="W115" s="95"/>
      <c r="X115" s="95"/>
      <c r="Y115" s="95"/>
      <c r="Z115" s="95"/>
      <c r="AA115" s="95"/>
      <c r="AB115" s="95"/>
    </row>
    <row r="116" spans="1:28" ht="57.75" customHeight="1" x14ac:dyDescent="0.25">
      <c r="A116" s="654"/>
      <c r="B116" s="133" t="s">
        <v>497</v>
      </c>
      <c r="C116" s="134" t="s">
        <v>498</v>
      </c>
      <c r="D116" s="133" t="s">
        <v>499</v>
      </c>
      <c r="E116" s="133" t="s">
        <v>490</v>
      </c>
      <c r="F116" s="135">
        <v>20</v>
      </c>
      <c r="G116" s="135">
        <v>13</v>
      </c>
      <c r="H116" s="135">
        <v>3</v>
      </c>
      <c r="I116" s="151">
        <v>0.08</v>
      </c>
      <c r="J116" s="152">
        <f t="shared" ref="J116:J119" si="8">I116/H116</f>
        <v>2.6666666666666668E-2</v>
      </c>
      <c r="K116" s="151">
        <v>0.05</v>
      </c>
      <c r="L116" s="151">
        <v>0.01</v>
      </c>
      <c r="M116" s="148">
        <f t="shared" si="7"/>
        <v>0.19999999999999998</v>
      </c>
      <c r="N116" s="149" t="s">
        <v>535</v>
      </c>
      <c r="O116" s="95"/>
      <c r="P116" s="95"/>
      <c r="Q116" s="95"/>
      <c r="R116" s="95"/>
      <c r="S116" s="95"/>
      <c r="T116" s="95"/>
      <c r="U116" s="95"/>
      <c r="V116" s="95"/>
      <c r="W116" s="95"/>
      <c r="X116" s="95"/>
      <c r="Y116" s="95"/>
      <c r="Z116" s="95"/>
      <c r="AA116" s="95"/>
      <c r="AB116" s="95"/>
    </row>
    <row r="117" spans="1:28" ht="60.75" customHeight="1" x14ac:dyDescent="0.25">
      <c r="A117" s="652" t="s">
        <v>456</v>
      </c>
      <c r="B117" s="118" t="s">
        <v>478</v>
      </c>
      <c r="C117" s="119" t="s">
        <v>479</v>
      </c>
      <c r="D117" s="118" t="s">
        <v>480</v>
      </c>
      <c r="E117" s="118" t="s">
        <v>481</v>
      </c>
      <c r="F117" s="120">
        <v>20</v>
      </c>
      <c r="G117" s="120">
        <v>24</v>
      </c>
      <c r="H117" s="120">
        <v>3</v>
      </c>
      <c r="I117" s="147">
        <v>0.28000000000000003</v>
      </c>
      <c r="J117" s="148">
        <f t="shared" si="8"/>
        <v>9.3333333333333338E-2</v>
      </c>
      <c r="K117" s="147">
        <v>0</v>
      </c>
      <c r="L117" s="147">
        <v>0</v>
      </c>
      <c r="M117" s="147">
        <v>0</v>
      </c>
      <c r="N117" s="149" t="s">
        <v>536</v>
      </c>
      <c r="O117" s="95"/>
      <c r="P117" s="95"/>
      <c r="Q117" s="95"/>
      <c r="R117" s="95"/>
      <c r="S117" s="95"/>
      <c r="T117" s="95"/>
      <c r="U117" s="95"/>
      <c r="V117" s="95"/>
      <c r="W117" s="95"/>
      <c r="X117" s="95"/>
      <c r="Y117" s="95"/>
      <c r="Z117" s="95"/>
      <c r="AA117" s="95"/>
      <c r="AB117" s="95"/>
    </row>
    <row r="118" spans="1:28" ht="66.75" customHeight="1" x14ac:dyDescent="0.25">
      <c r="A118" s="653"/>
      <c r="B118" s="125" t="s">
        <v>483</v>
      </c>
      <c r="C118" s="126" t="s">
        <v>484</v>
      </c>
      <c r="D118" s="125" t="s">
        <v>485</v>
      </c>
      <c r="E118" s="125" t="s">
        <v>481</v>
      </c>
      <c r="F118" s="127">
        <v>20</v>
      </c>
      <c r="G118" s="127">
        <v>15</v>
      </c>
      <c r="H118" s="127">
        <v>2</v>
      </c>
      <c r="I118" s="147">
        <v>0.16</v>
      </c>
      <c r="J118" s="148">
        <f t="shared" si="8"/>
        <v>0.08</v>
      </c>
      <c r="K118" s="147">
        <v>0</v>
      </c>
      <c r="L118" s="147">
        <v>0</v>
      </c>
      <c r="M118" s="147">
        <v>0</v>
      </c>
      <c r="N118" s="149" t="s">
        <v>537</v>
      </c>
      <c r="O118" s="95"/>
      <c r="P118" s="95"/>
      <c r="Q118" s="95"/>
      <c r="R118" s="95"/>
      <c r="S118" s="95"/>
      <c r="T118" s="95"/>
      <c r="U118" s="95"/>
      <c r="V118" s="95"/>
      <c r="W118" s="95"/>
      <c r="X118" s="95"/>
      <c r="Y118" s="95"/>
      <c r="Z118" s="95"/>
      <c r="AA118" s="95"/>
      <c r="AB118" s="95"/>
    </row>
    <row r="119" spans="1:28" ht="186" customHeight="1" x14ac:dyDescent="0.25">
      <c r="A119" s="653"/>
      <c r="B119" s="125" t="s">
        <v>487</v>
      </c>
      <c r="C119" s="126" t="s">
        <v>488</v>
      </c>
      <c r="D119" s="125" t="s">
        <v>489</v>
      </c>
      <c r="E119" s="125" t="s">
        <v>490</v>
      </c>
      <c r="F119" s="127">
        <v>20</v>
      </c>
      <c r="G119" s="127">
        <v>15</v>
      </c>
      <c r="H119" s="127">
        <v>4</v>
      </c>
      <c r="I119" s="147">
        <v>0.21</v>
      </c>
      <c r="J119" s="148">
        <f t="shared" si="8"/>
        <v>5.2499999999999998E-2</v>
      </c>
      <c r="K119" s="147">
        <v>0.19</v>
      </c>
      <c r="L119" s="147">
        <v>0.19</v>
      </c>
      <c r="M119" s="148">
        <f t="shared" ref="M119:M121" si="9">+L119/K119</f>
        <v>1</v>
      </c>
      <c r="N119" s="149" t="s">
        <v>538</v>
      </c>
      <c r="O119" s="95"/>
      <c r="P119" s="95"/>
      <c r="Q119" s="95"/>
      <c r="R119" s="95"/>
      <c r="S119" s="95"/>
      <c r="T119" s="95"/>
      <c r="U119" s="95"/>
      <c r="V119" s="95"/>
      <c r="W119" s="95"/>
      <c r="X119" s="95"/>
      <c r="Y119" s="95"/>
      <c r="Z119" s="95"/>
      <c r="AA119" s="95"/>
      <c r="AB119" s="95"/>
    </row>
    <row r="120" spans="1:28" ht="63" customHeight="1" x14ac:dyDescent="0.25">
      <c r="A120" s="653"/>
      <c r="B120" s="125" t="s">
        <v>492</v>
      </c>
      <c r="C120" s="126" t="s">
        <v>493</v>
      </c>
      <c r="D120" s="125" t="s">
        <v>494</v>
      </c>
      <c r="E120" s="125" t="s">
        <v>495</v>
      </c>
      <c r="F120" s="127">
        <v>20</v>
      </c>
      <c r="G120" s="131">
        <v>0.38</v>
      </c>
      <c r="H120" s="132">
        <v>7.0000000000000007E-2</v>
      </c>
      <c r="I120" s="150">
        <v>5.4000000000000003E-3</v>
      </c>
      <c r="J120" s="150">
        <f>+I120/H120</f>
        <v>7.7142857142857138E-2</v>
      </c>
      <c r="K120" s="150">
        <v>1.9300000000000001E-2</v>
      </c>
      <c r="L120" s="150">
        <v>3.5999999999999999E-3</v>
      </c>
      <c r="M120" s="148">
        <f t="shared" si="9"/>
        <v>0.18652849740932642</v>
      </c>
      <c r="N120" s="149" t="s">
        <v>534</v>
      </c>
      <c r="O120" s="95"/>
      <c r="P120" s="95"/>
      <c r="Q120" s="95"/>
      <c r="R120" s="95"/>
      <c r="S120" s="95"/>
      <c r="T120" s="95"/>
      <c r="U120" s="95"/>
      <c r="V120" s="95"/>
      <c r="W120" s="95"/>
      <c r="X120" s="95"/>
      <c r="Y120" s="95"/>
      <c r="Z120" s="95"/>
      <c r="AA120" s="95"/>
      <c r="AB120" s="95"/>
    </row>
    <row r="121" spans="1:28" ht="81.75" customHeight="1" x14ac:dyDescent="0.25">
      <c r="A121" s="654"/>
      <c r="B121" s="133" t="s">
        <v>497</v>
      </c>
      <c r="C121" s="134" t="s">
        <v>498</v>
      </c>
      <c r="D121" s="133" t="s">
        <v>499</v>
      </c>
      <c r="E121" s="133" t="s">
        <v>490</v>
      </c>
      <c r="F121" s="135">
        <v>20</v>
      </c>
      <c r="G121" s="135">
        <v>13</v>
      </c>
      <c r="H121" s="135">
        <v>3</v>
      </c>
      <c r="I121" s="151">
        <v>0.22</v>
      </c>
      <c r="J121" s="152">
        <f t="shared" ref="J121:J124" si="10">I121/H121</f>
        <v>7.3333333333333334E-2</v>
      </c>
      <c r="K121" s="151">
        <v>0.05</v>
      </c>
      <c r="L121" s="151">
        <v>0.02</v>
      </c>
      <c r="M121" s="152">
        <f t="shared" si="9"/>
        <v>0.39999999999999997</v>
      </c>
      <c r="N121" s="149" t="s">
        <v>539</v>
      </c>
      <c r="O121" s="95"/>
      <c r="P121" s="95"/>
      <c r="Q121" s="95"/>
      <c r="R121" s="95"/>
      <c r="S121" s="95"/>
      <c r="T121" s="95"/>
      <c r="U121" s="95"/>
      <c r="V121" s="95"/>
      <c r="W121" s="95"/>
      <c r="X121" s="95"/>
      <c r="Y121" s="95"/>
      <c r="Z121" s="95"/>
      <c r="AA121" s="95"/>
      <c r="AB121" s="95"/>
    </row>
    <row r="122" spans="1:28" ht="70.5" customHeight="1" x14ac:dyDescent="0.25">
      <c r="A122" s="652" t="s">
        <v>457</v>
      </c>
      <c r="B122" s="118" t="s">
        <v>478</v>
      </c>
      <c r="C122" s="119" t="s">
        <v>479</v>
      </c>
      <c r="D122" s="118" t="s">
        <v>480</v>
      </c>
      <c r="E122" s="118" t="s">
        <v>481</v>
      </c>
      <c r="F122" s="120">
        <v>20</v>
      </c>
      <c r="G122" s="120">
        <v>24</v>
      </c>
      <c r="H122" s="120">
        <v>3</v>
      </c>
      <c r="I122" s="147">
        <v>0.43</v>
      </c>
      <c r="J122" s="148">
        <f t="shared" si="10"/>
        <v>0.14333333333333334</v>
      </c>
      <c r="K122" s="147">
        <v>0</v>
      </c>
      <c r="L122" s="147">
        <v>0</v>
      </c>
      <c r="M122" s="153">
        <v>0</v>
      </c>
      <c r="N122" s="154" t="s">
        <v>540</v>
      </c>
      <c r="O122" s="95"/>
      <c r="P122" s="95"/>
      <c r="Q122" s="95"/>
      <c r="R122" s="95"/>
      <c r="S122" s="95"/>
      <c r="T122" s="95"/>
      <c r="U122" s="95"/>
      <c r="V122" s="95"/>
      <c r="W122" s="95"/>
      <c r="X122" s="95"/>
      <c r="Y122" s="95"/>
      <c r="Z122" s="95"/>
      <c r="AA122" s="95"/>
      <c r="AB122" s="95"/>
    </row>
    <row r="123" spans="1:28" ht="74.25" customHeight="1" x14ac:dyDescent="0.25">
      <c r="A123" s="653"/>
      <c r="B123" s="125" t="s">
        <v>483</v>
      </c>
      <c r="C123" s="126" t="s">
        <v>484</v>
      </c>
      <c r="D123" s="125" t="s">
        <v>485</v>
      </c>
      <c r="E123" s="125" t="s">
        <v>481</v>
      </c>
      <c r="F123" s="127">
        <v>20</v>
      </c>
      <c r="G123" s="127">
        <v>15</v>
      </c>
      <c r="H123" s="127">
        <v>2</v>
      </c>
      <c r="I123" s="147">
        <v>0.26</v>
      </c>
      <c r="J123" s="148">
        <f t="shared" si="10"/>
        <v>0.13</v>
      </c>
      <c r="K123" s="147">
        <v>0</v>
      </c>
      <c r="L123" s="147">
        <v>0</v>
      </c>
      <c r="M123" s="147">
        <v>0</v>
      </c>
      <c r="N123" s="149" t="s">
        <v>541</v>
      </c>
      <c r="O123" s="95"/>
      <c r="P123" s="95"/>
      <c r="Q123" s="95"/>
      <c r="R123" s="95"/>
      <c r="S123" s="95"/>
      <c r="T123" s="95"/>
      <c r="U123" s="95"/>
      <c r="V123" s="95"/>
      <c r="W123" s="95"/>
      <c r="X123" s="95"/>
      <c r="Y123" s="95"/>
      <c r="Z123" s="95"/>
      <c r="AA123" s="95"/>
      <c r="AB123" s="95"/>
    </row>
    <row r="124" spans="1:28" ht="69" customHeight="1" x14ac:dyDescent="0.25">
      <c r="A124" s="653"/>
      <c r="B124" s="125" t="s">
        <v>487</v>
      </c>
      <c r="C124" s="126" t="s">
        <v>488</v>
      </c>
      <c r="D124" s="125" t="s">
        <v>489</v>
      </c>
      <c r="E124" s="125" t="s">
        <v>490</v>
      </c>
      <c r="F124" s="127">
        <v>20</v>
      </c>
      <c r="G124" s="127">
        <v>15</v>
      </c>
      <c r="H124" s="127">
        <v>4</v>
      </c>
      <c r="I124" s="147">
        <v>0.55000000000000004</v>
      </c>
      <c r="J124" s="148">
        <f t="shared" si="10"/>
        <v>0.13750000000000001</v>
      </c>
      <c r="K124" s="147">
        <v>0.19</v>
      </c>
      <c r="L124" s="147">
        <v>0.19</v>
      </c>
      <c r="M124" s="148">
        <f t="shared" ref="M124:M126" si="11">+L124/K124</f>
        <v>1</v>
      </c>
      <c r="N124" s="155" t="s">
        <v>542</v>
      </c>
      <c r="O124" s="95"/>
      <c r="P124" s="95"/>
      <c r="Q124" s="95"/>
      <c r="R124" s="95"/>
      <c r="S124" s="95"/>
      <c r="T124" s="95"/>
      <c r="U124" s="95"/>
      <c r="V124" s="95"/>
      <c r="W124" s="95"/>
      <c r="X124" s="95"/>
      <c r="Y124" s="95"/>
      <c r="Z124" s="95"/>
      <c r="AA124" s="95"/>
      <c r="AB124" s="95"/>
    </row>
    <row r="125" spans="1:28" ht="61.5" customHeight="1" x14ac:dyDescent="0.25">
      <c r="A125" s="653"/>
      <c r="B125" s="125" t="s">
        <v>492</v>
      </c>
      <c r="C125" s="126" t="s">
        <v>493</v>
      </c>
      <c r="D125" s="125" t="s">
        <v>494</v>
      </c>
      <c r="E125" s="125" t="s">
        <v>495</v>
      </c>
      <c r="F125" s="127">
        <v>20</v>
      </c>
      <c r="G125" s="131">
        <v>0.38</v>
      </c>
      <c r="H125" s="132">
        <v>7.0000000000000007E-2</v>
      </c>
      <c r="I125" s="150">
        <v>1.15E-2</v>
      </c>
      <c r="J125" s="150">
        <f>+I125/H125</f>
        <v>0.16428571428571426</v>
      </c>
      <c r="K125" s="150">
        <v>1.9300000000000001E-2</v>
      </c>
      <c r="L125" s="150">
        <v>4.7000000000000002E-3</v>
      </c>
      <c r="M125" s="148">
        <f t="shared" si="11"/>
        <v>0.24352331606217617</v>
      </c>
      <c r="N125" s="155" t="s">
        <v>543</v>
      </c>
      <c r="O125" s="95"/>
      <c r="P125" s="95"/>
      <c r="Q125" s="95"/>
      <c r="R125" s="95"/>
      <c r="S125" s="95"/>
      <c r="T125" s="95"/>
      <c r="U125" s="95"/>
      <c r="V125" s="95"/>
      <c r="W125" s="95"/>
      <c r="X125" s="95"/>
      <c r="Y125" s="95"/>
      <c r="Z125" s="95"/>
      <c r="AA125" s="95"/>
      <c r="AB125" s="95"/>
    </row>
    <row r="126" spans="1:28" ht="51.75" customHeight="1" x14ac:dyDescent="0.25">
      <c r="A126" s="654"/>
      <c r="B126" s="133" t="s">
        <v>497</v>
      </c>
      <c r="C126" s="134" t="s">
        <v>498</v>
      </c>
      <c r="D126" s="133" t="s">
        <v>499</v>
      </c>
      <c r="E126" s="133" t="s">
        <v>490</v>
      </c>
      <c r="F126" s="135">
        <v>20</v>
      </c>
      <c r="G126" s="135">
        <v>13</v>
      </c>
      <c r="H126" s="135">
        <v>3</v>
      </c>
      <c r="I126" s="151">
        <v>0.35</v>
      </c>
      <c r="J126" s="152">
        <f t="shared" ref="J126:J129" si="12">I126/H126</f>
        <v>0.11666666666666665</v>
      </c>
      <c r="K126" s="151">
        <v>0.05</v>
      </c>
      <c r="L126" s="151">
        <v>0.04</v>
      </c>
      <c r="M126" s="152">
        <f t="shared" si="11"/>
        <v>0.79999999999999993</v>
      </c>
      <c r="N126" s="156" t="s">
        <v>544</v>
      </c>
      <c r="O126" s="95"/>
      <c r="P126" s="95"/>
      <c r="Q126" s="95"/>
      <c r="R126" s="95"/>
      <c r="S126" s="95"/>
      <c r="T126" s="95"/>
      <c r="U126" s="95"/>
      <c r="V126" s="95"/>
      <c r="W126" s="95"/>
      <c r="X126" s="95"/>
      <c r="Y126" s="95"/>
      <c r="Z126" s="95"/>
      <c r="AA126" s="95"/>
      <c r="AB126" s="95"/>
    </row>
    <row r="127" spans="1:28" ht="66.75" customHeight="1" x14ac:dyDescent="0.25">
      <c r="A127" s="652" t="s">
        <v>458</v>
      </c>
      <c r="B127" s="157" t="s">
        <v>478</v>
      </c>
      <c r="C127" s="119" t="s">
        <v>479</v>
      </c>
      <c r="D127" s="118" t="s">
        <v>480</v>
      </c>
      <c r="E127" s="118" t="s">
        <v>481</v>
      </c>
      <c r="F127" s="120">
        <v>20</v>
      </c>
      <c r="G127" s="120">
        <v>24</v>
      </c>
      <c r="H127" s="120">
        <v>3</v>
      </c>
      <c r="I127" s="147">
        <v>0.67</v>
      </c>
      <c r="J127" s="148">
        <f t="shared" si="12"/>
        <v>0.22333333333333336</v>
      </c>
      <c r="K127" s="147">
        <v>0</v>
      </c>
      <c r="L127" s="147">
        <v>0</v>
      </c>
      <c r="M127" s="153">
        <v>0</v>
      </c>
      <c r="N127" s="154" t="s">
        <v>545</v>
      </c>
      <c r="O127" s="95"/>
      <c r="P127" s="95"/>
      <c r="Q127" s="95"/>
      <c r="R127" s="95"/>
      <c r="S127" s="95"/>
      <c r="T127" s="95"/>
      <c r="U127" s="95"/>
      <c r="V127" s="95"/>
      <c r="W127" s="95"/>
      <c r="X127" s="95"/>
      <c r="Y127" s="95"/>
      <c r="Z127" s="95"/>
      <c r="AA127" s="95"/>
      <c r="AB127" s="95"/>
    </row>
    <row r="128" spans="1:28" ht="63.75" customHeight="1" x14ac:dyDescent="0.25">
      <c r="A128" s="653"/>
      <c r="B128" s="158" t="s">
        <v>483</v>
      </c>
      <c r="C128" s="126" t="s">
        <v>484</v>
      </c>
      <c r="D128" s="125" t="s">
        <v>485</v>
      </c>
      <c r="E128" s="125" t="s">
        <v>481</v>
      </c>
      <c r="F128" s="127">
        <v>20</v>
      </c>
      <c r="G128" s="127">
        <v>15</v>
      </c>
      <c r="H128" s="127">
        <v>2</v>
      </c>
      <c r="I128" s="147">
        <v>0.36</v>
      </c>
      <c r="J128" s="148">
        <f t="shared" si="12"/>
        <v>0.18</v>
      </c>
      <c r="K128" s="147">
        <v>0</v>
      </c>
      <c r="L128" s="147">
        <v>0</v>
      </c>
      <c r="M128" s="147">
        <v>0</v>
      </c>
      <c r="N128" s="149" t="s">
        <v>541</v>
      </c>
      <c r="O128" s="95"/>
      <c r="P128" s="95"/>
      <c r="Q128" s="95"/>
      <c r="R128" s="95"/>
      <c r="S128" s="95"/>
      <c r="T128" s="95"/>
      <c r="U128" s="95"/>
      <c r="V128" s="95"/>
      <c r="W128" s="95"/>
      <c r="X128" s="95"/>
      <c r="Y128" s="95"/>
      <c r="Z128" s="95"/>
      <c r="AA128" s="95"/>
      <c r="AB128" s="95"/>
    </row>
    <row r="129" spans="1:28" ht="63.75" customHeight="1" x14ac:dyDescent="0.25">
      <c r="A129" s="653"/>
      <c r="B129" s="158" t="s">
        <v>487</v>
      </c>
      <c r="C129" s="126" t="s">
        <v>488</v>
      </c>
      <c r="D129" s="125" t="s">
        <v>489</v>
      </c>
      <c r="E129" s="125" t="s">
        <v>490</v>
      </c>
      <c r="F129" s="127">
        <v>20</v>
      </c>
      <c r="G129" s="127">
        <v>15</v>
      </c>
      <c r="H129" s="127">
        <v>4</v>
      </c>
      <c r="I129" s="147">
        <v>0.95</v>
      </c>
      <c r="J129" s="148">
        <f t="shared" si="12"/>
        <v>0.23749999999999999</v>
      </c>
      <c r="K129" s="147">
        <v>0.19</v>
      </c>
      <c r="L129" s="147">
        <v>0.19</v>
      </c>
      <c r="M129" s="148">
        <f t="shared" ref="M129:M131" si="13">+L129/K129</f>
        <v>1</v>
      </c>
      <c r="N129" s="155" t="s">
        <v>542</v>
      </c>
      <c r="O129" s="95"/>
      <c r="P129" s="95"/>
      <c r="Q129" s="95"/>
      <c r="R129" s="95"/>
      <c r="S129" s="95"/>
      <c r="T129" s="95"/>
      <c r="U129" s="95"/>
      <c r="V129" s="95"/>
      <c r="W129" s="95"/>
      <c r="X129" s="95"/>
      <c r="Y129" s="95"/>
      <c r="Z129" s="95"/>
      <c r="AA129" s="95"/>
      <c r="AB129" s="95"/>
    </row>
    <row r="130" spans="1:28" ht="54" customHeight="1" x14ac:dyDescent="0.25">
      <c r="A130" s="653"/>
      <c r="B130" s="158" t="s">
        <v>492</v>
      </c>
      <c r="C130" s="126" t="s">
        <v>493</v>
      </c>
      <c r="D130" s="125" t="s">
        <v>494</v>
      </c>
      <c r="E130" s="125" t="s">
        <v>495</v>
      </c>
      <c r="F130" s="127">
        <v>20</v>
      </c>
      <c r="G130" s="131">
        <v>0.38</v>
      </c>
      <c r="H130" s="132">
        <v>7.0000000000000007E-2</v>
      </c>
      <c r="I130" s="150">
        <v>1.7000000000000001E-2</v>
      </c>
      <c r="J130" s="150">
        <f>+I130/H130</f>
        <v>0.24285714285714285</v>
      </c>
      <c r="K130" s="150">
        <v>1.9300000000000001E-2</v>
      </c>
      <c r="L130" s="150">
        <v>6.3E-3</v>
      </c>
      <c r="M130" s="148">
        <f t="shared" si="13"/>
        <v>0.32642487046632124</v>
      </c>
      <c r="N130" s="155" t="s">
        <v>546</v>
      </c>
      <c r="O130" s="95"/>
      <c r="P130" s="95"/>
      <c r="Q130" s="95"/>
      <c r="R130" s="95"/>
      <c r="S130" s="95"/>
      <c r="T130" s="95"/>
      <c r="U130" s="95"/>
      <c r="V130" s="95"/>
      <c r="W130" s="95"/>
      <c r="X130" s="95"/>
      <c r="Y130" s="95"/>
      <c r="Z130" s="95"/>
      <c r="AA130" s="95"/>
      <c r="AB130" s="95"/>
    </row>
    <row r="131" spans="1:28" ht="61.5" customHeight="1" x14ac:dyDescent="0.25">
      <c r="A131" s="654"/>
      <c r="B131" s="133" t="s">
        <v>497</v>
      </c>
      <c r="C131" s="134" t="s">
        <v>498</v>
      </c>
      <c r="D131" s="133" t="s">
        <v>499</v>
      </c>
      <c r="E131" s="133" t="s">
        <v>490</v>
      </c>
      <c r="F131" s="135">
        <v>20</v>
      </c>
      <c r="G131" s="135">
        <v>13</v>
      </c>
      <c r="H131" s="135">
        <v>3</v>
      </c>
      <c r="I131" s="151">
        <v>0.49</v>
      </c>
      <c r="J131" s="152">
        <f t="shared" ref="J131:J134" si="14">I131/H131</f>
        <v>0.16333333333333333</v>
      </c>
      <c r="K131" s="151">
        <v>0.05</v>
      </c>
      <c r="L131" s="151">
        <v>0.05</v>
      </c>
      <c r="M131" s="152">
        <f t="shared" si="13"/>
        <v>1</v>
      </c>
      <c r="N131" s="156" t="s">
        <v>547</v>
      </c>
      <c r="O131" s="95"/>
      <c r="P131" s="95"/>
      <c r="Q131" s="95"/>
      <c r="R131" s="95"/>
      <c r="S131" s="95"/>
      <c r="T131" s="95"/>
      <c r="U131" s="95"/>
      <c r="V131" s="95"/>
      <c r="W131" s="95"/>
      <c r="X131" s="95"/>
      <c r="Y131" s="95"/>
      <c r="Z131" s="95"/>
      <c r="AA131" s="95"/>
      <c r="AB131" s="95"/>
    </row>
    <row r="132" spans="1:28" ht="61.5" customHeight="1" x14ac:dyDescent="0.25">
      <c r="A132" s="652" t="s">
        <v>459</v>
      </c>
      <c r="B132" s="157" t="s">
        <v>478</v>
      </c>
      <c r="C132" s="119" t="s">
        <v>479</v>
      </c>
      <c r="D132" s="118" t="s">
        <v>480</v>
      </c>
      <c r="E132" s="118" t="s">
        <v>481</v>
      </c>
      <c r="F132" s="120">
        <v>20</v>
      </c>
      <c r="G132" s="120">
        <v>24</v>
      </c>
      <c r="H132" s="120">
        <v>3</v>
      </c>
      <c r="I132" s="147">
        <v>1.03</v>
      </c>
      <c r="J132" s="148">
        <f t="shared" si="14"/>
        <v>0.34333333333333332</v>
      </c>
      <c r="K132" s="147">
        <v>0</v>
      </c>
      <c r="L132" s="147">
        <v>0</v>
      </c>
      <c r="M132" s="153">
        <v>0</v>
      </c>
      <c r="N132" s="156" t="s">
        <v>548</v>
      </c>
      <c r="O132" s="95"/>
      <c r="P132" s="95"/>
      <c r="Q132" s="95"/>
      <c r="R132" s="95"/>
      <c r="S132" s="95"/>
      <c r="T132" s="95"/>
      <c r="U132" s="95"/>
      <c r="V132" s="95"/>
      <c r="W132" s="95"/>
      <c r="X132" s="95"/>
      <c r="Y132" s="95"/>
      <c r="Z132" s="95"/>
      <c r="AA132" s="95"/>
      <c r="AB132" s="95"/>
    </row>
    <row r="133" spans="1:28" ht="39.75" customHeight="1" x14ac:dyDescent="0.25">
      <c r="A133" s="653"/>
      <c r="B133" s="158" t="s">
        <v>483</v>
      </c>
      <c r="C133" s="126" t="s">
        <v>484</v>
      </c>
      <c r="D133" s="125" t="s">
        <v>485</v>
      </c>
      <c r="E133" s="125" t="s">
        <v>481</v>
      </c>
      <c r="F133" s="127">
        <v>20</v>
      </c>
      <c r="G133" s="127">
        <v>15</v>
      </c>
      <c r="H133" s="127">
        <v>2</v>
      </c>
      <c r="I133" s="147">
        <v>0.66</v>
      </c>
      <c r="J133" s="148">
        <f t="shared" si="14"/>
        <v>0.33</v>
      </c>
      <c r="K133" s="147">
        <v>0</v>
      </c>
      <c r="L133" s="147">
        <v>0</v>
      </c>
      <c r="M133" s="147">
        <v>0</v>
      </c>
      <c r="N133" s="149" t="s">
        <v>549</v>
      </c>
      <c r="O133" s="95"/>
      <c r="P133" s="95"/>
      <c r="Q133" s="95"/>
      <c r="R133" s="95"/>
      <c r="S133" s="95"/>
      <c r="T133" s="95"/>
      <c r="U133" s="95"/>
      <c r="V133" s="95"/>
      <c r="W133" s="95"/>
      <c r="X133" s="95"/>
      <c r="Y133" s="95"/>
      <c r="Z133" s="95"/>
      <c r="AA133" s="95"/>
      <c r="AB133" s="95"/>
    </row>
    <row r="134" spans="1:28" ht="39.75" customHeight="1" x14ac:dyDescent="0.25">
      <c r="A134" s="653"/>
      <c r="B134" s="158" t="s">
        <v>487</v>
      </c>
      <c r="C134" s="126" t="s">
        <v>488</v>
      </c>
      <c r="D134" s="125" t="s">
        <v>489</v>
      </c>
      <c r="E134" s="125" t="s">
        <v>490</v>
      </c>
      <c r="F134" s="127">
        <v>20</v>
      </c>
      <c r="G134" s="127">
        <v>15</v>
      </c>
      <c r="H134" s="127">
        <v>4</v>
      </c>
      <c r="I134" s="147">
        <v>1.56</v>
      </c>
      <c r="J134" s="148">
        <f t="shared" si="14"/>
        <v>0.39</v>
      </c>
      <c r="K134" s="147">
        <v>0.19</v>
      </c>
      <c r="L134" s="147">
        <v>0.19</v>
      </c>
      <c r="M134" s="148">
        <f t="shared" ref="M134:M136" si="15">+L134/K134</f>
        <v>1</v>
      </c>
      <c r="N134" s="155" t="s">
        <v>550</v>
      </c>
      <c r="O134" s="95"/>
      <c r="P134" s="95"/>
      <c r="Q134" s="95"/>
      <c r="R134" s="95"/>
      <c r="S134" s="95"/>
      <c r="T134" s="95"/>
      <c r="U134" s="95"/>
      <c r="V134" s="95"/>
      <c r="W134" s="95"/>
      <c r="X134" s="95"/>
      <c r="Y134" s="95"/>
      <c r="Z134" s="95"/>
      <c r="AA134" s="95"/>
      <c r="AB134" s="95"/>
    </row>
    <row r="135" spans="1:28" ht="39.75" customHeight="1" x14ac:dyDescent="0.25">
      <c r="A135" s="653"/>
      <c r="B135" s="158" t="s">
        <v>492</v>
      </c>
      <c r="C135" s="126" t="s">
        <v>493</v>
      </c>
      <c r="D135" s="125" t="s">
        <v>494</v>
      </c>
      <c r="E135" s="125" t="s">
        <v>495</v>
      </c>
      <c r="F135" s="127">
        <v>20</v>
      </c>
      <c r="G135" s="131">
        <v>0.38</v>
      </c>
      <c r="H135" s="132">
        <v>7.0000000000000007E-2</v>
      </c>
      <c r="I135" s="150">
        <v>2.3400000000000001E-2</v>
      </c>
      <c r="J135" s="150">
        <f>+I135/H135</f>
        <v>0.33428571428571424</v>
      </c>
      <c r="K135" s="150">
        <v>1.9300000000000001E-2</v>
      </c>
      <c r="L135" s="150">
        <v>8.8000000000000005E-3</v>
      </c>
      <c r="M135" s="148">
        <f t="shared" si="15"/>
        <v>0.45595854922279794</v>
      </c>
      <c r="N135" s="155" t="s">
        <v>551</v>
      </c>
      <c r="O135" s="95"/>
      <c r="P135" s="95"/>
      <c r="Q135" s="95"/>
      <c r="R135" s="95"/>
      <c r="S135" s="95"/>
      <c r="T135" s="95"/>
      <c r="U135" s="95"/>
      <c r="V135" s="95"/>
      <c r="W135" s="95"/>
      <c r="X135" s="95"/>
      <c r="Y135" s="95"/>
      <c r="Z135" s="95"/>
      <c r="AA135" s="95"/>
      <c r="AB135" s="95"/>
    </row>
    <row r="136" spans="1:28" ht="39.75" customHeight="1" x14ac:dyDescent="0.25">
      <c r="A136" s="654"/>
      <c r="B136" s="133" t="s">
        <v>497</v>
      </c>
      <c r="C136" s="134" t="s">
        <v>498</v>
      </c>
      <c r="D136" s="133" t="s">
        <v>499</v>
      </c>
      <c r="E136" s="133" t="s">
        <v>490</v>
      </c>
      <c r="F136" s="135">
        <v>20</v>
      </c>
      <c r="G136" s="135">
        <v>13</v>
      </c>
      <c r="H136" s="135">
        <v>3</v>
      </c>
      <c r="I136" s="151">
        <v>1</v>
      </c>
      <c r="J136" s="152">
        <f t="shared" ref="J136:J139" si="16">I136/H136</f>
        <v>0.33333333333333331</v>
      </c>
      <c r="K136" s="151">
        <v>0.05</v>
      </c>
      <c r="L136" s="151">
        <v>0.05</v>
      </c>
      <c r="M136" s="152">
        <f t="shared" si="15"/>
        <v>1</v>
      </c>
      <c r="N136" s="156" t="s">
        <v>552</v>
      </c>
      <c r="O136" s="95"/>
      <c r="P136" s="95"/>
      <c r="Q136" s="95"/>
      <c r="R136" s="95"/>
      <c r="S136" s="95"/>
      <c r="T136" s="95"/>
      <c r="U136" s="95"/>
      <c r="V136" s="95"/>
      <c r="W136" s="95"/>
      <c r="X136" s="95"/>
      <c r="Y136" s="95"/>
      <c r="Z136" s="95"/>
      <c r="AA136" s="95"/>
      <c r="AB136" s="95"/>
    </row>
    <row r="137" spans="1:28" ht="54" customHeight="1" x14ac:dyDescent="0.25">
      <c r="A137" s="652" t="s">
        <v>460</v>
      </c>
      <c r="B137" s="157" t="s">
        <v>478</v>
      </c>
      <c r="C137" s="119" t="s">
        <v>479</v>
      </c>
      <c r="D137" s="118" t="s">
        <v>480</v>
      </c>
      <c r="E137" s="118" t="s">
        <v>481</v>
      </c>
      <c r="F137" s="120">
        <v>20</v>
      </c>
      <c r="G137" s="120">
        <v>24</v>
      </c>
      <c r="H137" s="120">
        <v>3</v>
      </c>
      <c r="I137" s="147">
        <v>1.39</v>
      </c>
      <c r="J137" s="148">
        <f t="shared" si="16"/>
        <v>0.46333333333333332</v>
      </c>
      <c r="K137" s="147">
        <v>0</v>
      </c>
      <c r="L137" s="147">
        <v>0</v>
      </c>
      <c r="M137" s="153">
        <v>0</v>
      </c>
      <c r="N137" s="156" t="s">
        <v>553</v>
      </c>
      <c r="O137" s="95"/>
      <c r="P137" s="95"/>
      <c r="Q137" s="95"/>
      <c r="R137" s="95"/>
      <c r="S137" s="95"/>
      <c r="T137" s="95"/>
      <c r="U137" s="95"/>
      <c r="V137" s="95"/>
      <c r="W137" s="95"/>
      <c r="X137" s="95"/>
      <c r="Y137" s="95"/>
      <c r="Z137" s="95"/>
      <c r="AA137" s="95"/>
      <c r="AB137" s="95"/>
    </row>
    <row r="138" spans="1:28" ht="76.5" customHeight="1" x14ac:dyDescent="0.25">
      <c r="A138" s="653"/>
      <c r="B138" s="158" t="s">
        <v>483</v>
      </c>
      <c r="C138" s="126" t="s">
        <v>484</v>
      </c>
      <c r="D138" s="125" t="s">
        <v>485</v>
      </c>
      <c r="E138" s="125" t="s">
        <v>481</v>
      </c>
      <c r="F138" s="127">
        <v>20</v>
      </c>
      <c r="G138" s="127">
        <v>15</v>
      </c>
      <c r="H138" s="127">
        <v>2</v>
      </c>
      <c r="I138" s="147">
        <v>0.96</v>
      </c>
      <c r="J138" s="148">
        <f t="shared" si="16"/>
        <v>0.48</v>
      </c>
      <c r="K138" s="147">
        <v>0</v>
      </c>
      <c r="L138" s="147">
        <v>0</v>
      </c>
      <c r="M138" s="147">
        <v>0</v>
      </c>
      <c r="N138" s="149" t="s">
        <v>554</v>
      </c>
      <c r="O138" s="95"/>
      <c r="P138" s="95"/>
      <c r="Q138" s="95"/>
      <c r="R138" s="95"/>
      <c r="S138" s="95"/>
      <c r="T138" s="95"/>
      <c r="U138" s="95"/>
      <c r="V138" s="95"/>
      <c r="W138" s="95"/>
      <c r="X138" s="95"/>
      <c r="Y138" s="95"/>
      <c r="Z138" s="95"/>
      <c r="AA138" s="95"/>
      <c r="AB138" s="95"/>
    </row>
    <row r="139" spans="1:28" ht="56.25" customHeight="1" x14ac:dyDescent="0.25">
      <c r="A139" s="653"/>
      <c r="B139" s="158" t="s">
        <v>487</v>
      </c>
      <c r="C139" s="126" t="s">
        <v>488</v>
      </c>
      <c r="D139" s="125" t="s">
        <v>489</v>
      </c>
      <c r="E139" s="125" t="s">
        <v>490</v>
      </c>
      <c r="F139" s="127">
        <v>20</v>
      </c>
      <c r="G139" s="127">
        <v>15</v>
      </c>
      <c r="H139" s="127">
        <v>4</v>
      </c>
      <c r="I139" s="147">
        <v>1.92</v>
      </c>
      <c r="J139" s="148">
        <f t="shared" si="16"/>
        <v>0.48</v>
      </c>
      <c r="K139" s="147">
        <v>0.19</v>
      </c>
      <c r="L139" s="147">
        <v>0.19</v>
      </c>
      <c r="M139" s="148">
        <f t="shared" ref="M139:M141" si="17">+L139/K139</f>
        <v>1</v>
      </c>
      <c r="N139" s="155" t="s">
        <v>555</v>
      </c>
      <c r="O139" s="95"/>
      <c r="P139" s="95"/>
      <c r="Q139" s="95"/>
      <c r="R139" s="95"/>
      <c r="S139" s="95"/>
      <c r="T139" s="95"/>
      <c r="U139" s="95"/>
      <c r="V139" s="95"/>
      <c r="W139" s="95"/>
      <c r="X139" s="95"/>
      <c r="Y139" s="95"/>
      <c r="Z139" s="95"/>
      <c r="AA139" s="95"/>
      <c r="AB139" s="95"/>
    </row>
    <row r="140" spans="1:28" ht="63.75" customHeight="1" x14ac:dyDescent="0.25">
      <c r="A140" s="653"/>
      <c r="B140" s="158" t="s">
        <v>492</v>
      </c>
      <c r="C140" s="126" t="s">
        <v>493</v>
      </c>
      <c r="D140" s="125" t="s">
        <v>494</v>
      </c>
      <c r="E140" s="125" t="s">
        <v>495</v>
      </c>
      <c r="F140" s="127">
        <v>20</v>
      </c>
      <c r="G140" s="131">
        <v>0.38</v>
      </c>
      <c r="H140" s="132">
        <v>7.0000000000000007E-2</v>
      </c>
      <c r="I140" s="150">
        <v>3.1899999999999998E-2</v>
      </c>
      <c r="J140" s="150">
        <f>+I140/H140</f>
        <v>0.45571428571428563</v>
      </c>
      <c r="K140" s="150">
        <v>1.9300000000000001E-2</v>
      </c>
      <c r="L140" s="150">
        <v>9.1999999999999998E-3</v>
      </c>
      <c r="M140" s="148">
        <f t="shared" si="17"/>
        <v>0.47668393782383417</v>
      </c>
      <c r="N140" s="155" t="s">
        <v>556</v>
      </c>
      <c r="O140" s="95"/>
      <c r="P140" s="95"/>
      <c r="Q140" s="95"/>
      <c r="R140" s="95"/>
      <c r="S140" s="95"/>
      <c r="T140" s="95"/>
      <c r="U140" s="95"/>
      <c r="V140" s="95"/>
      <c r="W140" s="95"/>
      <c r="X140" s="95"/>
      <c r="Y140" s="95"/>
      <c r="Z140" s="95"/>
      <c r="AA140" s="95"/>
      <c r="AB140" s="95"/>
    </row>
    <row r="141" spans="1:28" ht="65.25" customHeight="1" x14ac:dyDescent="0.25">
      <c r="A141" s="654"/>
      <c r="B141" s="133" t="s">
        <v>497</v>
      </c>
      <c r="C141" s="134" t="s">
        <v>498</v>
      </c>
      <c r="D141" s="133" t="s">
        <v>499</v>
      </c>
      <c r="E141" s="133" t="s">
        <v>490</v>
      </c>
      <c r="F141" s="135">
        <v>20</v>
      </c>
      <c r="G141" s="135">
        <v>13</v>
      </c>
      <c r="H141" s="135">
        <v>3</v>
      </c>
      <c r="I141" s="151">
        <v>1.41</v>
      </c>
      <c r="J141" s="152">
        <f t="shared" ref="J141:J144" si="18">I141/H141</f>
        <v>0.47</v>
      </c>
      <c r="K141" s="151">
        <v>0.05</v>
      </c>
      <c r="L141" s="151">
        <v>0.05</v>
      </c>
      <c r="M141" s="152">
        <f t="shared" si="17"/>
        <v>1</v>
      </c>
      <c r="N141" s="156" t="s">
        <v>557</v>
      </c>
      <c r="O141" s="95"/>
      <c r="P141" s="95"/>
      <c r="Q141" s="95"/>
      <c r="R141" s="95"/>
      <c r="S141" s="95"/>
      <c r="T141" s="95"/>
      <c r="U141" s="95"/>
      <c r="V141" s="95"/>
      <c r="W141" s="95"/>
      <c r="X141" s="95"/>
      <c r="Y141" s="95"/>
      <c r="Z141" s="95"/>
      <c r="AA141" s="95"/>
      <c r="AB141" s="95"/>
    </row>
    <row r="142" spans="1:28" ht="36" customHeight="1" x14ac:dyDescent="0.25">
      <c r="A142" s="652" t="s">
        <v>447</v>
      </c>
      <c r="B142" s="157" t="s">
        <v>478</v>
      </c>
      <c r="C142" s="119" t="s">
        <v>479</v>
      </c>
      <c r="D142" s="118" t="s">
        <v>480</v>
      </c>
      <c r="E142" s="118" t="s">
        <v>481</v>
      </c>
      <c r="F142" s="120">
        <v>20</v>
      </c>
      <c r="G142" s="120">
        <v>24</v>
      </c>
      <c r="H142" s="120">
        <v>3</v>
      </c>
      <c r="I142" s="147">
        <v>1.84</v>
      </c>
      <c r="J142" s="148">
        <f t="shared" si="18"/>
        <v>0.6133333333333334</v>
      </c>
      <c r="K142" s="147">
        <v>0</v>
      </c>
      <c r="L142" s="147">
        <v>0</v>
      </c>
      <c r="M142" s="153">
        <v>0</v>
      </c>
      <c r="N142" s="156" t="s">
        <v>558</v>
      </c>
      <c r="O142" s="95"/>
      <c r="P142" s="95"/>
      <c r="Q142" s="95"/>
      <c r="R142" s="95"/>
      <c r="S142" s="95"/>
      <c r="T142" s="95"/>
      <c r="U142" s="95"/>
      <c r="V142" s="95"/>
      <c r="W142" s="95"/>
      <c r="X142" s="95"/>
      <c r="Y142" s="95"/>
      <c r="Z142" s="95"/>
      <c r="AA142" s="95"/>
      <c r="AB142" s="95"/>
    </row>
    <row r="143" spans="1:28" ht="36" customHeight="1" x14ac:dyDescent="0.25">
      <c r="A143" s="653"/>
      <c r="B143" s="158" t="s">
        <v>483</v>
      </c>
      <c r="C143" s="126" t="s">
        <v>484</v>
      </c>
      <c r="D143" s="125" t="s">
        <v>485</v>
      </c>
      <c r="E143" s="125" t="s">
        <v>481</v>
      </c>
      <c r="F143" s="127">
        <v>20</v>
      </c>
      <c r="G143" s="127">
        <v>15</v>
      </c>
      <c r="H143" s="127">
        <v>2</v>
      </c>
      <c r="I143" s="147">
        <v>1.26</v>
      </c>
      <c r="J143" s="148">
        <f t="shared" si="18"/>
        <v>0.63</v>
      </c>
      <c r="K143" s="147">
        <v>0</v>
      </c>
      <c r="L143" s="147">
        <v>0</v>
      </c>
      <c r="M143" s="147">
        <v>0</v>
      </c>
      <c r="N143" s="149" t="s">
        <v>559</v>
      </c>
      <c r="O143" s="95"/>
      <c r="P143" s="95"/>
      <c r="Q143" s="95"/>
      <c r="R143" s="95"/>
      <c r="S143" s="95"/>
      <c r="T143" s="95"/>
      <c r="U143" s="95"/>
      <c r="V143" s="95"/>
      <c r="W143" s="95"/>
      <c r="X143" s="95"/>
      <c r="Y143" s="95"/>
      <c r="Z143" s="95"/>
      <c r="AA143" s="95"/>
      <c r="AB143" s="95"/>
    </row>
    <row r="144" spans="1:28" ht="36" customHeight="1" x14ac:dyDescent="0.25">
      <c r="A144" s="653"/>
      <c r="B144" s="158" t="s">
        <v>487</v>
      </c>
      <c r="C144" s="126" t="s">
        <v>488</v>
      </c>
      <c r="D144" s="125" t="s">
        <v>489</v>
      </c>
      <c r="E144" s="125" t="s">
        <v>490</v>
      </c>
      <c r="F144" s="127">
        <v>20</v>
      </c>
      <c r="G144" s="127">
        <v>15</v>
      </c>
      <c r="H144" s="127">
        <v>4</v>
      </c>
      <c r="I144" s="147">
        <v>2.41</v>
      </c>
      <c r="J144" s="148">
        <f t="shared" si="18"/>
        <v>0.60250000000000004</v>
      </c>
      <c r="K144" s="147">
        <v>0.19</v>
      </c>
      <c r="L144" s="147">
        <v>0.19</v>
      </c>
      <c r="M144" s="148">
        <f t="shared" ref="M144:M146" si="19">+L144/K144</f>
        <v>1</v>
      </c>
      <c r="N144" s="155" t="s">
        <v>560</v>
      </c>
      <c r="O144" s="95"/>
      <c r="P144" s="95"/>
      <c r="Q144" s="95"/>
      <c r="R144" s="95"/>
      <c r="S144" s="95"/>
      <c r="T144" s="95"/>
      <c r="U144" s="95"/>
      <c r="V144" s="95"/>
      <c r="W144" s="95"/>
      <c r="X144" s="95"/>
      <c r="Y144" s="95"/>
      <c r="Z144" s="95"/>
      <c r="AA144" s="95"/>
      <c r="AB144" s="95"/>
    </row>
    <row r="145" spans="1:28" ht="36" customHeight="1" x14ac:dyDescent="0.25">
      <c r="A145" s="653"/>
      <c r="B145" s="158" t="s">
        <v>492</v>
      </c>
      <c r="C145" s="126" t="s">
        <v>493</v>
      </c>
      <c r="D145" s="125" t="s">
        <v>494</v>
      </c>
      <c r="E145" s="125" t="s">
        <v>495</v>
      </c>
      <c r="F145" s="127">
        <v>20</v>
      </c>
      <c r="G145" s="131">
        <v>0.38</v>
      </c>
      <c r="H145" s="132">
        <v>7.0000000000000007E-2</v>
      </c>
      <c r="I145" s="150">
        <v>4.0399999999999998E-2</v>
      </c>
      <c r="J145" s="150">
        <f>+I145/H145</f>
        <v>0.57714285714285707</v>
      </c>
      <c r="K145" s="150">
        <v>1.9300000000000001E-2</v>
      </c>
      <c r="L145" s="150">
        <v>9.5999999999999992E-3</v>
      </c>
      <c r="M145" s="148">
        <f t="shared" si="19"/>
        <v>0.4974093264248704</v>
      </c>
      <c r="N145" s="155" t="s">
        <v>561</v>
      </c>
      <c r="O145" s="95"/>
      <c r="P145" s="95"/>
      <c r="Q145" s="95"/>
      <c r="R145" s="95"/>
      <c r="S145" s="95"/>
      <c r="T145" s="95"/>
      <c r="U145" s="95"/>
      <c r="V145" s="95"/>
      <c r="W145" s="95"/>
      <c r="X145" s="95"/>
      <c r="Y145" s="95"/>
      <c r="Z145" s="95"/>
      <c r="AA145" s="95"/>
      <c r="AB145" s="95"/>
    </row>
    <row r="146" spans="1:28" ht="36" customHeight="1" x14ac:dyDescent="0.25">
      <c r="A146" s="654"/>
      <c r="B146" s="133" t="s">
        <v>497</v>
      </c>
      <c r="C146" s="134" t="s">
        <v>498</v>
      </c>
      <c r="D146" s="133" t="s">
        <v>499</v>
      </c>
      <c r="E146" s="133" t="s">
        <v>490</v>
      </c>
      <c r="F146" s="135">
        <v>20</v>
      </c>
      <c r="G146" s="135">
        <v>13</v>
      </c>
      <c r="H146" s="135">
        <v>3</v>
      </c>
      <c r="I146" s="151">
        <v>1.87</v>
      </c>
      <c r="J146" s="152">
        <f t="shared" ref="J146:J149" si="20">I146/H146</f>
        <v>0.62333333333333341</v>
      </c>
      <c r="K146" s="151">
        <v>0.05</v>
      </c>
      <c r="L146" s="151">
        <v>0.05</v>
      </c>
      <c r="M146" s="152">
        <f t="shared" si="19"/>
        <v>1</v>
      </c>
      <c r="N146" s="156" t="s">
        <v>562</v>
      </c>
      <c r="O146" s="95"/>
      <c r="P146" s="95"/>
      <c r="Q146" s="95"/>
      <c r="R146" s="95"/>
      <c r="S146" s="95"/>
      <c r="T146" s="95"/>
      <c r="U146" s="95"/>
      <c r="V146" s="95"/>
      <c r="W146" s="95"/>
      <c r="X146" s="95"/>
      <c r="Y146" s="95"/>
      <c r="Z146" s="95"/>
      <c r="AA146" s="95"/>
      <c r="AB146" s="95"/>
    </row>
    <row r="147" spans="1:28" ht="26.25" customHeight="1" x14ac:dyDescent="0.25">
      <c r="A147" s="652" t="s">
        <v>448</v>
      </c>
      <c r="B147" s="157" t="s">
        <v>478</v>
      </c>
      <c r="C147" s="119" t="s">
        <v>479</v>
      </c>
      <c r="D147" s="118" t="s">
        <v>480</v>
      </c>
      <c r="E147" s="118" t="s">
        <v>481</v>
      </c>
      <c r="F147" s="120">
        <v>20</v>
      </c>
      <c r="G147" s="120">
        <v>24</v>
      </c>
      <c r="H147" s="120">
        <v>3</v>
      </c>
      <c r="I147" s="147">
        <v>2.2000000000000002</v>
      </c>
      <c r="J147" s="148">
        <f t="shared" si="20"/>
        <v>0.73333333333333339</v>
      </c>
      <c r="K147" s="147">
        <v>0</v>
      </c>
      <c r="L147" s="147">
        <v>0</v>
      </c>
      <c r="M147" s="153">
        <v>0</v>
      </c>
      <c r="N147" s="156" t="s">
        <v>563</v>
      </c>
      <c r="O147" s="95"/>
      <c r="P147" s="95"/>
      <c r="Q147" s="95"/>
      <c r="R147" s="95"/>
      <c r="S147" s="95"/>
      <c r="T147" s="95"/>
      <c r="U147" s="95"/>
      <c r="V147" s="95"/>
      <c r="W147" s="95"/>
      <c r="X147" s="95"/>
      <c r="Y147" s="95"/>
      <c r="Z147" s="95"/>
      <c r="AA147" s="95"/>
      <c r="AB147" s="95"/>
    </row>
    <row r="148" spans="1:28" ht="26.25" customHeight="1" x14ac:dyDescent="0.25">
      <c r="A148" s="653"/>
      <c r="B148" s="158" t="s">
        <v>483</v>
      </c>
      <c r="C148" s="126" t="s">
        <v>484</v>
      </c>
      <c r="D148" s="125" t="s">
        <v>485</v>
      </c>
      <c r="E148" s="125" t="s">
        <v>481</v>
      </c>
      <c r="F148" s="127">
        <v>20</v>
      </c>
      <c r="G148" s="127">
        <v>15</v>
      </c>
      <c r="H148" s="127">
        <v>2</v>
      </c>
      <c r="I148" s="147">
        <v>1.56</v>
      </c>
      <c r="J148" s="148">
        <f t="shared" si="20"/>
        <v>0.78</v>
      </c>
      <c r="K148" s="147">
        <v>0</v>
      </c>
      <c r="L148" s="147">
        <v>0</v>
      </c>
      <c r="M148" s="147">
        <v>0</v>
      </c>
      <c r="N148" s="149" t="s">
        <v>564</v>
      </c>
      <c r="O148" s="95"/>
      <c r="P148" s="95"/>
      <c r="Q148" s="95"/>
      <c r="R148" s="95"/>
      <c r="S148" s="95"/>
      <c r="T148" s="95"/>
      <c r="U148" s="95"/>
      <c r="V148" s="95"/>
      <c r="W148" s="95"/>
      <c r="X148" s="95"/>
      <c r="Y148" s="95"/>
      <c r="Z148" s="95"/>
      <c r="AA148" s="95"/>
      <c r="AB148" s="95"/>
    </row>
    <row r="149" spans="1:28" ht="26.25" customHeight="1" x14ac:dyDescent="0.25">
      <c r="A149" s="653"/>
      <c r="B149" s="158" t="s">
        <v>487</v>
      </c>
      <c r="C149" s="126" t="s">
        <v>488</v>
      </c>
      <c r="D149" s="125" t="s">
        <v>489</v>
      </c>
      <c r="E149" s="125" t="s">
        <v>490</v>
      </c>
      <c r="F149" s="127">
        <v>20</v>
      </c>
      <c r="G149" s="127">
        <v>15</v>
      </c>
      <c r="H149" s="127">
        <v>4</v>
      </c>
      <c r="I149" s="147">
        <v>2.8</v>
      </c>
      <c r="J149" s="148">
        <f t="shared" si="20"/>
        <v>0.7</v>
      </c>
      <c r="K149" s="147">
        <v>0.19</v>
      </c>
      <c r="L149" s="147">
        <v>0.19</v>
      </c>
      <c r="M149" s="148">
        <f t="shared" ref="M149:M151" si="21">+L149/K149</f>
        <v>1</v>
      </c>
      <c r="N149" s="155" t="s">
        <v>565</v>
      </c>
      <c r="O149" s="95"/>
      <c r="P149" s="95"/>
      <c r="Q149" s="95"/>
      <c r="R149" s="95"/>
      <c r="S149" s="95"/>
      <c r="T149" s="95"/>
      <c r="U149" s="95"/>
      <c r="V149" s="95"/>
      <c r="W149" s="95"/>
      <c r="X149" s="95"/>
      <c r="Y149" s="95"/>
      <c r="Z149" s="95"/>
      <c r="AA149" s="95"/>
      <c r="AB149" s="95"/>
    </row>
    <row r="150" spans="1:28" ht="26.25" customHeight="1" x14ac:dyDescent="0.25">
      <c r="A150" s="653"/>
      <c r="B150" s="158" t="s">
        <v>492</v>
      </c>
      <c r="C150" s="126" t="s">
        <v>493</v>
      </c>
      <c r="D150" s="125" t="s">
        <v>494</v>
      </c>
      <c r="E150" s="125" t="s">
        <v>495</v>
      </c>
      <c r="F150" s="127">
        <v>20</v>
      </c>
      <c r="G150" s="131">
        <v>0.38</v>
      </c>
      <c r="H150" s="132">
        <v>7.0000000000000007E-2</v>
      </c>
      <c r="I150" s="150">
        <v>4.3099999999999999E-2</v>
      </c>
      <c r="J150" s="150">
        <f>+I150/H150</f>
        <v>0.61571428571428566</v>
      </c>
      <c r="K150" s="150">
        <v>1.9300000000000001E-2</v>
      </c>
      <c r="L150" s="150">
        <v>1.5800000000000002E-2</v>
      </c>
      <c r="M150" s="148">
        <f t="shared" si="21"/>
        <v>0.81865284974093266</v>
      </c>
      <c r="N150" s="155" t="s">
        <v>561</v>
      </c>
      <c r="O150" s="95"/>
      <c r="P150" s="95"/>
      <c r="Q150" s="95"/>
      <c r="R150" s="95"/>
      <c r="S150" s="95"/>
      <c r="T150" s="95"/>
      <c r="U150" s="95"/>
      <c r="V150" s="95"/>
      <c r="W150" s="95"/>
      <c r="X150" s="95"/>
      <c r="Y150" s="95"/>
      <c r="Z150" s="95"/>
      <c r="AA150" s="95"/>
      <c r="AB150" s="95"/>
    </row>
    <row r="151" spans="1:28" ht="26.25" customHeight="1" x14ac:dyDescent="0.25">
      <c r="A151" s="654"/>
      <c r="B151" s="133" t="s">
        <v>497</v>
      </c>
      <c r="C151" s="134" t="s">
        <v>498</v>
      </c>
      <c r="D151" s="133" t="s">
        <v>499</v>
      </c>
      <c r="E151" s="133" t="s">
        <v>490</v>
      </c>
      <c r="F151" s="135">
        <v>20</v>
      </c>
      <c r="G151" s="135">
        <v>13</v>
      </c>
      <c r="H151" s="135">
        <v>3</v>
      </c>
      <c r="I151" s="151">
        <v>2.33</v>
      </c>
      <c r="J151" s="152">
        <f t="shared" ref="J151:J154" si="22">I151/H151</f>
        <v>0.77666666666666673</v>
      </c>
      <c r="K151" s="151">
        <v>0.05</v>
      </c>
      <c r="L151" s="151">
        <v>0.05</v>
      </c>
      <c r="M151" s="152">
        <f t="shared" si="21"/>
        <v>1</v>
      </c>
      <c r="N151" s="156" t="s">
        <v>566</v>
      </c>
      <c r="O151" s="95"/>
      <c r="P151" s="95"/>
      <c r="Q151" s="95"/>
      <c r="R151" s="95"/>
      <c r="S151" s="95"/>
      <c r="T151" s="95"/>
      <c r="U151" s="95"/>
      <c r="V151" s="95"/>
      <c r="W151" s="95"/>
      <c r="X151" s="95"/>
      <c r="Y151" s="95"/>
      <c r="Z151" s="95"/>
      <c r="AA151" s="95"/>
      <c r="AB151" s="95"/>
    </row>
    <row r="152" spans="1:28" ht="62.25" customHeight="1" x14ac:dyDescent="0.25">
      <c r="A152" s="652" t="s">
        <v>449</v>
      </c>
      <c r="B152" s="157" t="s">
        <v>478</v>
      </c>
      <c r="C152" s="119" t="s">
        <v>479</v>
      </c>
      <c r="D152" s="118" t="s">
        <v>480</v>
      </c>
      <c r="E152" s="118" t="s">
        <v>481</v>
      </c>
      <c r="F152" s="120">
        <v>20</v>
      </c>
      <c r="G152" s="120">
        <v>24</v>
      </c>
      <c r="H152" s="120">
        <v>3</v>
      </c>
      <c r="I152" s="147">
        <v>2.5</v>
      </c>
      <c r="J152" s="148">
        <f t="shared" si="22"/>
        <v>0.83333333333333337</v>
      </c>
      <c r="K152" s="147">
        <v>0</v>
      </c>
      <c r="L152" s="147">
        <v>0</v>
      </c>
      <c r="M152" s="153">
        <v>0</v>
      </c>
      <c r="N152" s="156" t="s">
        <v>567</v>
      </c>
      <c r="O152" s="95"/>
      <c r="P152" s="95"/>
      <c r="Q152" s="95"/>
      <c r="R152" s="95"/>
      <c r="S152" s="95"/>
      <c r="T152" s="95"/>
      <c r="U152" s="95"/>
      <c r="V152" s="95"/>
      <c r="W152" s="95"/>
      <c r="X152" s="95"/>
      <c r="Y152" s="95"/>
      <c r="Z152" s="95"/>
      <c r="AA152" s="95"/>
      <c r="AB152" s="95"/>
    </row>
    <row r="153" spans="1:28" ht="81" customHeight="1" x14ac:dyDescent="0.25">
      <c r="A153" s="653"/>
      <c r="B153" s="158" t="s">
        <v>483</v>
      </c>
      <c r="C153" s="126" t="s">
        <v>484</v>
      </c>
      <c r="D153" s="125" t="s">
        <v>485</v>
      </c>
      <c r="E153" s="125" t="s">
        <v>481</v>
      </c>
      <c r="F153" s="127">
        <v>20</v>
      </c>
      <c r="G153" s="127">
        <v>15</v>
      </c>
      <c r="H153" s="127">
        <v>2</v>
      </c>
      <c r="I153" s="147">
        <v>1.76</v>
      </c>
      <c r="J153" s="148">
        <f t="shared" si="22"/>
        <v>0.88</v>
      </c>
      <c r="K153" s="147">
        <v>0</v>
      </c>
      <c r="L153" s="147">
        <v>0</v>
      </c>
      <c r="M153" s="147">
        <v>0</v>
      </c>
      <c r="N153" s="149" t="s">
        <v>568</v>
      </c>
      <c r="O153" s="95"/>
      <c r="P153" s="95"/>
      <c r="Q153" s="95"/>
      <c r="R153" s="95"/>
      <c r="S153" s="95"/>
      <c r="T153" s="95"/>
      <c r="U153" s="95"/>
      <c r="V153" s="95"/>
      <c r="W153" s="95"/>
      <c r="X153" s="95"/>
      <c r="Y153" s="95"/>
      <c r="Z153" s="95"/>
      <c r="AA153" s="95"/>
      <c r="AB153" s="95"/>
    </row>
    <row r="154" spans="1:28" ht="41.25" customHeight="1" x14ac:dyDescent="0.25">
      <c r="A154" s="653"/>
      <c r="B154" s="158" t="s">
        <v>487</v>
      </c>
      <c r="C154" s="126" t="s">
        <v>488</v>
      </c>
      <c r="D154" s="125" t="s">
        <v>489</v>
      </c>
      <c r="E154" s="125" t="s">
        <v>490</v>
      </c>
      <c r="F154" s="127">
        <v>20</v>
      </c>
      <c r="G154" s="127">
        <v>15</v>
      </c>
      <c r="H154" s="127">
        <v>4</v>
      </c>
      <c r="I154" s="147">
        <f>3.37-0.19</f>
        <v>3.18</v>
      </c>
      <c r="J154" s="148">
        <f t="shared" si="22"/>
        <v>0.79500000000000004</v>
      </c>
      <c r="K154" s="147">
        <v>0.19</v>
      </c>
      <c r="L154" s="147">
        <v>0.19</v>
      </c>
      <c r="M154" s="148">
        <f t="shared" ref="M154:M156" si="23">+L154/K154</f>
        <v>1</v>
      </c>
      <c r="N154" s="155" t="s">
        <v>569</v>
      </c>
      <c r="O154" s="95"/>
      <c r="P154" s="95"/>
      <c r="Q154" s="95"/>
      <c r="R154" s="95"/>
      <c r="S154" s="95"/>
      <c r="T154" s="95"/>
      <c r="U154" s="95"/>
      <c r="V154" s="95"/>
      <c r="W154" s="95"/>
      <c r="X154" s="95"/>
      <c r="Y154" s="95"/>
      <c r="Z154" s="95"/>
      <c r="AA154" s="95"/>
      <c r="AB154" s="95"/>
    </row>
    <row r="155" spans="1:28" ht="41.25" customHeight="1" x14ac:dyDescent="0.25">
      <c r="A155" s="653"/>
      <c r="B155" s="158" t="s">
        <v>492</v>
      </c>
      <c r="C155" s="126" t="s">
        <v>493</v>
      </c>
      <c r="D155" s="125" t="s">
        <v>494</v>
      </c>
      <c r="E155" s="125" t="s">
        <v>495</v>
      </c>
      <c r="F155" s="127">
        <v>20</v>
      </c>
      <c r="G155" s="131">
        <v>0.38</v>
      </c>
      <c r="H155" s="132">
        <v>7.0000000000000007E-2</v>
      </c>
      <c r="I155" s="150">
        <v>5.2699999999999997E-2</v>
      </c>
      <c r="J155" s="150">
        <f>+I155/H155</f>
        <v>0.75285714285714278</v>
      </c>
      <c r="K155" s="150">
        <v>1.9300000000000001E-2</v>
      </c>
      <c r="L155" s="150">
        <v>1.6799999999999999E-2</v>
      </c>
      <c r="M155" s="148">
        <f t="shared" si="23"/>
        <v>0.87046632124352319</v>
      </c>
      <c r="N155" s="155" t="s">
        <v>561</v>
      </c>
      <c r="O155" s="95"/>
      <c r="P155" s="95"/>
      <c r="Q155" s="95"/>
      <c r="R155" s="95"/>
      <c r="S155" s="95"/>
      <c r="T155" s="95"/>
      <c r="U155" s="95"/>
      <c r="V155" s="95"/>
      <c r="W155" s="95"/>
      <c r="X155" s="95"/>
      <c r="Y155" s="95"/>
      <c r="Z155" s="95"/>
      <c r="AA155" s="95"/>
      <c r="AB155" s="95"/>
    </row>
    <row r="156" spans="1:28" ht="41.25" customHeight="1" x14ac:dyDescent="0.25">
      <c r="A156" s="654"/>
      <c r="B156" s="133" t="s">
        <v>497</v>
      </c>
      <c r="C156" s="134" t="s">
        <v>498</v>
      </c>
      <c r="D156" s="133" t="s">
        <v>499</v>
      </c>
      <c r="E156" s="133" t="s">
        <v>490</v>
      </c>
      <c r="F156" s="135">
        <v>20</v>
      </c>
      <c r="G156" s="135">
        <v>13</v>
      </c>
      <c r="H156" s="135">
        <v>3</v>
      </c>
      <c r="I156" s="151">
        <v>2.64</v>
      </c>
      <c r="J156" s="152">
        <f t="shared" ref="J156:J159" si="24">I156/H156</f>
        <v>0.88</v>
      </c>
      <c r="K156" s="151">
        <v>0.05</v>
      </c>
      <c r="L156" s="151">
        <v>0.05</v>
      </c>
      <c r="M156" s="152">
        <f t="shared" si="23"/>
        <v>1</v>
      </c>
      <c r="N156" s="156" t="s">
        <v>570</v>
      </c>
      <c r="O156" s="95"/>
      <c r="P156" s="95"/>
      <c r="Q156" s="95"/>
      <c r="R156" s="95"/>
      <c r="S156" s="95"/>
      <c r="T156" s="95"/>
      <c r="U156" s="95"/>
      <c r="V156" s="95"/>
      <c r="W156" s="95"/>
      <c r="X156" s="95"/>
      <c r="Y156" s="95"/>
      <c r="Z156" s="95"/>
      <c r="AA156" s="95"/>
      <c r="AB156" s="95"/>
    </row>
    <row r="157" spans="1:28" ht="60.75" customHeight="1" x14ac:dyDescent="0.25">
      <c r="A157" s="652" t="s">
        <v>450</v>
      </c>
      <c r="B157" s="157" t="s">
        <v>478</v>
      </c>
      <c r="C157" s="119" t="s">
        <v>479</v>
      </c>
      <c r="D157" s="118" t="s">
        <v>480</v>
      </c>
      <c r="E157" s="118" t="s">
        <v>481</v>
      </c>
      <c r="F157" s="120">
        <v>20</v>
      </c>
      <c r="G157" s="120">
        <v>24</v>
      </c>
      <c r="H157" s="120">
        <v>3</v>
      </c>
      <c r="I157" s="147">
        <v>2.73</v>
      </c>
      <c r="J157" s="148">
        <f t="shared" si="24"/>
        <v>0.91</v>
      </c>
      <c r="K157" s="147">
        <v>0</v>
      </c>
      <c r="L157" s="147">
        <v>0</v>
      </c>
      <c r="M157" s="153">
        <v>0</v>
      </c>
      <c r="N157" s="156" t="s">
        <v>571</v>
      </c>
      <c r="O157" s="95"/>
      <c r="P157" s="95"/>
      <c r="Q157" s="95"/>
      <c r="R157" s="95"/>
      <c r="S157" s="95"/>
      <c r="T157" s="95"/>
      <c r="U157" s="95"/>
      <c r="V157" s="95"/>
      <c r="W157" s="95"/>
      <c r="X157" s="95"/>
      <c r="Y157" s="95"/>
      <c r="Z157" s="95"/>
      <c r="AA157" s="95"/>
      <c r="AB157" s="95"/>
    </row>
    <row r="158" spans="1:28" ht="66" customHeight="1" x14ac:dyDescent="0.25">
      <c r="A158" s="653"/>
      <c r="B158" s="158" t="s">
        <v>483</v>
      </c>
      <c r="C158" s="126" t="s">
        <v>484</v>
      </c>
      <c r="D158" s="125" t="s">
        <v>485</v>
      </c>
      <c r="E158" s="125" t="s">
        <v>481</v>
      </c>
      <c r="F158" s="127">
        <v>20</v>
      </c>
      <c r="G158" s="127">
        <v>15</v>
      </c>
      <c r="H158" s="127">
        <v>2</v>
      </c>
      <c r="I158" s="147">
        <v>1.84</v>
      </c>
      <c r="J158" s="148">
        <f t="shared" si="24"/>
        <v>0.92</v>
      </c>
      <c r="K158" s="147">
        <v>0</v>
      </c>
      <c r="L158" s="147">
        <v>0</v>
      </c>
      <c r="M158" s="147">
        <v>0</v>
      </c>
      <c r="N158" s="149" t="s">
        <v>572</v>
      </c>
      <c r="O158" s="95"/>
      <c r="P158" s="95"/>
      <c r="Q158" s="95"/>
      <c r="R158" s="95"/>
      <c r="S158" s="95"/>
      <c r="T158" s="95"/>
      <c r="U158" s="95"/>
      <c r="V158" s="95"/>
      <c r="W158" s="95"/>
      <c r="X158" s="95"/>
      <c r="Y158" s="95"/>
      <c r="Z158" s="95"/>
      <c r="AA158" s="95"/>
      <c r="AB158" s="95"/>
    </row>
    <row r="159" spans="1:28" ht="54.75" customHeight="1" x14ac:dyDescent="0.25">
      <c r="A159" s="653"/>
      <c r="B159" s="158" t="s">
        <v>487</v>
      </c>
      <c r="C159" s="126" t="s">
        <v>488</v>
      </c>
      <c r="D159" s="125" t="s">
        <v>489</v>
      </c>
      <c r="E159" s="125" t="s">
        <v>490</v>
      </c>
      <c r="F159" s="127">
        <v>20</v>
      </c>
      <c r="G159" s="127">
        <v>15</v>
      </c>
      <c r="H159" s="127">
        <v>4</v>
      </c>
      <c r="I159" s="147">
        <f>3.72-0.19</f>
        <v>3.5300000000000002</v>
      </c>
      <c r="J159" s="148">
        <f t="shared" si="24"/>
        <v>0.88250000000000006</v>
      </c>
      <c r="K159" s="147">
        <v>0.19</v>
      </c>
      <c r="L159" s="147">
        <v>0.19</v>
      </c>
      <c r="M159" s="148">
        <f t="shared" ref="M159:M161" si="25">+L159/K159</f>
        <v>1</v>
      </c>
      <c r="N159" s="155" t="s">
        <v>573</v>
      </c>
      <c r="O159" s="95"/>
      <c r="P159" s="95"/>
      <c r="Q159" s="95"/>
      <c r="R159" s="95"/>
      <c r="S159" s="95"/>
      <c r="T159" s="95"/>
      <c r="U159" s="95"/>
      <c r="V159" s="95"/>
      <c r="W159" s="95"/>
      <c r="X159" s="95"/>
      <c r="Y159" s="95"/>
      <c r="Z159" s="95"/>
      <c r="AA159" s="95"/>
      <c r="AB159" s="95"/>
    </row>
    <row r="160" spans="1:28" ht="62.25" customHeight="1" x14ac:dyDescent="0.25">
      <c r="A160" s="653"/>
      <c r="B160" s="158" t="s">
        <v>492</v>
      </c>
      <c r="C160" s="126" t="s">
        <v>493</v>
      </c>
      <c r="D160" s="125" t="s">
        <v>494</v>
      </c>
      <c r="E160" s="125" t="s">
        <v>495</v>
      </c>
      <c r="F160" s="127">
        <v>20</v>
      </c>
      <c r="G160" s="131">
        <v>0.38</v>
      </c>
      <c r="H160" s="132">
        <v>7.0000000000000007E-2</v>
      </c>
      <c r="I160" s="150">
        <v>5.9900000000000002E-2</v>
      </c>
      <c r="J160" s="150">
        <f>+I160/H160</f>
        <v>0.85571428571428565</v>
      </c>
      <c r="K160" s="150">
        <v>1.9300000000000001E-2</v>
      </c>
      <c r="L160" s="150">
        <v>1.8599999999999998E-2</v>
      </c>
      <c r="M160" s="148">
        <f t="shared" si="25"/>
        <v>0.9637305699481864</v>
      </c>
      <c r="N160" s="155" t="s">
        <v>574</v>
      </c>
      <c r="O160" s="95"/>
      <c r="P160" s="95"/>
      <c r="Q160" s="95"/>
      <c r="R160" s="95"/>
      <c r="S160" s="95"/>
      <c r="T160" s="95"/>
      <c r="U160" s="95"/>
      <c r="V160" s="95"/>
      <c r="W160" s="95"/>
      <c r="X160" s="95"/>
      <c r="Y160" s="95"/>
      <c r="Z160" s="95"/>
      <c r="AA160" s="95"/>
      <c r="AB160" s="95"/>
    </row>
    <row r="161" spans="1:28" ht="54" customHeight="1" x14ac:dyDescent="0.25">
      <c r="A161" s="654"/>
      <c r="B161" s="133" t="s">
        <v>497</v>
      </c>
      <c r="C161" s="134" t="s">
        <v>498</v>
      </c>
      <c r="D161" s="133" t="s">
        <v>499</v>
      </c>
      <c r="E161" s="133" t="s">
        <v>490</v>
      </c>
      <c r="F161" s="135">
        <v>20</v>
      </c>
      <c r="G161" s="135">
        <v>13</v>
      </c>
      <c r="H161" s="135">
        <v>3</v>
      </c>
      <c r="I161" s="151">
        <v>2.76</v>
      </c>
      <c r="J161" s="152">
        <f t="shared" ref="J161:J164" si="26">I161/H161</f>
        <v>0.91999999999999993</v>
      </c>
      <c r="K161" s="151">
        <v>0.05</v>
      </c>
      <c r="L161" s="151">
        <v>0.05</v>
      </c>
      <c r="M161" s="152">
        <f t="shared" si="25"/>
        <v>1</v>
      </c>
      <c r="N161" s="156" t="s">
        <v>575</v>
      </c>
      <c r="O161" s="95"/>
      <c r="P161" s="95"/>
      <c r="Q161" s="95"/>
      <c r="R161" s="95"/>
      <c r="S161" s="95"/>
      <c r="T161" s="95"/>
      <c r="U161" s="95"/>
      <c r="V161" s="95"/>
      <c r="W161" s="95"/>
      <c r="X161" s="95"/>
      <c r="Y161" s="95"/>
      <c r="Z161" s="95"/>
      <c r="AA161" s="95"/>
      <c r="AB161" s="95"/>
    </row>
    <row r="162" spans="1:28" ht="49.5" customHeight="1" x14ac:dyDescent="0.25">
      <c r="A162" s="652" t="s">
        <v>576</v>
      </c>
      <c r="B162" s="157" t="s">
        <v>478</v>
      </c>
      <c r="C162" s="119" t="s">
        <v>479</v>
      </c>
      <c r="D162" s="118" t="s">
        <v>480</v>
      </c>
      <c r="E162" s="118" t="s">
        <v>481</v>
      </c>
      <c r="F162" s="120">
        <v>20</v>
      </c>
      <c r="G162" s="120">
        <v>24</v>
      </c>
      <c r="H162" s="120">
        <v>3</v>
      </c>
      <c r="I162" s="147">
        <v>2.87</v>
      </c>
      <c r="J162" s="148">
        <f t="shared" si="26"/>
        <v>0.95666666666666667</v>
      </c>
      <c r="K162" s="147">
        <v>0</v>
      </c>
      <c r="L162" s="147">
        <v>0</v>
      </c>
      <c r="M162" s="153">
        <v>0</v>
      </c>
      <c r="N162" s="156" t="s">
        <v>571</v>
      </c>
      <c r="O162" s="95"/>
      <c r="P162" s="95"/>
      <c r="Q162" s="95"/>
      <c r="R162" s="95"/>
      <c r="S162" s="95"/>
      <c r="T162" s="95"/>
      <c r="U162" s="95"/>
      <c r="V162" s="95"/>
      <c r="W162" s="95"/>
      <c r="X162" s="95"/>
      <c r="Y162" s="95"/>
      <c r="Z162" s="95"/>
      <c r="AA162" s="95"/>
      <c r="AB162" s="95"/>
    </row>
    <row r="163" spans="1:28" ht="49.5" customHeight="1" x14ac:dyDescent="0.25">
      <c r="A163" s="653"/>
      <c r="B163" s="158" t="s">
        <v>483</v>
      </c>
      <c r="C163" s="126" t="s">
        <v>484</v>
      </c>
      <c r="D163" s="125" t="s">
        <v>485</v>
      </c>
      <c r="E163" s="125" t="s">
        <v>481</v>
      </c>
      <c r="F163" s="127">
        <v>20</v>
      </c>
      <c r="G163" s="127">
        <v>15</v>
      </c>
      <c r="H163" s="127">
        <v>2</v>
      </c>
      <c r="I163" s="147">
        <v>1.92</v>
      </c>
      <c r="J163" s="148">
        <f t="shared" si="26"/>
        <v>0.96</v>
      </c>
      <c r="K163" s="147">
        <v>0</v>
      </c>
      <c r="L163" s="147">
        <v>0</v>
      </c>
      <c r="M163" s="147">
        <v>0</v>
      </c>
      <c r="N163" s="149" t="s">
        <v>577</v>
      </c>
      <c r="O163" s="95"/>
      <c r="P163" s="95"/>
      <c r="Q163" s="95"/>
      <c r="R163" s="95"/>
      <c r="S163" s="95"/>
      <c r="T163" s="95"/>
      <c r="U163" s="95"/>
      <c r="V163" s="95"/>
      <c r="W163" s="95"/>
      <c r="X163" s="95"/>
      <c r="Y163" s="95"/>
      <c r="Z163" s="95"/>
      <c r="AA163" s="95"/>
      <c r="AB163" s="95"/>
    </row>
    <row r="164" spans="1:28" ht="49.5" customHeight="1" x14ac:dyDescent="0.25">
      <c r="A164" s="653"/>
      <c r="B164" s="158" t="s">
        <v>487</v>
      </c>
      <c r="C164" s="126" t="s">
        <v>488</v>
      </c>
      <c r="D164" s="125" t="s">
        <v>489</v>
      </c>
      <c r="E164" s="125" t="s">
        <v>490</v>
      </c>
      <c r="F164" s="127">
        <v>20</v>
      </c>
      <c r="G164" s="127">
        <v>15</v>
      </c>
      <c r="H164" s="127">
        <v>4</v>
      </c>
      <c r="I164" s="147">
        <v>3.81</v>
      </c>
      <c r="J164" s="148">
        <f t="shared" si="26"/>
        <v>0.95250000000000001</v>
      </c>
      <c r="K164" s="147">
        <v>0.19</v>
      </c>
      <c r="L164" s="147">
        <v>0.19</v>
      </c>
      <c r="M164" s="148">
        <f t="shared" ref="M164:M166" si="27">+L164/K164</f>
        <v>1</v>
      </c>
      <c r="N164" s="155" t="s">
        <v>573</v>
      </c>
      <c r="O164" s="95"/>
      <c r="P164" s="95"/>
      <c r="Q164" s="95"/>
      <c r="R164" s="95"/>
      <c r="S164" s="95"/>
      <c r="T164" s="95"/>
      <c r="U164" s="95"/>
      <c r="V164" s="95"/>
      <c r="W164" s="95"/>
      <c r="X164" s="95"/>
      <c r="Y164" s="95"/>
      <c r="Z164" s="95"/>
      <c r="AA164" s="95"/>
      <c r="AB164" s="95"/>
    </row>
    <row r="165" spans="1:28" ht="49.5" customHeight="1" x14ac:dyDescent="0.25">
      <c r="A165" s="653"/>
      <c r="B165" s="158" t="s">
        <v>492</v>
      </c>
      <c r="C165" s="126" t="s">
        <v>493</v>
      </c>
      <c r="D165" s="125" t="s">
        <v>494</v>
      </c>
      <c r="E165" s="125" t="s">
        <v>495</v>
      </c>
      <c r="F165" s="127">
        <v>20</v>
      </c>
      <c r="G165" s="131">
        <v>0.38</v>
      </c>
      <c r="H165" s="132">
        <v>7.0000000000000007E-2</v>
      </c>
      <c r="I165" s="150">
        <v>6.5799999999999997E-2</v>
      </c>
      <c r="J165" s="150">
        <f>+I165/H165</f>
        <v>0.93999999999999984</v>
      </c>
      <c r="K165" s="150">
        <v>1.9300000000000001E-2</v>
      </c>
      <c r="L165" s="150">
        <v>1.9E-2</v>
      </c>
      <c r="M165" s="148">
        <f t="shared" si="27"/>
        <v>0.98445595854922274</v>
      </c>
      <c r="N165" s="155" t="s">
        <v>578</v>
      </c>
      <c r="O165" s="95"/>
      <c r="P165" s="95"/>
      <c r="Q165" s="95"/>
      <c r="R165" s="95"/>
      <c r="S165" s="95"/>
      <c r="T165" s="95"/>
      <c r="U165" s="95"/>
      <c r="V165" s="95"/>
      <c r="W165" s="95"/>
      <c r="X165" s="95"/>
      <c r="Y165" s="95"/>
      <c r="Z165" s="95"/>
      <c r="AA165" s="95"/>
      <c r="AB165" s="95"/>
    </row>
    <row r="166" spans="1:28" ht="49.5" customHeight="1" x14ac:dyDescent="0.25">
      <c r="A166" s="654"/>
      <c r="B166" s="133" t="s">
        <v>497</v>
      </c>
      <c r="C166" s="134" t="s">
        <v>498</v>
      </c>
      <c r="D166" s="133" t="s">
        <v>499</v>
      </c>
      <c r="E166" s="133" t="s">
        <v>490</v>
      </c>
      <c r="F166" s="135">
        <v>20</v>
      </c>
      <c r="G166" s="135">
        <v>13</v>
      </c>
      <c r="H166" s="135">
        <v>3</v>
      </c>
      <c r="I166" s="151">
        <v>2.82</v>
      </c>
      <c r="J166" s="152">
        <f t="shared" ref="J166:J169" si="28">I166/H166</f>
        <v>0.94</v>
      </c>
      <c r="K166" s="151">
        <v>0.05</v>
      </c>
      <c r="L166" s="151">
        <v>0.05</v>
      </c>
      <c r="M166" s="152">
        <f t="shared" si="27"/>
        <v>1</v>
      </c>
      <c r="N166" s="156" t="s">
        <v>575</v>
      </c>
      <c r="O166" s="95"/>
      <c r="P166" s="95"/>
      <c r="Q166" s="95"/>
      <c r="R166" s="95"/>
      <c r="S166" s="95"/>
      <c r="T166" s="95"/>
      <c r="U166" s="95"/>
      <c r="V166" s="95"/>
      <c r="W166" s="95"/>
      <c r="X166" s="95"/>
      <c r="Y166" s="95"/>
      <c r="Z166" s="95"/>
      <c r="AA166" s="95"/>
      <c r="AB166" s="95"/>
    </row>
    <row r="167" spans="1:28" ht="51" customHeight="1" x14ac:dyDescent="0.25">
      <c r="A167" s="652" t="s">
        <v>579</v>
      </c>
      <c r="B167" s="157" t="s">
        <v>478</v>
      </c>
      <c r="C167" s="119" t="s">
        <v>479</v>
      </c>
      <c r="D167" s="118" t="s">
        <v>480</v>
      </c>
      <c r="E167" s="118" t="s">
        <v>481</v>
      </c>
      <c r="F167" s="120">
        <v>20</v>
      </c>
      <c r="G167" s="120">
        <v>24</v>
      </c>
      <c r="H167" s="120">
        <v>3</v>
      </c>
      <c r="I167" s="147">
        <v>3</v>
      </c>
      <c r="J167" s="148">
        <f t="shared" si="28"/>
        <v>1</v>
      </c>
      <c r="K167" s="147">
        <v>0</v>
      </c>
      <c r="L167" s="147">
        <v>0</v>
      </c>
      <c r="M167" s="153">
        <v>0</v>
      </c>
      <c r="N167" s="156" t="s">
        <v>571</v>
      </c>
      <c r="O167" s="95"/>
      <c r="P167" s="95"/>
      <c r="Q167" s="95"/>
      <c r="R167" s="95"/>
      <c r="S167" s="95"/>
      <c r="T167" s="95"/>
      <c r="U167" s="95"/>
      <c r="V167" s="95"/>
      <c r="W167" s="95"/>
      <c r="X167" s="95"/>
      <c r="Y167" s="95"/>
      <c r="Z167" s="95"/>
      <c r="AA167" s="95"/>
      <c r="AB167" s="95"/>
    </row>
    <row r="168" spans="1:28" ht="60" customHeight="1" x14ac:dyDescent="0.25">
      <c r="A168" s="653"/>
      <c r="B168" s="158" t="s">
        <v>483</v>
      </c>
      <c r="C168" s="126" t="s">
        <v>484</v>
      </c>
      <c r="D168" s="125" t="s">
        <v>485</v>
      </c>
      <c r="E168" s="125" t="s">
        <v>481</v>
      </c>
      <c r="F168" s="127">
        <v>20</v>
      </c>
      <c r="G168" s="127">
        <v>15</v>
      </c>
      <c r="H168" s="127">
        <v>2</v>
      </c>
      <c r="I168" s="147">
        <v>2</v>
      </c>
      <c r="J168" s="148">
        <f t="shared" si="28"/>
        <v>1</v>
      </c>
      <c r="K168" s="147">
        <v>0</v>
      </c>
      <c r="L168" s="147">
        <v>0</v>
      </c>
      <c r="M168" s="147">
        <v>0</v>
      </c>
      <c r="N168" s="149" t="s">
        <v>577</v>
      </c>
      <c r="O168" s="95"/>
      <c r="P168" s="95"/>
      <c r="Q168" s="95"/>
      <c r="R168" s="95"/>
      <c r="S168" s="95"/>
      <c r="T168" s="95"/>
      <c r="U168" s="95"/>
      <c r="V168" s="95"/>
      <c r="W168" s="95"/>
      <c r="X168" s="95"/>
      <c r="Y168" s="95"/>
      <c r="Z168" s="95"/>
      <c r="AA168" s="95"/>
      <c r="AB168" s="95"/>
    </row>
    <row r="169" spans="1:28" ht="44.25" customHeight="1" x14ac:dyDescent="0.25">
      <c r="A169" s="653"/>
      <c r="B169" s="158" t="s">
        <v>487</v>
      </c>
      <c r="C169" s="126" t="s">
        <v>488</v>
      </c>
      <c r="D169" s="125" t="s">
        <v>489</v>
      </c>
      <c r="E169" s="125" t="s">
        <v>490</v>
      </c>
      <c r="F169" s="127">
        <v>20</v>
      </c>
      <c r="G169" s="127">
        <v>15</v>
      </c>
      <c r="H169" s="127">
        <v>4</v>
      </c>
      <c r="I169" s="147">
        <v>4</v>
      </c>
      <c r="J169" s="148">
        <f t="shared" si="28"/>
        <v>1</v>
      </c>
      <c r="K169" s="147">
        <v>0.19</v>
      </c>
      <c r="L169" s="147">
        <v>0.19</v>
      </c>
      <c r="M169" s="148">
        <f t="shared" ref="M169:M171" si="29">+L169/K169</f>
        <v>1</v>
      </c>
      <c r="N169" s="155" t="s">
        <v>573</v>
      </c>
      <c r="O169" s="95"/>
      <c r="P169" s="95"/>
      <c r="Q169" s="95"/>
      <c r="R169" s="95"/>
      <c r="S169" s="95"/>
      <c r="T169" s="95"/>
      <c r="U169" s="95"/>
      <c r="V169" s="95"/>
      <c r="W169" s="95"/>
      <c r="X169" s="95"/>
      <c r="Y169" s="95"/>
      <c r="Z169" s="95"/>
      <c r="AA169" s="95"/>
      <c r="AB169" s="95"/>
    </row>
    <row r="170" spans="1:28" ht="57.75" customHeight="1" x14ac:dyDescent="0.25">
      <c r="A170" s="653"/>
      <c r="B170" s="158" t="s">
        <v>492</v>
      </c>
      <c r="C170" s="126" t="s">
        <v>493</v>
      </c>
      <c r="D170" s="125" t="s">
        <v>494</v>
      </c>
      <c r="E170" s="125" t="s">
        <v>495</v>
      </c>
      <c r="F170" s="127">
        <v>20</v>
      </c>
      <c r="G170" s="131">
        <v>0.38</v>
      </c>
      <c r="H170" s="132">
        <v>7.0000000000000007E-2</v>
      </c>
      <c r="I170" s="150">
        <v>6.5799999999999997E-2</v>
      </c>
      <c r="J170" s="150">
        <f>+I170/H170</f>
        <v>0.93999999999999984</v>
      </c>
      <c r="K170" s="150">
        <v>1.9300000000000001E-2</v>
      </c>
      <c r="L170" s="150">
        <v>1.9300000000000001E-2</v>
      </c>
      <c r="M170" s="148">
        <f t="shared" si="29"/>
        <v>1</v>
      </c>
      <c r="N170" s="155" t="s">
        <v>580</v>
      </c>
      <c r="O170" s="95"/>
      <c r="P170" s="95"/>
      <c r="Q170" s="95"/>
      <c r="R170" s="95"/>
      <c r="S170" s="95"/>
      <c r="T170" s="95"/>
      <c r="U170" s="95"/>
      <c r="V170" s="95"/>
      <c r="W170" s="95"/>
      <c r="X170" s="95"/>
      <c r="Y170" s="95"/>
      <c r="Z170" s="95"/>
      <c r="AA170" s="95"/>
      <c r="AB170" s="95"/>
    </row>
    <row r="171" spans="1:28" ht="44.25" customHeight="1" x14ac:dyDescent="0.25">
      <c r="A171" s="654"/>
      <c r="B171" s="133" t="s">
        <v>497</v>
      </c>
      <c r="C171" s="134" t="s">
        <v>498</v>
      </c>
      <c r="D171" s="133" t="s">
        <v>499</v>
      </c>
      <c r="E171" s="133" t="s">
        <v>490</v>
      </c>
      <c r="F171" s="135">
        <v>20</v>
      </c>
      <c r="G171" s="135">
        <v>13</v>
      </c>
      <c r="H171" s="135">
        <v>3</v>
      </c>
      <c r="I171" s="151">
        <v>3</v>
      </c>
      <c r="J171" s="152">
        <f>I171/H171</f>
        <v>1</v>
      </c>
      <c r="K171" s="151">
        <v>0.05</v>
      </c>
      <c r="L171" s="151">
        <v>0.05</v>
      </c>
      <c r="M171" s="152">
        <f t="shared" si="29"/>
        <v>1</v>
      </c>
      <c r="N171" s="156" t="s">
        <v>575</v>
      </c>
      <c r="O171" s="95"/>
      <c r="P171" s="95"/>
      <c r="Q171" s="95"/>
      <c r="R171" s="95"/>
      <c r="S171" s="95"/>
      <c r="T171" s="95"/>
      <c r="U171" s="95"/>
      <c r="V171" s="95"/>
      <c r="W171" s="95"/>
      <c r="X171" s="95"/>
      <c r="Y171" s="95"/>
      <c r="Z171" s="95"/>
      <c r="AA171" s="95"/>
      <c r="AB171" s="95"/>
    </row>
    <row r="172" spans="1:28" ht="21.75" customHeight="1" x14ac:dyDescent="0.25">
      <c r="A172" s="95"/>
      <c r="B172" s="95"/>
      <c r="C172" s="95"/>
      <c r="D172" s="95"/>
      <c r="E172" s="95"/>
      <c r="F172" s="95"/>
      <c r="G172" s="95"/>
      <c r="H172" s="95"/>
      <c r="I172" s="95"/>
      <c r="J172" s="95"/>
      <c r="K172" s="95"/>
      <c r="L172" s="95"/>
      <c r="M172" s="95"/>
      <c r="N172" s="95"/>
      <c r="O172" s="95"/>
      <c r="P172" s="95"/>
      <c r="Q172" s="95"/>
      <c r="R172" s="95"/>
      <c r="S172" s="95"/>
      <c r="T172" s="95"/>
      <c r="U172" s="95"/>
      <c r="V172" s="95"/>
      <c r="W172" s="95"/>
      <c r="X172" s="95"/>
      <c r="Y172" s="95"/>
      <c r="Z172" s="95"/>
      <c r="AA172" s="95"/>
      <c r="AB172" s="95"/>
    </row>
    <row r="173" spans="1:28" ht="15.75" customHeight="1" x14ac:dyDescent="0.25">
      <c r="A173" s="651" t="s">
        <v>581</v>
      </c>
      <c r="B173" s="469"/>
      <c r="C173" s="469"/>
      <c r="D173" s="469"/>
      <c r="E173" s="469"/>
      <c r="F173" s="469"/>
      <c r="G173" s="469"/>
      <c r="H173" s="469"/>
      <c r="I173" s="469"/>
      <c r="J173" s="469"/>
      <c r="K173" s="469"/>
      <c r="L173" s="469"/>
      <c r="M173" s="469"/>
      <c r="N173" s="561"/>
      <c r="O173" s="95"/>
      <c r="P173" s="95"/>
      <c r="Q173" s="95"/>
      <c r="R173" s="95"/>
      <c r="S173" s="95"/>
      <c r="T173" s="95"/>
      <c r="U173" s="95"/>
      <c r="V173" s="95"/>
      <c r="W173" s="95"/>
      <c r="X173" s="95"/>
      <c r="Y173" s="95"/>
      <c r="Z173" s="95"/>
      <c r="AA173" s="95"/>
      <c r="AB173" s="95"/>
    </row>
    <row r="174" spans="1:28" ht="44.25" customHeight="1" x14ac:dyDescent="0.25">
      <c r="A174" s="96" t="s">
        <v>27</v>
      </c>
      <c r="B174" s="97" t="s">
        <v>465</v>
      </c>
      <c r="C174" s="97" t="s">
        <v>466</v>
      </c>
      <c r="D174" s="97" t="s">
        <v>467</v>
      </c>
      <c r="E174" s="97" t="s">
        <v>468</v>
      </c>
      <c r="F174" s="97" t="s">
        <v>582</v>
      </c>
      <c r="G174" s="97" t="s">
        <v>470</v>
      </c>
      <c r="H174" s="97" t="s">
        <v>583</v>
      </c>
      <c r="I174" s="97" t="s">
        <v>584</v>
      </c>
      <c r="J174" s="146" t="s">
        <v>585</v>
      </c>
      <c r="K174" s="97" t="s">
        <v>474</v>
      </c>
      <c r="L174" s="97" t="s">
        <v>475</v>
      </c>
      <c r="M174" s="97" t="s">
        <v>476</v>
      </c>
      <c r="N174" s="98" t="s">
        <v>586</v>
      </c>
      <c r="O174" s="95"/>
      <c r="P174" s="95"/>
      <c r="Q174" s="95"/>
      <c r="R174" s="95"/>
      <c r="S174" s="95"/>
      <c r="T174" s="95"/>
      <c r="U174" s="95"/>
      <c r="V174" s="95"/>
      <c r="W174" s="95"/>
      <c r="X174" s="95"/>
      <c r="Y174" s="95"/>
      <c r="Z174" s="95"/>
      <c r="AA174" s="95"/>
      <c r="AB174" s="95"/>
    </row>
    <row r="175" spans="1:28" ht="55.5" customHeight="1" x14ac:dyDescent="0.25">
      <c r="A175" s="652" t="s">
        <v>454</v>
      </c>
      <c r="B175" s="157" t="s">
        <v>478</v>
      </c>
      <c r="C175" s="119" t="s">
        <v>479</v>
      </c>
      <c r="D175" s="118" t="s">
        <v>480</v>
      </c>
      <c r="E175" s="118" t="s">
        <v>481</v>
      </c>
      <c r="F175" s="120">
        <v>20</v>
      </c>
      <c r="G175" s="120">
        <v>24</v>
      </c>
      <c r="H175" s="30">
        <v>7</v>
      </c>
      <c r="I175" s="159">
        <v>0.1</v>
      </c>
      <c r="J175" s="129">
        <f t="shared" ref="J175:J234" si="30">I175/H175</f>
        <v>1.4285714285714287E-2</v>
      </c>
      <c r="K175" s="30">
        <v>0</v>
      </c>
      <c r="L175" s="30">
        <v>0</v>
      </c>
      <c r="M175" s="30">
        <v>0</v>
      </c>
      <c r="N175" s="149" t="s">
        <v>587</v>
      </c>
      <c r="O175" s="95"/>
      <c r="P175" s="95"/>
      <c r="Q175" s="95"/>
      <c r="R175" s="95"/>
      <c r="S175" s="95"/>
      <c r="T175" s="95"/>
      <c r="U175" s="95"/>
      <c r="V175" s="95"/>
      <c r="W175" s="95"/>
      <c r="X175" s="95"/>
      <c r="Y175" s="95"/>
      <c r="Z175" s="95"/>
      <c r="AA175" s="95"/>
      <c r="AB175" s="95"/>
    </row>
    <row r="176" spans="1:28" ht="59.25" customHeight="1" x14ac:dyDescent="0.25">
      <c r="A176" s="653"/>
      <c r="B176" s="158" t="s">
        <v>483</v>
      </c>
      <c r="C176" s="126" t="s">
        <v>484</v>
      </c>
      <c r="D176" s="125" t="s">
        <v>485</v>
      </c>
      <c r="E176" s="125" t="s">
        <v>481</v>
      </c>
      <c r="F176" s="127">
        <v>20</v>
      </c>
      <c r="G176" s="127">
        <v>15</v>
      </c>
      <c r="H176" s="30">
        <v>4</v>
      </c>
      <c r="I176" s="30">
        <v>0.04</v>
      </c>
      <c r="J176" s="129">
        <f t="shared" si="30"/>
        <v>0.01</v>
      </c>
      <c r="K176" s="30">
        <v>0</v>
      </c>
      <c r="L176" s="30">
        <v>0</v>
      </c>
      <c r="M176" s="30">
        <v>0</v>
      </c>
      <c r="N176" s="149" t="s">
        <v>588</v>
      </c>
      <c r="O176" s="95"/>
      <c r="P176" s="95"/>
      <c r="Q176" s="95"/>
      <c r="R176" s="95"/>
      <c r="S176" s="95"/>
      <c r="T176" s="95"/>
      <c r="U176" s="95"/>
      <c r="V176" s="95"/>
      <c r="W176" s="95"/>
      <c r="X176" s="95"/>
      <c r="Y176" s="95"/>
      <c r="Z176" s="95"/>
      <c r="AA176" s="95"/>
      <c r="AB176" s="95"/>
    </row>
    <row r="177" spans="1:28" ht="73.5" customHeight="1" x14ac:dyDescent="0.25">
      <c r="A177" s="653"/>
      <c r="B177" s="158" t="s">
        <v>487</v>
      </c>
      <c r="C177" s="126" t="s">
        <v>488</v>
      </c>
      <c r="D177" s="125" t="s">
        <v>489</v>
      </c>
      <c r="E177" s="125" t="s">
        <v>490</v>
      </c>
      <c r="F177" s="127">
        <v>20</v>
      </c>
      <c r="G177" s="127">
        <v>15</v>
      </c>
      <c r="H177" s="30">
        <v>3</v>
      </c>
      <c r="I177" s="30">
        <v>7.0000000000000007E-2</v>
      </c>
      <c r="J177" s="129">
        <f t="shared" si="30"/>
        <v>2.3333333333333334E-2</v>
      </c>
      <c r="K177" s="30">
        <v>0</v>
      </c>
      <c r="L177" s="30">
        <v>0</v>
      </c>
      <c r="M177" s="30">
        <v>0</v>
      </c>
      <c r="N177" s="149" t="s">
        <v>589</v>
      </c>
      <c r="O177" s="95"/>
      <c r="P177" s="95"/>
      <c r="Q177" s="95"/>
      <c r="R177" s="95"/>
      <c r="S177" s="95"/>
      <c r="T177" s="95"/>
      <c r="U177" s="95"/>
      <c r="V177" s="95"/>
      <c r="W177" s="95"/>
      <c r="X177" s="95"/>
      <c r="Y177" s="95"/>
      <c r="Z177" s="95"/>
      <c r="AA177" s="95"/>
      <c r="AB177" s="95"/>
    </row>
    <row r="178" spans="1:28" ht="15.75" customHeight="1" x14ac:dyDescent="0.25">
      <c r="A178" s="653"/>
      <c r="B178" s="158" t="s">
        <v>492</v>
      </c>
      <c r="C178" s="126" t="s">
        <v>493</v>
      </c>
      <c r="D178" s="125" t="s">
        <v>494</v>
      </c>
      <c r="E178" s="125" t="s">
        <v>495</v>
      </c>
      <c r="F178" s="127">
        <v>20</v>
      </c>
      <c r="G178" s="131">
        <v>0.38</v>
      </c>
      <c r="H178" s="132">
        <v>0.12</v>
      </c>
      <c r="I178" s="132">
        <f>1.03%-L178</f>
        <v>8.8000000000000005E-3</v>
      </c>
      <c r="J178" s="129">
        <f t="shared" si="30"/>
        <v>7.3333333333333334E-2</v>
      </c>
      <c r="K178" s="129">
        <v>4.1999999999999997E-3</v>
      </c>
      <c r="L178" s="129">
        <v>1.5E-3</v>
      </c>
      <c r="M178" s="160">
        <f>+L178/K178</f>
        <v>0.35714285714285715</v>
      </c>
      <c r="N178" s="149" t="s">
        <v>590</v>
      </c>
      <c r="O178" s="95"/>
      <c r="P178" s="95"/>
      <c r="Q178" s="95"/>
      <c r="R178" s="95"/>
      <c r="S178" s="95"/>
      <c r="T178" s="95"/>
      <c r="U178" s="95"/>
      <c r="V178" s="95"/>
      <c r="W178" s="95"/>
      <c r="X178" s="95"/>
      <c r="Y178" s="95"/>
      <c r="Z178" s="95"/>
      <c r="AA178" s="95"/>
      <c r="AB178" s="95"/>
    </row>
    <row r="179" spans="1:28" ht="15.75" customHeight="1" x14ac:dyDescent="0.25">
      <c r="A179" s="653"/>
      <c r="B179" s="133" t="s">
        <v>497</v>
      </c>
      <c r="C179" s="134" t="s">
        <v>498</v>
      </c>
      <c r="D179" s="133" t="s">
        <v>499</v>
      </c>
      <c r="E179" s="133" t="s">
        <v>490</v>
      </c>
      <c r="F179" s="135">
        <v>20</v>
      </c>
      <c r="G179" s="135">
        <v>13</v>
      </c>
      <c r="H179" s="137">
        <v>3</v>
      </c>
      <c r="I179" s="137">
        <v>0.06</v>
      </c>
      <c r="J179" s="136">
        <f t="shared" si="30"/>
        <v>0.02</v>
      </c>
      <c r="K179" s="137">
        <v>0</v>
      </c>
      <c r="L179" s="137">
        <v>0</v>
      </c>
      <c r="M179" s="137">
        <v>0</v>
      </c>
      <c r="N179" s="161" t="s">
        <v>591</v>
      </c>
      <c r="O179" s="95"/>
      <c r="P179" s="95"/>
      <c r="Q179" s="95"/>
      <c r="R179" s="95"/>
      <c r="S179" s="95"/>
      <c r="T179" s="95"/>
      <c r="U179" s="95"/>
      <c r="V179" s="95"/>
      <c r="W179" s="95"/>
      <c r="X179" s="95"/>
      <c r="Y179" s="95"/>
      <c r="Z179" s="95"/>
      <c r="AA179" s="95"/>
      <c r="AB179" s="95"/>
    </row>
    <row r="180" spans="1:28" ht="42.75" customHeight="1" x14ac:dyDescent="0.25">
      <c r="A180" s="656" t="s">
        <v>456</v>
      </c>
      <c r="B180" s="157" t="s">
        <v>478</v>
      </c>
      <c r="C180" s="119" t="s">
        <v>479</v>
      </c>
      <c r="D180" s="118" t="s">
        <v>480</v>
      </c>
      <c r="E180" s="118" t="s">
        <v>481</v>
      </c>
      <c r="F180" s="120">
        <v>20</v>
      </c>
      <c r="G180" s="162">
        <v>24</v>
      </c>
      <c r="H180" s="163">
        <v>7</v>
      </c>
      <c r="I180" s="163">
        <v>0.34</v>
      </c>
      <c r="J180" s="164">
        <f t="shared" si="30"/>
        <v>4.8571428571428578E-2</v>
      </c>
      <c r="K180" s="163">
        <v>0</v>
      </c>
      <c r="L180" s="163">
        <v>0</v>
      </c>
      <c r="M180" s="163">
        <v>0</v>
      </c>
      <c r="N180" s="149" t="s">
        <v>592</v>
      </c>
      <c r="O180" s="95"/>
      <c r="P180" s="95"/>
      <c r="Q180" s="95"/>
      <c r="R180" s="95"/>
      <c r="S180" s="95"/>
      <c r="T180" s="95"/>
      <c r="U180" s="95"/>
      <c r="V180" s="95"/>
      <c r="W180" s="95"/>
      <c r="X180" s="95"/>
      <c r="Y180" s="95"/>
      <c r="Z180" s="95"/>
      <c r="AA180" s="95"/>
      <c r="AB180" s="95"/>
    </row>
    <row r="181" spans="1:28" ht="46.5" customHeight="1" x14ac:dyDescent="0.25">
      <c r="A181" s="456"/>
      <c r="B181" s="158" t="s">
        <v>483</v>
      </c>
      <c r="C181" s="126" t="s">
        <v>484</v>
      </c>
      <c r="D181" s="125" t="s">
        <v>485</v>
      </c>
      <c r="E181" s="125" t="s">
        <v>481</v>
      </c>
      <c r="F181" s="127">
        <v>20</v>
      </c>
      <c r="G181" s="127">
        <v>15</v>
      </c>
      <c r="H181" s="30">
        <v>4</v>
      </c>
      <c r="I181" s="159">
        <v>0.2</v>
      </c>
      <c r="J181" s="129">
        <f t="shared" si="30"/>
        <v>0.05</v>
      </c>
      <c r="K181" s="30">
        <v>0</v>
      </c>
      <c r="L181" s="30">
        <v>0</v>
      </c>
      <c r="M181" s="30">
        <v>0</v>
      </c>
      <c r="N181" s="149" t="s">
        <v>593</v>
      </c>
      <c r="O181" s="95"/>
      <c r="P181" s="95"/>
      <c r="Q181" s="95"/>
      <c r="R181" s="95"/>
      <c r="S181" s="95"/>
      <c r="T181" s="95"/>
      <c r="U181" s="95"/>
      <c r="V181" s="95"/>
      <c r="W181" s="95"/>
      <c r="X181" s="95"/>
      <c r="Y181" s="95"/>
      <c r="Z181" s="95"/>
      <c r="AA181" s="95"/>
      <c r="AB181" s="95"/>
    </row>
    <row r="182" spans="1:28" ht="38.25" customHeight="1" x14ac:dyDescent="0.25">
      <c r="A182" s="456"/>
      <c r="B182" s="158" t="s">
        <v>487</v>
      </c>
      <c r="C182" s="126" t="s">
        <v>488</v>
      </c>
      <c r="D182" s="125" t="s">
        <v>489</v>
      </c>
      <c r="E182" s="125" t="s">
        <v>490</v>
      </c>
      <c r="F182" s="127">
        <v>20</v>
      </c>
      <c r="G182" s="127">
        <v>15</v>
      </c>
      <c r="H182" s="30">
        <v>3</v>
      </c>
      <c r="I182" s="30">
        <v>0.19</v>
      </c>
      <c r="J182" s="129">
        <f t="shared" si="30"/>
        <v>6.3333333333333339E-2</v>
      </c>
      <c r="K182" s="30">
        <v>0</v>
      </c>
      <c r="L182" s="30">
        <v>0</v>
      </c>
      <c r="M182" s="30">
        <v>0</v>
      </c>
      <c r="N182" s="149" t="s">
        <v>594</v>
      </c>
      <c r="O182" s="95"/>
      <c r="P182" s="95"/>
      <c r="Q182" s="95"/>
      <c r="R182" s="95"/>
      <c r="S182" s="95"/>
      <c r="T182" s="95"/>
      <c r="U182" s="95"/>
      <c r="V182" s="95"/>
      <c r="W182" s="95"/>
      <c r="X182" s="95"/>
      <c r="Y182" s="95"/>
      <c r="Z182" s="95"/>
      <c r="AA182" s="95"/>
      <c r="AB182" s="95"/>
    </row>
    <row r="183" spans="1:28" ht="44.25" customHeight="1" x14ac:dyDescent="0.25">
      <c r="A183" s="456"/>
      <c r="B183" s="158" t="s">
        <v>492</v>
      </c>
      <c r="C183" s="126" t="s">
        <v>493</v>
      </c>
      <c r="D183" s="125" t="s">
        <v>494</v>
      </c>
      <c r="E183" s="125" t="s">
        <v>495</v>
      </c>
      <c r="F183" s="127">
        <v>20</v>
      </c>
      <c r="G183" s="131">
        <v>0.38</v>
      </c>
      <c r="H183" s="132">
        <v>0.12</v>
      </c>
      <c r="I183" s="129">
        <f>2.06%-L183</f>
        <v>1.89E-2</v>
      </c>
      <c r="J183" s="129">
        <f t="shared" si="30"/>
        <v>0.1575</v>
      </c>
      <c r="K183" s="129">
        <v>4.1999999999999997E-3</v>
      </c>
      <c r="L183" s="129">
        <v>1.6999999999999999E-3</v>
      </c>
      <c r="M183" s="160">
        <f>+L183/K183</f>
        <v>0.40476190476190477</v>
      </c>
      <c r="N183" s="149" t="s">
        <v>595</v>
      </c>
      <c r="O183" s="95"/>
      <c r="P183" s="95"/>
      <c r="Q183" s="95"/>
      <c r="R183" s="95"/>
      <c r="S183" s="95"/>
      <c r="T183" s="95"/>
      <c r="U183" s="95"/>
      <c r="V183" s="95"/>
      <c r="W183" s="95"/>
      <c r="X183" s="95"/>
      <c r="Y183" s="95"/>
      <c r="Z183" s="95"/>
      <c r="AA183" s="95"/>
      <c r="AB183" s="95"/>
    </row>
    <row r="184" spans="1:28" ht="45" customHeight="1" x14ac:dyDescent="0.25">
      <c r="A184" s="657"/>
      <c r="B184" s="133" t="s">
        <v>497</v>
      </c>
      <c r="C184" s="134" t="s">
        <v>498</v>
      </c>
      <c r="D184" s="133" t="s">
        <v>499</v>
      </c>
      <c r="E184" s="133" t="s">
        <v>490</v>
      </c>
      <c r="F184" s="135">
        <v>20</v>
      </c>
      <c r="G184" s="135">
        <v>13</v>
      </c>
      <c r="H184" s="137">
        <v>3</v>
      </c>
      <c r="I184" s="137">
        <v>0.18</v>
      </c>
      <c r="J184" s="136">
        <f t="shared" si="30"/>
        <v>0.06</v>
      </c>
      <c r="K184" s="137">
        <v>0</v>
      </c>
      <c r="L184" s="137">
        <v>0</v>
      </c>
      <c r="M184" s="137">
        <v>0</v>
      </c>
      <c r="N184" s="161" t="s">
        <v>596</v>
      </c>
      <c r="O184" s="95"/>
      <c r="P184" s="95"/>
      <c r="Q184" s="95"/>
      <c r="R184" s="95"/>
      <c r="S184" s="95"/>
      <c r="T184" s="95"/>
      <c r="U184" s="95"/>
      <c r="V184" s="95"/>
      <c r="W184" s="95"/>
      <c r="X184" s="95"/>
      <c r="Y184" s="95"/>
      <c r="Z184" s="95"/>
      <c r="AA184" s="95"/>
      <c r="AB184" s="95"/>
    </row>
    <row r="185" spans="1:28" ht="15.75" customHeight="1" x14ac:dyDescent="0.25">
      <c r="A185" s="656" t="s">
        <v>457</v>
      </c>
      <c r="B185" s="157" t="s">
        <v>478</v>
      </c>
      <c r="C185" s="119" t="s">
        <v>479</v>
      </c>
      <c r="D185" s="118" t="s">
        <v>480</v>
      </c>
      <c r="E185" s="118" t="s">
        <v>481</v>
      </c>
      <c r="F185" s="120">
        <v>20</v>
      </c>
      <c r="G185" s="162">
        <v>24</v>
      </c>
      <c r="H185" s="163">
        <v>7</v>
      </c>
      <c r="I185" s="163">
        <v>0.72</v>
      </c>
      <c r="J185" s="164">
        <f t="shared" si="30"/>
        <v>0.10285714285714286</v>
      </c>
      <c r="K185" s="163">
        <v>0</v>
      </c>
      <c r="L185" s="163">
        <v>0</v>
      </c>
      <c r="M185" s="163">
        <v>0</v>
      </c>
      <c r="N185" s="149" t="s">
        <v>597</v>
      </c>
      <c r="O185" s="95"/>
      <c r="P185" s="95"/>
      <c r="Q185" s="95"/>
      <c r="R185" s="95"/>
      <c r="S185" s="95"/>
      <c r="T185" s="95"/>
      <c r="U185" s="95"/>
      <c r="V185" s="95"/>
      <c r="W185" s="95"/>
      <c r="X185" s="95"/>
      <c r="Y185" s="95"/>
      <c r="Z185" s="95"/>
      <c r="AA185" s="95"/>
      <c r="AB185" s="95"/>
    </row>
    <row r="186" spans="1:28" ht="51.75" customHeight="1" x14ac:dyDescent="0.25">
      <c r="A186" s="456"/>
      <c r="B186" s="158" t="s">
        <v>483</v>
      </c>
      <c r="C186" s="126" t="s">
        <v>484</v>
      </c>
      <c r="D186" s="125" t="s">
        <v>485</v>
      </c>
      <c r="E186" s="125" t="s">
        <v>481</v>
      </c>
      <c r="F186" s="127">
        <v>20</v>
      </c>
      <c r="G186" s="127">
        <v>15</v>
      </c>
      <c r="H186" s="30">
        <v>4</v>
      </c>
      <c r="I186" s="30">
        <v>0.44</v>
      </c>
      <c r="J186" s="129">
        <f t="shared" si="30"/>
        <v>0.11</v>
      </c>
      <c r="K186" s="30">
        <v>0</v>
      </c>
      <c r="L186" s="30">
        <v>0</v>
      </c>
      <c r="M186" s="30">
        <v>0</v>
      </c>
      <c r="N186" s="149" t="s">
        <v>598</v>
      </c>
      <c r="O186" s="95"/>
      <c r="P186" s="95"/>
      <c r="Q186" s="95"/>
      <c r="R186" s="95"/>
      <c r="S186" s="95"/>
      <c r="T186" s="95"/>
      <c r="U186" s="95"/>
      <c r="V186" s="95"/>
      <c r="W186" s="95"/>
      <c r="X186" s="95"/>
      <c r="Y186" s="95"/>
      <c r="Z186" s="95"/>
      <c r="AA186" s="95"/>
      <c r="AB186" s="95"/>
    </row>
    <row r="187" spans="1:28" ht="47.25" customHeight="1" x14ac:dyDescent="0.25">
      <c r="A187" s="456"/>
      <c r="B187" s="158" t="s">
        <v>487</v>
      </c>
      <c r="C187" s="126" t="s">
        <v>488</v>
      </c>
      <c r="D187" s="125" t="s">
        <v>489</v>
      </c>
      <c r="E187" s="125" t="s">
        <v>490</v>
      </c>
      <c r="F187" s="127">
        <v>20</v>
      </c>
      <c r="G187" s="127">
        <v>15</v>
      </c>
      <c r="H187" s="30">
        <v>3</v>
      </c>
      <c r="I187" s="30">
        <v>0.39</v>
      </c>
      <c r="J187" s="129">
        <f t="shared" si="30"/>
        <v>0.13</v>
      </c>
      <c r="K187" s="30">
        <v>0</v>
      </c>
      <c r="L187" s="30">
        <v>0</v>
      </c>
      <c r="M187" s="30">
        <v>0</v>
      </c>
      <c r="N187" s="149" t="s">
        <v>599</v>
      </c>
      <c r="O187" s="95"/>
      <c r="P187" s="95"/>
      <c r="Q187" s="95"/>
      <c r="R187" s="95"/>
      <c r="S187" s="95"/>
      <c r="T187" s="95"/>
      <c r="U187" s="95"/>
      <c r="V187" s="95"/>
      <c r="W187" s="95"/>
      <c r="X187" s="95"/>
      <c r="Y187" s="95"/>
      <c r="Z187" s="95"/>
      <c r="AA187" s="95"/>
      <c r="AB187" s="95"/>
    </row>
    <row r="188" spans="1:28" ht="48" customHeight="1" x14ac:dyDescent="0.25">
      <c r="A188" s="456"/>
      <c r="B188" s="158" t="s">
        <v>492</v>
      </c>
      <c r="C188" s="126" t="s">
        <v>493</v>
      </c>
      <c r="D188" s="125" t="s">
        <v>494</v>
      </c>
      <c r="E188" s="125" t="s">
        <v>495</v>
      </c>
      <c r="F188" s="127">
        <v>20</v>
      </c>
      <c r="G188" s="131">
        <v>0.38</v>
      </c>
      <c r="H188" s="132">
        <v>0.12</v>
      </c>
      <c r="I188" s="129">
        <f>3.09%-L188</f>
        <v>2.8999999999999998E-2</v>
      </c>
      <c r="J188" s="129">
        <f t="shared" si="30"/>
        <v>0.24166666666666667</v>
      </c>
      <c r="K188" s="129">
        <v>4.1999999999999997E-3</v>
      </c>
      <c r="L188" s="129">
        <v>1.9E-3</v>
      </c>
      <c r="M188" s="160">
        <f>+L188/K188</f>
        <v>0.45238095238095238</v>
      </c>
      <c r="N188" s="149" t="s">
        <v>600</v>
      </c>
      <c r="O188" s="95"/>
      <c r="P188" s="95"/>
      <c r="Q188" s="95"/>
      <c r="R188" s="95"/>
      <c r="S188" s="95"/>
      <c r="T188" s="95"/>
      <c r="U188" s="95"/>
      <c r="V188" s="95"/>
      <c r="W188" s="95"/>
      <c r="X188" s="95"/>
      <c r="Y188" s="95"/>
      <c r="Z188" s="95"/>
      <c r="AA188" s="95"/>
      <c r="AB188" s="95"/>
    </row>
    <row r="189" spans="1:28" ht="48.75" customHeight="1" x14ac:dyDescent="0.25">
      <c r="A189" s="657"/>
      <c r="B189" s="133" t="s">
        <v>497</v>
      </c>
      <c r="C189" s="134" t="s">
        <v>498</v>
      </c>
      <c r="D189" s="133" t="s">
        <v>499</v>
      </c>
      <c r="E189" s="133" t="s">
        <v>490</v>
      </c>
      <c r="F189" s="135">
        <v>20</v>
      </c>
      <c r="G189" s="135">
        <v>13</v>
      </c>
      <c r="H189" s="137">
        <v>3</v>
      </c>
      <c r="I189" s="137">
        <v>0.36</v>
      </c>
      <c r="J189" s="136">
        <f t="shared" si="30"/>
        <v>0.12</v>
      </c>
      <c r="K189" s="137">
        <v>0</v>
      </c>
      <c r="L189" s="137">
        <v>0</v>
      </c>
      <c r="M189" s="137">
        <v>0</v>
      </c>
      <c r="N189" s="161" t="s">
        <v>601</v>
      </c>
      <c r="O189" s="95"/>
      <c r="P189" s="95"/>
      <c r="Q189" s="95"/>
      <c r="R189" s="95"/>
      <c r="S189" s="95"/>
      <c r="T189" s="95"/>
      <c r="U189" s="95"/>
      <c r="V189" s="95"/>
      <c r="W189" s="95"/>
      <c r="X189" s="95"/>
      <c r="Y189" s="95"/>
      <c r="Z189" s="95"/>
      <c r="AA189" s="95"/>
      <c r="AB189" s="95"/>
    </row>
    <row r="190" spans="1:28" ht="53.25" customHeight="1" x14ac:dyDescent="0.25">
      <c r="A190" s="656" t="s">
        <v>458</v>
      </c>
      <c r="B190" s="157" t="s">
        <v>478</v>
      </c>
      <c r="C190" s="119" t="s">
        <v>479</v>
      </c>
      <c r="D190" s="118" t="s">
        <v>480</v>
      </c>
      <c r="E190" s="118" t="s">
        <v>481</v>
      </c>
      <c r="F190" s="120">
        <v>20</v>
      </c>
      <c r="G190" s="162">
        <v>24</v>
      </c>
      <c r="H190" s="163">
        <v>7</v>
      </c>
      <c r="I190" s="163">
        <v>1.28</v>
      </c>
      <c r="J190" s="164">
        <f t="shared" si="30"/>
        <v>0.18285714285714286</v>
      </c>
      <c r="K190" s="163">
        <v>0</v>
      </c>
      <c r="L190" s="163">
        <v>0</v>
      </c>
      <c r="M190" s="163">
        <v>0</v>
      </c>
      <c r="N190" s="149" t="s">
        <v>602</v>
      </c>
      <c r="O190" s="95"/>
      <c r="P190" s="95"/>
      <c r="Q190" s="95"/>
      <c r="R190" s="95"/>
      <c r="S190" s="95"/>
      <c r="T190" s="95"/>
      <c r="U190" s="95"/>
      <c r="V190" s="95"/>
      <c r="W190" s="95"/>
      <c r="X190" s="95"/>
      <c r="Y190" s="95"/>
      <c r="Z190" s="95"/>
      <c r="AA190" s="95"/>
      <c r="AB190" s="95"/>
    </row>
    <row r="191" spans="1:28" ht="46.5" customHeight="1" x14ac:dyDescent="0.25">
      <c r="A191" s="456"/>
      <c r="B191" s="158" t="s">
        <v>483</v>
      </c>
      <c r="C191" s="126" t="s">
        <v>484</v>
      </c>
      <c r="D191" s="125" t="s">
        <v>485</v>
      </c>
      <c r="E191" s="125" t="s">
        <v>481</v>
      </c>
      <c r="F191" s="127">
        <v>20</v>
      </c>
      <c r="G191" s="127">
        <v>15</v>
      </c>
      <c r="H191" s="30">
        <v>4</v>
      </c>
      <c r="I191" s="159">
        <v>0.8</v>
      </c>
      <c r="J191" s="164">
        <f t="shared" si="30"/>
        <v>0.2</v>
      </c>
      <c r="K191" s="163">
        <v>0</v>
      </c>
      <c r="L191" s="163">
        <v>0</v>
      </c>
      <c r="M191" s="163">
        <v>0</v>
      </c>
      <c r="N191" s="149" t="s">
        <v>603</v>
      </c>
      <c r="O191" s="95"/>
      <c r="P191" s="95"/>
      <c r="Q191" s="95"/>
      <c r="R191" s="95"/>
      <c r="S191" s="95"/>
      <c r="T191" s="95"/>
      <c r="U191" s="95"/>
      <c r="V191" s="95"/>
      <c r="W191" s="95"/>
      <c r="X191" s="95"/>
      <c r="Y191" s="95"/>
      <c r="Z191" s="95"/>
      <c r="AA191" s="95"/>
      <c r="AB191" s="95"/>
    </row>
    <row r="192" spans="1:28" ht="51" customHeight="1" x14ac:dyDescent="0.25">
      <c r="A192" s="456"/>
      <c r="B192" s="158" t="s">
        <v>487</v>
      </c>
      <c r="C192" s="126" t="s">
        <v>488</v>
      </c>
      <c r="D192" s="125" t="s">
        <v>489</v>
      </c>
      <c r="E192" s="125" t="s">
        <v>490</v>
      </c>
      <c r="F192" s="127">
        <v>20</v>
      </c>
      <c r="G192" s="127">
        <v>15</v>
      </c>
      <c r="H192" s="30">
        <v>3</v>
      </c>
      <c r="I192" s="30">
        <v>0.61</v>
      </c>
      <c r="J192" s="164">
        <f t="shared" si="30"/>
        <v>0.20333333333333334</v>
      </c>
      <c r="K192" s="163">
        <v>0</v>
      </c>
      <c r="L192" s="163">
        <v>0</v>
      </c>
      <c r="M192" s="163">
        <v>0</v>
      </c>
      <c r="N192" s="149" t="s">
        <v>604</v>
      </c>
      <c r="O192" s="95"/>
      <c r="P192" s="95"/>
      <c r="Q192" s="95"/>
      <c r="R192" s="95"/>
      <c r="S192" s="95"/>
      <c r="T192" s="95"/>
      <c r="U192" s="95"/>
      <c r="V192" s="95"/>
      <c r="W192" s="95"/>
      <c r="X192" s="95"/>
      <c r="Y192" s="95"/>
      <c r="Z192" s="95"/>
      <c r="AA192" s="95"/>
      <c r="AB192" s="95"/>
    </row>
    <row r="193" spans="1:28" ht="57.75" customHeight="1" x14ac:dyDescent="0.25">
      <c r="A193" s="456"/>
      <c r="B193" s="158" t="s">
        <v>492</v>
      </c>
      <c r="C193" s="126" t="s">
        <v>493</v>
      </c>
      <c r="D193" s="125" t="s">
        <v>494</v>
      </c>
      <c r="E193" s="125" t="s">
        <v>495</v>
      </c>
      <c r="F193" s="127">
        <v>20</v>
      </c>
      <c r="G193" s="131">
        <v>0.38</v>
      </c>
      <c r="H193" s="132">
        <v>0.12</v>
      </c>
      <c r="I193" s="129">
        <f>4.32%-L193</f>
        <v>3.9100000000000003E-2</v>
      </c>
      <c r="J193" s="164">
        <f t="shared" si="30"/>
        <v>0.32583333333333336</v>
      </c>
      <c r="K193" s="129">
        <v>4.1999999999999997E-3</v>
      </c>
      <c r="L193" s="129">
        <v>4.1000000000000003E-3</v>
      </c>
      <c r="M193" s="129">
        <f>L193/K193</f>
        <v>0.97619047619047639</v>
      </c>
      <c r="N193" s="149" t="s">
        <v>605</v>
      </c>
      <c r="O193" s="95"/>
      <c r="P193" s="95"/>
      <c r="Q193" s="95"/>
      <c r="R193" s="95"/>
      <c r="S193" s="95"/>
      <c r="T193" s="95"/>
      <c r="U193" s="95"/>
      <c r="V193" s="95"/>
      <c r="W193" s="95"/>
      <c r="X193" s="95"/>
      <c r="Y193" s="95"/>
      <c r="Z193" s="95"/>
      <c r="AA193" s="95"/>
      <c r="AB193" s="95"/>
    </row>
    <row r="194" spans="1:28" ht="55.5" customHeight="1" x14ac:dyDescent="0.25">
      <c r="A194" s="657"/>
      <c r="B194" s="133" t="s">
        <v>497</v>
      </c>
      <c r="C194" s="134" t="s">
        <v>498</v>
      </c>
      <c r="D194" s="133" t="s">
        <v>499</v>
      </c>
      <c r="E194" s="133" t="s">
        <v>490</v>
      </c>
      <c r="F194" s="135">
        <v>20</v>
      </c>
      <c r="G194" s="135">
        <v>13</v>
      </c>
      <c r="H194" s="137">
        <v>3</v>
      </c>
      <c r="I194" s="137">
        <v>0.6</v>
      </c>
      <c r="J194" s="164">
        <f t="shared" si="30"/>
        <v>0.19999999999999998</v>
      </c>
      <c r="K194" s="163">
        <v>0</v>
      </c>
      <c r="L194" s="163">
        <v>0</v>
      </c>
      <c r="M194" s="163">
        <v>0</v>
      </c>
      <c r="N194" s="161" t="s">
        <v>606</v>
      </c>
      <c r="O194" s="95"/>
      <c r="P194" s="95"/>
      <c r="Q194" s="95"/>
      <c r="R194" s="95"/>
      <c r="S194" s="95"/>
      <c r="T194" s="95"/>
      <c r="U194" s="95"/>
      <c r="V194" s="95"/>
      <c r="W194" s="95"/>
      <c r="X194" s="95"/>
      <c r="Y194" s="95"/>
      <c r="Z194" s="95"/>
      <c r="AA194" s="95"/>
      <c r="AB194" s="95"/>
    </row>
    <row r="195" spans="1:28" ht="60" customHeight="1" x14ac:dyDescent="0.25">
      <c r="A195" s="656" t="s">
        <v>459</v>
      </c>
      <c r="B195" s="157" t="s">
        <v>478</v>
      </c>
      <c r="C195" s="119" t="s">
        <v>479</v>
      </c>
      <c r="D195" s="118" t="s">
        <v>480</v>
      </c>
      <c r="E195" s="118" t="s">
        <v>481</v>
      </c>
      <c r="F195" s="120">
        <v>20</v>
      </c>
      <c r="G195" s="162">
        <v>24</v>
      </c>
      <c r="H195" s="163">
        <v>7</v>
      </c>
      <c r="I195" s="163">
        <v>1.98</v>
      </c>
      <c r="J195" s="164">
        <f t="shared" si="30"/>
        <v>0.28285714285714286</v>
      </c>
      <c r="K195" s="163">
        <v>0</v>
      </c>
      <c r="L195" s="163">
        <v>0</v>
      </c>
      <c r="M195" s="163">
        <v>0</v>
      </c>
      <c r="N195" s="149" t="s">
        <v>607</v>
      </c>
      <c r="O195" s="95"/>
      <c r="P195" s="95"/>
      <c r="Q195" s="95"/>
      <c r="R195" s="95"/>
      <c r="S195" s="95"/>
      <c r="T195" s="95"/>
      <c r="U195" s="95"/>
      <c r="V195" s="95"/>
      <c r="W195" s="95"/>
      <c r="X195" s="95"/>
      <c r="Y195" s="95"/>
      <c r="Z195" s="95"/>
      <c r="AA195" s="95"/>
      <c r="AB195" s="95"/>
    </row>
    <row r="196" spans="1:28" ht="59.25" customHeight="1" x14ac:dyDescent="0.25">
      <c r="A196" s="456"/>
      <c r="B196" s="158" t="s">
        <v>483</v>
      </c>
      <c r="C196" s="126" t="s">
        <v>484</v>
      </c>
      <c r="D196" s="125" t="s">
        <v>485</v>
      </c>
      <c r="E196" s="125" t="s">
        <v>481</v>
      </c>
      <c r="F196" s="127">
        <v>20</v>
      </c>
      <c r="G196" s="127">
        <v>15</v>
      </c>
      <c r="H196" s="30">
        <v>4</v>
      </c>
      <c r="I196" s="159">
        <v>1.24</v>
      </c>
      <c r="J196" s="164">
        <f t="shared" si="30"/>
        <v>0.31</v>
      </c>
      <c r="K196" s="163">
        <v>0</v>
      </c>
      <c r="L196" s="163">
        <v>0</v>
      </c>
      <c r="M196" s="163">
        <v>0</v>
      </c>
      <c r="N196" s="149" t="s">
        <v>608</v>
      </c>
      <c r="O196" s="95"/>
      <c r="P196" s="95"/>
      <c r="Q196" s="95"/>
      <c r="R196" s="95"/>
      <c r="S196" s="95"/>
      <c r="T196" s="95"/>
      <c r="U196" s="95"/>
      <c r="V196" s="95"/>
      <c r="W196" s="95"/>
      <c r="X196" s="95"/>
      <c r="Y196" s="95"/>
      <c r="Z196" s="95"/>
      <c r="AA196" s="95"/>
      <c r="AB196" s="95"/>
    </row>
    <row r="197" spans="1:28" ht="59.25" customHeight="1" x14ac:dyDescent="0.25">
      <c r="A197" s="456"/>
      <c r="B197" s="158" t="s">
        <v>487</v>
      </c>
      <c r="C197" s="126" t="s">
        <v>488</v>
      </c>
      <c r="D197" s="125" t="s">
        <v>489</v>
      </c>
      <c r="E197" s="125" t="s">
        <v>490</v>
      </c>
      <c r="F197" s="127">
        <v>20</v>
      </c>
      <c r="G197" s="127">
        <v>15</v>
      </c>
      <c r="H197" s="30">
        <v>3</v>
      </c>
      <c r="I197" s="30">
        <v>0.89</v>
      </c>
      <c r="J197" s="164">
        <f t="shared" si="30"/>
        <v>0.29666666666666669</v>
      </c>
      <c r="K197" s="163">
        <v>0</v>
      </c>
      <c r="L197" s="163">
        <v>0</v>
      </c>
      <c r="M197" s="163">
        <v>0</v>
      </c>
      <c r="N197" s="149" t="s">
        <v>609</v>
      </c>
      <c r="O197" s="95"/>
      <c r="P197" s="95"/>
      <c r="Q197" s="95"/>
      <c r="R197" s="95"/>
      <c r="S197" s="95"/>
      <c r="T197" s="95"/>
      <c r="U197" s="95"/>
      <c r="V197" s="95"/>
      <c r="W197" s="95"/>
      <c r="X197" s="95"/>
      <c r="Y197" s="95"/>
      <c r="Z197" s="95"/>
      <c r="AA197" s="95"/>
      <c r="AB197" s="95"/>
    </row>
    <row r="198" spans="1:28" ht="64.5" customHeight="1" x14ac:dyDescent="0.25">
      <c r="A198" s="456"/>
      <c r="B198" s="158" t="s">
        <v>492</v>
      </c>
      <c r="C198" s="126" t="s">
        <v>493</v>
      </c>
      <c r="D198" s="125" t="s">
        <v>494</v>
      </c>
      <c r="E198" s="125" t="s">
        <v>495</v>
      </c>
      <c r="F198" s="127">
        <v>20</v>
      </c>
      <c r="G198" s="131">
        <v>0.38</v>
      </c>
      <c r="H198" s="132">
        <v>0.12</v>
      </c>
      <c r="I198" s="129">
        <f>5.35%-L198</f>
        <v>4.9299999999999997E-2</v>
      </c>
      <c r="J198" s="164">
        <f t="shared" si="30"/>
        <v>0.41083333333333333</v>
      </c>
      <c r="K198" s="129">
        <v>4.1999999999999997E-3</v>
      </c>
      <c r="L198" s="129">
        <v>4.1999999999999997E-3</v>
      </c>
      <c r="M198" s="129">
        <f>L198/K198</f>
        <v>1</v>
      </c>
      <c r="N198" s="149" t="s">
        <v>610</v>
      </c>
      <c r="O198" s="95"/>
      <c r="P198" s="95"/>
      <c r="Q198" s="95"/>
      <c r="R198" s="95"/>
      <c r="S198" s="95"/>
      <c r="T198" s="95"/>
      <c r="U198" s="95"/>
      <c r="V198" s="95"/>
      <c r="W198" s="95"/>
      <c r="X198" s="95"/>
      <c r="Y198" s="95"/>
      <c r="Z198" s="95"/>
      <c r="AA198" s="95"/>
      <c r="AB198" s="95"/>
    </row>
    <row r="199" spans="1:28" ht="63.75" customHeight="1" x14ac:dyDescent="0.25">
      <c r="A199" s="657"/>
      <c r="B199" s="133" t="s">
        <v>497</v>
      </c>
      <c r="C199" s="134" t="s">
        <v>498</v>
      </c>
      <c r="D199" s="133" t="s">
        <v>499</v>
      </c>
      <c r="E199" s="133" t="s">
        <v>490</v>
      </c>
      <c r="F199" s="135">
        <v>20</v>
      </c>
      <c r="G199" s="135">
        <v>13</v>
      </c>
      <c r="H199" s="137">
        <v>3</v>
      </c>
      <c r="I199" s="137">
        <v>0.9</v>
      </c>
      <c r="J199" s="164">
        <f t="shared" si="30"/>
        <v>0.3</v>
      </c>
      <c r="K199" s="163">
        <v>0</v>
      </c>
      <c r="L199" s="163">
        <v>0</v>
      </c>
      <c r="M199" s="163">
        <v>0</v>
      </c>
      <c r="N199" s="161" t="s">
        <v>611</v>
      </c>
      <c r="O199" s="95"/>
      <c r="P199" s="95"/>
      <c r="Q199" s="95"/>
      <c r="R199" s="95"/>
      <c r="S199" s="95"/>
      <c r="T199" s="95"/>
      <c r="U199" s="95"/>
      <c r="V199" s="95"/>
      <c r="W199" s="95"/>
      <c r="X199" s="95"/>
      <c r="Y199" s="95"/>
      <c r="Z199" s="95"/>
      <c r="AA199" s="95"/>
      <c r="AB199" s="95"/>
    </row>
    <row r="200" spans="1:28" ht="52.5" customHeight="1" x14ac:dyDescent="0.25">
      <c r="A200" s="656" t="s">
        <v>460</v>
      </c>
      <c r="B200" s="157" t="s">
        <v>478</v>
      </c>
      <c r="C200" s="119" t="s">
        <v>479</v>
      </c>
      <c r="D200" s="118" t="s">
        <v>480</v>
      </c>
      <c r="E200" s="118" t="s">
        <v>481</v>
      </c>
      <c r="F200" s="120">
        <v>20</v>
      </c>
      <c r="G200" s="162">
        <v>24</v>
      </c>
      <c r="H200" s="163">
        <v>7</v>
      </c>
      <c r="I200" s="163">
        <v>2.76</v>
      </c>
      <c r="J200" s="164">
        <f t="shared" si="30"/>
        <v>0.39428571428571424</v>
      </c>
      <c r="K200" s="163">
        <v>0</v>
      </c>
      <c r="L200" s="163">
        <v>0</v>
      </c>
      <c r="M200" s="163">
        <v>0</v>
      </c>
      <c r="N200" s="149" t="s">
        <v>612</v>
      </c>
      <c r="O200" s="95"/>
      <c r="P200" s="95"/>
      <c r="Q200" s="95"/>
      <c r="R200" s="95"/>
      <c r="S200" s="95"/>
      <c r="T200" s="95"/>
      <c r="U200" s="95"/>
      <c r="V200" s="95"/>
      <c r="W200" s="95"/>
      <c r="X200" s="95"/>
      <c r="Y200" s="95"/>
      <c r="Z200" s="95"/>
      <c r="AA200" s="95"/>
      <c r="AB200" s="95"/>
    </row>
    <row r="201" spans="1:28" ht="65.25" customHeight="1" x14ac:dyDescent="0.25">
      <c r="A201" s="456"/>
      <c r="B201" s="158" t="s">
        <v>483</v>
      </c>
      <c r="C201" s="126" t="s">
        <v>484</v>
      </c>
      <c r="D201" s="125" t="s">
        <v>485</v>
      </c>
      <c r="E201" s="125" t="s">
        <v>481</v>
      </c>
      <c r="F201" s="127">
        <v>20</v>
      </c>
      <c r="G201" s="127">
        <v>15</v>
      </c>
      <c r="H201" s="30">
        <v>4</v>
      </c>
      <c r="I201" s="159">
        <v>1.72</v>
      </c>
      <c r="J201" s="164">
        <f t="shared" si="30"/>
        <v>0.43</v>
      </c>
      <c r="K201" s="163">
        <v>0</v>
      </c>
      <c r="L201" s="163">
        <v>0</v>
      </c>
      <c r="M201" s="163">
        <v>0</v>
      </c>
      <c r="N201" s="149" t="s">
        <v>613</v>
      </c>
      <c r="O201" s="95"/>
      <c r="P201" s="95"/>
      <c r="Q201" s="95"/>
      <c r="R201" s="95"/>
      <c r="S201" s="95"/>
      <c r="T201" s="95"/>
      <c r="U201" s="95"/>
      <c r="V201" s="95"/>
      <c r="W201" s="95"/>
      <c r="X201" s="95"/>
      <c r="Y201" s="95"/>
      <c r="Z201" s="95"/>
      <c r="AA201" s="95"/>
      <c r="AB201" s="95"/>
    </row>
    <row r="202" spans="1:28" ht="62.25" customHeight="1" x14ac:dyDescent="0.25">
      <c r="A202" s="456"/>
      <c r="B202" s="158" t="s">
        <v>487</v>
      </c>
      <c r="C202" s="126" t="s">
        <v>488</v>
      </c>
      <c r="D202" s="125" t="s">
        <v>489</v>
      </c>
      <c r="E202" s="125" t="s">
        <v>490</v>
      </c>
      <c r="F202" s="127">
        <v>20</v>
      </c>
      <c r="G202" s="127">
        <v>15</v>
      </c>
      <c r="H202" s="30">
        <v>3</v>
      </c>
      <c r="I202" s="30">
        <v>1.1499999999999999</v>
      </c>
      <c r="J202" s="164">
        <f t="shared" si="30"/>
        <v>0.3833333333333333</v>
      </c>
      <c r="K202" s="163">
        <v>0</v>
      </c>
      <c r="L202" s="163">
        <v>0</v>
      </c>
      <c r="M202" s="163">
        <v>0</v>
      </c>
      <c r="N202" s="149" t="s">
        <v>614</v>
      </c>
      <c r="O202" s="95"/>
      <c r="P202" s="95"/>
      <c r="Q202" s="95"/>
      <c r="R202" s="95"/>
      <c r="S202" s="95"/>
      <c r="T202" s="95"/>
      <c r="U202" s="95"/>
      <c r="V202" s="95"/>
      <c r="W202" s="95"/>
      <c r="X202" s="95"/>
      <c r="Y202" s="95"/>
      <c r="Z202" s="95"/>
      <c r="AA202" s="95"/>
      <c r="AB202" s="95"/>
    </row>
    <row r="203" spans="1:28" ht="66" customHeight="1" x14ac:dyDescent="0.25">
      <c r="A203" s="456"/>
      <c r="B203" s="158" t="s">
        <v>492</v>
      </c>
      <c r="C203" s="126" t="s">
        <v>493</v>
      </c>
      <c r="D203" s="125" t="s">
        <v>494</v>
      </c>
      <c r="E203" s="125" t="s">
        <v>495</v>
      </c>
      <c r="F203" s="127">
        <v>20</v>
      </c>
      <c r="G203" s="131">
        <v>0.38</v>
      </c>
      <c r="H203" s="132">
        <v>0.12</v>
      </c>
      <c r="I203" s="129">
        <f>6.38%-L203</f>
        <v>5.9599999999999993E-2</v>
      </c>
      <c r="J203" s="164">
        <f t="shared" si="30"/>
        <v>0.49666666666666665</v>
      </c>
      <c r="K203" s="129">
        <v>4.1999999999999997E-3</v>
      </c>
      <c r="L203" s="129">
        <v>4.1999999999999997E-3</v>
      </c>
      <c r="M203" s="129">
        <f>L203/K203</f>
        <v>1</v>
      </c>
      <c r="N203" s="149" t="s">
        <v>615</v>
      </c>
      <c r="O203" s="95"/>
      <c r="P203" s="95"/>
      <c r="Q203" s="95"/>
      <c r="R203" s="95"/>
      <c r="S203" s="95"/>
      <c r="T203" s="95"/>
      <c r="U203" s="95"/>
      <c r="V203" s="95"/>
      <c r="W203" s="95"/>
      <c r="X203" s="95"/>
      <c r="Y203" s="95"/>
      <c r="Z203" s="95"/>
      <c r="AA203" s="95"/>
      <c r="AB203" s="95"/>
    </row>
    <row r="204" spans="1:28" ht="73.5" customHeight="1" x14ac:dyDescent="0.25">
      <c r="A204" s="657"/>
      <c r="B204" s="133" t="s">
        <v>497</v>
      </c>
      <c r="C204" s="134" t="s">
        <v>498</v>
      </c>
      <c r="D204" s="133" t="s">
        <v>499</v>
      </c>
      <c r="E204" s="133" t="s">
        <v>490</v>
      </c>
      <c r="F204" s="135">
        <v>20</v>
      </c>
      <c r="G204" s="135">
        <v>13</v>
      </c>
      <c r="H204" s="137">
        <v>3</v>
      </c>
      <c r="I204" s="165">
        <v>1.2</v>
      </c>
      <c r="J204" s="164">
        <f t="shared" si="30"/>
        <v>0.39999999999999997</v>
      </c>
      <c r="K204" s="163">
        <v>0</v>
      </c>
      <c r="L204" s="163">
        <v>0</v>
      </c>
      <c r="M204" s="163">
        <v>0</v>
      </c>
      <c r="N204" s="161" t="s">
        <v>616</v>
      </c>
      <c r="O204" s="95"/>
      <c r="P204" s="95"/>
      <c r="Q204" s="95"/>
      <c r="R204" s="95"/>
      <c r="S204" s="95"/>
      <c r="T204" s="95"/>
      <c r="U204" s="95"/>
      <c r="V204" s="95"/>
      <c r="W204" s="95"/>
      <c r="X204" s="95"/>
      <c r="Y204" s="95"/>
      <c r="Z204" s="95"/>
      <c r="AA204" s="95"/>
      <c r="AB204" s="95"/>
    </row>
    <row r="205" spans="1:28" ht="52.5" customHeight="1" x14ac:dyDescent="0.25">
      <c r="A205" s="656" t="s">
        <v>447</v>
      </c>
      <c r="B205" s="157" t="s">
        <v>478</v>
      </c>
      <c r="C205" s="119" t="s">
        <v>479</v>
      </c>
      <c r="D205" s="118" t="s">
        <v>480</v>
      </c>
      <c r="E205" s="118" t="s">
        <v>481</v>
      </c>
      <c r="F205" s="120">
        <v>20</v>
      </c>
      <c r="G205" s="162">
        <v>24</v>
      </c>
      <c r="H205" s="163">
        <v>7</v>
      </c>
      <c r="I205" s="163">
        <v>3.54</v>
      </c>
      <c r="J205" s="164">
        <f t="shared" si="30"/>
        <v>0.50571428571428567</v>
      </c>
      <c r="K205" s="163">
        <v>0</v>
      </c>
      <c r="L205" s="163">
        <v>0</v>
      </c>
      <c r="M205" s="163">
        <v>0</v>
      </c>
      <c r="N205" s="149" t="s">
        <v>617</v>
      </c>
      <c r="O205" s="95"/>
      <c r="P205" s="95"/>
      <c r="Q205" s="95"/>
      <c r="R205" s="95"/>
      <c r="S205" s="95"/>
      <c r="T205" s="95"/>
      <c r="U205" s="95"/>
      <c r="V205" s="95"/>
      <c r="W205" s="95"/>
      <c r="X205" s="95"/>
      <c r="Y205" s="95"/>
      <c r="Z205" s="95"/>
      <c r="AA205" s="95"/>
      <c r="AB205" s="95"/>
    </row>
    <row r="206" spans="1:28" ht="77.25" customHeight="1" x14ac:dyDescent="0.25">
      <c r="A206" s="456"/>
      <c r="B206" s="158" t="s">
        <v>483</v>
      </c>
      <c r="C206" s="126" t="s">
        <v>484</v>
      </c>
      <c r="D206" s="125" t="s">
        <v>485</v>
      </c>
      <c r="E206" s="125" t="s">
        <v>481</v>
      </c>
      <c r="F206" s="127">
        <v>20</v>
      </c>
      <c r="G206" s="127">
        <v>15</v>
      </c>
      <c r="H206" s="30">
        <v>4</v>
      </c>
      <c r="I206" s="159">
        <v>2.12</v>
      </c>
      <c r="J206" s="164">
        <f t="shared" si="30"/>
        <v>0.53</v>
      </c>
      <c r="K206" s="163">
        <v>0</v>
      </c>
      <c r="L206" s="163">
        <v>0</v>
      </c>
      <c r="M206" s="163">
        <v>0</v>
      </c>
      <c r="N206" s="149" t="s">
        <v>618</v>
      </c>
      <c r="O206" s="95"/>
      <c r="P206" s="95"/>
      <c r="Q206" s="95"/>
      <c r="R206" s="95"/>
      <c r="S206" s="95"/>
      <c r="T206" s="95"/>
      <c r="U206" s="95"/>
      <c r="V206" s="95"/>
      <c r="W206" s="95"/>
      <c r="X206" s="95"/>
      <c r="Y206" s="95"/>
      <c r="Z206" s="95"/>
      <c r="AA206" s="95"/>
      <c r="AB206" s="95"/>
    </row>
    <row r="207" spans="1:28" ht="51" customHeight="1" x14ac:dyDescent="0.25">
      <c r="A207" s="456"/>
      <c r="B207" s="158" t="s">
        <v>487</v>
      </c>
      <c r="C207" s="126" t="s">
        <v>488</v>
      </c>
      <c r="D207" s="125" t="s">
        <v>489</v>
      </c>
      <c r="E207" s="125" t="s">
        <v>490</v>
      </c>
      <c r="F207" s="127">
        <v>20</v>
      </c>
      <c r="G207" s="127">
        <v>15</v>
      </c>
      <c r="H207" s="30">
        <v>3</v>
      </c>
      <c r="I207" s="30">
        <v>1.41</v>
      </c>
      <c r="J207" s="164">
        <f t="shared" si="30"/>
        <v>0.47</v>
      </c>
      <c r="K207" s="163">
        <v>0</v>
      </c>
      <c r="L207" s="163">
        <v>0</v>
      </c>
      <c r="M207" s="163">
        <v>0</v>
      </c>
      <c r="N207" s="149" t="s">
        <v>619</v>
      </c>
      <c r="O207" s="95"/>
      <c r="P207" s="95"/>
      <c r="Q207" s="95"/>
      <c r="R207" s="95"/>
      <c r="S207" s="95"/>
      <c r="T207" s="95"/>
      <c r="U207" s="95"/>
      <c r="V207" s="95"/>
      <c r="W207" s="95"/>
      <c r="X207" s="95"/>
      <c r="Y207" s="95"/>
      <c r="Z207" s="95"/>
      <c r="AA207" s="95"/>
      <c r="AB207" s="95"/>
    </row>
    <row r="208" spans="1:28" ht="61.5" customHeight="1" x14ac:dyDescent="0.25">
      <c r="A208" s="456"/>
      <c r="B208" s="158" t="s">
        <v>492</v>
      </c>
      <c r="C208" s="126" t="s">
        <v>493</v>
      </c>
      <c r="D208" s="125" t="s">
        <v>494</v>
      </c>
      <c r="E208" s="125" t="s">
        <v>495</v>
      </c>
      <c r="F208" s="127">
        <v>20</v>
      </c>
      <c r="G208" s="131">
        <v>0.38</v>
      </c>
      <c r="H208" s="132">
        <v>0.12</v>
      </c>
      <c r="I208" s="129">
        <f>7.41%-L208</f>
        <v>6.9900000000000004E-2</v>
      </c>
      <c r="J208" s="164">
        <f t="shared" si="30"/>
        <v>0.58250000000000002</v>
      </c>
      <c r="K208" s="129">
        <v>4.1999999999999997E-3</v>
      </c>
      <c r="L208" s="129">
        <v>4.1999999999999997E-3</v>
      </c>
      <c r="M208" s="129">
        <f>L208/K208</f>
        <v>1</v>
      </c>
      <c r="N208" s="149" t="s">
        <v>620</v>
      </c>
      <c r="O208" s="95"/>
      <c r="P208" s="95"/>
      <c r="Q208" s="95"/>
      <c r="R208" s="95"/>
      <c r="S208" s="95"/>
      <c r="T208" s="95"/>
      <c r="U208" s="95"/>
      <c r="V208" s="95"/>
      <c r="W208" s="95"/>
      <c r="X208" s="95"/>
      <c r="Y208" s="95"/>
      <c r="Z208" s="95"/>
      <c r="AA208" s="95"/>
      <c r="AB208" s="95"/>
    </row>
    <row r="209" spans="1:28" ht="71.25" customHeight="1" x14ac:dyDescent="0.25">
      <c r="A209" s="657"/>
      <c r="B209" s="133" t="s">
        <v>497</v>
      </c>
      <c r="C209" s="134" t="s">
        <v>498</v>
      </c>
      <c r="D209" s="133" t="s">
        <v>499</v>
      </c>
      <c r="E209" s="133" t="s">
        <v>490</v>
      </c>
      <c r="F209" s="135">
        <v>20</v>
      </c>
      <c r="G209" s="135">
        <v>13</v>
      </c>
      <c r="H209" s="137">
        <v>3</v>
      </c>
      <c r="I209" s="165">
        <v>1.5</v>
      </c>
      <c r="J209" s="164">
        <f t="shared" si="30"/>
        <v>0.5</v>
      </c>
      <c r="K209" s="163">
        <v>0</v>
      </c>
      <c r="L209" s="163">
        <v>0</v>
      </c>
      <c r="M209" s="163">
        <v>0</v>
      </c>
      <c r="N209" s="161" t="s">
        <v>621</v>
      </c>
      <c r="O209" s="95"/>
      <c r="P209" s="95"/>
      <c r="Q209" s="95"/>
      <c r="R209" s="95"/>
      <c r="S209" s="95"/>
      <c r="T209" s="95"/>
      <c r="U209" s="95"/>
      <c r="V209" s="95"/>
      <c r="W209" s="95"/>
      <c r="X209" s="95"/>
      <c r="Y209" s="95"/>
      <c r="Z209" s="95"/>
      <c r="AA209" s="95"/>
      <c r="AB209" s="95"/>
    </row>
    <row r="210" spans="1:28" ht="48.75" customHeight="1" x14ac:dyDescent="0.25">
      <c r="A210" s="656" t="s">
        <v>448</v>
      </c>
      <c r="B210" s="157" t="s">
        <v>478</v>
      </c>
      <c r="C210" s="119" t="s">
        <v>479</v>
      </c>
      <c r="D210" s="118" t="s">
        <v>480</v>
      </c>
      <c r="E210" s="118" t="s">
        <v>481</v>
      </c>
      <c r="F210" s="120">
        <v>20</v>
      </c>
      <c r="G210" s="162">
        <v>24</v>
      </c>
      <c r="H210" s="163">
        <v>7</v>
      </c>
      <c r="I210" s="163">
        <v>4.28</v>
      </c>
      <c r="J210" s="164">
        <f t="shared" si="30"/>
        <v>0.61142857142857143</v>
      </c>
      <c r="K210" s="163">
        <v>0</v>
      </c>
      <c r="L210" s="163">
        <v>0</v>
      </c>
      <c r="M210" s="163">
        <v>0</v>
      </c>
      <c r="N210" s="149" t="s">
        <v>622</v>
      </c>
      <c r="O210" s="95"/>
      <c r="P210" s="95"/>
      <c r="Q210" s="95"/>
      <c r="R210" s="95"/>
      <c r="S210" s="95"/>
      <c r="T210" s="95"/>
      <c r="U210" s="95"/>
      <c r="V210" s="95"/>
      <c r="W210" s="95"/>
      <c r="X210" s="95"/>
      <c r="Y210" s="95"/>
      <c r="Z210" s="95"/>
      <c r="AA210" s="95"/>
      <c r="AB210" s="95"/>
    </row>
    <row r="211" spans="1:28" ht="66" customHeight="1" x14ac:dyDescent="0.25">
      <c r="A211" s="456"/>
      <c r="B211" s="158" t="s">
        <v>483</v>
      </c>
      <c r="C211" s="126" t="s">
        <v>484</v>
      </c>
      <c r="D211" s="125" t="s">
        <v>485</v>
      </c>
      <c r="E211" s="125" t="s">
        <v>481</v>
      </c>
      <c r="F211" s="127">
        <v>20</v>
      </c>
      <c r="G211" s="127">
        <v>15</v>
      </c>
      <c r="H211" s="30">
        <v>4</v>
      </c>
      <c r="I211" s="159">
        <v>2.52</v>
      </c>
      <c r="J211" s="164">
        <f t="shared" si="30"/>
        <v>0.63</v>
      </c>
      <c r="K211" s="163">
        <v>0</v>
      </c>
      <c r="L211" s="163">
        <v>0</v>
      </c>
      <c r="M211" s="163">
        <v>0</v>
      </c>
      <c r="N211" s="149" t="s">
        <v>623</v>
      </c>
      <c r="O211" s="95"/>
      <c r="P211" s="95"/>
      <c r="Q211" s="95"/>
      <c r="R211" s="95"/>
      <c r="S211" s="95"/>
      <c r="T211" s="95"/>
      <c r="U211" s="95"/>
      <c r="V211" s="95"/>
      <c r="W211" s="95"/>
      <c r="X211" s="95"/>
      <c r="Y211" s="95"/>
      <c r="Z211" s="95"/>
      <c r="AA211" s="95"/>
      <c r="AB211" s="95"/>
    </row>
    <row r="212" spans="1:28" ht="60.75" customHeight="1" x14ac:dyDescent="0.25">
      <c r="A212" s="456"/>
      <c r="B212" s="158" t="s">
        <v>487</v>
      </c>
      <c r="C212" s="126" t="s">
        <v>488</v>
      </c>
      <c r="D212" s="125" t="s">
        <v>489</v>
      </c>
      <c r="E212" s="125" t="s">
        <v>490</v>
      </c>
      <c r="F212" s="127">
        <v>20</v>
      </c>
      <c r="G212" s="127">
        <v>15</v>
      </c>
      <c r="H212" s="30">
        <v>3</v>
      </c>
      <c r="I212" s="30">
        <v>1.75</v>
      </c>
      <c r="J212" s="164">
        <f t="shared" si="30"/>
        <v>0.58333333333333337</v>
      </c>
      <c r="K212" s="163">
        <v>0</v>
      </c>
      <c r="L212" s="163">
        <v>0</v>
      </c>
      <c r="M212" s="163">
        <v>0</v>
      </c>
      <c r="N212" s="149" t="s">
        <v>624</v>
      </c>
      <c r="O212" s="95"/>
      <c r="P212" s="95"/>
      <c r="Q212" s="95"/>
      <c r="R212" s="95"/>
      <c r="S212" s="95"/>
      <c r="T212" s="95"/>
      <c r="U212" s="95"/>
      <c r="V212" s="95"/>
      <c r="W212" s="95"/>
      <c r="X212" s="95"/>
      <c r="Y212" s="95"/>
      <c r="Z212" s="95"/>
      <c r="AA212" s="95"/>
      <c r="AB212" s="95"/>
    </row>
    <row r="213" spans="1:28" ht="60" customHeight="1" x14ac:dyDescent="0.25">
      <c r="A213" s="456"/>
      <c r="B213" s="158" t="s">
        <v>492</v>
      </c>
      <c r="C213" s="126" t="s">
        <v>493</v>
      </c>
      <c r="D213" s="125" t="s">
        <v>494</v>
      </c>
      <c r="E213" s="125" t="s">
        <v>495</v>
      </c>
      <c r="F213" s="127">
        <v>20</v>
      </c>
      <c r="G213" s="131">
        <v>0.38</v>
      </c>
      <c r="H213" s="132">
        <v>0.12</v>
      </c>
      <c r="I213" s="129">
        <f>8.44%-L213</f>
        <v>8.0199999999999994E-2</v>
      </c>
      <c r="J213" s="164">
        <f t="shared" si="30"/>
        <v>0.66833333333333333</v>
      </c>
      <c r="K213" s="129">
        <v>4.1999999999999997E-3</v>
      </c>
      <c r="L213" s="129">
        <v>4.1999999999999997E-3</v>
      </c>
      <c r="M213" s="129">
        <f>L213/K213</f>
        <v>1</v>
      </c>
      <c r="N213" s="149" t="s">
        <v>625</v>
      </c>
      <c r="O213" s="95"/>
      <c r="P213" s="95"/>
      <c r="Q213" s="95"/>
      <c r="R213" s="95"/>
      <c r="S213" s="95"/>
      <c r="T213" s="95"/>
      <c r="U213" s="95"/>
      <c r="V213" s="95"/>
      <c r="W213" s="95"/>
      <c r="X213" s="95"/>
      <c r="Y213" s="95"/>
      <c r="Z213" s="95"/>
      <c r="AA213" s="95"/>
      <c r="AB213" s="95"/>
    </row>
    <row r="214" spans="1:28" ht="71.25" customHeight="1" x14ac:dyDescent="0.25">
      <c r="A214" s="657"/>
      <c r="B214" s="133" t="s">
        <v>497</v>
      </c>
      <c r="C214" s="134" t="s">
        <v>498</v>
      </c>
      <c r="D214" s="133" t="s">
        <v>499</v>
      </c>
      <c r="E214" s="133" t="s">
        <v>490</v>
      </c>
      <c r="F214" s="135">
        <v>20</v>
      </c>
      <c r="G214" s="135">
        <v>13</v>
      </c>
      <c r="H214" s="137">
        <v>3</v>
      </c>
      <c r="I214" s="165">
        <v>1.8</v>
      </c>
      <c r="J214" s="164">
        <f t="shared" si="30"/>
        <v>0.6</v>
      </c>
      <c r="K214" s="163">
        <v>0</v>
      </c>
      <c r="L214" s="163">
        <v>0</v>
      </c>
      <c r="M214" s="163">
        <v>0</v>
      </c>
      <c r="N214" s="161" t="s">
        <v>626</v>
      </c>
      <c r="O214" s="95"/>
      <c r="P214" s="95"/>
      <c r="Q214" s="95"/>
      <c r="R214" s="95"/>
      <c r="S214" s="95"/>
      <c r="T214" s="95"/>
      <c r="U214" s="95"/>
      <c r="V214" s="95"/>
      <c r="W214" s="95"/>
      <c r="X214" s="95"/>
      <c r="Y214" s="95"/>
      <c r="Z214" s="95"/>
      <c r="AA214" s="95"/>
      <c r="AB214" s="95"/>
    </row>
    <row r="215" spans="1:28" ht="60.75" customHeight="1" x14ac:dyDescent="0.25">
      <c r="A215" s="656" t="s">
        <v>449</v>
      </c>
      <c r="B215" s="157" t="s">
        <v>478</v>
      </c>
      <c r="C215" s="119" t="s">
        <v>479</v>
      </c>
      <c r="D215" s="118" t="s">
        <v>480</v>
      </c>
      <c r="E215" s="118" t="s">
        <v>481</v>
      </c>
      <c r="F215" s="120">
        <v>20</v>
      </c>
      <c r="G215" s="162">
        <v>24</v>
      </c>
      <c r="H215" s="163">
        <v>7</v>
      </c>
      <c r="I215" s="163">
        <v>4.9800000000000004</v>
      </c>
      <c r="J215" s="164">
        <f t="shared" si="30"/>
        <v>0.71142857142857152</v>
      </c>
      <c r="K215" s="163">
        <v>0</v>
      </c>
      <c r="L215" s="163">
        <v>0</v>
      </c>
      <c r="M215" s="163">
        <v>0</v>
      </c>
      <c r="N215" s="149" t="s">
        <v>627</v>
      </c>
      <c r="O215" s="95"/>
      <c r="P215" s="95"/>
      <c r="Q215" s="95"/>
      <c r="R215" s="95"/>
      <c r="S215" s="95"/>
      <c r="T215" s="95"/>
      <c r="U215" s="95"/>
      <c r="V215" s="95"/>
      <c r="W215" s="95"/>
      <c r="X215" s="95"/>
      <c r="Y215" s="95"/>
      <c r="Z215" s="95"/>
      <c r="AA215" s="95"/>
      <c r="AB215" s="95"/>
    </row>
    <row r="216" spans="1:28" ht="65.25" customHeight="1" x14ac:dyDescent="0.25">
      <c r="A216" s="456"/>
      <c r="B216" s="158" t="s">
        <v>483</v>
      </c>
      <c r="C216" s="126" t="s">
        <v>484</v>
      </c>
      <c r="D216" s="125" t="s">
        <v>485</v>
      </c>
      <c r="E216" s="125" t="s">
        <v>481</v>
      </c>
      <c r="F216" s="127">
        <v>20</v>
      </c>
      <c r="G216" s="127">
        <v>15</v>
      </c>
      <c r="H216" s="30">
        <v>4</v>
      </c>
      <c r="I216" s="159">
        <v>2.92</v>
      </c>
      <c r="J216" s="164">
        <f t="shared" si="30"/>
        <v>0.73</v>
      </c>
      <c r="K216" s="163">
        <v>0</v>
      </c>
      <c r="L216" s="163">
        <v>0</v>
      </c>
      <c r="M216" s="163">
        <v>0</v>
      </c>
      <c r="N216" s="149" t="s">
        <v>628</v>
      </c>
      <c r="O216" s="95"/>
      <c r="P216" s="95"/>
      <c r="Q216" s="95"/>
      <c r="R216" s="95"/>
      <c r="S216" s="95"/>
      <c r="T216" s="95"/>
      <c r="U216" s="95"/>
      <c r="V216" s="95"/>
      <c r="W216" s="95"/>
      <c r="X216" s="95"/>
      <c r="Y216" s="95"/>
      <c r="Z216" s="95"/>
      <c r="AA216" s="95"/>
      <c r="AB216" s="95"/>
    </row>
    <row r="217" spans="1:28" ht="59.25" customHeight="1" x14ac:dyDescent="0.25">
      <c r="A217" s="456"/>
      <c r="B217" s="158" t="s">
        <v>487</v>
      </c>
      <c r="C217" s="126" t="s">
        <v>488</v>
      </c>
      <c r="D217" s="125" t="s">
        <v>489</v>
      </c>
      <c r="E217" s="125" t="s">
        <v>490</v>
      </c>
      <c r="F217" s="127">
        <v>20</v>
      </c>
      <c r="G217" s="127">
        <v>15</v>
      </c>
      <c r="H217" s="30">
        <v>3</v>
      </c>
      <c r="I217" s="30">
        <v>2.15</v>
      </c>
      <c r="J217" s="164">
        <f t="shared" si="30"/>
        <v>0.71666666666666667</v>
      </c>
      <c r="K217" s="163">
        <v>0</v>
      </c>
      <c r="L217" s="163">
        <v>0</v>
      </c>
      <c r="M217" s="163">
        <v>0</v>
      </c>
      <c r="N217" s="149" t="s">
        <v>629</v>
      </c>
      <c r="O217" s="95"/>
      <c r="P217" s="95"/>
      <c r="Q217" s="95"/>
      <c r="R217" s="95"/>
      <c r="S217" s="95"/>
      <c r="T217" s="95"/>
      <c r="U217" s="95"/>
      <c r="V217" s="95"/>
      <c r="W217" s="95"/>
      <c r="X217" s="95"/>
      <c r="Y217" s="95"/>
      <c r="Z217" s="95"/>
      <c r="AA217" s="95"/>
      <c r="AB217" s="95"/>
    </row>
    <row r="218" spans="1:28" ht="65.25" customHeight="1" x14ac:dyDescent="0.25">
      <c r="A218" s="456"/>
      <c r="B218" s="158" t="s">
        <v>492</v>
      </c>
      <c r="C218" s="126" t="s">
        <v>493</v>
      </c>
      <c r="D218" s="125" t="s">
        <v>494</v>
      </c>
      <c r="E218" s="125" t="s">
        <v>495</v>
      </c>
      <c r="F218" s="127">
        <v>20</v>
      </c>
      <c r="G218" s="131">
        <v>0.38</v>
      </c>
      <c r="H218" s="132">
        <v>0.12</v>
      </c>
      <c r="I218" s="129">
        <f>9.47%-L218</f>
        <v>9.0500000000000011E-2</v>
      </c>
      <c r="J218" s="164">
        <f t="shared" si="30"/>
        <v>0.75416666666666676</v>
      </c>
      <c r="K218" s="129">
        <v>4.1999999999999997E-3</v>
      </c>
      <c r="L218" s="129">
        <v>4.1999999999999997E-3</v>
      </c>
      <c r="M218" s="129">
        <f>L218/K218</f>
        <v>1</v>
      </c>
      <c r="N218" s="149" t="s">
        <v>630</v>
      </c>
      <c r="O218" s="95"/>
      <c r="P218" s="95"/>
      <c r="Q218" s="95"/>
      <c r="R218" s="95"/>
      <c r="S218" s="95"/>
      <c r="T218" s="95"/>
      <c r="U218" s="95"/>
      <c r="V218" s="95"/>
      <c r="W218" s="95"/>
      <c r="X218" s="95"/>
      <c r="Y218" s="95"/>
      <c r="Z218" s="95"/>
      <c r="AA218" s="95"/>
      <c r="AB218" s="95"/>
    </row>
    <row r="219" spans="1:28" ht="52.5" customHeight="1" x14ac:dyDescent="0.25">
      <c r="A219" s="657"/>
      <c r="B219" s="133" t="s">
        <v>497</v>
      </c>
      <c r="C219" s="134" t="s">
        <v>498</v>
      </c>
      <c r="D219" s="133" t="s">
        <v>499</v>
      </c>
      <c r="E219" s="133" t="s">
        <v>490</v>
      </c>
      <c r="F219" s="135">
        <v>20</v>
      </c>
      <c r="G219" s="135">
        <v>13</v>
      </c>
      <c r="H219" s="137">
        <v>3</v>
      </c>
      <c r="I219" s="165">
        <v>2.1</v>
      </c>
      <c r="J219" s="164">
        <f t="shared" si="30"/>
        <v>0.70000000000000007</v>
      </c>
      <c r="K219" s="163">
        <v>0</v>
      </c>
      <c r="L219" s="163">
        <v>0</v>
      </c>
      <c r="M219" s="163">
        <v>0</v>
      </c>
      <c r="N219" s="161" t="s">
        <v>631</v>
      </c>
      <c r="O219" s="95"/>
      <c r="P219" s="95"/>
      <c r="Q219" s="95"/>
      <c r="R219" s="95"/>
      <c r="S219" s="95"/>
      <c r="T219" s="95"/>
      <c r="U219" s="95"/>
      <c r="V219" s="95"/>
      <c r="W219" s="95"/>
      <c r="X219" s="95"/>
      <c r="Y219" s="95"/>
      <c r="Z219" s="95"/>
      <c r="AA219" s="95"/>
      <c r="AB219" s="95"/>
    </row>
    <row r="220" spans="1:28" ht="56.25" customHeight="1" x14ac:dyDescent="0.25">
      <c r="A220" s="656" t="s">
        <v>450</v>
      </c>
      <c r="B220" s="157" t="s">
        <v>478</v>
      </c>
      <c r="C220" s="119" t="s">
        <v>479</v>
      </c>
      <c r="D220" s="118" t="s">
        <v>480</v>
      </c>
      <c r="E220" s="118" t="s">
        <v>481</v>
      </c>
      <c r="F220" s="120">
        <v>20</v>
      </c>
      <c r="G220" s="162">
        <v>24</v>
      </c>
      <c r="H220" s="163">
        <v>7</v>
      </c>
      <c r="I220" s="163">
        <v>5.68</v>
      </c>
      <c r="J220" s="164">
        <f t="shared" si="30"/>
        <v>0.81142857142857139</v>
      </c>
      <c r="K220" s="163">
        <v>0</v>
      </c>
      <c r="L220" s="163">
        <v>0</v>
      </c>
      <c r="M220" s="163">
        <v>0</v>
      </c>
      <c r="N220" s="149" t="s">
        <v>632</v>
      </c>
      <c r="O220" s="95"/>
      <c r="P220" s="95"/>
      <c r="Q220" s="95"/>
      <c r="R220" s="95"/>
      <c r="S220" s="95"/>
      <c r="T220" s="95"/>
      <c r="U220" s="95"/>
      <c r="V220" s="95"/>
      <c r="W220" s="95"/>
      <c r="X220" s="95"/>
      <c r="Y220" s="95"/>
      <c r="Z220" s="95"/>
      <c r="AA220" s="95"/>
      <c r="AB220" s="95"/>
    </row>
    <row r="221" spans="1:28" ht="74.25" customHeight="1" x14ac:dyDescent="0.25">
      <c r="A221" s="456"/>
      <c r="B221" s="158" t="s">
        <v>483</v>
      </c>
      <c r="C221" s="126" t="s">
        <v>484</v>
      </c>
      <c r="D221" s="125" t="s">
        <v>485</v>
      </c>
      <c r="E221" s="125" t="s">
        <v>481</v>
      </c>
      <c r="F221" s="127">
        <v>20</v>
      </c>
      <c r="G221" s="127">
        <v>15</v>
      </c>
      <c r="H221" s="30">
        <v>4</v>
      </c>
      <c r="I221" s="159">
        <v>3.32</v>
      </c>
      <c r="J221" s="164">
        <f t="shared" si="30"/>
        <v>0.83</v>
      </c>
      <c r="K221" s="163">
        <v>0</v>
      </c>
      <c r="L221" s="163">
        <v>0</v>
      </c>
      <c r="M221" s="163">
        <v>0</v>
      </c>
      <c r="N221" s="149" t="s">
        <v>633</v>
      </c>
      <c r="O221" s="95"/>
      <c r="P221" s="95"/>
      <c r="Q221" s="95"/>
      <c r="R221" s="95"/>
      <c r="S221" s="95"/>
      <c r="T221" s="95"/>
      <c r="U221" s="95"/>
      <c r="V221" s="95"/>
      <c r="W221" s="95"/>
      <c r="X221" s="95"/>
      <c r="Y221" s="95"/>
      <c r="Z221" s="95"/>
      <c r="AA221" s="95"/>
      <c r="AB221" s="95"/>
    </row>
    <row r="222" spans="1:28" ht="51" customHeight="1" x14ac:dyDescent="0.25">
      <c r="A222" s="456"/>
      <c r="B222" s="158" t="s">
        <v>487</v>
      </c>
      <c r="C222" s="126" t="s">
        <v>488</v>
      </c>
      <c r="D222" s="125" t="s">
        <v>489</v>
      </c>
      <c r="E222" s="125" t="s">
        <v>490</v>
      </c>
      <c r="F222" s="127">
        <v>20</v>
      </c>
      <c r="G222" s="127">
        <v>15</v>
      </c>
      <c r="H222" s="30">
        <v>3</v>
      </c>
      <c r="I222" s="30">
        <v>2.44</v>
      </c>
      <c r="J222" s="164">
        <f t="shared" si="30"/>
        <v>0.81333333333333335</v>
      </c>
      <c r="K222" s="163">
        <v>0</v>
      </c>
      <c r="L222" s="163">
        <v>0</v>
      </c>
      <c r="M222" s="163">
        <v>0</v>
      </c>
      <c r="N222" s="149" t="s">
        <v>634</v>
      </c>
      <c r="O222" s="95"/>
      <c r="P222" s="95"/>
      <c r="Q222" s="95"/>
      <c r="R222" s="95"/>
      <c r="S222" s="95"/>
      <c r="T222" s="95"/>
      <c r="U222" s="95"/>
      <c r="V222" s="95"/>
      <c r="W222" s="95"/>
      <c r="X222" s="95"/>
      <c r="Y222" s="95"/>
      <c r="Z222" s="95"/>
      <c r="AA222" s="95"/>
      <c r="AB222" s="95"/>
    </row>
    <row r="223" spans="1:28" ht="56.25" customHeight="1" x14ac:dyDescent="0.25">
      <c r="A223" s="456"/>
      <c r="B223" s="158" t="s">
        <v>492</v>
      </c>
      <c r="C223" s="126" t="s">
        <v>493</v>
      </c>
      <c r="D223" s="125" t="s">
        <v>494</v>
      </c>
      <c r="E223" s="125" t="s">
        <v>495</v>
      </c>
      <c r="F223" s="127">
        <v>20</v>
      </c>
      <c r="G223" s="131">
        <v>0.38</v>
      </c>
      <c r="H223" s="132">
        <v>0.12</v>
      </c>
      <c r="I223" s="129">
        <f>10.5%-L223</f>
        <v>0.1008</v>
      </c>
      <c r="J223" s="164">
        <f t="shared" si="30"/>
        <v>0.84000000000000008</v>
      </c>
      <c r="K223" s="129">
        <v>4.1999999999999997E-3</v>
      </c>
      <c r="L223" s="129">
        <v>4.1999999999999997E-3</v>
      </c>
      <c r="M223" s="129">
        <f>L223/K223</f>
        <v>1</v>
      </c>
      <c r="N223" s="149" t="s">
        <v>635</v>
      </c>
      <c r="O223" s="95"/>
      <c r="P223" s="95"/>
      <c r="Q223" s="95"/>
      <c r="R223" s="95"/>
      <c r="S223" s="95"/>
      <c r="T223" s="95"/>
      <c r="U223" s="95"/>
      <c r="V223" s="95"/>
      <c r="W223" s="95"/>
      <c r="X223" s="95"/>
      <c r="Y223" s="95"/>
      <c r="Z223" s="95"/>
      <c r="AA223" s="95"/>
      <c r="AB223" s="95"/>
    </row>
    <row r="224" spans="1:28" ht="69" customHeight="1" x14ac:dyDescent="0.25">
      <c r="A224" s="657"/>
      <c r="B224" s="133" t="s">
        <v>497</v>
      </c>
      <c r="C224" s="134" t="s">
        <v>498</v>
      </c>
      <c r="D224" s="133" t="s">
        <v>499</v>
      </c>
      <c r="E224" s="133" t="s">
        <v>490</v>
      </c>
      <c r="F224" s="135">
        <v>20</v>
      </c>
      <c r="G224" s="135">
        <v>13</v>
      </c>
      <c r="H224" s="137">
        <v>3</v>
      </c>
      <c r="I224" s="165">
        <v>2.4</v>
      </c>
      <c r="J224" s="164">
        <f t="shared" si="30"/>
        <v>0.79999999999999993</v>
      </c>
      <c r="K224" s="163">
        <v>0</v>
      </c>
      <c r="L224" s="163">
        <v>0</v>
      </c>
      <c r="M224" s="163">
        <v>0</v>
      </c>
      <c r="N224" s="161" t="s">
        <v>636</v>
      </c>
      <c r="O224" s="95"/>
      <c r="P224" s="95"/>
      <c r="Q224" s="95"/>
      <c r="R224" s="95"/>
      <c r="S224" s="95"/>
      <c r="T224" s="95"/>
      <c r="U224" s="95"/>
      <c r="V224" s="95"/>
      <c r="W224" s="95"/>
      <c r="X224" s="95"/>
      <c r="Y224" s="95"/>
      <c r="Z224" s="95"/>
      <c r="AA224" s="95"/>
      <c r="AB224" s="95"/>
    </row>
    <row r="225" spans="1:28" ht="15.75" customHeight="1" x14ac:dyDescent="0.25">
      <c r="A225" s="656" t="s">
        <v>451</v>
      </c>
      <c r="B225" s="157" t="s">
        <v>478</v>
      </c>
      <c r="C225" s="119" t="s">
        <v>479</v>
      </c>
      <c r="D225" s="118" t="s">
        <v>480</v>
      </c>
      <c r="E225" s="118" t="s">
        <v>481</v>
      </c>
      <c r="F225" s="120">
        <v>20</v>
      </c>
      <c r="G225" s="162">
        <v>24</v>
      </c>
      <c r="H225" s="163">
        <v>7</v>
      </c>
      <c r="I225" s="163">
        <v>6.34</v>
      </c>
      <c r="J225" s="164">
        <f t="shared" si="30"/>
        <v>0.90571428571428569</v>
      </c>
      <c r="K225" s="163">
        <v>0</v>
      </c>
      <c r="L225" s="163">
        <v>0</v>
      </c>
      <c r="M225" s="163">
        <v>0</v>
      </c>
      <c r="N225" s="149" t="s">
        <v>637</v>
      </c>
      <c r="O225" s="95"/>
      <c r="P225" s="95"/>
      <c r="Q225" s="95"/>
      <c r="R225" s="95"/>
      <c r="S225" s="95"/>
      <c r="T225" s="95"/>
      <c r="U225" s="95"/>
      <c r="V225" s="95"/>
      <c r="W225" s="95"/>
      <c r="X225" s="95"/>
      <c r="Y225" s="95"/>
      <c r="Z225" s="95"/>
      <c r="AA225" s="95"/>
      <c r="AB225" s="95"/>
    </row>
    <row r="226" spans="1:28" ht="15.75" customHeight="1" x14ac:dyDescent="0.25">
      <c r="A226" s="456"/>
      <c r="B226" s="158" t="s">
        <v>483</v>
      </c>
      <c r="C226" s="126" t="s">
        <v>484</v>
      </c>
      <c r="D226" s="125" t="s">
        <v>485</v>
      </c>
      <c r="E226" s="125" t="s">
        <v>481</v>
      </c>
      <c r="F226" s="127">
        <v>20</v>
      </c>
      <c r="G226" s="127">
        <v>15</v>
      </c>
      <c r="H226" s="30">
        <v>4</v>
      </c>
      <c r="I226" s="159">
        <v>3.68</v>
      </c>
      <c r="J226" s="164">
        <f t="shared" si="30"/>
        <v>0.92</v>
      </c>
      <c r="K226" s="163">
        <v>0</v>
      </c>
      <c r="L226" s="163">
        <v>0</v>
      </c>
      <c r="M226" s="163">
        <v>0</v>
      </c>
      <c r="N226" s="149" t="s">
        <v>638</v>
      </c>
      <c r="O226" s="95"/>
      <c r="P226" s="95"/>
      <c r="Q226" s="95"/>
      <c r="R226" s="95"/>
      <c r="S226" s="95"/>
      <c r="T226" s="95"/>
      <c r="U226" s="95"/>
      <c r="V226" s="95"/>
      <c r="W226" s="95"/>
      <c r="X226" s="95"/>
      <c r="Y226" s="95"/>
      <c r="Z226" s="95"/>
      <c r="AA226" s="95"/>
      <c r="AB226" s="95"/>
    </row>
    <row r="227" spans="1:28" ht="15.75" customHeight="1" x14ac:dyDescent="0.25">
      <c r="A227" s="456"/>
      <c r="B227" s="158" t="s">
        <v>487</v>
      </c>
      <c r="C227" s="126" t="s">
        <v>488</v>
      </c>
      <c r="D227" s="125" t="s">
        <v>489</v>
      </c>
      <c r="E227" s="125" t="s">
        <v>490</v>
      </c>
      <c r="F227" s="127">
        <v>20</v>
      </c>
      <c r="G227" s="127">
        <v>15</v>
      </c>
      <c r="H227" s="30">
        <v>3</v>
      </c>
      <c r="I227" s="30">
        <v>2.7</v>
      </c>
      <c r="J227" s="164">
        <f t="shared" si="30"/>
        <v>0.9</v>
      </c>
      <c r="K227" s="163">
        <v>0</v>
      </c>
      <c r="L227" s="163">
        <v>0</v>
      </c>
      <c r="M227" s="163">
        <v>0</v>
      </c>
      <c r="N227" s="149" t="s">
        <v>639</v>
      </c>
      <c r="O227" s="95"/>
      <c r="P227" s="95"/>
      <c r="Q227" s="95"/>
      <c r="R227" s="95"/>
      <c r="S227" s="95"/>
      <c r="T227" s="95"/>
      <c r="U227" s="95"/>
      <c r="V227" s="95"/>
      <c r="W227" s="95"/>
      <c r="X227" s="95"/>
      <c r="Y227" s="95"/>
      <c r="Z227" s="95"/>
      <c r="AA227" s="95"/>
      <c r="AB227" s="95"/>
    </row>
    <row r="228" spans="1:28" ht="15.75" customHeight="1" x14ac:dyDescent="0.25">
      <c r="A228" s="456"/>
      <c r="B228" s="158" t="s">
        <v>492</v>
      </c>
      <c r="C228" s="126" t="s">
        <v>493</v>
      </c>
      <c r="D228" s="125" t="s">
        <v>494</v>
      </c>
      <c r="E228" s="125" t="s">
        <v>495</v>
      </c>
      <c r="F228" s="127">
        <v>20</v>
      </c>
      <c r="G228" s="131">
        <v>0.38</v>
      </c>
      <c r="H228" s="132">
        <v>0.12</v>
      </c>
      <c r="I228" s="129">
        <f>11.53%-L228</f>
        <v>0.1111</v>
      </c>
      <c r="J228" s="164">
        <f t="shared" si="30"/>
        <v>0.9258333333333334</v>
      </c>
      <c r="K228" s="129">
        <v>4.1999999999999997E-3</v>
      </c>
      <c r="L228" s="129">
        <v>4.1999999999999997E-3</v>
      </c>
      <c r="M228" s="129">
        <f>L228/K228</f>
        <v>1</v>
      </c>
      <c r="N228" s="149" t="s">
        <v>640</v>
      </c>
      <c r="O228" s="95"/>
      <c r="P228" s="95"/>
      <c r="Q228" s="95"/>
      <c r="R228" s="95"/>
      <c r="S228" s="95"/>
      <c r="T228" s="95"/>
      <c r="U228" s="95"/>
      <c r="V228" s="95"/>
      <c r="W228" s="95"/>
      <c r="X228" s="95"/>
      <c r="Y228" s="95"/>
      <c r="Z228" s="95"/>
      <c r="AA228" s="95"/>
      <c r="AB228" s="95"/>
    </row>
    <row r="229" spans="1:28" ht="15.75" customHeight="1" x14ac:dyDescent="0.25">
      <c r="A229" s="657"/>
      <c r="B229" s="133" t="s">
        <v>497</v>
      </c>
      <c r="C229" s="134" t="s">
        <v>498</v>
      </c>
      <c r="D229" s="133" t="s">
        <v>499</v>
      </c>
      <c r="E229" s="133" t="s">
        <v>490</v>
      </c>
      <c r="F229" s="135">
        <v>20</v>
      </c>
      <c r="G229" s="135">
        <v>13</v>
      </c>
      <c r="H229" s="137">
        <v>3</v>
      </c>
      <c r="I229" s="165">
        <v>2.7</v>
      </c>
      <c r="J229" s="164">
        <f t="shared" si="30"/>
        <v>0.9</v>
      </c>
      <c r="K229" s="163">
        <v>0</v>
      </c>
      <c r="L229" s="163">
        <v>0</v>
      </c>
      <c r="M229" s="163">
        <v>0</v>
      </c>
      <c r="N229" s="161" t="s">
        <v>641</v>
      </c>
      <c r="O229" s="95"/>
      <c r="P229" s="95"/>
      <c r="Q229" s="95"/>
      <c r="R229" s="95"/>
      <c r="S229" s="95"/>
      <c r="T229" s="95"/>
      <c r="U229" s="95"/>
      <c r="V229" s="95"/>
      <c r="W229" s="95"/>
      <c r="X229" s="95"/>
      <c r="Y229" s="95"/>
      <c r="Z229" s="95"/>
      <c r="AA229" s="95"/>
      <c r="AB229" s="95"/>
    </row>
    <row r="230" spans="1:28" ht="48" customHeight="1" x14ac:dyDescent="0.25">
      <c r="A230" s="656" t="s">
        <v>452</v>
      </c>
      <c r="B230" s="157" t="s">
        <v>478</v>
      </c>
      <c r="C230" s="119" t="s">
        <v>479</v>
      </c>
      <c r="D230" s="118" t="s">
        <v>480</v>
      </c>
      <c r="E230" s="118" t="s">
        <v>481</v>
      </c>
      <c r="F230" s="120">
        <v>20</v>
      </c>
      <c r="G230" s="162">
        <v>24</v>
      </c>
      <c r="H230" s="163">
        <v>7</v>
      </c>
      <c r="I230" s="163">
        <v>7</v>
      </c>
      <c r="J230" s="164">
        <f t="shared" si="30"/>
        <v>1</v>
      </c>
      <c r="K230" s="163">
        <v>0</v>
      </c>
      <c r="L230" s="163">
        <v>0</v>
      </c>
      <c r="M230" s="163">
        <v>0</v>
      </c>
      <c r="N230" s="149" t="s">
        <v>642</v>
      </c>
      <c r="O230" s="95"/>
      <c r="P230" s="95"/>
      <c r="Q230" s="95"/>
      <c r="R230" s="95"/>
      <c r="S230" s="95"/>
      <c r="T230" s="95"/>
      <c r="U230" s="95"/>
      <c r="V230" s="95"/>
      <c r="W230" s="95"/>
      <c r="X230" s="95"/>
      <c r="Y230" s="95"/>
      <c r="Z230" s="95"/>
      <c r="AA230" s="95"/>
      <c r="AB230" s="95"/>
    </row>
    <row r="231" spans="1:28" ht="83.25" customHeight="1" x14ac:dyDescent="0.25">
      <c r="A231" s="456"/>
      <c r="B231" s="158" t="s">
        <v>483</v>
      </c>
      <c r="C231" s="126" t="s">
        <v>484</v>
      </c>
      <c r="D231" s="125" t="s">
        <v>485</v>
      </c>
      <c r="E231" s="125" t="s">
        <v>481</v>
      </c>
      <c r="F231" s="127">
        <v>20</v>
      </c>
      <c r="G231" s="127">
        <v>15</v>
      </c>
      <c r="H231" s="30">
        <v>4</v>
      </c>
      <c r="I231" s="159">
        <v>4</v>
      </c>
      <c r="J231" s="164">
        <f t="shared" si="30"/>
        <v>1</v>
      </c>
      <c r="K231" s="163">
        <v>0</v>
      </c>
      <c r="L231" s="163">
        <v>0</v>
      </c>
      <c r="M231" s="163">
        <v>0</v>
      </c>
      <c r="N231" s="149" t="s">
        <v>643</v>
      </c>
      <c r="O231" s="95"/>
      <c r="P231" s="95"/>
      <c r="Q231" s="95"/>
      <c r="R231" s="95"/>
      <c r="S231" s="95"/>
      <c r="T231" s="95"/>
      <c r="U231" s="95"/>
      <c r="V231" s="95"/>
      <c r="W231" s="95"/>
      <c r="X231" s="95"/>
      <c r="Y231" s="95"/>
      <c r="Z231" s="95"/>
      <c r="AA231" s="95"/>
      <c r="AB231" s="95"/>
    </row>
    <row r="232" spans="1:28" ht="51.75" customHeight="1" x14ac:dyDescent="0.25">
      <c r="A232" s="456"/>
      <c r="B232" s="158" t="s">
        <v>487</v>
      </c>
      <c r="C232" s="126" t="s">
        <v>488</v>
      </c>
      <c r="D232" s="125" t="s">
        <v>489</v>
      </c>
      <c r="E232" s="125" t="s">
        <v>490</v>
      </c>
      <c r="F232" s="127">
        <v>20</v>
      </c>
      <c r="G232" s="127">
        <v>15</v>
      </c>
      <c r="H232" s="30">
        <v>3</v>
      </c>
      <c r="I232" s="30">
        <v>3</v>
      </c>
      <c r="J232" s="164">
        <f t="shared" si="30"/>
        <v>1</v>
      </c>
      <c r="K232" s="163">
        <v>0</v>
      </c>
      <c r="L232" s="163">
        <v>0</v>
      </c>
      <c r="M232" s="163">
        <v>0</v>
      </c>
      <c r="N232" s="149" t="s">
        <v>644</v>
      </c>
      <c r="O232" s="95"/>
      <c r="P232" s="95"/>
      <c r="Q232" s="95"/>
      <c r="R232" s="95"/>
      <c r="S232" s="95"/>
      <c r="T232" s="95"/>
      <c r="U232" s="95"/>
      <c r="V232" s="95"/>
      <c r="W232" s="95"/>
      <c r="X232" s="95"/>
      <c r="Y232" s="95"/>
      <c r="Z232" s="95"/>
      <c r="AA232" s="95"/>
      <c r="AB232" s="95"/>
    </row>
    <row r="233" spans="1:28" ht="57" customHeight="1" x14ac:dyDescent="0.25">
      <c r="A233" s="456"/>
      <c r="B233" s="158" t="s">
        <v>492</v>
      </c>
      <c r="C233" s="126" t="s">
        <v>493</v>
      </c>
      <c r="D233" s="125" t="s">
        <v>494</v>
      </c>
      <c r="E233" s="125" t="s">
        <v>495</v>
      </c>
      <c r="F233" s="127">
        <v>20</v>
      </c>
      <c r="G233" s="131">
        <v>0.38</v>
      </c>
      <c r="H233" s="132">
        <v>0.12</v>
      </c>
      <c r="I233" s="129">
        <f>12.4%-L233</f>
        <v>0.1198</v>
      </c>
      <c r="J233" s="164">
        <f t="shared" si="30"/>
        <v>0.99833333333333341</v>
      </c>
      <c r="K233" s="129">
        <v>4.1999999999999997E-3</v>
      </c>
      <c r="L233" s="129">
        <v>4.1999999999999997E-3</v>
      </c>
      <c r="M233" s="129">
        <f>L233/K233</f>
        <v>1</v>
      </c>
      <c r="N233" s="149" t="s">
        <v>645</v>
      </c>
      <c r="O233" s="95"/>
      <c r="P233" s="95"/>
      <c r="Q233" s="95"/>
      <c r="R233" s="95"/>
      <c r="S233" s="95"/>
      <c r="T233" s="95"/>
      <c r="U233" s="95"/>
      <c r="V233" s="95"/>
      <c r="W233" s="95"/>
      <c r="X233" s="95"/>
      <c r="Y233" s="95"/>
      <c r="Z233" s="95"/>
      <c r="AA233" s="95"/>
      <c r="AB233" s="95"/>
    </row>
    <row r="234" spans="1:28" ht="70.5" customHeight="1" x14ac:dyDescent="0.25">
      <c r="A234" s="657"/>
      <c r="B234" s="133" t="s">
        <v>497</v>
      </c>
      <c r="C234" s="134" t="s">
        <v>498</v>
      </c>
      <c r="D234" s="133" t="s">
        <v>499</v>
      </c>
      <c r="E234" s="133" t="s">
        <v>490</v>
      </c>
      <c r="F234" s="135">
        <v>20</v>
      </c>
      <c r="G234" s="135">
        <v>13</v>
      </c>
      <c r="H234" s="137">
        <v>3</v>
      </c>
      <c r="I234" s="165">
        <v>3</v>
      </c>
      <c r="J234" s="164">
        <f t="shared" si="30"/>
        <v>1</v>
      </c>
      <c r="K234" s="163">
        <v>0</v>
      </c>
      <c r="L234" s="163">
        <v>0</v>
      </c>
      <c r="M234" s="163">
        <v>0</v>
      </c>
      <c r="N234" s="161" t="s">
        <v>646</v>
      </c>
      <c r="O234" s="95"/>
      <c r="P234" s="95"/>
      <c r="Q234" s="95"/>
      <c r="R234" s="95"/>
      <c r="S234" s="95"/>
      <c r="T234" s="95"/>
      <c r="U234" s="95"/>
      <c r="V234" s="95"/>
      <c r="W234" s="95"/>
      <c r="X234" s="95"/>
      <c r="Y234" s="95"/>
      <c r="Z234" s="95"/>
      <c r="AA234" s="95"/>
      <c r="AB234" s="95"/>
    </row>
    <row r="235" spans="1:28" ht="15.75" customHeight="1" x14ac:dyDescent="0.25">
      <c r="A235" s="95"/>
      <c r="B235" s="95"/>
      <c r="C235" s="95"/>
      <c r="D235" s="95"/>
      <c r="E235" s="95"/>
      <c r="F235" s="95"/>
      <c r="G235" s="95"/>
      <c r="H235" s="95"/>
      <c r="I235" s="95"/>
      <c r="J235" s="95"/>
      <c r="K235" s="95"/>
      <c r="L235" s="95"/>
      <c r="M235" s="95"/>
      <c r="N235" s="95"/>
      <c r="O235" s="95"/>
      <c r="P235" s="95"/>
      <c r="Q235" s="95"/>
      <c r="R235" s="95"/>
      <c r="S235" s="95"/>
      <c r="T235" s="95"/>
      <c r="U235" s="95"/>
      <c r="V235" s="95"/>
      <c r="W235" s="95"/>
      <c r="X235" s="95"/>
      <c r="Y235" s="95"/>
      <c r="Z235" s="95"/>
      <c r="AA235" s="95"/>
      <c r="AB235" s="95"/>
    </row>
    <row r="236" spans="1:28" ht="15.75" customHeight="1" x14ac:dyDescent="0.25">
      <c r="A236" s="651" t="s">
        <v>647</v>
      </c>
      <c r="B236" s="469"/>
      <c r="C236" s="469"/>
      <c r="D236" s="469"/>
      <c r="E236" s="469"/>
      <c r="F236" s="469"/>
      <c r="G236" s="469"/>
      <c r="H236" s="469"/>
      <c r="I236" s="469"/>
      <c r="J236" s="469"/>
      <c r="K236" s="469"/>
      <c r="L236" s="469"/>
      <c r="M236" s="469"/>
      <c r="N236" s="561"/>
      <c r="O236" s="95"/>
      <c r="P236" s="95"/>
      <c r="Q236" s="95"/>
      <c r="R236" s="95"/>
      <c r="S236" s="95"/>
      <c r="T236" s="95"/>
      <c r="U236" s="95"/>
      <c r="V236" s="95"/>
      <c r="W236" s="95"/>
      <c r="X236" s="95"/>
      <c r="Y236" s="95"/>
      <c r="Z236" s="95"/>
      <c r="AA236" s="95"/>
      <c r="AB236" s="95"/>
    </row>
    <row r="237" spans="1:28" ht="44.25" customHeight="1" x14ac:dyDescent="0.25">
      <c r="A237" s="96" t="s">
        <v>28</v>
      </c>
      <c r="B237" s="97" t="s">
        <v>465</v>
      </c>
      <c r="C237" s="97" t="s">
        <v>466</v>
      </c>
      <c r="D237" s="97" t="s">
        <v>467</v>
      </c>
      <c r="E237" s="97" t="s">
        <v>468</v>
      </c>
      <c r="F237" s="97" t="s">
        <v>648</v>
      </c>
      <c r="G237" s="97" t="s">
        <v>470</v>
      </c>
      <c r="H237" s="97" t="s">
        <v>649</v>
      </c>
      <c r="I237" s="97" t="s">
        <v>650</v>
      </c>
      <c r="J237" s="146" t="s">
        <v>651</v>
      </c>
      <c r="K237" s="97" t="s">
        <v>474</v>
      </c>
      <c r="L237" s="97" t="s">
        <v>475</v>
      </c>
      <c r="M237" s="97" t="s">
        <v>476</v>
      </c>
      <c r="N237" s="98" t="s">
        <v>586</v>
      </c>
      <c r="O237" s="95"/>
      <c r="P237" s="95"/>
      <c r="Q237" s="95"/>
      <c r="R237" s="95"/>
      <c r="S237" s="95"/>
      <c r="T237" s="95"/>
      <c r="U237" s="95"/>
      <c r="V237" s="95"/>
      <c r="W237" s="95"/>
      <c r="X237" s="95"/>
      <c r="Y237" s="95"/>
      <c r="Z237" s="95"/>
      <c r="AA237" s="95"/>
      <c r="AB237" s="95"/>
    </row>
    <row r="238" spans="1:28" ht="48" customHeight="1" x14ac:dyDescent="0.25">
      <c r="A238" s="656" t="s">
        <v>454</v>
      </c>
      <c r="B238" s="157" t="s">
        <v>478</v>
      </c>
      <c r="C238" s="119" t="s">
        <v>479</v>
      </c>
      <c r="D238" s="118" t="s">
        <v>480</v>
      </c>
      <c r="E238" s="118" t="s">
        <v>481</v>
      </c>
      <c r="F238" s="120">
        <v>20</v>
      </c>
      <c r="G238" s="162">
        <v>24</v>
      </c>
      <c r="H238" s="163">
        <v>6</v>
      </c>
      <c r="I238" s="163">
        <v>0.12</v>
      </c>
      <c r="J238" s="164">
        <f t="shared" ref="J238:J285" si="31">I238/H238</f>
        <v>0.02</v>
      </c>
      <c r="K238" s="163">
        <v>0</v>
      </c>
      <c r="L238" s="163">
        <v>0</v>
      </c>
      <c r="M238" s="163">
        <v>0</v>
      </c>
      <c r="N238" s="149" t="s">
        <v>652</v>
      </c>
      <c r="O238" s="95"/>
      <c r="P238" s="95"/>
      <c r="Q238" s="95"/>
      <c r="R238" s="95"/>
      <c r="S238" s="95"/>
      <c r="T238" s="95"/>
      <c r="U238" s="95"/>
      <c r="V238" s="95"/>
      <c r="W238" s="95"/>
      <c r="X238" s="95"/>
      <c r="Y238" s="95"/>
      <c r="Z238" s="95"/>
      <c r="AA238" s="95"/>
      <c r="AB238" s="95"/>
    </row>
    <row r="239" spans="1:28" ht="44.25" customHeight="1" x14ac:dyDescent="0.25">
      <c r="A239" s="456"/>
      <c r="B239" s="158" t="s">
        <v>483</v>
      </c>
      <c r="C239" s="126" t="s">
        <v>484</v>
      </c>
      <c r="D239" s="125" t="s">
        <v>485</v>
      </c>
      <c r="E239" s="125" t="s">
        <v>481</v>
      </c>
      <c r="F239" s="127">
        <v>20</v>
      </c>
      <c r="G239" s="127">
        <v>15</v>
      </c>
      <c r="H239" s="30">
        <v>5</v>
      </c>
      <c r="I239" s="159">
        <v>0.15</v>
      </c>
      <c r="J239" s="164">
        <f t="shared" si="31"/>
        <v>0.03</v>
      </c>
      <c r="K239" s="163">
        <v>0</v>
      </c>
      <c r="L239" s="163">
        <v>0</v>
      </c>
      <c r="M239" s="163">
        <v>0</v>
      </c>
      <c r="N239" s="149" t="s">
        <v>653</v>
      </c>
      <c r="O239" s="95"/>
      <c r="P239" s="95"/>
      <c r="Q239" s="95"/>
      <c r="R239" s="95"/>
      <c r="S239" s="95"/>
      <c r="T239" s="95"/>
      <c r="U239" s="95"/>
      <c r="V239" s="95"/>
      <c r="W239" s="95"/>
      <c r="X239" s="95"/>
      <c r="Y239" s="95"/>
      <c r="Z239" s="95"/>
      <c r="AA239" s="95"/>
      <c r="AB239" s="95"/>
    </row>
    <row r="240" spans="1:28" ht="48.75" customHeight="1" x14ac:dyDescent="0.25">
      <c r="A240" s="456"/>
      <c r="B240" s="158" t="s">
        <v>487</v>
      </c>
      <c r="C240" s="126" t="s">
        <v>488</v>
      </c>
      <c r="D240" s="125" t="s">
        <v>489</v>
      </c>
      <c r="E240" s="125" t="s">
        <v>490</v>
      </c>
      <c r="F240" s="127">
        <v>20</v>
      </c>
      <c r="G240" s="127">
        <v>15</v>
      </c>
      <c r="H240" s="30">
        <v>3</v>
      </c>
      <c r="I240" s="30">
        <v>0.09</v>
      </c>
      <c r="J240" s="164">
        <f t="shared" si="31"/>
        <v>0.03</v>
      </c>
      <c r="K240" s="163">
        <v>0</v>
      </c>
      <c r="L240" s="163">
        <v>0</v>
      </c>
      <c r="M240" s="163">
        <v>0</v>
      </c>
      <c r="N240" s="149" t="s">
        <v>654</v>
      </c>
      <c r="O240" s="95"/>
      <c r="P240" s="95"/>
      <c r="Q240" s="95"/>
      <c r="R240" s="95"/>
      <c r="S240" s="95"/>
      <c r="T240" s="95"/>
      <c r="U240" s="95"/>
      <c r="V240" s="95"/>
      <c r="W240" s="95"/>
      <c r="X240" s="95"/>
      <c r="Y240" s="95"/>
      <c r="Z240" s="95"/>
      <c r="AA240" s="95"/>
      <c r="AB240" s="95"/>
    </row>
    <row r="241" spans="1:28" ht="54" customHeight="1" x14ac:dyDescent="0.25">
      <c r="A241" s="456"/>
      <c r="B241" s="158" t="s">
        <v>492</v>
      </c>
      <c r="C241" s="126" t="s">
        <v>493</v>
      </c>
      <c r="D241" s="125" t="s">
        <v>494</v>
      </c>
      <c r="E241" s="125" t="s">
        <v>495</v>
      </c>
      <c r="F241" s="127">
        <v>20</v>
      </c>
      <c r="G241" s="131">
        <v>0.38</v>
      </c>
      <c r="H241" s="132">
        <v>0.09</v>
      </c>
      <c r="I241" s="129">
        <f>0.24%-L241</f>
        <v>1.8E-3</v>
      </c>
      <c r="J241" s="164">
        <f t="shared" si="31"/>
        <v>0.02</v>
      </c>
      <c r="K241" s="129">
        <v>3.5999999999999999E-3</v>
      </c>
      <c r="L241" s="129">
        <v>5.9999999999999995E-4</v>
      </c>
      <c r="M241" s="129">
        <f>L241/K241</f>
        <v>0.16666666666666666</v>
      </c>
      <c r="N241" s="149" t="s">
        <v>655</v>
      </c>
      <c r="O241" s="95"/>
      <c r="P241" s="95"/>
      <c r="Q241" s="95"/>
      <c r="R241" s="95"/>
      <c r="S241" s="95"/>
      <c r="T241" s="95"/>
      <c r="U241" s="95"/>
      <c r="V241" s="95"/>
      <c r="W241" s="95"/>
      <c r="X241" s="95"/>
      <c r="Y241" s="95"/>
      <c r="Z241" s="95"/>
      <c r="AA241" s="95"/>
      <c r="AB241" s="95"/>
    </row>
    <row r="242" spans="1:28" ht="59.25" customHeight="1" x14ac:dyDescent="0.25">
      <c r="A242" s="657"/>
      <c r="B242" s="133" t="s">
        <v>497</v>
      </c>
      <c r="C242" s="134" t="s">
        <v>498</v>
      </c>
      <c r="D242" s="133" t="s">
        <v>499</v>
      </c>
      <c r="E242" s="133" t="s">
        <v>490</v>
      </c>
      <c r="F242" s="135">
        <v>20</v>
      </c>
      <c r="G242" s="135">
        <v>13</v>
      </c>
      <c r="H242" s="137">
        <v>3</v>
      </c>
      <c r="I242" s="165">
        <v>0.06</v>
      </c>
      <c r="J242" s="164">
        <f t="shared" si="31"/>
        <v>0.02</v>
      </c>
      <c r="K242" s="163">
        <v>0</v>
      </c>
      <c r="L242" s="163">
        <v>0</v>
      </c>
      <c r="M242" s="163">
        <v>0</v>
      </c>
      <c r="N242" s="161" t="s">
        <v>656</v>
      </c>
      <c r="O242" s="95"/>
      <c r="P242" s="95"/>
      <c r="Q242" s="95"/>
      <c r="R242" s="95"/>
      <c r="S242" s="95"/>
      <c r="T242" s="95"/>
      <c r="U242" s="95"/>
      <c r="V242" s="95"/>
      <c r="W242" s="95"/>
      <c r="X242" s="95"/>
      <c r="Y242" s="95"/>
      <c r="Z242" s="95"/>
      <c r="AA242" s="95"/>
      <c r="AB242" s="95"/>
    </row>
    <row r="243" spans="1:28" ht="49.5" customHeight="1" x14ac:dyDescent="0.25">
      <c r="A243" s="656" t="s">
        <v>456</v>
      </c>
      <c r="B243" s="157" t="s">
        <v>478</v>
      </c>
      <c r="C243" s="119" t="s">
        <v>479</v>
      </c>
      <c r="D243" s="118" t="s">
        <v>480</v>
      </c>
      <c r="E243" s="118" t="s">
        <v>481</v>
      </c>
      <c r="F243" s="120">
        <v>20</v>
      </c>
      <c r="G243" s="162">
        <v>24</v>
      </c>
      <c r="H243" s="163">
        <v>6</v>
      </c>
      <c r="I243" s="163">
        <v>0.24</v>
      </c>
      <c r="J243" s="164">
        <f t="shared" si="31"/>
        <v>0.04</v>
      </c>
      <c r="K243" s="163">
        <v>0</v>
      </c>
      <c r="L243" s="163">
        <v>0</v>
      </c>
      <c r="M243" s="163">
        <v>0</v>
      </c>
      <c r="N243" s="149" t="s">
        <v>657</v>
      </c>
      <c r="O243" s="95"/>
      <c r="P243" s="95"/>
      <c r="Q243" s="95"/>
      <c r="R243" s="95"/>
      <c r="S243" s="95"/>
      <c r="T243" s="95"/>
      <c r="U243" s="95"/>
      <c r="V243" s="95"/>
      <c r="W243" s="95"/>
      <c r="X243" s="95"/>
      <c r="Y243" s="95"/>
      <c r="Z243" s="95"/>
      <c r="AA243" s="95"/>
      <c r="AB243" s="95"/>
    </row>
    <row r="244" spans="1:28" ht="76.5" customHeight="1" x14ac:dyDescent="0.25">
      <c r="A244" s="456"/>
      <c r="B244" s="158" t="s">
        <v>483</v>
      </c>
      <c r="C244" s="126" t="s">
        <v>484</v>
      </c>
      <c r="D244" s="125" t="s">
        <v>485</v>
      </c>
      <c r="E244" s="125" t="s">
        <v>481</v>
      </c>
      <c r="F244" s="127">
        <v>20</v>
      </c>
      <c r="G244" s="127">
        <v>15</v>
      </c>
      <c r="H244" s="30">
        <v>5</v>
      </c>
      <c r="I244" s="159">
        <v>0.35</v>
      </c>
      <c r="J244" s="164">
        <f t="shared" si="31"/>
        <v>6.9999999999999993E-2</v>
      </c>
      <c r="K244" s="163">
        <v>0</v>
      </c>
      <c r="L244" s="163">
        <v>0</v>
      </c>
      <c r="M244" s="163">
        <v>0</v>
      </c>
      <c r="N244" s="149" t="s">
        <v>658</v>
      </c>
      <c r="O244" s="95"/>
      <c r="P244" s="95"/>
      <c r="Q244" s="95"/>
      <c r="R244" s="95"/>
      <c r="S244" s="95"/>
      <c r="T244" s="95"/>
      <c r="U244" s="95"/>
      <c r="V244" s="95"/>
      <c r="W244" s="95"/>
      <c r="X244" s="95"/>
      <c r="Y244" s="95"/>
      <c r="Z244" s="95"/>
      <c r="AA244" s="95"/>
      <c r="AB244" s="95"/>
    </row>
    <row r="245" spans="1:28" ht="58.5" customHeight="1" x14ac:dyDescent="0.25">
      <c r="A245" s="456"/>
      <c r="B245" s="158" t="s">
        <v>487</v>
      </c>
      <c r="C245" s="126" t="s">
        <v>488</v>
      </c>
      <c r="D245" s="125" t="s">
        <v>489</v>
      </c>
      <c r="E245" s="125" t="s">
        <v>490</v>
      </c>
      <c r="F245" s="127">
        <v>20</v>
      </c>
      <c r="G245" s="127">
        <v>15</v>
      </c>
      <c r="H245" s="30">
        <v>3</v>
      </c>
      <c r="I245" s="30">
        <v>0.21</v>
      </c>
      <c r="J245" s="164">
        <f t="shared" si="31"/>
        <v>6.9999999999999993E-2</v>
      </c>
      <c r="K245" s="163">
        <v>0</v>
      </c>
      <c r="L245" s="163">
        <v>0</v>
      </c>
      <c r="M245" s="163">
        <v>0</v>
      </c>
      <c r="N245" s="149" t="s">
        <v>659</v>
      </c>
      <c r="O245" s="95"/>
      <c r="P245" s="95"/>
      <c r="Q245" s="95"/>
      <c r="R245" s="95"/>
      <c r="S245" s="95"/>
      <c r="T245" s="95"/>
      <c r="U245" s="95"/>
      <c r="V245" s="95"/>
      <c r="W245" s="95"/>
      <c r="X245" s="95"/>
      <c r="Y245" s="95"/>
      <c r="Z245" s="95"/>
      <c r="AA245" s="95"/>
      <c r="AB245" s="95"/>
    </row>
    <row r="246" spans="1:28" ht="53.25" customHeight="1" x14ac:dyDescent="0.25">
      <c r="A246" s="456"/>
      <c r="B246" s="158" t="s">
        <v>492</v>
      </c>
      <c r="C246" s="126" t="s">
        <v>493</v>
      </c>
      <c r="D246" s="125" t="s">
        <v>494</v>
      </c>
      <c r="E246" s="125" t="s">
        <v>495</v>
      </c>
      <c r="F246" s="127">
        <v>20</v>
      </c>
      <c r="G246" s="131">
        <v>0.38</v>
      </c>
      <c r="H246" s="132">
        <v>0.09</v>
      </c>
      <c r="I246" s="129">
        <f>0.95%-L246</f>
        <v>7.7000000000000002E-3</v>
      </c>
      <c r="J246" s="164">
        <f t="shared" si="31"/>
        <v>8.5555555555555565E-2</v>
      </c>
      <c r="K246" s="129">
        <v>3.5999999999999999E-3</v>
      </c>
      <c r="L246" s="129">
        <v>1.8E-3</v>
      </c>
      <c r="M246" s="129">
        <f>L246/K246</f>
        <v>0.5</v>
      </c>
      <c r="N246" s="149" t="s">
        <v>660</v>
      </c>
      <c r="O246" s="95"/>
      <c r="P246" s="95"/>
      <c r="Q246" s="95"/>
      <c r="R246" s="95"/>
      <c r="S246" s="95"/>
      <c r="T246" s="95"/>
      <c r="U246" s="95"/>
      <c r="V246" s="95"/>
      <c r="W246" s="95"/>
      <c r="X246" s="95"/>
      <c r="Y246" s="95"/>
      <c r="Z246" s="95"/>
      <c r="AA246" s="95"/>
      <c r="AB246" s="95"/>
    </row>
    <row r="247" spans="1:28" ht="69.75" customHeight="1" x14ac:dyDescent="0.25">
      <c r="A247" s="657"/>
      <c r="B247" s="133" t="s">
        <v>497</v>
      </c>
      <c r="C247" s="134" t="s">
        <v>498</v>
      </c>
      <c r="D247" s="133" t="s">
        <v>499</v>
      </c>
      <c r="E247" s="133" t="s">
        <v>490</v>
      </c>
      <c r="F247" s="135">
        <v>20</v>
      </c>
      <c r="G247" s="135">
        <v>13</v>
      </c>
      <c r="H247" s="137">
        <v>3</v>
      </c>
      <c r="I247" s="165">
        <v>0.15</v>
      </c>
      <c r="J247" s="164">
        <f t="shared" si="31"/>
        <v>4.9999999999999996E-2</v>
      </c>
      <c r="K247" s="163">
        <v>0</v>
      </c>
      <c r="L247" s="163">
        <v>0</v>
      </c>
      <c r="M247" s="163">
        <v>0</v>
      </c>
      <c r="N247" s="161" t="s">
        <v>661</v>
      </c>
      <c r="O247" s="95"/>
      <c r="P247" s="95"/>
      <c r="Q247" s="95"/>
      <c r="R247" s="95"/>
      <c r="S247" s="95"/>
      <c r="T247" s="95"/>
      <c r="U247" s="95"/>
      <c r="V247" s="95"/>
      <c r="W247" s="95"/>
      <c r="X247" s="95"/>
      <c r="Y247" s="95"/>
      <c r="Z247" s="95"/>
      <c r="AA247" s="95"/>
      <c r="AB247" s="95"/>
    </row>
    <row r="248" spans="1:28" ht="56.25" customHeight="1" x14ac:dyDescent="0.25">
      <c r="A248" s="656" t="s">
        <v>457</v>
      </c>
      <c r="B248" s="157" t="s">
        <v>478</v>
      </c>
      <c r="C248" s="119" t="s">
        <v>479</v>
      </c>
      <c r="D248" s="118" t="s">
        <v>480</v>
      </c>
      <c r="E248" s="118" t="s">
        <v>481</v>
      </c>
      <c r="F248" s="120">
        <v>20</v>
      </c>
      <c r="G248" s="162">
        <v>24</v>
      </c>
      <c r="H248" s="163">
        <v>6</v>
      </c>
      <c r="I248" s="163">
        <v>0.54</v>
      </c>
      <c r="J248" s="164">
        <f t="shared" si="31"/>
        <v>9.0000000000000011E-2</v>
      </c>
      <c r="K248" s="163">
        <v>0</v>
      </c>
      <c r="L248" s="163">
        <v>0</v>
      </c>
      <c r="M248" s="163">
        <v>0</v>
      </c>
      <c r="N248" s="149" t="s">
        <v>662</v>
      </c>
      <c r="O248" s="95"/>
      <c r="P248" s="95"/>
      <c r="Q248" s="95"/>
      <c r="R248" s="95"/>
      <c r="S248" s="95"/>
      <c r="T248" s="95"/>
      <c r="U248" s="95"/>
      <c r="V248" s="95"/>
      <c r="W248" s="95"/>
      <c r="X248" s="95"/>
      <c r="Y248" s="95"/>
      <c r="Z248" s="95"/>
      <c r="AA248" s="95"/>
      <c r="AB248" s="95"/>
    </row>
    <row r="249" spans="1:28" ht="82.5" customHeight="1" x14ac:dyDescent="0.25">
      <c r="A249" s="456"/>
      <c r="B249" s="158" t="s">
        <v>483</v>
      </c>
      <c r="C249" s="126" t="s">
        <v>484</v>
      </c>
      <c r="D249" s="125" t="s">
        <v>485</v>
      </c>
      <c r="E249" s="125" t="s">
        <v>481</v>
      </c>
      <c r="F249" s="127">
        <v>20</v>
      </c>
      <c r="G249" s="127">
        <v>15</v>
      </c>
      <c r="H249" s="30">
        <v>5</v>
      </c>
      <c r="I249" s="159">
        <v>0.65</v>
      </c>
      <c r="J249" s="164">
        <f t="shared" si="31"/>
        <v>0.13</v>
      </c>
      <c r="K249" s="163">
        <v>0</v>
      </c>
      <c r="L249" s="163">
        <v>0</v>
      </c>
      <c r="M249" s="163">
        <v>0</v>
      </c>
      <c r="N249" s="149" t="s">
        <v>663</v>
      </c>
      <c r="O249" s="95"/>
      <c r="P249" s="95"/>
      <c r="Q249" s="95"/>
      <c r="R249" s="95"/>
      <c r="S249" s="95"/>
      <c r="T249" s="95"/>
      <c r="U249" s="95"/>
      <c r="V249" s="95"/>
      <c r="W249" s="95"/>
      <c r="X249" s="95"/>
      <c r="Y249" s="95"/>
      <c r="Z249" s="95"/>
      <c r="AA249" s="95"/>
      <c r="AB249" s="95"/>
    </row>
    <row r="250" spans="1:28" ht="63.75" customHeight="1" x14ac:dyDescent="0.25">
      <c r="A250" s="456"/>
      <c r="B250" s="158" t="s">
        <v>487</v>
      </c>
      <c r="C250" s="126" t="s">
        <v>488</v>
      </c>
      <c r="D250" s="125" t="s">
        <v>489</v>
      </c>
      <c r="E250" s="125" t="s">
        <v>490</v>
      </c>
      <c r="F250" s="127">
        <v>20</v>
      </c>
      <c r="G250" s="127">
        <v>15</v>
      </c>
      <c r="H250" s="30">
        <v>3</v>
      </c>
      <c r="I250" s="30">
        <v>0.39</v>
      </c>
      <c r="J250" s="164">
        <f t="shared" si="31"/>
        <v>0.13</v>
      </c>
      <c r="K250" s="163">
        <v>0</v>
      </c>
      <c r="L250" s="163">
        <v>0</v>
      </c>
      <c r="M250" s="163">
        <v>0</v>
      </c>
      <c r="N250" s="149" t="s">
        <v>599</v>
      </c>
      <c r="O250" s="95"/>
      <c r="P250" s="95"/>
      <c r="Q250" s="95"/>
      <c r="R250" s="95"/>
      <c r="S250" s="95"/>
      <c r="T250" s="95"/>
      <c r="U250" s="95"/>
      <c r="V250" s="95"/>
      <c r="W250" s="95"/>
      <c r="X250" s="95"/>
      <c r="Y250" s="95"/>
      <c r="Z250" s="95"/>
      <c r="AA250" s="95"/>
      <c r="AB250" s="95"/>
    </row>
    <row r="251" spans="1:28" ht="51.75" customHeight="1" x14ac:dyDescent="0.25">
      <c r="A251" s="456"/>
      <c r="B251" s="158" t="s">
        <v>492</v>
      </c>
      <c r="C251" s="126" t="s">
        <v>493</v>
      </c>
      <c r="D251" s="125" t="s">
        <v>494</v>
      </c>
      <c r="E251" s="125" t="s">
        <v>495</v>
      </c>
      <c r="F251" s="127">
        <v>20</v>
      </c>
      <c r="G251" s="131">
        <v>0.38</v>
      </c>
      <c r="H251" s="132">
        <v>0.09</v>
      </c>
      <c r="I251" s="129">
        <f>1.78%-L251</f>
        <v>1.54E-2</v>
      </c>
      <c r="J251" s="164">
        <f t="shared" si="31"/>
        <v>0.17111111111111113</v>
      </c>
      <c r="K251" s="129">
        <v>3.5999999999999999E-3</v>
      </c>
      <c r="L251" s="129">
        <v>2.3999999999999998E-3</v>
      </c>
      <c r="M251" s="129">
        <f>L251/K251</f>
        <v>0.66666666666666663</v>
      </c>
      <c r="N251" s="149" t="s">
        <v>664</v>
      </c>
      <c r="O251" s="95"/>
      <c r="P251" s="95"/>
      <c r="Q251" s="95"/>
      <c r="R251" s="95"/>
      <c r="S251" s="95"/>
      <c r="T251" s="95"/>
      <c r="U251" s="95"/>
      <c r="V251" s="95"/>
      <c r="W251" s="95"/>
      <c r="X251" s="95"/>
      <c r="Y251" s="95"/>
      <c r="Z251" s="95"/>
      <c r="AA251" s="95"/>
      <c r="AB251" s="95"/>
    </row>
    <row r="252" spans="1:28" ht="72.75" customHeight="1" x14ac:dyDescent="0.25">
      <c r="A252" s="657"/>
      <c r="B252" s="133" t="s">
        <v>497</v>
      </c>
      <c r="C252" s="134" t="s">
        <v>498</v>
      </c>
      <c r="D252" s="133" t="s">
        <v>499</v>
      </c>
      <c r="E252" s="133" t="s">
        <v>490</v>
      </c>
      <c r="F252" s="135">
        <v>20</v>
      </c>
      <c r="G252" s="135">
        <v>13</v>
      </c>
      <c r="H252" s="137">
        <v>3</v>
      </c>
      <c r="I252" s="165">
        <v>0.3</v>
      </c>
      <c r="J252" s="164">
        <f t="shared" si="31"/>
        <v>9.9999999999999992E-2</v>
      </c>
      <c r="K252" s="163">
        <v>0</v>
      </c>
      <c r="L252" s="163">
        <v>0</v>
      </c>
      <c r="M252" s="163">
        <v>0</v>
      </c>
      <c r="N252" s="161" t="s">
        <v>665</v>
      </c>
      <c r="O252" s="95"/>
      <c r="P252" s="95"/>
      <c r="Q252" s="95"/>
      <c r="R252" s="95"/>
      <c r="S252" s="95"/>
      <c r="T252" s="95"/>
      <c r="U252" s="95"/>
      <c r="V252" s="95"/>
      <c r="W252" s="95"/>
      <c r="X252" s="95"/>
      <c r="Y252" s="95"/>
      <c r="Z252" s="95"/>
      <c r="AA252" s="95"/>
      <c r="AB252" s="95"/>
    </row>
    <row r="253" spans="1:28" ht="59.25" customHeight="1" x14ac:dyDescent="0.25">
      <c r="A253" s="656" t="s">
        <v>458</v>
      </c>
      <c r="B253" s="157" t="s">
        <v>478</v>
      </c>
      <c r="C253" s="119" t="s">
        <v>479</v>
      </c>
      <c r="D253" s="118" t="s">
        <v>480</v>
      </c>
      <c r="E253" s="118" t="s">
        <v>481</v>
      </c>
      <c r="F253" s="120">
        <v>20</v>
      </c>
      <c r="G253" s="162">
        <v>24</v>
      </c>
      <c r="H253" s="163">
        <v>6</v>
      </c>
      <c r="I253" s="163">
        <v>1.1399999999999999</v>
      </c>
      <c r="J253" s="164">
        <f t="shared" si="31"/>
        <v>0.18999999999999997</v>
      </c>
      <c r="K253" s="163">
        <v>0</v>
      </c>
      <c r="L253" s="163">
        <v>0</v>
      </c>
      <c r="M253" s="163">
        <v>0</v>
      </c>
      <c r="N253" s="149" t="s">
        <v>666</v>
      </c>
      <c r="O253" s="95"/>
      <c r="P253" s="95"/>
      <c r="Q253" s="95"/>
      <c r="R253" s="95"/>
      <c r="S253" s="95"/>
      <c r="T253" s="95"/>
      <c r="U253" s="95"/>
      <c r="V253" s="95"/>
      <c r="W253" s="95"/>
      <c r="X253" s="95"/>
      <c r="Y253" s="95"/>
      <c r="Z253" s="95"/>
      <c r="AA253" s="95"/>
      <c r="AB253" s="95"/>
    </row>
    <row r="254" spans="1:28" ht="81.75" customHeight="1" x14ac:dyDescent="0.25">
      <c r="A254" s="456"/>
      <c r="B254" s="158" t="s">
        <v>483</v>
      </c>
      <c r="C254" s="126" t="s">
        <v>484</v>
      </c>
      <c r="D254" s="125" t="s">
        <v>485</v>
      </c>
      <c r="E254" s="125" t="s">
        <v>481</v>
      </c>
      <c r="F254" s="127">
        <v>20</v>
      </c>
      <c r="G254" s="127">
        <v>15</v>
      </c>
      <c r="H254" s="30">
        <v>5</v>
      </c>
      <c r="I254" s="159">
        <v>1</v>
      </c>
      <c r="J254" s="164">
        <f t="shared" si="31"/>
        <v>0.2</v>
      </c>
      <c r="K254" s="163">
        <v>0</v>
      </c>
      <c r="L254" s="163">
        <v>0</v>
      </c>
      <c r="M254" s="163">
        <v>0</v>
      </c>
      <c r="N254" s="149" t="s">
        <v>667</v>
      </c>
      <c r="O254" s="95"/>
      <c r="P254" s="95"/>
      <c r="Q254" s="95"/>
      <c r="R254" s="95"/>
      <c r="S254" s="95"/>
      <c r="T254" s="95"/>
      <c r="U254" s="95"/>
      <c r="V254" s="95"/>
      <c r="W254" s="95"/>
      <c r="X254" s="95"/>
      <c r="Y254" s="95"/>
      <c r="Z254" s="95"/>
      <c r="AA254" s="95"/>
      <c r="AB254" s="95"/>
    </row>
    <row r="255" spans="1:28" ht="71.25" customHeight="1" x14ac:dyDescent="0.25">
      <c r="A255" s="456"/>
      <c r="B255" s="158" t="s">
        <v>487</v>
      </c>
      <c r="C255" s="126" t="s">
        <v>488</v>
      </c>
      <c r="D255" s="125" t="s">
        <v>489</v>
      </c>
      <c r="E255" s="125" t="s">
        <v>490</v>
      </c>
      <c r="F255" s="127">
        <v>20</v>
      </c>
      <c r="G255" s="127">
        <v>15</v>
      </c>
      <c r="H255" s="30">
        <v>3</v>
      </c>
      <c r="I255" s="30">
        <v>0.59</v>
      </c>
      <c r="J255" s="164">
        <f t="shared" si="31"/>
        <v>0.19666666666666666</v>
      </c>
      <c r="K255" s="163">
        <v>0</v>
      </c>
      <c r="L255" s="163">
        <v>0</v>
      </c>
      <c r="M255" s="163">
        <v>0</v>
      </c>
      <c r="N255" s="149" t="s">
        <v>668</v>
      </c>
      <c r="O255" s="95"/>
      <c r="P255" s="95"/>
      <c r="Q255" s="95"/>
      <c r="R255" s="95"/>
      <c r="S255" s="95"/>
      <c r="T255" s="95"/>
      <c r="U255" s="95"/>
      <c r="V255" s="95"/>
      <c r="W255" s="95"/>
      <c r="X255" s="95"/>
      <c r="Y255" s="95"/>
      <c r="Z255" s="95"/>
      <c r="AA255" s="95"/>
      <c r="AB255" s="95"/>
    </row>
    <row r="256" spans="1:28" ht="71.25" customHeight="1" x14ac:dyDescent="0.25">
      <c r="A256" s="456"/>
      <c r="B256" s="158" t="s">
        <v>492</v>
      </c>
      <c r="C256" s="126" t="s">
        <v>493</v>
      </c>
      <c r="D256" s="125" t="s">
        <v>494</v>
      </c>
      <c r="E256" s="125" t="s">
        <v>495</v>
      </c>
      <c r="F256" s="127">
        <v>20</v>
      </c>
      <c r="G256" s="131">
        <v>0.38</v>
      </c>
      <c r="H256" s="132">
        <v>0.09</v>
      </c>
      <c r="I256" s="129">
        <f>2.61%-L256</f>
        <v>2.3099999999999999E-2</v>
      </c>
      <c r="J256" s="164">
        <f t="shared" si="31"/>
        <v>0.25666666666666665</v>
      </c>
      <c r="K256" s="129">
        <v>3.5999999999999999E-3</v>
      </c>
      <c r="L256" s="129">
        <v>3.0000000000000001E-3</v>
      </c>
      <c r="M256" s="129">
        <f>L256/K256</f>
        <v>0.83333333333333337</v>
      </c>
      <c r="N256" s="149" t="s">
        <v>669</v>
      </c>
      <c r="O256" s="95"/>
      <c r="P256" s="95"/>
      <c r="Q256" s="95"/>
      <c r="R256" s="95"/>
      <c r="S256" s="95"/>
      <c r="T256" s="95"/>
      <c r="U256" s="95"/>
      <c r="V256" s="95"/>
      <c r="W256" s="95"/>
      <c r="X256" s="95"/>
      <c r="Y256" s="95"/>
      <c r="Z256" s="95"/>
      <c r="AA256" s="95"/>
      <c r="AB256" s="95"/>
    </row>
    <row r="257" spans="1:28" ht="82.5" customHeight="1" x14ac:dyDescent="0.25">
      <c r="A257" s="657"/>
      <c r="B257" s="133" t="s">
        <v>497</v>
      </c>
      <c r="C257" s="134" t="s">
        <v>498</v>
      </c>
      <c r="D257" s="133" t="s">
        <v>499</v>
      </c>
      <c r="E257" s="133" t="s">
        <v>490</v>
      </c>
      <c r="F257" s="135">
        <v>20</v>
      </c>
      <c r="G257" s="135">
        <v>13</v>
      </c>
      <c r="H257" s="137">
        <v>3</v>
      </c>
      <c r="I257" s="165">
        <v>0.54</v>
      </c>
      <c r="J257" s="164">
        <f t="shared" si="31"/>
        <v>0.18000000000000002</v>
      </c>
      <c r="K257" s="163">
        <v>0</v>
      </c>
      <c r="L257" s="163">
        <v>0</v>
      </c>
      <c r="M257" s="163">
        <v>0</v>
      </c>
      <c r="N257" s="161" t="s">
        <v>670</v>
      </c>
      <c r="O257" s="95"/>
      <c r="P257" s="95"/>
      <c r="Q257" s="95"/>
      <c r="R257" s="95"/>
      <c r="S257" s="95"/>
      <c r="T257" s="95"/>
      <c r="U257" s="95"/>
      <c r="V257" s="95"/>
      <c r="W257" s="95"/>
      <c r="X257" s="95"/>
      <c r="Y257" s="95"/>
      <c r="Z257" s="95"/>
      <c r="AA257" s="95"/>
      <c r="AB257" s="95"/>
    </row>
    <row r="258" spans="1:28" ht="59.25" customHeight="1" x14ac:dyDescent="0.25">
      <c r="A258" s="656" t="s">
        <v>459</v>
      </c>
      <c r="B258" s="157" t="s">
        <v>478</v>
      </c>
      <c r="C258" s="119" t="s">
        <v>479</v>
      </c>
      <c r="D258" s="118" t="s">
        <v>480</v>
      </c>
      <c r="E258" s="118" t="s">
        <v>481</v>
      </c>
      <c r="F258" s="120">
        <v>20</v>
      </c>
      <c r="G258" s="162">
        <v>24</v>
      </c>
      <c r="H258" s="163">
        <v>6</v>
      </c>
      <c r="I258" s="163">
        <v>2.2400000000000002</v>
      </c>
      <c r="J258" s="164">
        <f t="shared" si="31"/>
        <v>0.37333333333333335</v>
      </c>
      <c r="K258" s="163">
        <v>0</v>
      </c>
      <c r="L258" s="163">
        <v>0</v>
      </c>
      <c r="M258" s="163">
        <v>0</v>
      </c>
      <c r="N258" s="149" t="s">
        <v>671</v>
      </c>
      <c r="O258" s="95"/>
      <c r="P258" s="95"/>
      <c r="Q258" s="95"/>
      <c r="R258" s="95"/>
      <c r="S258" s="95"/>
      <c r="T258" s="95"/>
      <c r="U258" s="95"/>
      <c r="V258" s="95"/>
      <c r="W258" s="95"/>
      <c r="X258" s="95"/>
      <c r="Y258" s="95"/>
      <c r="Z258" s="95"/>
      <c r="AA258" s="95"/>
      <c r="AB258" s="95"/>
    </row>
    <row r="259" spans="1:28" ht="61.5" customHeight="1" x14ac:dyDescent="0.25">
      <c r="A259" s="456"/>
      <c r="B259" s="158" t="s">
        <v>483</v>
      </c>
      <c r="C259" s="126" t="s">
        <v>484</v>
      </c>
      <c r="D259" s="125" t="s">
        <v>485</v>
      </c>
      <c r="E259" s="125" t="s">
        <v>481</v>
      </c>
      <c r="F259" s="127">
        <v>20</v>
      </c>
      <c r="G259" s="127">
        <v>15</v>
      </c>
      <c r="H259" s="30">
        <v>5</v>
      </c>
      <c r="I259" s="159">
        <v>1.55</v>
      </c>
      <c r="J259" s="164">
        <f t="shared" si="31"/>
        <v>0.31</v>
      </c>
      <c r="K259" s="163">
        <v>0</v>
      </c>
      <c r="L259" s="163">
        <v>0</v>
      </c>
      <c r="M259" s="163">
        <v>0</v>
      </c>
      <c r="N259" s="149" t="s">
        <v>672</v>
      </c>
      <c r="O259" s="95"/>
      <c r="P259" s="95"/>
      <c r="Q259" s="95"/>
      <c r="R259" s="95"/>
      <c r="S259" s="95"/>
      <c r="T259" s="95"/>
      <c r="U259" s="95"/>
      <c r="V259" s="95"/>
      <c r="W259" s="95"/>
      <c r="X259" s="95"/>
      <c r="Y259" s="95"/>
      <c r="Z259" s="95"/>
      <c r="AA259" s="95"/>
      <c r="AB259" s="95"/>
    </row>
    <row r="260" spans="1:28" ht="66.75" customHeight="1" x14ac:dyDescent="0.25">
      <c r="A260" s="456"/>
      <c r="B260" s="158" t="s">
        <v>487</v>
      </c>
      <c r="C260" s="126" t="s">
        <v>488</v>
      </c>
      <c r="D260" s="125" t="s">
        <v>489</v>
      </c>
      <c r="E260" s="125" t="s">
        <v>490</v>
      </c>
      <c r="F260" s="127">
        <v>20</v>
      </c>
      <c r="G260" s="127">
        <v>15</v>
      </c>
      <c r="H260" s="30">
        <v>3</v>
      </c>
      <c r="I260" s="30">
        <v>0.83</v>
      </c>
      <c r="J260" s="164">
        <f t="shared" si="31"/>
        <v>0.27666666666666667</v>
      </c>
      <c r="K260" s="163">
        <v>0</v>
      </c>
      <c r="L260" s="163">
        <v>0</v>
      </c>
      <c r="M260" s="163">
        <v>0</v>
      </c>
      <c r="N260" s="149" t="s">
        <v>673</v>
      </c>
      <c r="O260" s="95"/>
      <c r="P260" s="95"/>
      <c r="Q260" s="95"/>
      <c r="R260" s="95"/>
      <c r="S260" s="95"/>
      <c r="T260" s="95"/>
      <c r="U260" s="95"/>
      <c r="V260" s="95"/>
      <c r="W260" s="95"/>
      <c r="X260" s="95"/>
      <c r="Y260" s="95"/>
      <c r="Z260" s="95"/>
      <c r="AA260" s="95"/>
      <c r="AB260" s="95"/>
    </row>
    <row r="261" spans="1:28" ht="73.5" customHeight="1" x14ac:dyDescent="0.25">
      <c r="A261" s="456"/>
      <c r="B261" s="158" t="s">
        <v>492</v>
      </c>
      <c r="C261" s="126" t="s">
        <v>493</v>
      </c>
      <c r="D261" s="125" t="s">
        <v>494</v>
      </c>
      <c r="E261" s="125" t="s">
        <v>495</v>
      </c>
      <c r="F261" s="127">
        <v>20</v>
      </c>
      <c r="G261" s="131">
        <v>0.38</v>
      </c>
      <c r="H261" s="132">
        <v>0.09</v>
      </c>
      <c r="I261" s="129">
        <f>3.44%-L261</f>
        <v>3.0800000000000001E-2</v>
      </c>
      <c r="J261" s="164">
        <f t="shared" si="31"/>
        <v>0.34222222222222226</v>
      </c>
      <c r="K261" s="129">
        <v>3.5999999999999999E-3</v>
      </c>
      <c r="L261" s="129">
        <v>3.5999999999999999E-3</v>
      </c>
      <c r="M261" s="129">
        <f>L261/K261</f>
        <v>1</v>
      </c>
      <c r="N261" s="149" t="s">
        <v>674</v>
      </c>
      <c r="O261" s="95"/>
      <c r="P261" s="95"/>
      <c r="Q261" s="95"/>
      <c r="R261" s="95"/>
      <c r="S261" s="95"/>
      <c r="T261" s="95"/>
      <c r="U261" s="95"/>
      <c r="V261" s="95"/>
      <c r="W261" s="95"/>
      <c r="X261" s="95"/>
      <c r="Y261" s="95"/>
      <c r="Z261" s="95"/>
      <c r="AA261" s="95"/>
      <c r="AB261" s="95"/>
    </row>
    <row r="262" spans="1:28" ht="77.25" customHeight="1" x14ac:dyDescent="0.25">
      <c r="A262" s="657"/>
      <c r="B262" s="133" t="s">
        <v>497</v>
      </c>
      <c r="C262" s="134" t="s">
        <v>498</v>
      </c>
      <c r="D262" s="133" t="s">
        <v>499</v>
      </c>
      <c r="E262" s="133" t="s">
        <v>490</v>
      </c>
      <c r="F262" s="135">
        <v>20</v>
      </c>
      <c r="G262" s="135">
        <v>13</v>
      </c>
      <c r="H262" s="137">
        <v>3</v>
      </c>
      <c r="I262" s="165">
        <v>0.9</v>
      </c>
      <c r="J262" s="164">
        <f t="shared" si="31"/>
        <v>0.3</v>
      </c>
      <c r="K262" s="163">
        <v>0</v>
      </c>
      <c r="L262" s="163">
        <v>0</v>
      </c>
      <c r="M262" s="163">
        <v>0</v>
      </c>
      <c r="N262" s="161" t="s">
        <v>675</v>
      </c>
      <c r="O262" s="95"/>
      <c r="P262" s="95"/>
      <c r="Q262" s="95"/>
      <c r="R262" s="95"/>
      <c r="S262" s="95"/>
      <c r="T262" s="95"/>
      <c r="U262" s="95"/>
      <c r="V262" s="95"/>
      <c r="W262" s="95"/>
      <c r="X262" s="95"/>
      <c r="Y262" s="95"/>
      <c r="Z262" s="95"/>
      <c r="AA262" s="95"/>
      <c r="AB262" s="95"/>
    </row>
    <row r="263" spans="1:28" ht="69" customHeight="1" x14ac:dyDescent="0.25">
      <c r="A263" s="656" t="s">
        <v>460</v>
      </c>
      <c r="B263" s="157" t="s">
        <v>478</v>
      </c>
      <c r="C263" s="119" t="s">
        <v>479</v>
      </c>
      <c r="D263" s="118" t="s">
        <v>480</v>
      </c>
      <c r="E263" s="118" t="s">
        <v>481</v>
      </c>
      <c r="F263" s="120">
        <v>20</v>
      </c>
      <c r="G263" s="162">
        <v>24</v>
      </c>
      <c r="H263" s="163">
        <v>6</v>
      </c>
      <c r="I263" s="163">
        <v>2.94</v>
      </c>
      <c r="J263" s="164">
        <f t="shared" si="31"/>
        <v>0.49</v>
      </c>
      <c r="K263" s="163">
        <v>0</v>
      </c>
      <c r="L263" s="163">
        <v>0</v>
      </c>
      <c r="M263" s="163">
        <v>0</v>
      </c>
      <c r="N263" s="149" t="s">
        <v>676</v>
      </c>
      <c r="O263" s="95"/>
      <c r="P263" s="95"/>
      <c r="Q263" s="95"/>
      <c r="R263" s="95"/>
      <c r="S263" s="95"/>
      <c r="T263" s="95"/>
      <c r="U263" s="95"/>
      <c r="V263" s="95"/>
      <c r="W263" s="95"/>
      <c r="X263" s="95"/>
      <c r="Y263" s="95"/>
      <c r="Z263" s="95"/>
      <c r="AA263" s="95"/>
      <c r="AB263" s="95"/>
    </row>
    <row r="264" spans="1:28" ht="102" customHeight="1" x14ac:dyDescent="0.25">
      <c r="A264" s="456"/>
      <c r="B264" s="158" t="s">
        <v>483</v>
      </c>
      <c r="C264" s="126" t="s">
        <v>484</v>
      </c>
      <c r="D264" s="125" t="s">
        <v>485</v>
      </c>
      <c r="E264" s="125" t="s">
        <v>481</v>
      </c>
      <c r="F264" s="127">
        <v>20</v>
      </c>
      <c r="G264" s="127">
        <v>15</v>
      </c>
      <c r="H264" s="30">
        <v>5</v>
      </c>
      <c r="I264" s="159">
        <v>2.35</v>
      </c>
      <c r="J264" s="164">
        <f t="shared" si="31"/>
        <v>0.47000000000000003</v>
      </c>
      <c r="K264" s="163">
        <v>0</v>
      </c>
      <c r="L264" s="163">
        <v>0</v>
      </c>
      <c r="M264" s="163">
        <v>0</v>
      </c>
      <c r="N264" s="149" t="s">
        <v>677</v>
      </c>
      <c r="O264" s="95"/>
      <c r="P264" s="95"/>
      <c r="Q264" s="95"/>
      <c r="R264" s="95"/>
      <c r="S264" s="95"/>
      <c r="T264" s="95"/>
      <c r="U264" s="95"/>
      <c r="V264" s="95"/>
      <c r="W264" s="95"/>
      <c r="X264" s="95"/>
      <c r="Y264" s="95"/>
      <c r="Z264" s="95"/>
      <c r="AA264" s="95"/>
      <c r="AB264" s="95"/>
    </row>
    <row r="265" spans="1:28" ht="61.5" customHeight="1" x14ac:dyDescent="0.25">
      <c r="A265" s="456"/>
      <c r="B265" s="158" t="s">
        <v>487</v>
      </c>
      <c r="C265" s="126" t="s">
        <v>488</v>
      </c>
      <c r="D265" s="125" t="s">
        <v>489</v>
      </c>
      <c r="E265" s="125" t="s">
        <v>490</v>
      </c>
      <c r="F265" s="127">
        <v>20</v>
      </c>
      <c r="G265" s="127">
        <v>15</v>
      </c>
      <c r="H265" s="30">
        <v>3</v>
      </c>
      <c r="I265" s="30">
        <v>1.1200000000000001</v>
      </c>
      <c r="J265" s="164">
        <f t="shared" si="31"/>
        <v>0.37333333333333335</v>
      </c>
      <c r="K265" s="163">
        <v>0</v>
      </c>
      <c r="L265" s="163">
        <v>0</v>
      </c>
      <c r="M265" s="163">
        <v>0</v>
      </c>
      <c r="N265" s="149" t="s">
        <v>678</v>
      </c>
      <c r="O265" s="95"/>
      <c r="P265" s="95"/>
      <c r="Q265" s="95"/>
      <c r="R265" s="95"/>
      <c r="S265" s="95"/>
      <c r="T265" s="95"/>
      <c r="U265" s="95"/>
      <c r="V265" s="95"/>
      <c r="W265" s="95"/>
      <c r="X265" s="95"/>
      <c r="Y265" s="95"/>
      <c r="Z265" s="95"/>
      <c r="AA265" s="95"/>
      <c r="AB265" s="95"/>
    </row>
    <row r="266" spans="1:28" ht="59.25" customHeight="1" x14ac:dyDescent="0.25">
      <c r="A266" s="456"/>
      <c r="B266" s="158" t="s">
        <v>492</v>
      </c>
      <c r="C266" s="126" t="s">
        <v>493</v>
      </c>
      <c r="D266" s="125" t="s">
        <v>494</v>
      </c>
      <c r="E266" s="125" t="s">
        <v>495</v>
      </c>
      <c r="F266" s="127">
        <v>20</v>
      </c>
      <c r="G266" s="131">
        <v>0.38</v>
      </c>
      <c r="H266" s="132">
        <v>0.09</v>
      </c>
      <c r="I266" s="129">
        <f>4.25%-L266</f>
        <v>3.8900000000000004E-2</v>
      </c>
      <c r="J266" s="164">
        <f t="shared" si="31"/>
        <v>0.43222222222222229</v>
      </c>
      <c r="K266" s="129">
        <v>3.5999999999999999E-3</v>
      </c>
      <c r="L266" s="129">
        <v>3.5999999999999999E-3</v>
      </c>
      <c r="M266" s="129">
        <f>L266/K266</f>
        <v>1</v>
      </c>
      <c r="N266" s="149" t="s">
        <v>679</v>
      </c>
      <c r="O266" s="95"/>
      <c r="P266" s="95"/>
      <c r="Q266" s="95"/>
      <c r="R266" s="95"/>
      <c r="S266" s="95"/>
      <c r="T266" s="95"/>
      <c r="U266" s="95"/>
      <c r="V266" s="95"/>
      <c r="W266" s="95"/>
      <c r="X266" s="95"/>
      <c r="Y266" s="95"/>
      <c r="Z266" s="95"/>
      <c r="AA266" s="95"/>
      <c r="AB266" s="95"/>
    </row>
    <row r="267" spans="1:28" ht="76.5" customHeight="1" x14ac:dyDescent="0.25">
      <c r="A267" s="657"/>
      <c r="B267" s="133" t="s">
        <v>497</v>
      </c>
      <c r="C267" s="134" t="s">
        <v>498</v>
      </c>
      <c r="D267" s="133" t="s">
        <v>499</v>
      </c>
      <c r="E267" s="133" t="s">
        <v>490</v>
      </c>
      <c r="F267" s="135">
        <v>20</v>
      </c>
      <c r="G267" s="135">
        <v>13</v>
      </c>
      <c r="H267" s="137">
        <v>3</v>
      </c>
      <c r="I267" s="165">
        <v>1.41</v>
      </c>
      <c r="J267" s="164">
        <f t="shared" si="31"/>
        <v>0.47</v>
      </c>
      <c r="K267" s="163">
        <v>0</v>
      </c>
      <c r="L267" s="163">
        <v>0</v>
      </c>
      <c r="M267" s="163">
        <v>0</v>
      </c>
      <c r="N267" s="161" t="s">
        <v>680</v>
      </c>
      <c r="O267" s="95"/>
      <c r="P267" s="95"/>
      <c r="Q267" s="95"/>
      <c r="R267" s="95"/>
      <c r="S267" s="95"/>
      <c r="T267" s="95"/>
      <c r="U267" s="95"/>
      <c r="V267" s="95"/>
      <c r="W267" s="95"/>
      <c r="X267" s="95"/>
      <c r="Y267" s="95"/>
      <c r="Z267" s="95"/>
      <c r="AA267" s="95"/>
      <c r="AB267" s="95"/>
    </row>
    <row r="268" spans="1:28" ht="75.75" customHeight="1" x14ac:dyDescent="0.25">
      <c r="A268" s="658" t="s">
        <v>447</v>
      </c>
      <c r="B268" s="157" t="s">
        <v>478</v>
      </c>
      <c r="C268" s="119" t="s">
        <v>479</v>
      </c>
      <c r="D268" s="118" t="s">
        <v>480</v>
      </c>
      <c r="E268" s="118" t="s">
        <v>481</v>
      </c>
      <c r="F268" s="120">
        <v>20</v>
      </c>
      <c r="G268" s="162">
        <v>24</v>
      </c>
      <c r="H268" s="163">
        <v>6</v>
      </c>
      <c r="I268" s="163">
        <v>3.84</v>
      </c>
      <c r="J268" s="164">
        <f t="shared" si="31"/>
        <v>0.64</v>
      </c>
      <c r="K268" s="163">
        <v>0</v>
      </c>
      <c r="L268" s="163">
        <v>0</v>
      </c>
      <c r="M268" s="163">
        <v>0</v>
      </c>
      <c r="N268" s="149" t="s">
        <v>681</v>
      </c>
      <c r="O268" s="95"/>
      <c r="P268" s="95"/>
      <c r="Q268" s="95"/>
      <c r="R268" s="95"/>
      <c r="S268" s="95"/>
      <c r="T268" s="95"/>
      <c r="U268" s="95"/>
      <c r="V268" s="95"/>
      <c r="W268" s="95"/>
      <c r="X268" s="95"/>
      <c r="Y268" s="95"/>
      <c r="Z268" s="95"/>
      <c r="AA268" s="95"/>
      <c r="AB268" s="95"/>
    </row>
    <row r="269" spans="1:28" ht="73.5" customHeight="1" x14ac:dyDescent="0.25">
      <c r="A269" s="659"/>
      <c r="B269" s="158" t="s">
        <v>483</v>
      </c>
      <c r="C269" s="126" t="s">
        <v>484</v>
      </c>
      <c r="D269" s="125" t="s">
        <v>485</v>
      </c>
      <c r="E269" s="125" t="s">
        <v>481</v>
      </c>
      <c r="F269" s="127">
        <v>20</v>
      </c>
      <c r="G269" s="127">
        <v>15</v>
      </c>
      <c r="H269" s="30">
        <v>5</v>
      </c>
      <c r="I269" s="159">
        <v>3.2</v>
      </c>
      <c r="J269" s="164">
        <f t="shared" si="31"/>
        <v>0.64</v>
      </c>
      <c r="K269" s="163">
        <v>0</v>
      </c>
      <c r="L269" s="163">
        <v>0</v>
      </c>
      <c r="M269" s="163">
        <v>0</v>
      </c>
      <c r="N269" s="149" t="s">
        <v>682</v>
      </c>
      <c r="O269" s="95"/>
      <c r="P269" s="95"/>
      <c r="Q269" s="95"/>
      <c r="R269" s="95"/>
      <c r="S269" s="95"/>
      <c r="T269" s="95"/>
      <c r="U269" s="95"/>
      <c r="V269" s="95"/>
      <c r="W269" s="95"/>
      <c r="X269" s="95"/>
      <c r="Y269" s="95"/>
      <c r="Z269" s="95"/>
      <c r="AA269" s="95"/>
      <c r="AB269" s="95"/>
    </row>
    <row r="270" spans="1:28" ht="89.25" customHeight="1" x14ac:dyDescent="0.25">
      <c r="A270" s="659"/>
      <c r="B270" s="158" t="s">
        <v>487</v>
      </c>
      <c r="C270" s="126" t="s">
        <v>488</v>
      </c>
      <c r="D270" s="125" t="s">
        <v>489</v>
      </c>
      <c r="E270" s="125" t="s">
        <v>490</v>
      </c>
      <c r="F270" s="127">
        <v>20</v>
      </c>
      <c r="G270" s="127">
        <v>15</v>
      </c>
      <c r="H270" s="30">
        <v>3</v>
      </c>
      <c r="I270" s="30">
        <v>1.42</v>
      </c>
      <c r="J270" s="164">
        <f t="shared" si="31"/>
        <v>0.47333333333333333</v>
      </c>
      <c r="K270" s="163">
        <v>0</v>
      </c>
      <c r="L270" s="163">
        <v>0</v>
      </c>
      <c r="M270" s="163">
        <v>0</v>
      </c>
      <c r="N270" s="149" t="s">
        <v>683</v>
      </c>
      <c r="O270" s="95"/>
      <c r="P270" s="95"/>
      <c r="Q270" s="95"/>
      <c r="R270" s="95"/>
      <c r="S270" s="95"/>
      <c r="T270" s="95"/>
      <c r="U270" s="95"/>
      <c r="V270" s="95"/>
      <c r="W270" s="95"/>
      <c r="X270" s="95"/>
      <c r="Y270" s="95"/>
      <c r="Z270" s="95"/>
      <c r="AA270" s="95"/>
      <c r="AB270" s="95"/>
    </row>
    <row r="271" spans="1:28" ht="66.75" customHeight="1" x14ac:dyDescent="0.25">
      <c r="A271" s="659"/>
      <c r="B271" s="158" t="s">
        <v>492</v>
      </c>
      <c r="C271" s="126" t="s">
        <v>493</v>
      </c>
      <c r="D271" s="125" t="s">
        <v>494</v>
      </c>
      <c r="E271" s="125" t="s">
        <v>495</v>
      </c>
      <c r="F271" s="127">
        <v>20</v>
      </c>
      <c r="G271" s="131">
        <v>0.38</v>
      </c>
      <c r="H271" s="132">
        <v>0.09</v>
      </c>
      <c r="I271" s="129">
        <f>5.1%-L271</f>
        <v>4.7399999999999998E-2</v>
      </c>
      <c r="J271" s="164">
        <f t="shared" si="31"/>
        <v>0.52666666666666662</v>
      </c>
      <c r="K271" s="129">
        <v>3.5999999999999999E-3</v>
      </c>
      <c r="L271" s="129">
        <v>3.5999999999999999E-3</v>
      </c>
      <c r="M271" s="129">
        <f>L271/K271</f>
        <v>1</v>
      </c>
      <c r="N271" s="149" t="s">
        <v>684</v>
      </c>
      <c r="O271" s="95"/>
      <c r="P271" s="95"/>
      <c r="Q271" s="95"/>
      <c r="R271" s="95"/>
      <c r="S271" s="95"/>
      <c r="T271" s="95"/>
      <c r="U271" s="95"/>
      <c r="V271" s="95"/>
      <c r="W271" s="95"/>
      <c r="X271" s="95"/>
      <c r="Y271" s="95"/>
      <c r="Z271" s="95"/>
      <c r="AA271" s="95"/>
      <c r="AB271" s="95"/>
    </row>
    <row r="272" spans="1:28" ht="87.75" customHeight="1" x14ac:dyDescent="0.25">
      <c r="A272" s="660"/>
      <c r="B272" s="133" t="s">
        <v>497</v>
      </c>
      <c r="C272" s="134" t="s">
        <v>498</v>
      </c>
      <c r="D272" s="133" t="s">
        <v>499</v>
      </c>
      <c r="E272" s="133" t="s">
        <v>490</v>
      </c>
      <c r="F272" s="135">
        <v>20</v>
      </c>
      <c r="G272" s="135">
        <v>13</v>
      </c>
      <c r="H272" s="137">
        <v>3</v>
      </c>
      <c r="I272" s="165">
        <v>1.95</v>
      </c>
      <c r="J272" s="164">
        <f t="shared" si="31"/>
        <v>0.65</v>
      </c>
      <c r="K272" s="163">
        <v>0</v>
      </c>
      <c r="L272" s="163">
        <v>0</v>
      </c>
      <c r="M272" s="163">
        <v>0</v>
      </c>
      <c r="N272" s="161" t="s">
        <v>685</v>
      </c>
      <c r="O272" s="95"/>
      <c r="P272" s="95"/>
      <c r="Q272" s="95"/>
      <c r="R272" s="95"/>
      <c r="S272" s="95"/>
      <c r="T272" s="95"/>
      <c r="U272" s="95"/>
      <c r="V272" s="95"/>
      <c r="W272" s="95"/>
      <c r="X272" s="95"/>
      <c r="Y272" s="95"/>
      <c r="Z272" s="95"/>
      <c r="AA272" s="95"/>
      <c r="AB272" s="95"/>
    </row>
    <row r="273" spans="1:28" ht="79.5" customHeight="1" x14ac:dyDescent="0.25">
      <c r="A273" s="658" t="s">
        <v>448</v>
      </c>
      <c r="B273" s="157" t="s">
        <v>478</v>
      </c>
      <c r="C273" s="119" t="s">
        <v>479</v>
      </c>
      <c r="D273" s="118" t="s">
        <v>480</v>
      </c>
      <c r="E273" s="118" t="s">
        <v>481</v>
      </c>
      <c r="F273" s="120">
        <v>20</v>
      </c>
      <c r="G273" s="162">
        <v>24</v>
      </c>
      <c r="H273" s="163">
        <v>6</v>
      </c>
      <c r="I273" s="163">
        <v>4.4400000000000004</v>
      </c>
      <c r="J273" s="164">
        <f t="shared" si="31"/>
        <v>0.7400000000000001</v>
      </c>
      <c r="K273" s="163">
        <v>0</v>
      </c>
      <c r="L273" s="163">
        <v>0</v>
      </c>
      <c r="M273" s="163">
        <v>0</v>
      </c>
      <c r="N273" s="149" t="s">
        <v>686</v>
      </c>
      <c r="O273" s="95"/>
      <c r="P273" s="95"/>
      <c r="Q273" s="95"/>
      <c r="R273" s="95"/>
      <c r="S273" s="95"/>
      <c r="T273" s="95"/>
      <c r="U273" s="95"/>
      <c r="V273" s="95"/>
      <c r="W273" s="95"/>
      <c r="X273" s="95"/>
      <c r="Y273" s="95"/>
      <c r="Z273" s="95"/>
      <c r="AA273" s="95"/>
      <c r="AB273" s="95"/>
    </row>
    <row r="274" spans="1:28" ht="89.25" customHeight="1" x14ac:dyDescent="0.25">
      <c r="A274" s="659"/>
      <c r="B274" s="158" t="s">
        <v>483</v>
      </c>
      <c r="C274" s="126" t="s">
        <v>484</v>
      </c>
      <c r="D274" s="125" t="s">
        <v>485</v>
      </c>
      <c r="E274" s="125" t="s">
        <v>481</v>
      </c>
      <c r="F274" s="127">
        <v>20</v>
      </c>
      <c r="G274" s="127">
        <v>15</v>
      </c>
      <c r="H274" s="30">
        <v>5</v>
      </c>
      <c r="I274" s="159">
        <v>3.8</v>
      </c>
      <c r="J274" s="164">
        <f t="shared" si="31"/>
        <v>0.76</v>
      </c>
      <c r="K274" s="163">
        <v>0</v>
      </c>
      <c r="L274" s="163">
        <v>0</v>
      </c>
      <c r="M274" s="163">
        <v>0</v>
      </c>
      <c r="N274" s="149" t="s">
        <v>687</v>
      </c>
      <c r="O274" s="95"/>
      <c r="P274" s="95"/>
      <c r="Q274" s="95"/>
      <c r="R274" s="95"/>
      <c r="S274" s="95"/>
      <c r="T274" s="95"/>
      <c r="U274" s="95"/>
      <c r="V274" s="95"/>
      <c r="W274" s="95"/>
      <c r="X274" s="95"/>
      <c r="Y274" s="95"/>
      <c r="Z274" s="95"/>
      <c r="AA274" s="95"/>
      <c r="AB274" s="95"/>
    </row>
    <row r="275" spans="1:28" ht="88.5" customHeight="1" x14ac:dyDescent="0.25">
      <c r="A275" s="659"/>
      <c r="B275" s="158" t="s">
        <v>487</v>
      </c>
      <c r="C275" s="126" t="s">
        <v>488</v>
      </c>
      <c r="D275" s="125" t="s">
        <v>489</v>
      </c>
      <c r="E275" s="125" t="s">
        <v>490</v>
      </c>
      <c r="F275" s="127">
        <v>20</v>
      </c>
      <c r="G275" s="127">
        <v>15</v>
      </c>
      <c r="H275" s="30">
        <v>3</v>
      </c>
      <c r="I275" s="30">
        <v>1.72</v>
      </c>
      <c r="J275" s="164">
        <f t="shared" si="31"/>
        <v>0.57333333333333336</v>
      </c>
      <c r="K275" s="163">
        <v>0</v>
      </c>
      <c r="L275" s="163">
        <v>0</v>
      </c>
      <c r="M275" s="163">
        <v>0</v>
      </c>
      <c r="N275" s="149" t="s">
        <v>688</v>
      </c>
      <c r="O275" s="95"/>
      <c r="P275" s="95"/>
      <c r="Q275" s="95"/>
      <c r="R275" s="95"/>
      <c r="S275" s="95"/>
      <c r="T275" s="95"/>
      <c r="U275" s="95"/>
      <c r="V275" s="95"/>
      <c r="W275" s="95"/>
      <c r="X275" s="95"/>
      <c r="Y275" s="95"/>
      <c r="Z275" s="95"/>
      <c r="AA275" s="95"/>
      <c r="AB275" s="95"/>
    </row>
    <row r="276" spans="1:28" ht="88.5" customHeight="1" x14ac:dyDescent="0.25">
      <c r="A276" s="659"/>
      <c r="B276" s="158" t="s">
        <v>492</v>
      </c>
      <c r="C276" s="126" t="s">
        <v>493</v>
      </c>
      <c r="D276" s="125" t="s">
        <v>494</v>
      </c>
      <c r="E276" s="125" t="s">
        <v>495</v>
      </c>
      <c r="F276" s="127">
        <v>20</v>
      </c>
      <c r="G276" s="131">
        <v>0.38</v>
      </c>
      <c r="H276" s="132">
        <v>0.09</v>
      </c>
      <c r="I276" s="129">
        <f>5.95%-L276</f>
        <v>5.5900000000000005E-2</v>
      </c>
      <c r="J276" s="164">
        <f t="shared" si="31"/>
        <v>0.62111111111111117</v>
      </c>
      <c r="K276" s="129">
        <v>3.5999999999999999E-3</v>
      </c>
      <c r="L276" s="129">
        <v>3.5999999999999999E-3</v>
      </c>
      <c r="M276" s="129">
        <f>L276/K276</f>
        <v>1</v>
      </c>
      <c r="N276" s="149" t="s">
        <v>689</v>
      </c>
      <c r="O276" s="95"/>
      <c r="P276" s="95"/>
      <c r="Q276" s="95"/>
      <c r="R276" s="95"/>
      <c r="S276" s="95"/>
      <c r="T276" s="95"/>
      <c r="U276" s="95"/>
      <c r="V276" s="95"/>
      <c r="W276" s="95"/>
      <c r="X276" s="95"/>
      <c r="Y276" s="95"/>
      <c r="Z276" s="95"/>
      <c r="AA276" s="95"/>
      <c r="AB276" s="95"/>
    </row>
    <row r="277" spans="1:28" ht="88.5" customHeight="1" thickBot="1" x14ac:dyDescent="0.3">
      <c r="A277" s="660"/>
      <c r="B277" s="133" t="s">
        <v>497</v>
      </c>
      <c r="C277" s="134" t="s">
        <v>498</v>
      </c>
      <c r="D277" s="133" t="s">
        <v>499</v>
      </c>
      <c r="E277" s="133" t="s">
        <v>490</v>
      </c>
      <c r="F277" s="135">
        <v>20</v>
      </c>
      <c r="G277" s="135">
        <v>13</v>
      </c>
      <c r="H277" s="137">
        <v>3</v>
      </c>
      <c r="I277" s="165">
        <v>2.34</v>
      </c>
      <c r="J277" s="164">
        <f t="shared" si="31"/>
        <v>0.77999999999999992</v>
      </c>
      <c r="K277" s="163">
        <v>0</v>
      </c>
      <c r="L277" s="163">
        <v>0</v>
      </c>
      <c r="M277" s="163">
        <v>0</v>
      </c>
      <c r="N277" s="161" t="s">
        <v>690</v>
      </c>
      <c r="O277" s="95"/>
      <c r="P277" s="95"/>
      <c r="Q277" s="95"/>
      <c r="R277" s="95"/>
      <c r="S277" s="95"/>
      <c r="T277" s="95"/>
      <c r="U277" s="95"/>
      <c r="V277" s="95"/>
      <c r="W277" s="95"/>
      <c r="X277" s="95"/>
      <c r="Y277" s="95"/>
      <c r="Z277" s="95"/>
      <c r="AA277" s="95"/>
      <c r="AB277" s="95"/>
    </row>
    <row r="278" spans="1:28" ht="54.75" customHeight="1" x14ac:dyDescent="0.25">
      <c r="A278" s="658" t="s">
        <v>449</v>
      </c>
      <c r="B278" s="157" t="s">
        <v>478</v>
      </c>
      <c r="C278" s="119" t="s">
        <v>479</v>
      </c>
      <c r="D278" s="118" t="s">
        <v>480</v>
      </c>
      <c r="E278" s="118" t="s">
        <v>481</v>
      </c>
      <c r="F278" s="120">
        <v>20</v>
      </c>
      <c r="G278" s="162">
        <v>24</v>
      </c>
      <c r="H278" s="163">
        <v>6</v>
      </c>
      <c r="I278" s="163">
        <v>5.04</v>
      </c>
      <c r="J278" s="164">
        <f t="shared" ref="J278:J282" si="32">I278/H278</f>
        <v>0.84</v>
      </c>
      <c r="K278" s="163">
        <v>0</v>
      </c>
      <c r="L278" s="163">
        <v>0</v>
      </c>
      <c r="M278" s="163">
        <v>0</v>
      </c>
      <c r="N278" s="233" t="s">
        <v>869</v>
      </c>
      <c r="O278" s="95"/>
      <c r="P278" s="95"/>
      <c r="Q278" s="95"/>
      <c r="R278" s="95"/>
      <c r="S278" s="95"/>
      <c r="T278" s="95"/>
      <c r="U278" s="95"/>
      <c r="V278" s="95"/>
      <c r="W278" s="95"/>
      <c r="X278" s="95"/>
      <c r="Y278" s="95"/>
      <c r="Z278" s="95"/>
      <c r="AA278" s="95"/>
      <c r="AB278" s="95"/>
    </row>
    <row r="279" spans="1:28" s="232" customFormat="1" ht="99.75" customHeight="1" x14ac:dyDescent="0.25">
      <c r="A279" s="659"/>
      <c r="B279" s="158" t="s">
        <v>483</v>
      </c>
      <c r="C279" s="126" t="s">
        <v>484</v>
      </c>
      <c r="D279" s="125" t="s">
        <v>485</v>
      </c>
      <c r="E279" s="125" t="s">
        <v>481</v>
      </c>
      <c r="F279" s="127">
        <v>20</v>
      </c>
      <c r="G279" s="127">
        <v>15</v>
      </c>
      <c r="H279" s="30">
        <v>5</v>
      </c>
      <c r="I279" s="159">
        <v>4.2</v>
      </c>
      <c r="J279" s="164">
        <f t="shared" si="32"/>
        <v>0.84000000000000008</v>
      </c>
      <c r="K279" s="163">
        <v>0</v>
      </c>
      <c r="L279" s="163">
        <v>0</v>
      </c>
      <c r="M279" s="163">
        <v>0</v>
      </c>
      <c r="N279" s="233" t="s">
        <v>870</v>
      </c>
      <c r="O279" s="95"/>
      <c r="P279" s="95"/>
      <c r="Q279" s="95"/>
      <c r="R279" s="95"/>
      <c r="S279" s="95"/>
      <c r="T279" s="95"/>
      <c r="U279" s="95"/>
      <c r="V279" s="95"/>
      <c r="W279" s="95"/>
      <c r="X279" s="95"/>
      <c r="Y279" s="95"/>
      <c r="Z279" s="95"/>
      <c r="AA279" s="95"/>
      <c r="AB279" s="95"/>
    </row>
    <row r="280" spans="1:28" s="232" customFormat="1" ht="69.75" customHeight="1" x14ac:dyDescent="0.25">
      <c r="A280" s="659"/>
      <c r="B280" s="158" t="s">
        <v>487</v>
      </c>
      <c r="C280" s="126" t="s">
        <v>488</v>
      </c>
      <c r="D280" s="125" t="s">
        <v>489</v>
      </c>
      <c r="E280" s="125" t="s">
        <v>490</v>
      </c>
      <c r="F280" s="127">
        <v>20</v>
      </c>
      <c r="G280" s="127">
        <v>15</v>
      </c>
      <c r="H280" s="30">
        <v>3</v>
      </c>
      <c r="I280" s="30">
        <v>2</v>
      </c>
      <c r="J280" s="164">
        <f t="shared" si="32"/>
        <v>0.66666666666666663</v>
      </c>
      <c r="K280" s="163">
        <v>0</v>
      </c>
      <c r="L280" s="163">
        <v>0</v>
      </c>
      <c r="M280" s="163">
        <v>0</v>
      </c>
      <c r="N280" s="233" t="s">
        <v>871</v>
      </c>
      <c r="O280" s="95"/>
      <c r="P280" s="95"/>
      <c r="Q280" s="95"/>
      <c r="R280" s="95"/>
      <c r="S280" s="95"/>
      <c r="T280" s="95"/>
      <c r="U280" s="95"/>
      <c r="V280" s="95"/>
      <c r="W280" s="95"/>
      <c r="X280" s="95"/>
      <c r="Y280" s="95"/>
      <c r="Z280" s="95"/>
      <c r="AA280" s="95"/>
      <c r="AB280" s="95"/>
    </row>
    <row r="281" spans="1:28" s="232" customFormat="1" ht="60.75" customHeight="1" x14ac:dyDescent="0.25">
      <c r="A281" s="659"/>
      <c r="B281" s="158" t="s">
        <v>492</v>
      </c>
      <c r="C281" s="126" t="s">
        <v>493</v>
      </c>
      <c r="D281" s="125" t="s">
        <v>494</v>
      </c>
      <c r="E281" s="125" t="s">
        <v>495</v>
      </c>
      <c r="F281" s="127">
        <v>20</v>
      </c>
      <c r="G281" s="131">
        <v>0.38</v>
      </c>
      <c r="H281" s="132">
        <v>0.09</v>
      </c>
      <c r="I281" s="129">
        <f>6.8%-L281</f>
        <v>6.4399999999999999E-2</v>
      </c>
      <c r="J281" s="164">
        <f t="shared" si="32"/>
        <v>0.71555555555555561</v>
      </c>
      <c r="K281" s="129">
        <v>3.5999999999999999E-3</v>
      </c>
      <c r="L281" s="129">
        <v>3.5999999999999999E-3</v>
      </c>
      <c r="M281" s="129">
        <f>L281/K281</f>
        <v>1</v>
      </c>
      <c r="N281" s="233" t="s">
        <v>872</v>
      </c>
      <c r="O281" s="95"/>
      <c r="P281" s="95"/>
      <c r="Q281" s="95"/>
      <c r="R281" s="95"/>
      <c r="S281" s="95"/>
      <c r="T281" s="95"/>
      <c r="U281" s="95"/>
      <c r="V281" s="95"/>
      <c r="W281" s="95"/>
      <c r="X281" s="95"/>
      <c r="Y281" s="95"/>
      <c r="Z281" s="95"/>
      <c r="AA281" s="95"/>
      <c r="AB281" s="95"/>
    </row>
    <row r="282" spans="1:28" s="232" customFormat="1" ht="75.75" customHeight="1" thickBot="1" x14ac:dyDescent="0.3">
      <c r="A282" s="660"/>
      <c r="B282" s="133" t="s">
        <v>497</v>
      </c>
      <c r="C282" s="134" t="s">
        <v>498</v>
      </c>
      <c r="D282" s="133" t="s">
        <v>499</v>
      </c>
      <c r="E282" s="133" t="s">
        <v>490</v>
      </c>
      <c r="F282" s="135">
        <v>20</v>
      </c>
      <c r="G282" s="135">
        <v>13</v>
      </c>
      <c r="H282" s="137">
        <v>3</v>
      </c>
      <c r="I282" s="165">
        <v>2.61</v>
      </c>
      <c r="J282" s="164">
        <f t="shared" si="32"/>
        <v>0.87</v>
      </c>
      <c r="K282" s="163">
        <v>0</v>
      </c>
      <c r="L282" s="163">
        <v>0</v>
      </c>
      <c r="M282" s="163">
        <v>0</v>
      </c>
      <c r="N282" s="234" t="s">
        <v>873</v>
      </c>
      <c r="O282" s="95"/>
      <c r="P282" s="95"/>
      <c r="Q282" s="95"/>
      <c r="R282" s="95"/>
      <c r="S282" s="95"/>
      <c r="T282" s="95"/>
      <c r="U282" s="95"/>
      <c r="V282" s="95"/>
      <c r="W282" s="95"/>
      <c r="X282" s="95"/>
      <c r="Y282" s="95"/>
      <c r="Z282" s="95"/>
      <c r="AA282" s="95"/>
      <c r="AB282" s="95"/>
    </row>
    <row r="283" spans="1:28" ht="15.75" hidden="1" customHeight="1" x14ac:dyDescent="0.25">
      <c r="A283" s="108" t="s">
        <v>450</v>
      </c>
      <c r="B283" s="100"/>
      <c r="C283" s="100"/>
      <c r="D283" s="100"/>
      <c r="E283" s="100"/>
      <c r="F283" s="100"/>
      <c r="G283" s="100"/>
      <c r="H283" s="100"/>
      <c r="I283" s="100"/>
      <c r="J283" s="100" t="e">
        <f t="shared" si="31"/>
        <v>#DIV/0!</v>
      </c>
      <c r="K283" s="100"/>
      <c r="L283" s="100"/>
      <c r="M283" s="100" t="e">
        <f t="shared" ref="M283:M285" si="33">L283/K283</f>
        <v>#DIV/0!</v>
      </c>
      <c r="N283" s="115"/>
      <c r="O283" s="95"/>
      <c r="P283" s="95"/>
      <c r="Q283" s="95"/>
      <c r="R283" s="95"/>
      <c r="S283" s="95"/>
      <c r="T283" s="95"/>
      <c r="U283" s="95"/>
      <c r="V283" s="95"/>
      <c r="W283" s="95"/>
      <c r="X283" s="95"/>
      <c r="Y283" s="95"/>
      <c r="Z283" s="95"/>
      <c r="AA283" s="95"/>
      <c r="AB283" s="95"/>
    </row>
    <row r="284" spans="1:28" ht="15.75" hidden="1" customHeight="1" x14ac:dyDescent="0.25">
      <c r="A284" s="108" t="s">
        <v>451</v>
      </c>
      <c r="B284" s="100"/>
      <c r="C284" s="100"/>
      <c r="D284" s="100"/>
      <c r="E284" s="100"/>
      <c r="F284" s="100"/>
      <c r="G284" s="100"/>
      <c r="H284" s="100"/>
      <c r="I284" s="100"/>
      <c r="J284" s="100" t="e">
        <f t="shared" si="31"/>
        <v>#DIV/0!</v>
      </c>
      <c r="K284" s="100"/>
      <c r="L284" s="100"/>
      <c r="M284" s="100" t="e">
        <f t="shared" si="33"/>
        <v>#DIV/0!</v>
      </c>
      <c r="N284" s="115"/>
      <c r="O284" s="95"/>
      <c r="P284" s="95"/>
      <c r="Q284" s="95"/>
      <c r="R284" s="95"/>
      <c r="S284" s="95"/>
      <c r="T284" s="95"/>
      <c r="U284" s="95"/>
      <c r="V284" s="95"/>
      <c r="W284" s="95"/>
      <c r="X284" s="95"/>
      <c r="Y284" s="95"/>
      <c r="Z284" s="95"/>
      <c r="AA284" s="95"/>
      <c r="AB284" s="95"/>
    </row>
    <row r="285" spans="1:28" ht="15.75" hidden="1" customHeight="1" x14ac:dyDescent="0.25">
      <c r="A285" s="111" t="s">
        <v>452</v>
      </c>
      <c r="B285" s="105"/>
      <c r="C285" s="105"/>
      <c r="D285" s="105"/>
      <c r="E285" s="105"/>
      <c r="F285" s="105"/>
      <c r="G285" s="105"/>
      <c r="H285" s="105"/>
      <c r="I285" s="105"/>
      <c r="J285" s="105" t="e">
        <f t="shared" si="31"/>
        <v>#DIV/0!</v>
      </c>
      <c r="K285" s="105"/>
      <c r="L285" s="105"/>
      <c r="M285" s="105" t="e">
        <f t="shared" si="33"/>
        <v>#DIV/0!</v>
      </c>
      <c r="N285" s="166"/>
      <c r="O285" s="95"/>
      <c r="P285" s="95"/>
      <c r="Q285" s="95"/>
      <c r="R285" s="95"/>
      <c r="S285" s="95"/>
      <c r="T285" s="95"/>
      <c r="U285" s="95"/>
      <c r="V285" s="95"/>
      <c r="W285" s="95"/>
      <c r="X285" s="95"/>
      <c r="Y285" s="95"/>
      <c r="Z285" s="95"/>
      <c r="AA285" s="95"/>
      <c r="AB285" s="95"/>
    </row>
    <row r="286" spans="1:28" ht="15.75" customHeight="1" x14ac:dyDescent="0.25">
      <c r="A286" s="95"/>
      <c r="B286" s="95"/>
      <c r="C286" s="95"/>
      <c r="D286" s="95"/>
      <c r="E286" s="95"/>
      <c r="F286" s="95"/>
      <c r="G286" s="95"/>
      <c r="H286" s="95"/>
      <c r="I286" s="95"/>
      <c r="J286" s="95"/>
      <c r="K286" s="95"/>
      <c r="L286" s="95"/>
      <c r="M286" s="95"/>
      <c r="N286" s="95"/>
      <c r="O286" s="95"/>
      <c r="P286" s="95"/>
      <c r="Q286" s="95"/>
      <c r="R286" s="95"/>
      <c r="S286" s="95"/>
      <c r="T286" s="95"/>
      <c r="U286" s="95"/>
      <c r="V286" s="95"/>
      <c r="W286" s="95"/>
      <c r="X286" s="95"/>
      <c r="Y286" s="95"/>
      <c r="Z286" s="95"/>
      <c r="AA286" s="95"/>
      <c r="AB286" s="95"/>
    </row>
    <row r="287" spans="1:28" ht="15.75" hidden="1" customHeight="1" x14ac:dyDescent="0.25">
      <c r="A287" s="651" t="s">
        <v>691</v>
      </c>
      <c r="B287" s="469"/>
      <c r="C287" s="469"/>
      <c r="D287" s="469"/>
      <c r="E287" s="469"/>
      <c r="F287" s="469"/>
      <c r="G287" s="469"/>
      <c r="H287" s="469"/>
      <c r="I287" s="469"/>
      <c r="J287" s="469"/>
      <c r="K287" s="469"/>
      <c r="L287" s="469"/>
      <c r="M287" s="469"/>
      <c r="N287" s="561"/>
      <c r="O287" s="95"/>
      <c r="P287" s="95"/>
      <c r="Q287" s="95"/>
      <c r="R287" s="95"/>
      <c r="S287" s="95"/>
      <c r="T287" s="95"/>
      <c r="U287" s="95"/>
      <c r="V287" s="95"/>
      <c r="W287" s="95"/>
      <c r="X287" s="95"/>
      <c r="Y287" s="95"/>
      <c r="Z287" s="95"/>
      <c r="AA287" s="95"/>
      <c r="AB287" s="95"/>
    </row>
    <row r="288" spans="1:28" ht="44.25" hidden="1" customHeight="1" x14ac:dyDescent="0.25">
      <c r="A288" s="96" t="s">
        <v>29</v>
      </c>
      <c r="B288" s="97" t="s">
        <v>465</v>
      </c>
      <c r="C288" s="97" t="s">
        <v>466</v>
      </c>
      <c r="D288" s="97" t="s">
        <v>467</v>
      </c>
      <c r="E288" s="97" t="s">
        <v>468</v>
      </c>
      <c r="F288" s="97" t="s">
        <v>692</v>
      </c>
      <c r="G288" s="97" t="s">
        <v>470</v>
      </c>
      <c r="H288" s="97" t="s">
        <v>693</v>
      </c>
      <c r="I288" s="97" t="s">
        <v>694</v>
      </c>
      <c r="J288" s="146" t="s">
        <v>695</v>
      </c>
      <c r="K288" s="97" t="s">
        <v>474</v>
      </c>
      <c r="L288" s="97" t="s">
        <v>475</v>
      </c>
      <c r="M288" s="97" t="s">
        <v>476</v>
      </c>
      <c r="N288" s="98" t="s">
        <v>586</v>
      </c>
      <c r="O288" s="95"/>
      <c r="P288" s="95"/>
      <c r="Q288" s="95"/>
      <c r="R288" s="95"/>
      <c r="S288" s="95"/>
      <c r="T288" s="95"/>
      <c r="U288" s="95"/>
      <c r="V288" s="95"/>
      <c r="W288" s="95"/>
      <c r="X288" s="95"/>
      <c r="Y288" s="95"/>
      <c r="Z288" s="95"/>
      <c r="AA288" s="95"/>
      <c r="AB288" s="95"/>
    </row>
    <row r="289" spans="1:28" ht="15.75" hidden="1" customHeight="1" x14ac:dyDescent="0.25">
      <c r="A289" s="108" t="s">
        <v>454</v>
      </c>
      <c r="B289" s="100"/>
      <c r="C289" s="100"/>
      <c r="D289" s="100"/>
      <c r="E289" s="100"/>
      <c r="F289" s="100"/>
      <c r="G289" s="100"/>
      <c r="H289" s="100"/>
      <c r="I289" s="100"/>
      <c r="J289" s="100" t="e">
        <f t="shared" ref="J289:J300" si="34">I289/H289</f>
        <v>#DIV/0!</v>
      </c>
      <c r="K289" s="100"/>
      <c r="L289" s="100"/>
      <c r="M289" s="100" t="e">
        <f t="shared" ref="M289:M300" si="35">L289/K289</f>
        <v>#DIV/0!</v>
      </c>
      <c r="N289" s="115"/>
      <c r="O289" s="95"/>
      <c r="P289" s="95"/>
      <c r="Q289" s="95"/>
      <c r="R289" s="95"/>
      <c r="S289" s="95"/>
      <c r="T289" s="95"/>
      <c r="U289" s="95"/>
      <c r="V289" s="95"/>
      <c r="W289" s="95"/>
      <c r="X289" s="95"/>
      <c r="Y289" s="95"/>
      <c r="Z289" s="95"/>
      <c r="AA289" s="95"/>
      <c r="AB289" s="95"/>
    </row>
    <row r="290" spans="1:28" ht="15.75" hidden="1" customHeight="1" x14ac:dyDescent="0.25">
      <c r="A290" s="108" t="s">
        <v>456</v>
      </c>
      <c r="B290" s="100"/>
      <c r="C290" s="100"/>
      <c r="D290" s="100"/>
      <c r="E290" s="100"/>
      <c r="F290" s="100"/>
      <c r="G290" s="100"/>
      <c r="H290" s="100"/>
      <c r="I290" s="100"/>
      <c r="J290" s="100" t="e">
        <f t="shared" si="34"/>
        <v>#DIV/0!</v>
      </c>
      <c r="K290" s="100"/>
      <c r="L290" s="100"/>
      <c r="M290" s="100" t="e">
        <f t="shared" si="35"/>
        <v>#DIV/0!</v>
      </c>
      <c r="N290" s="115"/>
      <c r="O290" s="95"/>
      <c r="P290" s="95"/>
      <c r="Q290" s="95"/>
      <c r="R290" s="95"/>
      <c r="S290" s="95"/>
      <c r="T290" s="95"/>
      <c r="U290" s="95"/>
      <c r="V290" s="95"/>
      <c r="W290" s="95"/>
      <c r="X290" s="95"/>
      <c r="Y290" s="95"/>
      <c r="Z290" s="95"/>
      <c r="AA290" s="95"/>
      <c r="AB290" s="95"/>
    </row>
    <row r="291" spans="1:28" ht="15.75" hidden="1" customHeight="1" x14ac:dyDescent="0.25">
      <c r="A291" s="108" t="s">
        <v>457</v>
      </c>
      <c r="B291" s="100"/>
      <c r="C291" s="100"/>
      <c r="D291" s="100"/>
      <c r="E291" s="100"/>
      <c r="F291" s="100"/>
      <c r="G291" s="100"/>
      <c r="H291" s="100"/>
      <c r="I291" s="100"/>
      <c r="J291" s="100" t="e">
        <f t="shared" si="34"/>
        <v>#DIV/0!</v>
      </c>
      <c r="K291" s="100"/>
      <c r="L291" s="100"/>
      <c r="M291" s="100" t="e">
        <f t="shared" si="35"/>
        <v>#DIV/0!</v>
      </c>
      <c r="N291" s="115"/>
      <c r="O291" s="95"/>
      <c r="P291" s="95"/>
      <c r="Q291" s="95"/>
      <c r="R291" s="95"/>
      <c r="S291" s="95"/>
      <c r="T291" s="95"/>
      <c r="U291" s="95"/>
      <c r="V291" s="95"/>
      <c r="W291" s="95"/>
      <c r="X291" s="95"/>
      <c r="Y291" s="95"/>
      <c r="Z291" s="95"/>
      <c r="AA291" s="95"/>
      <c r="AB291" s="95"/>
    </row>
    <row r="292" spans="1:28" ht="15.75" hidden="1" customHeight="1" x14ac:dyDescent="0.25">
      <c r="A292" s="108" t="s">
        <v>458</v>
      </c>
      <c r="B292" s="100"/>
      <c r="C292" s="100"/>
      <c r="D292" s="100"/>
      <c r="E292" s="100"/>
      <c r="F292" s="100"/>
      <c r="G292" s="100"/>
      <c r="H292" s="100"/>
      <c r="I292" s="100"/>
      <c r="J292" s="100" t="e">
        <f t="shared" si="34"/>
        <v>#DIV/0!</v>
      </c>
      <c r="K292" s="100"/>
      <c r="L292" s="100"/>
      <c r="M292" s="100" t="e">
        <f t="shared" si="35"/>
        <v>#DIV/0!</v>
      </c>
      <c r="N292" s="115"/>
      <c r="O292" s="95"/>
      <c r="P292" s="95"/>
      <c r="Q292" s="95"/>
      <c r="R292" s="95"/>
      <c r="S292" s="95"/>
      <c r="T292" s="95"/>
      <c r="U292" s="95"/>
      <c r="V292" s="95"/>
      <c r="W292" s="95"/>
      <c r="X292" s="95"/>
      <c r="Y292" s="95"/>
      <c r="Z292" s="95"/>
      <c r="AA292" s="95"/>
      <c r="AB292" s="95"/>
    </row>
    <row r="293" spans="1:28" ht="15.75" hidden="1" customHeight="1" x14ac:dyDescent="0.25">
      <c r="A293" s="108" t="s">
        <v>459</v>
      </c>
      <c r="B293" s="100"/>
      <c r="C293" s="100"/>
      <c r="D293" s="100"/>
      <c r="E293" s="100"/>
      <c r="F293" s="100"/>
      <c r="G293" s="100"/>
      <c r="H293" s="100"/>
      <c r="I293" s="100"/>
      <c r="J293" s="100" t="e">
        <f t="shared" si="34"/>
        <v>#DIV/0!</v>
      </c>
      <c r="K293" s="100"/>
      <c r="L293" s="100"/>
      <c r="M293" s="100" t="e">
        <f t="shared" si="35"/>
        <v>#DIV/0!</v>
      </c>
      <c r="N293" s="115"/>
      <c r="O293" s="95"/>
      <c r="P293" s="95"/>
      <c r="Q293" s="95"/>
      <c r="R293" s="95"/>
      <c r="S293" s="95"/>
      <c r="T293" s="95"/>
      <c r="U293" s="95"/>
      <c r="V293" s="95"/>
      <c r="W293" s="95"/>
      <c r="X293" s="95"/>
      <c r="Y293" s="95"/>
      <c r="Z293" s="95"/>
      <c r="AA293" s="95"/>
      <c r="AB293" s="95"/>
    </row>
    <row r="294" spans="1:28" ht="15.75" hidden="1" customHeight="1" x14ac:dyDescent="0.25">
      <c r="A294" s="108" t="s">
        <v>460</v>
      </c>
      <c r="B294" s="100"/>
      <c r="C294" s="100"/>
      <c r="D294" s="100"/>
      <c r="E294" s="100"/>
      <c r="F294" s="100"/>
      <c r="G294" s="100"/>
      <c r="H294" s="100"/>
      <c r="I294" s="100"/>
      <c r="J294" s="100" t="e">
        <f t="shared" si="34"/>
        <v>#DIV/0!</v>
      </c>
      <c r="K294" s="100"/>
      <c r="L294" s="100"/>
      <c r="M294" s="100" t="e">
        <f t="shared" si="35"/>
        <v>#DIV/0!</v>
      </c>
      <c r="N294" s="115"/>
      <c r="O294" s="95"/>
      <c r="P294" s="95"/>
      <c r="Q294" s="95"/>
      <c r="R294" s="95"/>
      <c r="S294" s="95"/>
      <c r="T294" s="95"/>
      <c r="U294" s="95"/>
      <c r="V294" s="95"/>
      <c r="W294" s="95"/>
      <c r="X294" s="95"/>
      <c r="Y294" s="95"/>
      <c r="Z294" s="95"/>
      <c r="AA294" s="95"/>
      <c r="AB294" s="95"/>
    </row>
    <row r="295" spans="1:28" ht="15.75" hidden="1" customHeight="1" x14ac:dyDescent="0.25">
      <c r="A295" s="108" t="s">
        <v>447</v>
      </c>
      <c r="B295" s="100"/>
      <c r="C295" s="100"/>
      <c r="D295" s="100"/>
      <c r="E295" s="100"/>
      <c r="F295" s="100"/>
      <c r="G295" s="100"/>
      <c r="H295" s="100"/>
      <c r="I295" s="100"/>
      <c r="J295" s="100" t="e">
        <f t="shared" si="34"/>
        <v>#DIV/0!</v>
      </c>
      <c r="K295" s="100"/>
      <c r="L295" s="100"/>
      <c r="M295" s="100" t="e">
        <f t="shared" si="35"/>
        <v>#DIV/0!</v>
      </c>
      <c r="N295" s="115"/>
      <c r="O295" s="95"/>
      <c r="P295" s="95"/>
      <c r="Q295" s="95"/>
      <c r="R295" s="95"/>
      <c r="S295" s="95"/>
      <c r="T295" s="95"/>
      <c r="U295" s="95"/>
      <c r="V295" s="95"/>
      <c r="W295" s="95"/>
      <c r="X295" s="95"/>
      <c r="Y295" s="95"/>
      <c r="Z295" s="95"/>
      <c r="AA295" s="95"/>
      <c r="AB295" s="95"/>
    </row>
    <row r="296" spans="1:28" ht="15.75" hidden="1" customHeight="1" x14ac:dyDescent="0.25">
      <c r="A296" s="108" t="s">
        <v>448</v>
      </c>
      <c r="B296" s="100"/>
      <c r="C296" s="100"/>
      <c r="D296" s="100"/>
      <c r="E296" s="100"/>
      <c r="F296" s="100"/>
      <c r="G296" s="100"/>
      <c r="H296" s="100"/>
      <c r="I296" s="100"/>
      <c r="J296" s="100" t="e">
        <f t="shared" si="34"/>
        <v>#DIV/0!</v>
      </c>
      <c r="K296" s="100"/>
      <c r="L296" s="100"/>
      <c r="M296" s="100" t="e">
        <f t="shared" si="35"/>
        <v>#DIV/0!</v>
      </c>
      <c r="N296" s="115"/>
      <c r="O296" s="95"/>
      <c r="P296" s="95"/>
      <c r="Q296" s="95"/>
      <c r="R296" s="95"/>
      <c r="S296" s="95"/>
      <c r="T296" s="95"/>
      <c r="U296" s="95"/>
      <c r="V296" s="95"/>
      <c r="W296" s="95"/>
      <c r="X296" s="95"/>
      <c r="Y296" s="95"/>
      <c r="Z296" s="95"/>
      <c r="AA296" s="95"/>
      <c r="AB296" s="95"/>
    </row>
    <row r="297" spans="1:28" ht="15.75" hidden="1" customHeight="1" x14ac:dyDescent="0.25">
      <c r="A297" s="108" t="s">
        <v>449</v>
      </c>
      <c r="B297" s="100"/>
      <c r="C297" s="100"/>
      <c r="D297" s="100"/>
      <c r="E297" s="100"/>
      <c r="F297" s="100"/>
      <c r="G297" s="100"/>
      <c r="H297" s="100"/>
      <c r="I297" s="100"/>
      <c r="J297" s="100" t="e">
        <f t="shared" si="34"/>
        <v>#DIV/0!</v>
      </c>
      <c r="K297" s="100"/>
      <c r="L297" s="100"/>
      <c r="M297" s="100" t="e">
        <f t="shared" si="35"/>
        <v>#DIV/0!</v>
      </c>
      <c r="N297" s="115"/>
      <c r="O297" s="95"/>
      <c r="P297" s="95"/>
      <c r="Q297" s="95"/>
      <c r="R297" s="95"/>
      <c r="S297" s="95"/>
      <c r="T297" s="95"/>
      <c r="U297" s="95"/>
      <c r="V297" s="95"/>
      <c r="W297" s="95"/>
      <c r="X297" s="95"/>
      <c r="Y297" s="95"/>
      <c r="Z297" s="95"/>
      <c r="AA297" s="95"/>
      <c r="AB297" s="95"/>
    </row>
    <row r="298" spans="1:28" ht="15.75" hidden="1" customHeight="1" x14ac:dyDescent="0.25">
      <c r="A298" s="108" t="s">
        <v>450</v>
      </c>
      <c r="B298" s="100"/>
      <c r="C298" s="100"/>
      <c r="D298" s="100"/>
      <c r="E298" s="100"/>
      <c r="F298" s="100"/>
      <c r="G298" s="100"/>
      <c r="H298" s="100"/>
      <c r="I298" s="100"/>
      <c r="J298" s="100" t="e">
        <f t="shared" si="34"/>
        <v>#DIV/0!</v>
      </c>
      <c r="K298" s="100"/>
      <c r="L298" s="100"/>
      <c r="M298" s="100" t="e">
        <f t="shared" si="35"/>
        <v>#DIV/0!</v>
      </c>
      <c r="N298" s="115"/>
      <c r="O298" s="95"/>
      <c r="P298" s="95"/>
      <c r="Q298" s="95"/>
      <c r="R298" s="95"/>
      <c r="S298" s="95"/>
      <c r="T298" s="95"/>
      <c r="U298" s="95"/>
      <c r="V298" s="95"/>
      <c r="W298" s="95"/>
      <c r="X298" s="95"/>
      <c r="Y298" s="95"/>
      <c r="Z298" s="95"/>
      <c r="AA298" s="95"/>
      <c r="AB298" s="95"/>
    </row>
    <row r="299" spans="1:28" ht="15.75" hidden="1" customHeight="1" x14ac:dyDescent="0.25">
      <c r="A299" s="108" t="s">
        <v>451</v>
      </c>
      <c r="B299" s="100"/>
      <c r="C299" s="100"/>
      <c r="D299" s="100"/>
      <c r="E299" s="100"/>
      <c r="F299" s="100"/>
      <c r="G299" s="100"/>
      <c r="H299" s="100"/>
      <c r="I299" s="100"/>
      <c r="J299" s="100" t="e">
        <f t="shared" si="34"/>
        <v>#DIV/0!</v>
      </c>
      <c r="K299" s="100"/>
      <c r="L299" s="100"/>
      <c r="M299" s="100" t="e">
        <f t="shared" si="35"/>
        <v>#DIV/0!</v>
      </c>
      <c r="N299" s="115"/>
      <c r="O299" s="95"/>
      <c r="P299" s="95"/>
      <c r="Q299" s="95"/>
      <c r="R299" s="95"/>
      <c r="S299" s="95"/>
      <c r="T299" s="95"/>
      <c r="U299" s="95"/>
      <c r="V299" s="95"/>
      <c r="W299" s="95"/>
      <c r="X299" s="95"/>
      <c r="Y299" s="95"/>
      <c r="Z299" s="95"/>
      <c r="AA299" s="95"/>
      <c r="AB299" s="95"/>
    </row>
    <row r="300" spans="1:28" ht="15.75" hidden="1" customHeight="1" x14ac:dyDescent="0.25">
      <c r="A300" s="111" t="s">
        <v>452</v>
      </c>
      <c r="B300" s="105"/>
      <c r="C300" s="105"/>
      <c r="D300" s="105"/>
      <c r="E300" s="105"/>
      <c r="F300" s="105"/>
      <c r="G300" s="105"/>
      <c r="H300" s="105"/>
      <c r="I300" s="105"/>
      <c r="J300" s="105" t="e">
        <f t="shared" si="34"/>
        <v>#DIV/0!</v>
      </c>
      <c r="K300" s="105"/>
      <c r="L300" s="105"/>
      <c r="M300" s="105" t="e">
        <f t="shared" si="35"/>
        <v>#DIV/0!</v>
      </c>
      <c r="N300" s="166"/>
      <c r="O300" s="95"/>
      <c r="P300" s="95"/>
      <c r="Q300" s="95"/>
      <c r="R300" s="95"/>
      <c r="S300" s="95"/>
      <c r="T300" s="95"/>
      <c r="U300" s="95"/>
      <c r="V300" s="95"/>
      <c r="W300" s="95"/>
      <c r="X300" s="95"/>
      <c r="Y300" s="95"/>
      <c r="Z300" s="95"/>
      <c r="AA300" s="95"/>
      <c r="AB300" s="95"/>
    </row>
    <row r="301" spans="1:28" ht="15.75" customHeight="1" x14ac:dyDescent="0.25">
      <c r="A301" s="95"/>
      <c r="B301" s="95"/>
      <c r="C301" s="95"/>
      <c r="D301" s="95"/>
      <c r="E301" s="95"/>
      <c r="F301" s="95"/>
      <c r="G301" s="95"/>
      <c r="H301" s="95"/>
      <c r="I301" s="95"/>
      <c r="J301" s="95"/>
      <c r="K301" s="95"/>
      <c r="L301" s="95"/>
      <c r="M301" s="95"/>
      <c r="N301" s="95"/>
      <c r="O301" s="95"/>
      <c r="P301" s="95"/>
      <c r="Q301" s="95"/>
      <c r="R301" s="95"/>
      <c r="S301" s="95"/>
      <c r="T301" s="95"/>
      <c r="U301" s="95"/>
      <c r="V301" s="95"/>
      <c r="W301" s="95"/>
      <c r="X301" s="95"/>
      <c r="Y301" s="95"/>
      <c r="Z301" s="95"/>
      <c r="AA301" s="95"/>
      <c r="AB301" s="95"/>
    </row>
    <row r="302" spans="1:28" ht="15.75" customHeight="1" x14ac:dyDescent="0.25">
      <c r="A302" s="95"/>
      <c r="B302" s="95"/>
      <c r="C302" s="95"/>
      <c r="D302" s="95"/>
      <c r="E302" s="95"/>
      <c r="F302" s="95"/>
      <c r="G302" s="95"/>
      <c r="H302" s="95"/>
      <c r="I302" s="95"/>
      <c r="J302" s="95"/>
      <c r="K302" s="95"/>
      <c r="L302" s="95"/>
      <c r="M302" s="95"/>
      <c r="N302" s="95"/>
      <c r="O302" s="95"/>
      <c r="P302" s="95"/>
      <c r="Q302" s="95"/>
      <c r="R302" s="95"/>
      <c r="S302" s="95"/>
      <c r="T302" s="95"/>
      <c r="U302" s="95"/>
      <c r="V302" s="95"/>
      <c r="W302" s="95"/>
      <c r="X302" s="95"/>
      <c r="Y302" s="95"/>
      <c r="Z302" s="95"/>
      <c r="AA302" s="95"/>
      <c r="AB302" s="95"/>
    </row>
    <row r="303" spans="1:28" ht="15.75" customHeight="1" x14ac:dyDescent="0.25">
      <c r="A303" s="95"/>
      <c r="B303" s="95"/>
      <c r="C303" s="95"/>
      <c r="D303" s="95"/>
      <c r="E303" s="95"/>
      <c r="F303" s="95"/>
      <c r="G303" s="95"/>
      <c r="H303" s="95"/>
      <c r="I303" s="95"/>
      <c r="J303" s="95"/>
      <c r="K303" s="95"/>
      <c r="L303" s="95"/>
      <c r="M303" s="95"/>
      <c r="N303" s="95"/>
      <c r="O303" s="95"/>
      <c r="P303" s="95"/>
      <c r="Q303" s="95"/>
      <c r="R303" s="95"/>
      <c r="S303" s="95"/>
      <c r="T303" s="95"/>
      <c r="U303" s="95"/>
      <c r="V303" s="95"/>
      <c r="W303" s="95"/>
      <c r="X303" s="95"/>
      <c r="Y303" s="95"/>
      <c r="Z303" s="95"/>
      <c r="AA303" s="95"/>
      <c r="AB303" s="95"/>
    </row>
    <row r="304" spans="1:28" ht="29.25" customHeight="1" x14ac:dyDescent="0.25">
      <c r="A304" s="95"/>
      <c r="B304" s="95"/>
      <c r="C304" s="95"/>
      <c r="D304" s="95"/>
      <c r="E304" s="95"/>
      <c r="F304" s="95"/>
      <c r="G304" s="95"/>
      <c r="H304" s="95"/>
      <c r="I304" s="167"/>
      <c r="J304" s="167"/>
      <c r="K304" s="95"/>
      <c r="L304" s="95"/>
      <c r="M304" s="95"/>
      <c r="N304" s="95"/>
      <c r="O304" s="95"/>
      <c r="P304" s="95"/>
      <c r="Q304" s="95"/>
      <c r="R304" s="95"/>
      <c r="S304" s="95"/>
      <c r="T304" s="95"/>
      <c r="U304" s="95"/>
      <c r="V304" s="95"/>
      <c r="W304" s="95"/>
      <c r="X304" s="95"/>
      <c r="Y304" s="95"/>
      <c r="Z304" s="95"/>
      <c r="AA304" s="95"/>
      <c r="AB304" s="95"/>
    </row>
    <row r="305" spans="1:28" ht="20.25" customHeight="1" x14ac:dyDescent="0.3">
      <c r="A305" s="661" t="s">
        <v>696</v>
      </c>
      <c r="B305" s="469"/>
      <c r="C305" s="469"/>
      <c r="D305" s="469"/>
      <c r="E305" s="469"/>
      <c r="F305" s="469"/>
      <c r="G305" s="561"/>
      <c r="H305" s="95"/>
      <c r="I305" s="95"/>
      <c r="J305" s="95"/>
      <c r="K305" s="95"/>
      <c r="L305" s="95"/>
      <c r="M305" s="95"/>
      <c r="N305" s="95"/>
      <c r="O305" s="95"/>
      <c r="P305" s="95"/>
      <c r="Q305" s="95"/>
      <c r="R305" s="95"/>
      <c r="S305" s="95"/>
      <c r="T305" s="95"/>
      <c r="U305" s="95"/>
      <c r="V305" s="95"/>
      <c r="W305" s="95"/>
      <c r="X305" s="95"/>
      <c r="Y305" s="95"/>
      <c r="Z305" s="95"/>
      <c r="AA305" s="95"/>
      <c r="AB305" s="95"/>
    </row>
    <row r="306" spans="1:28" ht="39" customHeight="1" x14ac:dyDescent="0.25">
      <c r="A306" s="96" t="s">
        <v>26</v>
      </c>
      <c r="B306" s="67" t="s">
        <v>465</v>
      </c>
      <c r="C306" s="67" t="s">
        <v>466</v>
      </c>
      <c r="D306" s="67" t="s">
        <v>697</v>
      </c>
      <c r="E306" s="67" t="s">
        <v>698</v>
      </c>
      <c r="F306" s="67" t="s">
        <v>699</v>
      </c>
      <c r="G306" s="168" t="s">
        <v>700</v>
      </c>
      <c r="H306" s="95"/>
      <c r="I306" s="95"/>
      <c r="J306" s="95"/>
      <c r="K306" s="95"/>
      <c r="L306" s="95"/>
      <c r="M306" s="95"/>
      <c r="N306" s="95"/>
      <c r="O306" s="95"/>
      <c r="P306" s="95"/>
      <c r="Q306" s="95"/>
      <c r="R306" s="95"/>
      <c r="S306" s="95"/>
      <c r="T306" s="95"/>
      <c r="U306" s="95"/>
      <c r="V306" s="95"/>
      <c r="W306" s="95"/>
      <c r="X306" s="95"/>
      <c r="Y306" s="95"/>
      <c r="Z306" s="95"/>
      <c r="AA306" s="95"/>
      <c r="AB306" s="95"/>
    </row>
    <row r="307" spans="1:28" ht="69" customHeight="1" x14ac:dyDescent="0.25">
      <c r="A307" s="662" t="s">
        <v>454</v>
      </c>
      <c r="B307" s="118" t="s">
        <v>478</v>
      </c>
      <c r="C307" s="169" t="s">
        <v>479</v>
      </c>
      <c r="D307" s="169" t="s">
        <v>324</v>
      </c>
      <c r="E307" s="170">
        <f>+INVERSIÓN!AC11</f>
        <v>0</v>
      </c>
      <c r="F307" s="171">
        <v>0</v>
      </c>
      <c r="G307" s="172" t="s">
        <v>701</v>
      </c>
      <c r="H307" s="95"/>
      <c r="I307" s="95"/>
      <c r="J307" s="95"/>
      <c r="K307" s="95"/>
      <c r="L307" s="95"/>
      <c r="M307" s="95"/>
      <c r="N307" s="95"/>
      <c r="O307" s="95"/>
      <c r="P307" s="95"/>
      <c r="Q307" s="95"/>
      <c r="R307" s="95"/>
      <c r="S307" s="95"/>
      <c r="T307" s="95"/>
      <c r="U307" s="95"/>
      <c r="V307" s="95"/>
      <c r="W307" s="95"/>
      <c r="X307" s="95"/>
      <c r="Y307" s="95"/>
      <c r="Z307" s="95"/>
      <c r="AA307" s="95"/>
      <c r="AB307" s="95"/>
    </row>
    <row r="308" spans="1:28" ht="101.25" customHeight="1" x14ac:dyDescent="0.25">
      <c r="A308" s="653"/>
      <c r="B308" s="125" t="s">
        <v>483</v>
      </c>
      <c r="C308" s="173" t="s">
        <v>484</v>
      </c>
      <c r="D308" s="173" t="s">
        <v>702</v>
      </c>
      <c r="E308" s="174">
        <f>+INVERSIÓN!AC18</f>
        <v>0</v>
      </c>
      <c r="F308" s="30">
        <v>0</v>
      </c>
      <c r="G308" s="173" t="s">
        <v>701</v>
      </c>
      <c r="H308" s="95"/>
      <c r="I308" s="95"/>
      <c r="J308" s="95"/>
      <c r="K308" s="95"/>
      <c r="L308" s="95"/>
      <c r="M308" s="95"/>
      <c r="N308" s="95"/>
      <c r="O308" s="95"/>
      <c r="P308" s="95"/>
      <c r="Q308" s="95"/>
      <c r="R308" s="95"/>
      <c r="S308" s="95"/>
      <c r="T308" s="95"/>
      <c r="U308" s="95"/>
      <c r="V308" s="95"/>
      <c r="W308" s="95"/>
      <c r="X308" s="95"/>
      <c r="Y308" s="95"/>
      <c r="Z308" s="95"/>
      <c r="AA308" s="95"/>
      <c r="AB308" s="95"/>
    </row>
    <row r="309" spans="1:28" ht="81" customHeight="1" x14ac:dyDescent="0.25">
      <c r="A309" s="653"/>
      <c r="B309" s="125" t="s">
        <v>487</v>
      </c>
      <c r="C309" s="173" t="s">
        <v>488</v>
      </c>
      <c r="D309" s="173" t="s">
        <v>335</v>
      </c>
      <c r="E309" s="174">
        <f>+INVERSIÓN!AC25</f>
        <v>0</v>
      </c>
      <c r="F309" s="30">
        <v>0</v>
      </c>
      <c r="G309" s="173" t="s">
        <v>701</v>
      </c>
      <c r="H309" s="95"/>
      <c r="I309" s="95"/>
      <c r="J309" s="95"/>
      <c r="K309" s="95"/>
      <c r="L309" s="95"/>
      <c r="M309" s="95"/>
      <c r="N309" s="95"/>
      <c r="O309" s="95"/>
      <c r="P309" s="95"/>
      <c r="Q309" s="95"/>
      <c r="R309" s="95"/>
      <c r="S309" s="95"/>
      <c r="T309" s="95"/>
      <c r="U309" s="95"/>
      <c r="V309" s="95"/>
      <c r="W309" s="95"/>
      <c r="X309" s="95"/>
      <c r="Y309" s="95"/>
      <c r="Z309" s="95"/>
      <c r="AA309" s="95"/>
      <c r="AB309" s="95"/>
    </row>
    <row r="310" spans="1:28" ht="88.5" customHeight="1" x14ac:dyDescent="0.25">
      <c r="A310" s="653"/>
      <c r="B310" s="125" t="s">
        <v>492</v>
      </c>
      <c r="C310" s="173" t="s">
        <v>493</v>
      </c>
      <c r="D310" s="173" t="s">
        <v>703</v>
      </c>
      <c r="E310" s="175">
        <f>+INVERSIÓN!AC32</f>
        <v>0</v>
      </c>
      <c r="F310" s="176">
        <v>0</v>
      </c>
      <c r="G310" s="177" t="s">
        <v>701</v>
      </c>
      <c r="H310" s="95"/>
      <c r="I310" s="95"/>
      <c r="J310" s="95"/>
      <c r="K310" s="95"/>
      <c r="L310" s="95"/>
      <c r="M310" s="95"/>
      <c r="N310" s="95"/>
      <c r="O310" s="95"/>
      <c r="P310" s="95"/>
      <c r="Q310" s="95"/>
      <c r="R310" s="95"/>
      <c r="S310" s="95"/>
      <c r="T310" s="95"/>
      <c r="U310" s="95"/>
      <c r="V310" s="95"/>
      <c r="W310" s="95"/>
      <c r="X310" s="95"/>
      <c r="Y310" s="95"/>
      <c r="Z310" s="95"/>
      <c r="AA310" s="95"/>
      <c r="AB310" s="95"/>
    </row>
    <row r="311" spans="1:28" ht="94.5" customHeight="1" x14ac:dyDescent="0.25">
      <c r="A311" s="654"/>
      <c r="B311" s="133" t="s">
        <v>497</v>
      </c>
      <c r="C311" s="178" t="s">
        <v>498</v>
      </c>
      <c r="D311" s="178" t="s">
        <v>339</v>
      </c>
      <c r="E311" s="179">
        <f>+INVERSIÓN!AC39</f>
        <v>0</v>
      </c>
      <c r="F311" s="137">
        <v>0</v>
      </c>
      <c r="G311" s="178" t="s">
        <v>701</v>
      </c>
      <c r="H311" s="95"/>
      <c r="I311" s="95"/>
      <c r="J311" s="95"/>
      <c r="K311" s="95"/>
      <c r="L311" s="95"/>
      <c r="M311" s="95"/>
      <c r="N311" s="95"/>
      <c r="O311" s="95"/>
      <c r="P311" s="95"/>
      <c r="Q311" s="95"/>
      <c r="R311" s="95"/>
      <c r="S311" s="95"/>
      <c r="T311" s="95"/>
      <c r="U311" s="95"/>
      <c r="V311" s="95"/>
      <c r="W311" s="95"/>
      <c r="X311" s="95"/>
      <c r="Y311" s="95"/>
      <c r="Z311" s="95"/>
      <c r="AA311" s="95"/>
      <c r="AB311" s="95"/>
    </row>
    <row r="312" spans="1:28" ht="60" customHeight="1" x14ac:dyDescent="0.25">
      <c r="A312" s="662" t="s">
        <v>704</v>
      </c>
      <c r="B312" s="118" t="s">
        <v>478</v>
      </c>
      <c r="C312" s="169" t="s">
        <v>479</v>
      </c>
      <c r="D312" s="169" t="s">
        <v>324</v>
      </c>
      <c r="E312" s="170">
        <v>1279585000</v>
      </c>
      <c r="F312" s="171">
        <v>0</v>
      </c>
      <c r="G312" s="172" t="s">
        <v>701</v>
      </c>
      <c r="H312" s="95"/>
      <c r="I312" s="95"/>
      <c r="J312" s="95"/>
      <c r="K312" s="95"/>
      <c r="L312" s="95"/>
      <c r="M312" s="95"/>
      <c r="N312" s="95"/>
      <c r="O312" s="95"/>
      <c r="P312" s="95"/>
      <c r="Q312" s="95"/>
      <c r="R312" s="95"/>
      <c r="S312" s="95"/>
      <c r="T312" s="95"/>
      <c r="U312" s="95"/>
      <c r="V312" s="95"/>
      <c r="W312" s="95"/>
      <c r="X312" s="95"/>
      <c r="Y312" s="95"/>
      <c r="Z312" s="95"/>
      <c r="AA312" s="95"/>
      <c r="AB312" s="95"/>
    </row>
    <row r="313" spans="1:28" ht="59.25" customHeight="1" x14ac:dyDescent="0.25">
      <c r="A313" s="653"/>
      <c r="B313" s="125" t="s">
        <v>483</v>
      </c>
      <c r="C313" s="173" t="s">
        <v>484</v>
      </c>
      <c r="D313" s="173" t="s">
        <v>702</v>
      </c>
      <c r="E313" s="174">
        <v>389090000</v>
      </c>
      <c r="F313" s="30">
        <v>0</v>
      </c>
      <c r="G313" s="173" t="s">
        <v>701</v>
      </c>
      <c r="H313" s="95"/>
      <c r="I313" s="95"/>
      <c r="J313" s="95"/>
      <c r="K313" s="95"/>
      <c r="L313" s="95"/>
      <c r="M313" s="95"/>
      <c r="N313" s="95"/>
      <c r="O313" s="95"/>
      <c r="P313" s="95"/>
      <c r="Q313" s="95"/>
      <c r="R313" s="95"/>
      <c r="S313" s="95"/>
      <c r="T313" s="95"/>
      <c r="U313" s="95"/>
      <c r="V313" s="95"/>
      <c r="W313" s="95"/>
      <c r="X313" s="95"/>
      <c r="Y313" s="95"/>
      <c r="Z313" s="95"/>
      <c r="AA313" s="95"/>
      <c r="AB313" s="95"/>
    </row>
    <row r="314" spans="1:28" ht="63.75" customHeight="1" x14ac:dyDescent="0.25">
      <c r="A314" s="653"/>
      <c r="B314" s="125" t="s">
        <v>487</v>
      </c>
      <c r="C314" s="173" t="s">
        <v>488</v>
      </c>
      <c r="D314" s="173" t="s">
        <v>335</v>
      </c>
      <c r="E314" s="174">
        <v>155507000</v>
      </c>
      <c r="F314" s="30">
        <v>0</v>
      </c>
      <c r="G314" s="173" t="s">
        <v>701</v>
      </c>
      <c r="H314" s="95"/>
      <c r="I314" s="95"/>
      <c r="J314" s="95"/>
      <c r="K314" s="95"/>
      <c r="L314" s="95"/>
      <c r="M314" s="95"/>
      <c r="N314" s="95"/>
      <c r="O314" s="95"/>
      <c r="P314" s="95"/>
      <c r="Q314" s="95"/>
      <c r="R314" s="95"/>
      <c r="S314" s="95"/>
      <c r="T314" s="95"/>
      <c r="U314" s="95"/>
      <c r="V314" s="95"/>
      <c r="W314" s="95"/>
      <c r="X314" s="95"/>
      <c r="Y314" s="95"/>
      <c r="Z314" s="95"/>
      <c r="AA314" s="95"/>
      <c r="AB314" s="95"/>
    </row>
    <row r="315" spans="1:28" ht="63.75" customHeight="1" x14ac:dyDescent="0.25">
      <c r="A315" s="653"/>
      <c r="B315" s="125" t="s">
        <v>492</v>
      </c>
      <c r="C315" s="173" t="s">
        <v>493</v>
      </c>
      <c r="D315" s="173" t="s">
        <v>703</v>
      </c>
      <c r="E315" s="175">
        <v>2615358000</v>
      </c>
      <c r="F315" s="175">
        <v>5846000</v>
      </c>
      <c r="G315" s="177" t="s">
        <v>705</v>
      </c>
      <c r="H315" s="95"/>
      <c r="I315" s="95"/>
      <c r="J315" s="95"/>
      <c r="K315" s="95"/>
      <c r="L315" s="95"/>
      <c r="M315" s="95"/>
      <c r="N315" s="95"/>
      <c r="O315" s="95"/>
      <c r="P315" s="95"/>
      <c r="Q315" s="95"/>
      <c r="R315" s="95"/>
      <c r="S315" s="95"/>
      <c r="T315" s="95"/>
      <c r="U315" s="95"/>
      <c r="V315" s="95"/>
      <c r="W315" s="95"/>
      <c r="X315" s="95"/>
      <c r="Y315" s="95"/>
      <c r="Z315" s="95"/>
      <c r="AA315" s="95"/>
      <c r="AB315" s="95"/>
    </row>
    <row r="316" spans="1:28" ht="63.75" customHeight="1" x14ac:dyDescent="0.25">
      <c r="A316" s="654"/>
      <c r="B316" s="180" t="s">
        <v>497</v>
      </c>
      <c r="C316" s="178" t="s">
        <v>498</v>
      </c>
      <c r="D316" s="178" t="s">
        <v>339</v>
      </c>
      <c r="E316" s="179">
        <v>232232000</v>
      </c>
      <c r="F316" s="137">
        <v>0</v>
      </c>
      <c r="G316" s="178" t="s">
        <v>701</v>
      </c>
      <c r="H316" s="95"/>
      <c r="I316" s="95"/>
      <c r="J316" s="95"/>
      <c r="K316" s="95"/>
      <c r="L316" s="95"/>
      <c r="M316" s="95"/>
      <c r="N316" s="95"/>
      <c r="O316" s="95"/>
      <c r="P316" s="95"/>
      <c r="Q316" s="95"/>
      <c r="R316" s="95"/>
      <c r="S316" s="95"/>
      <c r="T316" s="95"/>
      <c r="U316" s="95"/>
      <c r="V316" s="95"/>
      <c r="W316" s="95"/>
      <c r="X316" s="95"/>
      <c r="Y316" s="95"/>
      <c r="Z316" s="95"/>
      <c r="AA316" s="95"/>
      <c r="AB316" s="95"/>
    </row>
    <row r="317" spans="1:28" ht="52.5" customHeight="1" x14ac:dyDescent="0.25">
      <c r="A317" s="662" t="s">
        <v>457</v>
      </c>
      <c r="B317" s="118" t="s">
        <v>478</v>
      </c>
      <c r="C317" s="169" t="s">
        <v>479</v>
      </c>
      <c r="D317" s="169" t="s">
        <v>324</v>
      </c>
      <c r="E317" s="170">
        <v>1279585000</v>
      </c>
      <c r="F317" s="175">
        <v>16760400</v>
      </c>
      <c r="G317" s="181" t="s">
        <v>706</v>
      </c>
      <c r="H317" s="95"/>
      <c r="I317" s="95"/>
      <c r="J317" s="95"/>
      <c r="K317" s="95"/>
      <c r="L317" s="95"/>
      <c r="M317" s="95"/>
      <c r="N317" s="95"/>
      <c r="O317" s="95"/>
      <c r="P317" s="95"/>
      <c r="Q317" s="95"/>
      <c r="R317" s="95"/>
      <c r="S317" s="95"/>
      <c r="T317" s="95"/>
      <c r="U317" s="95"/>
      <c r="V317" s="95"/>
      <c r="W317" s="95"/>
      <c r="X317" s="95"/>
      <c r="Y317" s="95"/>
      <c r="Z317" s="95"/>
      <c r="AA317" s="95"/>
      <c r="AB317" s="95"/>
    </row>
    <row r="318" spans="1:28" ht="45" customHeight="1" x14ac:dyDescent="0.25">
      <c r="A318" s="653"/>
      <c r="B318" s="125" t="s">
        <v>483</v>
      </c>
      <c r="C318" s="173" t="s">
        <v>484</v>
      </c>
      <c r="D318" s="173" t="s">
        <v>702</v>
      </c>
      <c r="E318" s="174">
        <v>389090000</v>
      </c>
      <c r="F318" s="30">
        <v>0</v>
      </c>
      <c r="G318" s="173" t="s">
        <v>701</v>
      </c>
      <c r="H318" s="95"/>
      <c r="I318" s="95"/>
      <c r="J318" s="95"/>
      <c r="K318" s="95"/>
      <c r="L318" s="95"/>
      <c r="M318" s="95"/>
      <c r="N318" s="95"/>
      <c r="O318" s="95"/>
      <c r="P318" s="95"/>
      <c r="Q318" s="95"/>
      <c r="R318" s="95"/>
      <c r="S318" s="95"/>
      <c r="T318" s="95"/>
      <c r="U318" s="95"/>
      <c r="V318" s="95"/>
      <c r="W318" s="95"/>
      <c r="X318" s="95"/>
      <c r="Y318" s="95"/>
      <c r="Z318" s="95"/>
      <c r="AA318" s="95"/>
      <c r="AB318" s="95"/>
    </row>
    <row r="319" spans="1:28" ht="55.5" customHeight="1" x14ac:dyDescent="0.25">
      <c r="A319" s="653"/>
      <c r="B319" s="125" t="s">
        <v>487</v>
      </c>
      <c r="C319" s="173" t="s">
        <v>488</v>
      </c>
      <c r="D319" s="173" t="s">
        <v>335</v>
      </c>
      <c r="E319" s="174">
        <v>155507000</v>
      </c>
      <c r="F319" s="30">
        <v>0</v>
      </c>
      <c r="G319" s="173" t="s">
        <v>701</v>
      </c>
      <c r="H319" s="95"/>
      <c r="I319" s="95"/>
      <c r="J319" s="95"/>
      <c r="K319" s="95"/>
      <c r="L319" s="95"/>
      <c r="M319" s="95"/>
      <c r="N319" s="95"/>
      <c r="O319" s="95"/>
      <c r="P319" s="95"/>
      <c r="Q319" s="95"/>
      <c r="R319" s="95"/>
      <c r="S319" s="95"/>
      <c r="T319" s="95"/>
      <c r="U319" s="95"/>
      <c r="V319" s="95"/>
      <c r="W319" s="95"/>
      <c r="X319" s="95"/>
      <c r="Y319" s="95"/>
      <c r="Z319" s="95"/>
      <c r="AA319" s="95"/>
      <c r="AB319" s="95"/>
    </row>
    <row r="320" spans="1:28" ht="60" customHeight="1" x14ac:dyDescent="0.25">
      <c r="A320" s="653"/>
      <c r="B320" s="125" t="s">
        <v>492</v>
      </c>
      <c r="C320" s="173" t="s">
        <v>493</v>
      </c>
      <c r="D320" s="173" t="s">
        <v>703</v>
      </c>
      <c r="E320" s="175">
        <v>2615358000</v>
      </c>
      <c r="F320" s="175">
        <v>14641617</v>
      </c>
      <c r="G320" s="177" t="s">
        <v>707</v>
      </c>
      <c r="H320" s="95"/>
      <c r="I320" s="95"/>
      <c r="J320" s="95"/>
      <c r="K320" s="95"/>
      <c r="L320" s="95"/>
      <c r="M320" s="95"/>
      <c r="N320" s="95"/>
      <c r="O320" s="95"/>
      <c r="P320" s="95"/>
      <c r="Q320" s="95"/>
      <c r="R320" s="95"/>
      <c r="S320" s="95"/>
      <c r="T320" s="95"/>
      <c r="U320" s="95"/>
      <c r="V320" s="95"/>
      <c r="W320" s="95"/>
      <c r="X320" s="95"/>
      <c r="Y320" s="95"/>
      <c r="Z320" s="95"/>
      <c r="AA320" s="95"/>
      <c r="AB320" s="95"/>
    </row>
    <row r="321" spans="1:28" ht="51" customHeight="1" x14ac:dyDescent="0.25">
      <c r="A321" s="654"/>
      <c r="B321" s="180" t="s">
        <v>497</v>
      </c>
      <c r="C321" s="178" t="s">
        <v>498</v>
      </c>
      <c r="D321" s="178" t="s">
        <v>339</v>
      </c>
      <c r="E321" s="179">
        <v>232232000</v>
      </c>
      <c r="F321" s="137">
        <v>0</v>
      </c>
      <c r="G321" s="178" t="s">
        <v>701</v>
      </c>
      <c r="H321" s="95"/>
      <c r="I321" s="95"/>
      <c r="J321" s="95"/>
      <c r="K321" s="95"/>
      <c r="L321" s="95"/>
      <c r="M321" s="95"/>
      <c r="N321" s="95"/>
      <c r="O321" s="95"/>
      <c r="P321" s="95"/>
      <c r="Q321" s="95"/>
      <c r="R321" s="95"/>
      <c r="S321" s="95"/>
      <c r="T321" s="95"/>
      <c r="U321" s="95"/>
      <c r="V321" s="95"/>
      <c r="W321" s="95"/>
      <c r="X321" s="95"/>
      <c r="Y321" s="95"/>
      <c r="Z321" s="95"/>
      <c r="AA321" s="95"/>
      <c r="AB321" s="95"/>
    </row>
    <row r="322" spans="1:28" ht="43.5" customHeight="1" x14ac:dyDescent="0.25">
      <c r="A322" s="662" t="s">
        <v>458</v>
      </c>
      <c r="B322" s="118" t="s">
        <v>478</v>
      </c>
      <c r="C322" s="169" t="s">
        <v>479</v>
      </c>
      <c r="D322" s="169" t="s">
        <v>324</v>
      </c>
      <c r="E322" s="170">
        <v>1279585000</v>
      </c>
      <c r="F322" s="175">
        <v>105643156</v>
      </c>
      <c r="G322" s="181" t="s">
        <v>708</v>
      </c>
      <c r="H322" s="95"/>
      <c r="I322" s="95"/>
      <c r="J322" s="95"/>
      <c r="K322" s="95"/>
      <c r="L322" s="95"/>
      <c r="M322" s="95"/>
      <c r="N322" s="95"/>
      <c r="O322" s="95"/>
      <c r="P322" s="95"/>
      <c r="Q322" s="95"/>
      <c r="R322" s="95"/>
      <c r="S322" s="95"/>
      <c r="T322" s="95"/>
      <c r="U322" s="95"/>
      <c r="V322" s="95"/>
      <c r="W322" s="95"/>
      <c r="X322" s="95"/>
      <c r="Y322" s="95"/>
      <c r="Z322" s="95"/>
      <c r="AA322" s="95"/>
      <c r="AB322" s="95"/>
    </row>
    <row r="323" spans="1:28" ht="43.5" customHeight="1" x14ac:dyDescent="0.25">
      <c r="A323" s="653"/>
      <c r="B323" s="125" t="s">
        <v>483</v>
      </c>
      <c r="C323" s="173" t="s">
        <v>484</v>
      </c>
      <c r="D323" s="173" t="s">
        <v>702</v>
      </c>
      <c r="E323" s="174">
        <v>389090000</v>
      </c>
      <c r="F323" s="175">
        <v>6944667</v>
      </c>
      <c r="G323" s="173" t="s">
        <v>709</v>
      </c>
      <c r="H323" s="95"/>
      <c r="I323" s="95"/>
      <c r="J323" s="95"/>
      <c r="K323" s="95"/>
      <c r="L323" s="95"/>
      <c r="M323" s="95"/>
      <c r="N323" s="95"/>
      <c r="O323" s="95"/>
      <c r="P323" s="95"/>
      <c r="Q323" s="95"/>
      <c r="R323" s="95"/>
      <c r="S323" s="95"/>
      <c r="T323" s="95"/>
      <c r="U323" s="95"/>
      <c r="V323" s="95"/>
      <c r="W323" s="95"/>
      <c r="X323" s="95"/>
      <c r="Y323" s="95"/>
      <c r="Z323" s="95"/>
      <c r="AA323" s="95"/>
      <c r="AB323" s="95"/>
    </row>
    <row r="324" spans="1:28" ht="43.5" customHeight="1" x14ac:dyDescent="0.25">
      <c r="A324" s="653"/>
      <c r="B324" s="125" t="s">
        <v>487</v>
      </c>
      <c r="C324" s="173" t="s">
        <v>488</v>
      </c>
      <c r="D324" s="173" t="s">
        <v>335</v>
      </c>
      <c r="E324" s="174">
        <v>155507000</v>
      </c>
      <c r="F324" s="175">
        <v>6944933</v>
      </c>
      <c r="G324" s="173" t="s">
        <v>710</v>
      </c>
      <c r="H324" s="95"/>
      <c r="I324" s="95"/>
      <c r="J324" s="95"/>
      <c r="K324" s="95"/>
      <c r="L324" s="95"/>
      <c r="M324" s="95"/>
      <c r="N324" s="95"/>
      <c r="O324" s="95"/>
      <c r="P324" s="95"/>
      <c r="Q324" s="95"/>
      <c r="R324" s="95"/>
      <c r="S324" s="95"/>
      <c r="T324" s="95"/>
      <c r="U324" s="95"/>
      <c r="V324" s="95"/>
      <c r="W324" s="95"/>
      <c r="X324" s="95"/>
      <c r="Y324" s="95"/>
      <c r="Z324" s="95"/>
      <c r="AA324" s="95"/>
      <c r="AB324" s="95"/>
    </row>
    <row r="325" spans="1:28" ht="43.5" customHeight="1" x14ac:dyDescent="0.25">
      <c r="A325" s="653"/>
      <c r="B325" s="125" t="s">
        <v>492</v>
      </c>
      <c r="C325" s="173" t="s">
        <v>493</v>
      </c>
      <c r="D325" s="173" t="s">
        <v>703</v>
      </c>
      <c r="E325" s="175">
        <v>2615358000</v>
      </c>
      <c r="F325" s="175">
        <v>34505501</v>
      </c>
      <c r="G325" s="177" t="s">
        <v>711</v>
      </c>
      <c r="H325" s="95"/>
      <c r="I325" s="95"/>
      <c r="J325" s="95"/>
      <c r="K325" s="95"/>
      <c r="L325" s="95"/>
      <c r="M325" s="95"/>
      <c r="N325" s="95"/>
      <c r="O325" s="95"/>
      <c r="P325" s="95"/>
      <c r="Q325" s="95"/>
      <c r="R325" s="95"/>
      <c r="S325" s="95"/>
      <c r="T325" s="95"/>
      <c r="U325" s="95"/>
      <c r="V325" s="95"/>
      <c r="W325" s="95"/>
      <c r="X325" s="95"/>
      <c r="Y325" s="95"/>
      <c r="Z325" s="95"/>
      <c r="AA325" s="95"/>
      <c r="AB325" s="95"/>
    </row>
    <row r="326" spans="1:28" ht="43.5" customHeight="1" x14ac:dyDescent="0.25">
      <c r="A326" s="654"/>
      <c r="B326" s="180" t="s">
        <v>497</v>
      </c>
      <c r="C326" s="178" t="s">
        <v>498</v>
      </c>
      <c r="D326" s="178" t="s">
        <v>339</v>
      </c>
      <c r="E326" s="179">
        <v>232232000</v>
      </c>
      <c r="F326" s="182">
        <v>14018200</v>
      </c>
      <c r="G326" s="178" t="s">
        <v>712</v>
      </c>
      <c r="H326" s="95"/>
      <c r="I326" s="95"/>
      <c r="J326" s="95"/>
      <c r="K326" s="95"/>
      <c r="L326" s="95"/>
      <c r="M326" s="95"/>
      <c r="N326" s="95"/>
      <c r="O326" s="95"/>
      <c r="P326" s="95"/>
      <c r="Q326" s="95"/>
      <c r="R326" s="95"/>
      <c r="S326" s="95"/>
      <c r="T326" s="95"/>
      <c r="U326" s="95"/>
      <c r="V326" s="95"/>
      <c r="W326" s="95"/>
      <c r="X326" s="95"/>
      <c r="Y326" s="95"/>
      <c r="Z326" s="95"/>
      <c r="AA326" s="95"/>
      <c r="AB326" s="95"/>
    </row>
    <row r="327" spans="1:28" ht="69.75" customHeight="1" x14ac:dyDescent="0.25">
      <c r="A327" s="662" t="s">
        <v>459</v>
      </c>
      <c r="B327" s="118" t="s">
        <v>478</v>
      </c>
      <c r="C327" s="169" t="s">
        <v>479</v>
      </c>
      <c r="D327" s="169" t="s">
        <v>324</v>
      </c>
      <c r="E327" s="170">
        <v>1279585000</v>
      </c>
      <c r="F327" s="175">
        <v>164008623</v>
      </c>
      <c r="G327" s="181" t="s">
        <v>713</v>
      </c>
      <c r="H327" s="95"/>
      <c r="I327" s="95"/>
      <c r="J327" s="95"/>
      <c r="K327" s="95"/>
      <c r="L327" s="95"/>
      <c r="M327" s="95"/>
      <c r="N327" s="95"/>
      <c r="O327" s="95"/>
      <c r="P327" s="95"/>
      <c r="Q327" s="95"/>
      <c r="R327" s="95"/>
      <c r="S327" s="95"/>
      <c r="T327" s="95"/>
      <c r="U327" s="95"/>
      <c r="V327" s="95"/>
      <c r="W327" s="95"/>
      <c r="X327" s="95"/>
      <c r="Y327" s="95"/>
      <c r="Z327" s="95"/>
      <c r="AA327" s="95"/>
      <c r="AB327" s="95"/>
    </row>
    <row r="328" spans="1:28" ht="51" customHeight="1" x14ac:dyDescent="0.25">
      <c r="A328" s="653"/>
      <c r="B328" s="125" t="s">
        <v>483</v>
      </c>
      <c r="C328" s="173" t="s">
        <v>484</v>
      </c>
      <c r="D328" s="173" t="s">
        <v>702</v>
      </c>
      <c r="E328" s="174">
        <v>389090000</v>
      </c>
      <c r="F328" s="175">
        <v>24492667</v>
      </c>
      <c r="G328" s="173" t="s">
        <v>714</v>
      </c>
      <c r="H328" s="95"/>
      <c r="I328" s="95"/>
      <c r="J328" s="95"/>
      <c r="K328" s="95"/>
      <c r="L328" s="95"/>
      <c r="M328" s="95"/>
      <c r="N328" s="95"/>
      <c r="O328" s="95"/>
      <c r="P328" s="95"/>
      <c r="Q328" s="95"/>
      <c r="R328" s="95"/>
      <c r="S328" s="95"/>
      <c r="T328" s="95"/>
      <c r="U328" s="95"/>
      <c r="V328" s="95"/>
      <c r="W328" s="95"/>
      <c r="X328" s="95"/>
      <c r="Y328" s="95"/>
      <c r="Z328" s="95"/>
      <c r="AA328" s="95"/>
      <c r="AB328" s="95"/>
    </row>
    <row r="329" spans="1:28" ht="51" customHeight="1" x14ac:dyDescent="0.25">
      <c r="A329" s="653"/>
      <c r="B329" s="125" t="s">
        <v>487</v>
      </c>
      <c r="C329" s="173" t="s">
        <v>488</v>
      </c>
      <c r="D329" s="173" t="s">
        <v>335</v>
      </c>
      <c r="E329" s="174">
        <v>155507000</v>
      </c>
      <c r="F329" s="175">
        <v>14385933</v>
      </c>
      <c r="G329" s="173" t="s">
        <v>710</v>
      </c>
      <c r="H329" s="95"/>
      <c r="I329" s="95"/>
      <c r="J329" s="95"/>
      <c r="K329" s="95"/>
      <c r="L329" s="95"/>
      <c r="M329" s="95"/>
      <c r="N329" s="95"/>
      <c r="O329" s="95"/>
      <c r="P329" s="95"/>
      <c r="Q329" s="95"/>
      <c r="R329" s="95"/>
      <c r="S329" s="95"/>
      <c r="T329" s="95"/>
      <c r="U329" s="95"/>
      <c r="V329" s="95"/>
      <c r="W329" s="95"/>
      <c r="X329" s="95"/>
      <c r="Y329" s="95"/>
      <c r="Z329" s="95"/>
      <c r="AA329" s="95"/>
      <c r="AB329" s="95"/>
    </row>
    <row r="330" spans="1:28" ht="51" customHeight="1" x14ac:dyDescent="0.25">
      <c r="A330" s="653"/>
      <c r="B330" s="125" t="s">
        <v>492</v>
      </c>
      <c r="C330" s="173" t="s">
        <v>493</v>
      </c>
      <c r="D330" s="173" t="s">
        <v>703</v>
      </c>
      <c r="E330" s="175">
        <v>2615358000</v>
      </c>
      <c r="F330" s="175">
        <v>61533651</v>
      </c>
      <c r="G330" s="177" t="s">
        <v>715</v>
      </c>
      <c r="H330" s="95"/>
      <c r="I330" s="95"/>
      <c r="J330" s="95"/>
      <c r="K330" s="95"/>
      <c r="L330" s="95"/>
      <c r="M330" s="95"/>
      <c r="N330" s="95"/>
      <c r="O330" s="95"/>
      <c r="P330" s="95"/>
      <c r="Q330" s="95"/>
      <c r="R330" s="95"/>
      <c r="S330" s="95"/>
      <c r="T330" s="95"/>
      <c r="U330" s="95"/>
      <c r="V330" s="95"/>
      <c r="W330" s="95"/>
      <c r="X330" s="95"/>
      <c r="Y330" s="95"/>
      <c r="Z330" s="95"/>
      <c r="AA330" s="95"/>
      <c r="AB330" s="95"/>
    </row>
    <row r="331" spans="1:28" ht="51" customHeight="1" x14ac:dyDescent="0.25">
      <c r="A331" s="654"/>
      <c r="B331" s="180" t="s">
        <v>497</v>
      </c>
      <c r="C331" s="178" t="s">
        <v>498</v>
      </c>
      <c r="D331" s="178" t="s">
        <v>339</v>
      </c>
      <c r="E331" s="179">
        <v>232232000</v>
      </c>
      <c r="F331" s="182">
        <v>31337200</v>
      </c>
      <c r="G331" s="178" t="s">
        <v>712</v>
      </c>
      <c r="H331" s="95"/>
      <c r="I331" s="95"/>
      <c r="J331" s="95"/>
      <c r="K331" s="95"/>
      <c r="L331" s="95"/>
      <c r="M331" s="95"/>
      <c r="N331" s="95"/>
      <c r="O331" s="95"/>
      <c r="P331" s="95"/>
      <c r="Q331" s="95"/>
      <c r="R331" s="95"/>
      <c r="S331" s="95"/>
      <c r="T331" s="95"/>
      <c r="U331" s="95"/>
      <c r="V331" s="95"/>
      <c r="W331" s="95"/>
      <c r="X331" s="95"/>
      <c r="Y331" s="95"/>
      <c r="Z331" s="95"/>
      <c r="AA331" s="95"/>
      <c r="AB331" s="95"/>
    </row>
    <row r="332" spans="1:28" ht="46.5" customHeight="1" x14ac:dyDescent="0.25">
      <c r="A332" s="662" t="s">
        <v>460</v>
      </c>
      <c r="B332" s="118" t="s">
        <v>478</v>
      </c>
      <c r="C332" s="169" t="s">
        <v>479</v>
      </c>
      <c r="D332" s="169" t="s">
        <v>324</v>
      </c>
      <c r="E332" s="170">
        <v>1279585000</v>
      </c>
      <c r="F332" s="175">
        <v>305007935</v>
      </c>
      <c r="G332" s="183" t="s">
        <v>716</v>
      </c>
      <c r="H332" s="95"/>
      <c r="I332" s="95"/>
      <c r="J332" s="95"/>
      <c r="K332" s="95"/>
      <c r="L332" s="95"/>
      <c r="M332" s="95"/>
      <c r="N332" s="95"/>
      <c r="O332" s="95"/>
      <c r="P332" s="95"/>
      <c r="Q332" s="95"/>
      <c r="R332" s="95"/>
      <c r="S332" s="95"/>
      <c r="T332" s="95"/>
      <c r="U332" s="95"/>
      <c r="V332" s="95"/>
      <c r="W332" s="95"/>
      <c r="X332" s="95"/>
      <c r="Y332" s="95"/>
      <c r="Z332" s="95"/>
      <c r="AA332" s="95"/>
      <c r="AB332" s="95"/>
    </row>
    <row r="333" spans="1:28" ht="46.5" customHeight="1" x14ac:dyDescent="0.25">
      <c r="A333" s="653"/>
      <c r="B333" s="125" t="s">
        <v>483</v>
      </c>
      <c r="C333" s="173" t="s">
        <v>484</v>
      </c>
      <c r="D333" s="173" t="s">
        <v>702</v>
      </c>
      <c r="E333" s="174">
        <v>389090000</v>
      </c>
      <c r="F333" s="175">
        <v>45108000</v>
      </c>
      <c r="G333" s="184" t="s">
        <v>714</v>
      </c>
      <c r="H333" s="95"/>
      <c r="I333" s="95"/>
      <c r="J333" s="95"/>
      <c r="K333" s="95"/>
      <c r="L333" s="95"/>
      <c r="M333" s="95"/>
      <c r="N333" s="95"/>
      <c r="O333" s="95"/>
      <c r="P333" s="95"/>
      <c r="Q333" s="95"/>
      <c r="R333" s="95"/>
      <c r="S333" s="95"/>
      <c r="T333" s="95"/>
      <c r="U333" s="95"/>
      <c r="V333" s="95"/>
      <c r="W333" s="95"/>
      <c r="X333" s="95"/>
      <c r="Y333" s="95"/>
      <c r="Z333" s="95"/>
      <c r="AA333" s="95"/>
      <c r="AB333" s="95"/>
    </row>
    <row r="334" spans="1:28" ht="46.5" customHeight="1" x14ac:dyDescent="0.25">
      <c r="A334" s="653"/>
      <c r="B334" s="125" t="s">
        <v>487</v>
      </c>
      <c r="C334" s="173" t="s">
        <v>488</v>
      </c>
      <c r="D334" s="173" t="s">
        <v>335</v>
      </c>
      <c r="E334" s="174">
        <v>155507000</v>
      </c>
      <c r="F334" s="175">
        <v>23446266</v>
      </c>
      <c r="G334" s="173" t="s">
        <v>717</v>
      </c>
      <c r="H334" s="95"/>
      <c r="I334" s="95"/>
      <c r="J334" s="95"/>
      <c r="K334" s="95"/>
      <c r="L334" s="95"/>
      <c r="M334" s="95"/>
      <c r="N334" s="95"/>
      <c r="O334" s="95"/>
      <c r="P334" s="95"/>
      <c r="Q334" s="95"/>
      <c r="R334" s="95"/>
      <c r="S334" s="95"/>
      <c r="T334" s="95"/>
      <c r="U334" s="95"/>
      <c r="V334" s="95"/>
      <c r="W334" s="95"/>
      <c r="X334" s="95"/>
      <c r="Y334" s="95"/>
      <c r="Z334" s="95"/>
      <c r="AA334" s="95"/>
      <c r="AB334" s="95"/>
    </row>
    <row r="335" spans="1:28" ht="46.5" customHeight="1" x14ac:dyDescent="0.25">
      <c r="A335" s="653"/>
      <c r="B335" s="125" t="s">
        <v>492</v>
      </c>
      <c r="C335" s="173" t="s">
        <v>493</v>
      </c>
      <c r="D335" s="173" t="s">
        <v>703</v>
      </c>
      <c r="E335" s="175">
        <v>2615358000</v>
      </c>
      <c r="F335" s="175">
        <v>88561801</v>
      </c>
      <c r="G335" s="185" t="s">
        <v>718</v>
      </c>
      <c r="H335" s="95"/>
      <c r="I335" s="95"/>
      <c r="J335" s="95"/>
      <c r="K335" s="95"/>
      <c r="L335" s="95"/>
      <c r="M335" s="95"/>
      <c r="N335" s="95"/>
      <c r="O335" s="95"/>
      <c r="P335" s="95"/>
      <c r="Q335" s="95"/>
      <c r="R335" s="95"/>
      <c r="S335" s="95"/>
      <c r="T335" s="95"/>
      <c r="U335" s="95"/>
      <c r="V335" s="95"/>
      <c r="W335" s="95"/>
      <c r="X335" s="95"/>
      <c r="Y335" s="95"/>
      <c r="Z335" s="95"/>
      <c r="AA335" s="95"/>
      <c r="AB335" s="95"/>
    </row>
    <row r="336" spans="1:28" ht="46.5" customHeight="1" x14ac:dyDescent="0.25">
      <c r="A336" s="654"/>
      <c r="B336" s="180" t="s">
        <v>497</v>
      </c>
      <c r="C336" s="178" t="s">
        <v>498</v>
      </c>
      <c r="D336" s="178" t="s">
        <v>339</v>
      </c>
      <c r="E336" s="179">
        <v>232232000</v>
      </c>
      <c r="F336" s="182">
        <v>48656200</v>
      </c>
      <c r="G336" s="178" t="s">
        <v>712</v>
      </c>
      <c r="H336" s="95"/>
      <c r="I336" s="95"/>
      <c r="J336" s="95"/>
      <c r="K336" s="95"/>
      <c r="L336" s="95"/>
      <c r="M336" s="95"/>
      <c r="N336" s="95"/>
      <c r="O336" s="95"/>
      <c r="P336" s="95"/>
      <c r="Q336" s="95"/>
      <c r="R336" s="95"/>
      <c r="S336" s="95"/>
      <c r="T336" s="95"/>
      <c r="U336" s="95"/>
      <c r="V336" s="95"/>
      <c r="W336" s="95"/>
      <c r="X336" s="95"/>
      <c r="Y336" s="95"/>
      <c r="Z336" s="95"/>
      <c r="AA336" s="95"/>
      <c r="AB336" s="95"/>
    </row>
    <row r="337" spans="1:28" ht="27" customHeight="1" x14ac:dyDescent="0.25">
      <c r="A337" s="662" t="s">
        <v>447</v>
      </c>
      <c r="B337" s="118" t="s">
        <v>478</v>
      </c>
      <c r="C337" s="169" t="s">
        <v>479</v>
      </c>
      <c r="D337" s="169" t="s">
        <v>324</v>
      </c>
      <c r="E337" s="170">
        <v>1279585000</v>
      </c>
      <c r="F337" s="175">
        <v>403745791</v>
      </c>
      <c r="G337" s="183" t="s">
        <v>716</v>
      </c>
      <c r="H337" s="95"/>
      <c r="I337" s="95"/>
      <c r="J337" s="95"/>
      <c r="K337" s="95"/>
      <c r="L337" s="95"/>
      <c r="M337" s="95"/>
      <c r="N337" s="95"/>
      <c r="O337" s="95"/>
      <c r="P337" s="95"/>
      <c r="Q337" s="95"/>
      <c r="R337" s="95"/>
      <c r="S337" s="95"/>
      <c r="T337" s="95"/>
      <c r="U337" s="95"/>
      <c r="V337" s="95"/>
      <c r="W337" s="95"/>
      <c r="X337" s="95"/>
      <c r="Y337" s="95"/>
      <c r="Z337" s="95"/>
      <c r="AA337" s="95"/>
      <c r="AB337" s="95"/>
    </row>
    <row r="338" spans="1:28" ht="27" customHeight="1" x14ac:dyDescent="0.25">
      <c r="A338" s="653"/>
      <c r="B338" s="125" t="s">
        <v>483</v>
      </c>
      <c r="C338" s="173" t="s">
        <v>484</v>
      </c>
      <c r="D338" s="173" t="s">
        <v>702</v>
      </c>
      <c r="E338" s="174">
        <v>389090000</v>
      </c>
      <c r="F338" s="175">
        <v>77201500</v>
      </c>
      <c r="G338" s="184" t="s">
        <v>714</v>
      </c>
      <c r="H338" s="95"/>
      <c r="I338" s="95"/>
      <c r="J338" s="95"/>
      <c r="K338" s="95"/>
      <c r="L338" s="95"/>
      <c r="M338" s="95"/>
      <c r="N338" s="95"/>
      <c r="O338" s="95"/>
      <c r="P338" s="95"/>
      <c r="Q338" s="95"/>
      <c r="R338" s="95"/>
      <c r="S338" s="95"/>
      <c r="T338" s="95"/>
      <c r="U338" s="95"/>
      <c r="V338" s="95"/>
      <c r="W338" s="95"/>
      <c r="X338" s="95"/>
      <c r="Y338" s="95"/>
      <c r="Z338" s="95"/>
      <c r="AA338" s="95"/>
      <c r="AB338" s="95"/>
    </row>
    <row r="339" spans="1:28" ht="27" customHeight="1" x14ac:dyDescent="0.25">
      <c r="A339" s="653"/>
      <c r="B339" s="125" t="s">
        <v>487</v>
      </c>
      <c r="C339" s="173" t="s">
        <v>488</v>
      </c>
      <c r="D339" s="173" t="s">
        <v>335</v>
      </c>
      <c r="E339" s="174">
        <v>155507000</v>
      </c>
      <c r="F339" s="175">
        <v>37827266</v>
      </c>
      <c r="G339" s="173" t="s">
        <v>717</v>
      </c>
      <c r="H339" s="95"/>
      <c r="I339" s="95"/>
      <c r="J339" s="95"/>
      <c r="K339" s="95"/>
      <c r="L339" s="95"/>
      <c r="M339" s="95"/>
      <c r="N339" s="95"/>
      <c r="O339" s="95"/>
      <c r="P339" s="95"/>
      <c r="Q339" s="95"/>
      <c r="R339" s="95"/>
      <c r="S339" s="95"/>
      <c r="T339" s="95"/>
      <c r="U339" s="95"/>
      <c r="V339" s="95"/>
      <c r="W339" s="95"/>
      <c r="X339" s="95"/>
      <c r="Y339" s="95"/>
      <c r="Z339" s="95"/>
      <c r="AA339" s="95"/>
      <c r="AB339" s="95"/>
    </row>
    <row r="340" spans="1:28" ht="27" customHeight="1" x14ac:dyDescent="0.25">
      <c r="A340" s="653"/>
      <c r="B340" s="125" t="s">
        <v>492</v>
      </c>
      <c r="C340" s="173" t="s">
        <v>493</v>
      </c>
      <c r="D340" s="173" t="s">
        <v>703</v>
      </c>
      <c r="E340" s="175">
        <v>2615358000</v>
      </c>
      <c r="F340" s="175">
        <v>523743624</v>
      </c>
      <c r="G340" s="185" t="s">
        <v>719</v>
      </c>
      <c r="H340" s="95"/>
      <c r="I340" s="95"/>
      <c r="J340" s="95"/>
      <c r="K340" s="95"/>
      <c r="L340" s="95"/>
      <c r="M340" s="95"/>
      <c r="N340" s="95"/>
      <c r="O340" s="95"/>
      <c r="P340" s="95"/>
      <c r="Q340" s="95"/>
      <c r="R340" s="95"/>
      <c r="S340" s="95"/>
      <c r="T340" s="95"/>
      <c r="U340" s="95"/>
      <c r="V340" s="95"/>
      <c r="W340" s="95"/>
      <c r="X340" s="95"/>
      <c r="Y340" s="95"/>
      <c r="Z340" s="95"/>
      <c r="AA340" s="95"/>
      <c r="AB340" s="95"/>
    </row>
    <row r="341" spans="1:28" ht="27" customHeight="1" x14ac:dyDescent="0.25">
      <c r="A341" s="654"/>
      <c r="B341" s="180" t="s">
        <v>497</v>
      </c>
      <c r="C341" s="178" t="s">
        <v>498</v>
      </c>
      <c r="D341" s="178" t="s">
        <v>339</v>
      </c>
      <c r="E341" s="179">
        <v>232232000</v>
      </c>
      <c r="F341" s="182">
        <v>65975200</v>
      </c>
      <c r="G341" s="178" t="s">
        <v>712</v>
      </c>
      <c r="H341" s="95"/>
      <c r="I341" s="95"/>
      <c r="J341" s="95"/>
      <c r="K341" s="95"/>
      <c r="L341" s="95"/>
      <c r="M341" s="95"/>
      <c r="N341" s="95"/>
      <c r="O341" s="95"/>
      <c r="P341" s="95"/>
      <c r="Q341" s="95"/>
      <c r="R341" s="95"/>
      <c r="S341" s="95"/>
      <c r="T341" s="95"/>
      <c r="U341" s="95"/>
      <c r="V341" s="95"/>
      <c r="W341" s="95"/>
      <c r="X341" s="95"/>
      <c r="Y341" s="95"/>
      <c r="Z341" s="95"/>
      <c r="AA341" s="95"/>
      <c r="AB341" s="95"/>
    </row>
    <row r="342" spans="1:28" ht="85.5" customHeight="1" x14ac:dyDescent="0.25">
      <c r="A342" s="662" t="s">
        <v>448</v>
      </c>
      <c r="B342" s="118" t="s">
        <v>478</v>
      </c>
      <c r="C342" s="169" t="s">
        <v>479</v>
      </c>
      <c r="D342" s="169" t="s">
        <v>324</v>
      </c>
      <c r="E342" s="170">
        <v>1279585000</v>
      </c>
      <c r="F342" s="175">
        <v>510630247</v>
      </c>
      <c r="G342" s="183" t="s">
        <v>716</v>
      </c>
      <c r="H342" s="95"/>
      <c r="I342" s="95"/>
      <c r="J342" s="95"/>
      <c r="K342" s="95"/>
      <c r="L342" s="95"/>
      <c r="M342" s="95"/>
      <c r="N342" s="95"/>
      <c r="O342" s="95"/>
      <c r="P342" s="95"/>
      <c r="Q342" s="95"/>
      <c r="R342" s="95"/>
      <c r="S342" s="95"/>
      <c r="T342" s="95"/>
      <c r="U342" s="95"/>
      <c r="V342" s="95"/>
      <c r="W342" s="95"/>
      <c r="X342" s="95"/>
      <c r="Y342" s="95"/>
      <c r="Z342" s="95"/>
      <c r="AA342" s="95"/>
      <c r="AB342" s="95"/>
    </row>
    <row r="343" spans="1:28" ht="85.5" customHeight="1" x14ac:dyDescent="0.25">
      <c r="A343" s="653"/>
      <c r="B343" s="125" t="s">
        <v>483</v>
      </c>
      <c r="C343" s="173" t="s">
        <v>484</v>
      </c>
      <c r="D343" s="173" t="s">
        <v>702</v>
      </c>
      <c r="E343" s="174">
        <v>389090000</v>
      </c>
      <c r="F343" s="175">
        <v>105314500</v>
      </c>
      <c r="G343" s="184" t="s">
        <v>714</v>
      </c>
      <c r="H343" s="95"/>
      <c r="I343" s="95"/>
      <c r="J343" s="95"/>
      <c r="K343" s="95"/>
      <c r="L343" s="95"/>
      <c r="M343" s="95"/>
      <c r="N343" s="95"/>
      <c r="O343" s="95"/>
      <c r="P343" s="95"/>
      <c r="Q343" s="95"/>
      <c r="R343" s="95"/>
      <c r="S343" s="95"/>
      <c r="T343" s="95"/>
      <c r="U343" s="95"/>
      <c r="V343" s="95"/>
      <c r="W343" s="95"/>
      <c r="X343" s="95"/>
      <c r="Y343" s="95"/>
      <c r="Z343" s="95"/>
      <c r="AA343" s="95"/>
      <c r="AB343" s="95"/>
    </row>
    <row r="344" spans="1:28" ht="85.5" customHeight="1" x14ac:dyDescent="0.25">
      <c r="A344" s="653"/>
      <c r="B344" s="125" t="s">
        <v>487</v>
      </c>
      <c r="C344" s="173" t="s">
        <v>488</v>
      </c>
      <c r="D344" s="173" t="s">
        <v>335</v>
      </c>
      <c r="E344" s="174">
        <v>155507000</v>
      </c>
      <c r="F344" s="175">
        <v>52208266</v>
      </c>
      <c r="G344" s="173" t="s">
        <v>717</v>
      </c>
      <c r="H344" s="95"/>
      <c r="I344" s="95"/>
      <c r="J344" s="95"/>
      <c r="K344" s="95"/>
      <c r="L344" s="95"/>
      <c r="M344" s="95"/>
      <c r="N344" s="95"/>
      <c r="O344" s="95"/>
      <c r="P344" s="95"/>
      <c r="Q344" s="95"/>
      <c r="R344" s="95"/>
      <c r="S344" s="95"/>
      <c r="T344" s="95"/>
      <c r="U344" s="95"/>
      <c r="V344" s="95"/>
      <c r="W344" s="95"/>
      <c r="X344" s="95"/>
      <c r="Y344" s="95"/>
      <c r="Z344" s="95"/>
      <c r="AA344" s="95"/>
      <c r="AB344" s="95"/>
    </row>
    <row r="345" spans="1:28" ht="85.5" customHeight="1" x14ac:dyDescent="0.25">
      <c r="A345" s="653"/>
      <c r="B345" s="125" t="s">
        <v>492</v>
      </c>
      <c r="C345" s="173" t="s">
        <v>493</v>
      </c>
      <c r="D345" s="173" t="s">
        <v>703</v>
      </c>
      <c r="E345" s="175">
        <v>2615358000</v>
      </c>
      <c r="F345" s="175">
        <v>1143547226</v>
      </c>
      <c r="G345" s="185" t="s">
        <v>720</v>
      </c>
      <c r="H345" s="95"/>
      <c r="I345" s="95"/>
      <c r="J345" s="95"/>
      <c r="K345" s="95"/>
      <c r="L345" s="95"/>
      <c r="M345" s="95"/>
      <c r="N345" s="95"/>
      <c r="O345" s="95"/>
      <c r="P345" s="95"/>
      <c r="Q345" s="95"/>
      <c r="R345" s="95"/>
      <c r="S345" s="95"/>
      <c r="T345" s="95"/>
      <c r="U345" s="95"/>
      <c r="V345" s="95"/>
      <c r="W345" s="95"/>
      <c r="X345" s="95"/>
      <c r="Y345" s="95"/>
      <c r="Z345" s="95"/>
      <c r="AA345" s="95"/>
      <c r="AB345" s="95"/>
    </row>
    <row r="346" spans="1:28" ht="85.5" customHeight="1" x14ac:dyDescent="0.25">
      <c r="A346" s="654"/>
      <c r="B346" s="180" t="s">
        <v>497</v>
      </c>
      <c r="C346" s="178" t="s">
        <v>498</v>
      </c>
      <c r="D346" s="178" t="s">
        <v>339</v>
      </c>
      <c r="E346" s="179">
        <v>232232000</v>
      </c>
      <c r="F346" s="182">
        <v>83294200</v>
      </c>
      <c r="G346" s="178" t="s">
        <v>712</v>
      </c>
      <c r="H346" s="95"/>
      <c r="I346" s="95"/>
      <c r="J346" s="95"/>
      <c r="K346" s="95"/>
      <c r="L346" s="95"/>
      <c r="M346" s="95"/>
      <c r="N346" s="95"/>
      <c r="O346" s="95"/>
      <c r="P346" s="95"/>
      <c r="Q346" s="95"/>
      <c r="R346" s="95"/>
      <c r="S346" s="95"/>
      <c r="T346" s="95"/>
      <c r="U346" s="95"/>
      <c r="V346" s="95"/>
      <c r="W346" s="95"/>
      <c r="X346" s="95"/>
      <c r="Y346" s="95"/>
      <c r="Z346" s="95"/>
      <c r="AA346" s="95"/>
      <c r="AB346" s="95"/>
    </row>
    <row r="347" spans="1:28" ht="45" customHeight="1" x14ac:dyDescent="0.25">
      <c r="A347" s="662" t="s">
        <v>449</v>
      </c>
      <c r="B347" s="118" t="s">
        <v>478</v>
      </c>
      <c r="C347" s="169" t="s">
        <v>479</v>
      </c>
      <c r="D347" s="169" t="s">
        <v>324</v>
      </c>
      <c r="E347" s="170">
        <v>1194376742</v>
      </c>
      <c r="F347" s="175">
        <v>614436903</v>
      </c>
      <c r="G347" s="183" t="s">
        <v>721</v>
      </c>
      <c r="H347" s="95"/>
      <c r="I347" s="95"/>
      <c r="J347" s="95"/>
      <c r="K347" s="95"/>
      <c r="L347" s="95"/>
      <c r="M347" s="95"/>
      <c r="N347" s="95"/>
      <c r="O347" s="95"/>
      <c r="P347" s="95"/>
      <c r="Q347" s="95"/>
      <c r="R347" s="95"/>
      <c r="S347" s="95"/>
      <c r="T347" s="95"/>
      <c r="U347" s="95"/>
      <c r="V347" s="95"/>
      <c r="W347" s="95"/>
      <c r="X347" s="95"/>
      <c r="Y347" s="95"/>
      <c r="Z347" s="95"/>
      <c r="AA347" s="95"/>
      <c r="AB347" s="95"/>
    </row>
    <row r="348" spans="1:28" ht="45" customHeight="1" x14ac:dyDescent="0.25">
      <c r="A348" s="653"/>
      <c r="B348" s="125" t="s">
        <v>483</v>
      </c>
      <c r="C348" s="173" t="s">
        <v>484</v>
      </c>
      <c r="D348" s="173" t="s">
        <v>702</v>
      </c>
      <c r="E348" s="174">
        <v>269915500</v>
      </c>
      <c r="F348" s="175">
        <v>133427500</v>
      </c>
      <c r="G348" s="184" t="s">
        <v>714</v>
      </c>
      <c r="H348" s="95"/>
      <c r="I348" s="95"/>
      <c r="J348" s="95"/>
      <c r="K348" s="95"/>
      <c r="L348" s="95"/>
      <c r="M348" s="95"/>
      <c r="N348" s="95"/>
      <c r="O348" s="95"/>
      <c r="P348" s="95"/>
      <c r="Q348" s="95"/>
      <c r="R348" s="95"/>
      <c r="S348" s="95"/>
      <c r="T348" s="95"/>
      <c r="U348" s="95"/>
      <c r="V348" s="95"/>
      <c r="W348" s="95"/>
      <c r="X348" s="95"/>
      <c r="Y348" s="95"/>
      <c r="Z348" s="95"/>
      <c r="AA348" s="95"/>
      <c r="AB348" s="95"/>
    </row>
    <row r="349" spans="1:28" ht="45" customHeight="1" x14ac:dyDescent="0.25">
      <c r="A349" s="653"/>
      <c r="B349" s="125" t="s">
        <v>487</v>
      </c>
      <c r="C349" s="173" t="s">
        <v>488</v>
      </c>
      <c r="D349" s="173" t="s">
        <v>335</v>
      </c>
      <c r="E349" s="174">
        <v>126922667</v>
      </c>
      <c r="F349" s="175">
        <v>66589266</v>
      </c>
      <c r="G349" s="173" t="s">
        <v>717</v>
      </c>
      <c r="H349" s="95"/>
      <c r="I349" s="95"/>
      <c r="J349" s="95"/>
      <c r="K349" s="95"/>
      <c r="L349" s="95"/>
      <c r="M349" s="95"/>
      <c r="N349" s="95"/>
      <c r="O349" s="95"/>
      <c r="P349" s="95"/>
      <c r="Q349" s="95"/>
      <c r="R349" s="95"/>
      <c r="S349" s="95"/>
      <c r="T349" s="95"/>
      <c r="U349" s="95"/>
      <c r="V349" s="95"/>
      <c r="W349" s="95"/>
      <c r="X349" s="95"/>
      <c r="Y349" s="95"/>
      <c r="Z349" s="95"/>
      <c r="AA349" s="95"/>
      <c r="AB349" s="95"/>
    </row>
    <row r="350" spans="1:28" ht="62.25" customHeight="1" x14ac:dyDescent="0.25">
      <c r="A350" s="653"/>
      <c r="B350" s="125" t="s">
        <v>492</v>
      </c>
      <c r="C350" s="173" t="s">
        <v>493</v>
      </c>
      <c r="D350" s="173" t="s">
        <v>703</v>
      </c>
      <c r="E350" s="175">
        <v>2335739091</v>
      </c>
      <c r="F350" s="175">
        <v>1170971376</v>
      </c>
      <c r="G350" s="185" t="s">
        <v>722</v>
      </c>
      <c r="H350" s="95"/>
      <c r="I350" s="95"/>
      <c r="J350" s="95"/>
      <c r="K350" s="95"/>
      <c r="L350" s="95"/>
      <c r="M350" s="95"/>
      <c r="N350" s="95"/>
      <c r="O350" s="95"/>
      <c r="P350" s="95"/>
      <c r="Q350" s="95"/>
      <c r="R350" s="95"/>
      <c r="S350" s="95"/>
      <c r="T350" s="95"/>
      <c r="U350" s="95"/>
      <c r="V350" s="95"/>
      <c r="W350" s="95"/>
      <c r="X350" s="95"/>
      <c r="Y350" s="95"/>
      <c r="Z350" s="95"/>
      <c r="AA350" s="95"/>
      <c r="AB350" s="95"/>
    </row>
    <row r="351" spans="1:28" ht="45" customHeight="1" x14ac:dyDescent="0.25">
      <c r="A351" s="654"/>
      <c r="B351" s="180" t="s">
        <v>497</v>
      </c>
      <c r="C351" s="178" t="s">
        <v>498</v>
      </c>
      <c r="D351" s="178" t="s">
        <v>339</v>
      </c>
      <c r="E351" s="179">
        <v>168581000</v>
      </c>
      <c r="F351" s="182">
        <v>100613200</v>
      </c>
      <c r="G351" s="178" t="s">
        <v>712</v>
      </c>
      <c r="H351" s="95"/>
      <c r="I351" s="95"/>
      <c r="J351" s="95"/>
      <c r="K351" s="95"/>
      <c r="L351" s="95"/>
      <c r="M351" s="95"/>
      <c r="N351" s="95"/>
      <c r="O351" s="95"/>
      <c r="P351" s="95"/>
      <c r="Q351" s="95"/>
      <c r="R351" s="95"/>
      <c r="S351" s="95"/>
      <c r="T351" s="95"/>
      <c r="U351" s="95"/>
      <c r="V351" s="95"/>
      <c r="W351" s="95"/>
      <c r="X351" s="95"/>
      <c r="Y351" s="95"/>
      <c r="Z351" s="95"/>
      <c r="AA351" s="95"/>
      <c r="AB351" s="95"/>
    </row>
    <row r="352" spans="1:28" ht="85.5" customHeight="1" x14ac:dyDescent="0.25">
      <c r="A352" s="662" t="s">
        <v>450</v>
      </c>
      <c r="B352" s="118" t="s">
        <v>478</v>
      </c>
      <c r="C352" s="169" t="s">
        <v>479</v>
      </c>
      <c r="D352" s="169" t="s">
        <v>324</v>
      </c>
      <c r="E352" s="170">
        <v>1194376742</v>
      </c>
      <c r="F352" s="175">
        <v>726753559</v>
      </c>
      <c r="G352" s="183" t="s">
        <v>721</v>
      </c>
      <c r="H352" s="95"/>
      <c r="I352" s="95"/>
      <c r="J352" s="95"/>
      <c r="K352" s="95"/>
      <c r="L352" s="95"/>
      <c r="M352" s="95"/>
      <c r="N352" s="95"/>
      <c r="O352" s="95"/>
      <c r="P352" s="95"/>
      <c r="Q352" s="95"/>
      <c r="R352" s="95"/>
      <c r="S352" s="95"/>
      <c r="T352" s="95"/>
      <c r="U352" s="95"/>
      <c r="V352" s="95"/>
      <c r="W352" s="95"/>
      <c r="X352" s="95"/>
      <c r="Y352" s="95"/>
      <c r="Z352" s="95"/>
      <c r="AA352" s="95"/>
      <c r="AB352" s="95"/>
    </row>
    <row r="353" spans="1:28" ht="50.25" customHeight="1" x14ac:dyDescent="0.25">
      <c r="A353" s="653"/>
      <c r="B353" s="125" t="s">
        <v>483</v>
      </c>
      <c r="C353" s="173" t="s">
        <v>484</v>
      </c>
      <c r="D353" s="173" t="s">
        <v>702</v>
      </c>
      <c r="E353" s="174">
        <v>269915500</v>
      </c>
      <c r="F353" s="175">
        <v>161540500</v>
      </c>
      <c r="G353" s="184" t="s">
        <v>714</v>
      </c>
      <c r="H353" s="95"/>
      <c r="I353" s="95"/>
      <c r="J353" s="95"/>
      <c r="K353" s="95"/>
      <c r="L353" s="95"/>
      <c r="M353" s="95"/>
      <c r="N353" s="95"/>
      <c r="O353" s="95"/>
      <c r="P353" s="95"/>
      <c r="Q353" s="95"/>
      <c r="R353" s="95"/>
      <c r="S353" s="95"/>
      <c r="T353" s="95"/>
      <c r="U353" s="95"/>
      <c r="V353" s="95"/>
      <c r="W353" s="95"/>
      <c r="X353" s="95"/>
      <c r="Y353" s="95"/>
      <c r="Z353" s="95"/>
      <c r="AA353" s="95"/>
      <c r="AB353" s="95"/>
    </row>
    <row r="354" spans="1:28" ht="50.25" customHeight="1" x14ac:dyDescent="0.25">
      <c r="A354" s="653"/>
      <c r="B354" s="125" t="s">
        <v>487</v>
      </c>
      <c r="C354" s="173" t="s">
        <v>488</v>
      </c>
      <c r="D354" s="173" t="s">
        <v>335</v>
      </c>
      <c r="E354" s="174">
        <v>126922667</v>
      </c>
      <c r="F354" s="175">
        <v>80970266</v>
      </c>
      <c r="G354" s="173" t="s">
        <v>717</v>
      </c>
      <c r="H354" s="95"/>
      <c r="I354" s="95"/>
      <c r="J354" s="95"/>
      <c r="K354" s="95"/>
      <c r="L354" s="95"/>
      <c r="M354" s="95"/>
      <c r="N354" s="95"/>
      <c r="O354" s="95"/>
      <c r="P354" s="95"/>
      <c r="Q354" s="95"/>
      <c r="R354" s="95"/>
      <c r="S354" s="95"/>
      <c r="T354" s="95"/>
      <c r="U354" s="95"/>
      <c r="V354" s="95"/>
      <c r="W354" s="95"/>
      <c r="X354" s="95"/>
      <c r="Y354" s="95"/>
      <c r="Z354" s="95"/>
      <c r="AA354" s="95"/>
      <c r="AB354" s="95"/>
    </row>
    <row r="355" spans="1:28" ht="50.25" customHeight="1" x14ac:dyDescent="0.25">
      <c r="A355" s="653"/>
      <c r="B355" s="125" t="s">
        <v>492</v>
      </c>
      <c r="C355" s="173" t="s">
        <v>493</v>
      </c>
      <c r="D355" s="173" t="s">
        <v>703</v>
      </c>
      <c r="E355" s="175">
        <v>2335739091</v>
      </c>
      <c r="F355" s="175">
        <v>1320863799</v>
      </c>
      <c r="G355" s="185" t="s">
        <v>723</v>
      </c>
      <c r="H355" s="95"/>
      <c r="I355" s="95"/>
      <c r="J355" s="95"/>
      <c r="K355" s="95"/>
      <c r="L355" s="95"/>
      <c r="M355" s="95"/>
      <c r="N355" s="95"/>
      <c r="O355" s="95"/>
      <c r="P355" s="95"/>
      <c r="Q355" s="95"/>
      <c r="R355" s="95"/>
      <c r="S355" s="95"/>
      <c r="T355" s="95"/>
      <c r="U355" s="95"/>
      <c r="V355" s="95"/>
      <c r="W355" s="95"/>
      <c r="X355" s="95"/>
      <c r="Y355" s="95"/>
      <c r="Z355" s="95"/>
      <c r="AA355" s="95"/>
      <c r="AB355" s="95"/>
    </row>
    <row r="356" spans="1:28" ht="50.25" customHeight="1" x14ac:dyDescent="0.25">
      <c r="A356" s="654"/>
      <c r="B356" s="180" t="s">
        <v>497</v>
      </c>
      <c r="C356" s="178" t="s">
        <v>498</v>
      </c>
      <c r="D356" s="178" t="s">
        <v>339</v>
      </c>
      <c r="E356" s="179">
        <v>168581000</v>
      </c>
      <c r="F356" s="182">
        <v>117932200</v>
      </c>
      <c r="G356" s="178" t="s">
        <v>712</v>
      </c>
      <c r="H356" s="95"/>
      <c r="I356" s="95"/>
      <c r="J356" s="95"/>
      <c r="K356" s="95"/>
      <c r="L356" s="95"/>
      <c r="M356" s="95"/>
      <c r="N356" s="95"/>
      <c r="O356" s="95"/>
      <c r="P356" s="95"/>
      <c r="Q356" s="95"/>
      <c r="R356" s="95"/>
      <c r="S356" s="95"/>
      <c r="T356" s="95"/>
      <c r="U356" s="95"/>
      <c r="V356" s="95"/>
      <c r="W356" s="95"/>
      <c r="X356" s="95"/>
      <c r="Y356" s="95"/>
      <c r="Z356" s="95"/>
      <c r="AA356" s="95"/>
      <c r="AB356" s="95"/>
    </row>
    <row r="357" spans="1:28" ht="57.75" customHeight="1" x14ac:dyDescent="0.25">
      <c r="A357" s="662" t="s">
        <v>451</v>
      </c>
      <c r="B357" s="118" t="s">
        <v>478</v>
      </c>
      <c r="C357" s="169" t="s">
        <v>479</v>
      </c>
      <c r="D357" s="169" t="s">
        <v>324</v>
      </c>
      <c r="E357" s="170">
        <v>1194376742</v>
      </c>
      <c r="F357" s="175">
        <v>831213215</v>
      </c>
      <c r="G357" s="183" t="s">
        <v>721</v>
      </c>
      <c r="H357" s="95"/>
      <c r="I357" s="95"/>
      <c r="J357" s="95"/>
      <c r="K357" s="95"/>
      <c r="L357" s="95"/>
      <c r="M357" s="95"/>
      <c r="N357" s="95"/>
      <c r="O357" s="95"/>
      <c r="P357" s="95"/>
      <c r="Q357" s="95"/>
      <c r="R357" s="95"/>
      <c r="S357" s="95"/>
      <c r="T357" s="95"/>
      <c r="U357" s="95"/>
      <c r="V357" s="95"/>
      <c r="W357" s="95"/>
      <c r="X357" s="95"/>
      <c r="Y357" s="95"/>
      <c r="Z357" s="95"/>
      <c r="AA357" s="95"/>
      <c r="AB357" s="95"/>
    </row>
    <row r="358" spans="1:28" ht="98.25" customHeight="1" x14ac:dyDescent="0.25">
      <c r="A358" s="653"/>
      <c r="B358" s="125" t="s">
        <v>483</v>
      </c>
      <c r="C358" s="173" t="s">
        <v>484</v>
      </c>
      <c r="D358" s="173" t="s">
        <v>702</v>
      </c>
      <c r="E358" s="174">
        <v>267435167</v>
      </c>
      <c r="F358" s="175">
        <v>189653500</v>
      </c>
      <c r="G358" s="184" t="s">
        <v>714</v>
      </c>
      <c r="H358" s="95"/>
      <c r="I358" s="95"/>
      <c r="J358" s="95"/>
      <c r="K358" s="95"/>
      <c r="L358" s="95"/>
      <c r="M358" s="95"/>
      <c r="N358" s="95"/>
      <c r="O358" s="95"/>
      <c r="P358" s="95"/>
      <c r="Q358" s="95"/>
      <c r="R358" s="95"/>
      <c r="S358" s="95"/>
      <c r="T358" s="95"/>
      <c r="U358" s="95"/>
      <c r="V358" s="95"/>
      <c r="W358" s="95"/>
      <c r="X358" s="95"/>
      <c r="Y358" s="95"/>
      <c r="Z358" s="95"/>
      <c r="AA358" s="95"/>
      <c r="AB358" s="95"/>
    </row>
    <row r="359" spans="1:28" ht="69" customHeight="1" x14ac:dyDescent="0.25">
      <c r="A359" s="653"/>
      <c r="B359" s="125" t="s">
        <v>487</v>
      </c>
      <c r="C359" s="173" t="s">
        <v>488</v>
      </c>
      <c r="D359" s="173" t="s">
        <v>335</v>
      </c>
      <c r="E359" s="174">
        <v>129403000</v>
      </c>
      <c r="F359" s="175">
        <v>95351266</v>
      </c>
      <c r="G359" s="173" t="s">
        <v>717</v>
      </c>
      <c r="H359" s="95"/>
      <c r="I359" s="95"/>
      <c r="J359" s="95"/>
      <c r="K359" s="95"/>
      <c r="L359" s="95"/>
      <c r="M359" s="95"/>
      <c r="N359" s="95"/>
      <c r="O359" s="95"/>
      <c r="P359" s="95"/>
      <c r="Q359" s="95"/>
      <c r="R359" s="95"/>
      <c r="S359" s="95"/>
      <c r="T359" s="95"/>
      <c r="U359" s="95"/>
      <c r="V359" s="95"/>
      <c r="W359" s="95"/>
      <c r="X359" s="95"/>
      <c r="Y359" s="95"/>
      <c r="Z359" s="95"/>
      <c r="AA359" s="95"/>
      <c r="AB359" s="95"/>
    </row>
    <row r="360" spans="1:28" ht="77.25" customHeight="1" x14ac:dyDescent="0.25">
      <c r="A360" s="653"/>
      <c r="B360" s="125" t="s">
        <v>492</v>
      </c>
      <c r="C360" s="173" t="s">
        <v>493</v>
      </c>
      <c r="D360" s="173" t="s">
        <v>703</v>
      </c>
      <c r="E360" s="175">
        <v>2335739091</v>
      </c>
      <c r="F360" s="175">
        <v>1363012573</v>
      </c>
      <c r="G360" s="185" t="s">
        <v>724</v>
      </c>
      <c r="H360" s="95"/>
      <c r="I360" s="95"/>
      <c r="J360" s="95"/>
      <c r="K360" s="95"/>
      <c r="L360" s="95"/>
      <c r="M360" s="95"/>
      <c r="N360" s="95"/>
      <c r="O360" s="95"/>
      <c r="P360" s="95"/>
      <c r="Q360" s="95"/>
      <c r="R360" s="95"/>
      <c r="S360" s="95"/>
      <c r="T360" s="95"/>
      <c r="U360" s="95"/>
      <c r="V360" s="95"/>
      <c r="W360" s="95"/>
      <c r="X360" s="95"/>
      <c r="Y360" s="95"/>
      <c r="Z360" s="95"/>
      <c r="AA360" s="95"/>
      <c r="AB360" s="95"/>
    </row>
    <row r="361" spans="1:28" ht="76.5" customHeight="1" x14ac:dyDescent="0.25">
      <c r="A361" s="654"/>
      <c r="B361" s="180" t="s">
        <v>497</v>
      </c>
      <c r="C361" s="178" t="s">
        <v>498</v>
      </c>
      <c r="D361" s="178" t="s">
        <v>339</v>
      </c>
      <c r="E361" s="179">
        <v>166905000</v>
      </c>
      <c r="F361" s="182">
        <v>135251200</v>
      </c>
      <c r="G361" s="178" t="s">
        <v>712</v>
      </c>
      <c r="H361" s="95"/>
      <c r="I361" s="95"/>
      <c r="J361" s="95"/>
      <c r="K361" s="95"/>
      <c r="L361" s="95"/>
      <c r="M361" s="95"/>
      <c r="N361" s="95"/>
      <c r="O361" s="95"/>
      <c r="P361" s="95"/>
      <c r="Q361" s="95"/>
      <c r="R361" s="95"/>
      <c r="S361" s="95"/>
      <c r="T361" s="95"/>
      <c r="U361" s="95"/>
      <c r="V361" s="95"/>
      <c r="W361" s="95"/>
      <c r="X361" s="95"/>
      <c r="Y361" s="95"/>
      <c r="Z361" s="95"/>
      <c r="AA361" s="95"/>
      <c r="AB361" s="95"/>
    </row>
    <row r="362" spans="1:28" ht="92.25" customHeight="1" x14ac:dyDescent="0.25">
      <c r="A362" s="662" t="s">
        <v>579</v>
      </c>
      <c r="B362" s="118" t="s">
        <v>478</v>
      </c>
      <c r="C362" s="169" t="s">
        <v>479</v>
      </c>
      <c r="D362" s="169" t="s">
        <v>324</v>
      </c>
      <c r="E362" s="170">
        <v>1194376742</v>
      </c>
      <c r="F362" s="175">
        <v>943717638</v>
      </c>
      <c r="G362" s="183" t="s">
        <v>721</v>
      </c>
      <c r="H362" s="95"/>
      <c r="I362" s="95"/>
      <c r="J362" s="95"/>
      <c r="K362" s="95"/>
      <c r="L362" s="95"/>
      <c r="M362" s="95"/>
      <c r="N362" s="95"/>
      <c r="O362" s="95"/>
      <c r="P362" s="95"/>
      <c r="Q362" s="95"/>
      <c r="R362" s="95"/>
      <c r="S362" s="95"/>
      <c r="T362" s="95"/>
      <c r="U362" s="95"/>
      <c r="V362" s="95"/>
      <c r="W362" s="95"/>
      <c r="X362" s="95"/>
      <c r="Y362" s="95"/>
      <c r="Z362" s="95"/>
      <c r="AA362" s="95"/>
      <c r="AB362" s="95"/>
    </row>
    <row r="363" spans="1:28" ht="75.75" customHeight="1" x14ac:dyDescent="0.25">
      <c r="A363" s="653"/>
      <c r="B363" s="125" t="s">
        <v>483</v>
      </c>
      <c r="C363" s="173" t="s">
        <v>484</v>
      </c>
      <c r="D363" s="173" t="s">
        <v>702</v>
      </c>
      <c r="E363" s="174">
        <v>267435167</v>
      </c>
      <c r="F363" s="175">
        <v>217766500</v>
      </c>
      <c r="G363" s="184" t="s">
        <v>714</v>
      </c>
      <c r="H363" s="95"/>
      <c r="I363" s="95"/>
      <c r="J363" s="95"/>
      <c r="K363" s="95"/>
      <c r="L363" s="95"/>
      <c r="M363" s="95"/>
      <c r="N363" s="95"/>
      <c r="O363" s="95"/>
      <c r="P363" s="95"/>
      <c r="Q363" s="95"/>
      <c r="R363" s="95"/>
      <c r="S363" s="95"/>
      <c r="T363" s="95"/>
      <c r="U363" s="95"/>
      <c r="V363" s="95"/>
      <c r="W363" s="95"/>
      <c r="X363" s="95"/>
      <c r="Y363" s="95"/>
      <c r="Z363" s="95"/>
      <c r="AA363" s="95"/>
      <c r="AB363" s="95"/>
    </row>
    <row r="364" spans="1:28" ht="78.75" customHeight="1" x14ac:dyDescent="0.25">
      <c r="A364" s="653"/>
      <c r="B364" s="125" t="s">
        <v>487</v>
      </c>
      <c r="C364" s="173" t="s">
        <v>488</v>
      </c>
      <c r="D364" s="173" t="s">
        <v>335</v>
      </c>
      <c r="E364" s="174">
        <v>129403000</v>
      </c>
      <c r="F364" s="175">
        <v>109732266</v>
      </c>
      <c r="G364" s="173" t="s">
        <v>717</v>
      </c>
      <c r="H364" s="95"/>
      <c r="I364" s="95"/>
      <c r="J364" s="95"/>
      <c r="K364" s="95"/>
      <c r="L364" s="95"/>
      <c r="M364" s="95"/>
      <c r="N364" s="95"/>
      <c r="O364" s="95"/>
      <c r="P364" s="95"/>
      <c r="Q364" s="95"/>
      <c r="R364" s="95"/>
      <c r="S364" s="95"/>
      <c r="T364" s="95"/>
      <c r="U364" s="95"/>
      <c r="V364" s="95"/>
      <c r="W364" s="95"/>
      <c r="X364" s="95"/>
      <c r="Y364" s="95"/>
      <c r="Z364" s="95"/>
      <c r="AA364" s="95"/>
      <c r="AB364" s="95"/>
    </row>
    <row r="365" spans="1:28" ht="111.75" customHeight="1" x14ac:dyDescent="0.25">
      <c r="A365" s="653"/>
      <c r="B365" s="125" t="s">
        <v>492</v>
      </c>
      <c r="C365" s="173" t="s">
        <v>493</v>
      </c>
      <c r="D365" s="173" t="s">
        <v>703</v>
      </c>
      <c r="E365" s="175">
        <v>2335739091</v>
      </c>
      <c r="F365" s="175">
        <v>1463498258</v>
      </c>
      <c r="G365" s="185" t="s">
        <v>724</v>
      </c>
      <c r="H365" s="95"/>
      <c r="I365" s="95"/>
      <c r="J365" s="95"/>
      <c r="K365" s="95"/>
      <c r="L365" s="95"/>
      <c r="M365" s="95"/>
      <c r="N365" s="95"/>
      <c r="O365" s="95"/>
      <c r="P365" s="95"/>
      <c r="Q365" s="95"/>
      <c r="R365" s="95"/>
      <c r="S365" s="95"/>
      <c r="T365" s="95"/>
      <c r="U365" s="95"/>
      <c r="V365" s="95"/>
      <c r="W365" s="95"/>
      <c r="X365" s="95"/>
      <c r="Y365" s="95"/>
      <c r="Z365" s="95"/>
      <c r="AA365" s="95"/>
      <c r="AB365" s="95"/>
    </row>
    <row r="366" spans="1:28" ht="15.75" customHeight="1" x14ac:dyDescent="0.25">
      <c r="A366" s="654"/>
      <c r="B366" s="180" t="s">
        <v>497</v>
      </c>
      <c r="C366" s="178" t="s">
        <v>498</v>
      </c>
      <c r="D366" s="178" t="s">
        <v>339</v>
      </c>
      <c r="E366" s="179">
        <v>166905000</v>
      </c>
      <c r="F366" s="182">
        <v>135251200</v>
      </c>
      <c r="G366" s="178" t="s">
        <v>712</v>
      </c>
      <c r="H366" s="95"/>
      <c r="I366" s="95"/>
      <c r="J366" s="95"/>
      <c r="K366" s="95"/>
      <c r="L366" s="95"/>
      <c r="M366" s="95"/>
      <c r="N366" s="95"/>
      <c r="O366" s="95"/>
      <c r="P366" s="95"/>
      <c r="Q366" s="95"/>
      <c r="R366" s="95"/>
      <c r="S366" s="95"/>
      <c r="T366" s="95"/>
      <c r="U366" s="95"/>
      <c r="V366" s="95"/>
      <c r="W366" s="95"/>
      <c r="X366" s="95"/>
      <c r="Y366" s="95"/>
      <c r="Z366" s="95"/>
      <c r="AA366" s="95"/>
      <c r="AB366" s="95"/>
    </row>
    <row r="367" spans="1:28" ht="15.75" customHeight="1" x14ac:dyDescent="0.25">
      <c r="A367" s="186"/>
      <c r="B367" s="187"/>
      <c r="C367" s="188"/>
      <c r="D367" s="188"/>
      <c r="E367" s="189"/>
      <c r="F367" s="189"/>
      <c r="G367" s="188"/>
      <c r="H367" s="95"/>
      <c r="I367" s="95"/>
      <c r="J367" s="95"/>
      <c r="K367" s="95"/>
      <c r="L367" s="95"/>
      <c r="M367" s="95"/>
      <c r="N367" s="95"/>
      <c r="O367" s="95"/>
      <c r="P367" s="95"/>
      <c r="Q367" s="95"/>
      <c r="R367" s="95"/>
      <c r="S367" s="95"/>
      <c r="T367" s="95"/>
      <c r="U367" s="95"/>
      <c r="V367" s="95"/>
      <c r="W367" s="95"/>
      <c r="X367" s="95"/>
      <c r="Y367" s="95"/>
      <c r="Z367" s="95"/>
      <c r="AA367" s="95"/>
      <c r="AB367" s="95"/>
    </row>
    <row r="368" spans="1:28" ht="15.75" customHeight="1" x14ac:dyDescent="0.3">
      <c r="A368" s="661" t="s">
        <v>725</v>
      </c>
      <c r="B368" s="469"/>
      <c r="C368" s="469"/>
      <c r="D368" s="469"/>
      <c r="E368" s="469"/>
      <c r="F368" s="469"/>
      <c r="G368" s="561"/>
      <c r="H368" s="95"/>
      <c r="I368" s="95"/>
      <c r="J368" s="95"/>
      <c r="K368" s="95"/>
      <c r="L368" s="95"/>
      <c r="M368" s="95"/>
      <c r="N368" s="95"/>
      <c r="O368" s="95"/>
      <c r="P368" s="95"/>
      <c r="Q368" s="95"/>
      <c r="R368" s="95"/>
      <c r="S368" s="95"/>
      <c r="T368" s="95"/>
      <c r="U368" s="95"/>
      <c r="V368" s="95"/>
      <c r="W368" s="95"/>
      <c r="X368" s="95"/>
      <c r="Y368" s="95"/>
      <c r="Z368" s="95"/>
      <c r="AA368" s="95"/>
      <c r="AB368" s="95"/>
    </row>
    <row r="369" spans="1:28" ht="43.5" customHeight="1" x14ac:dyDescent="0.25">
      <c r="A369" s="96" t="s">
        <v>27</v>
      </c>
      <c r="B369" s="67" t="s">
        <v>465</v>
      </c>
      <c r="C369" s="67" t="s">
        <v>466</v>
      </c>
      <c r="D369" s="67" t="s">
        <v>697</v>
      </c>
      <c r="E369" s="67" t="s">
        <v>726</v>
      </c>
      <c r="F369" s="67" t="s">
        <v>727</v>
      </c>
      <c r="G369" s="168" t="s">
        <v>700</v>
      </c>
      <c r="H369" s="95"/>
      <c r="I369" s="95"/>
      <c r="J369" s="95"/>
      <c r="K369" s="95"/>
      <c r="L369" s="95"/>
      <c r="M369" s="95"/>
      <c r="N369" s="95"/>
      <c r="O369" s="95"/>
      <c r="P369" s="95"/>
      <c r="Q369" s="95"/>
      <c r="R369" s="95"/>
      <c r="S369" s="95"/>
      <c r="T369" s="95"/>
      <c r="U369" s="95"/>
      <c r="V369" s="95"/>
      <c r="W369" s="95"/>
      <c r="X369" s="95"/>
      <c r="Y369" s="95"/>
      <c r="Z369" s="95"/>
      <c r="AA369" s="95"/>
      <c r="AB369" s="95"/>
    </row>
    <row r="370" spans="1:28" ht="15.75" customHeight="1" x14ac:dyDescent="0.25">
      <c r="A370" s="663" t="s">
        <v>454</v>
      </c>
      <c r="B370" s="118" t="s">
        <v>478</v>
      </c>
      <c r="C370" s="169" t="s">
        <v>479</v>
      </c>
      <c r="D370" s="169" t="s">
        <v>324</v>
      </c>
      <c r="E370" s="170">
        <v>0</v>
      </c>
      <c r="F370" s="170">
        <v>0</v>
      </c>
      <c r="G370" s="172" t="s">
        <v>701</v>
      </c>
      <c r="H370" s="95"/>
      <c r="I370" s="95"/>
      <c r="J370" s="95"/>
      <c r="K370" s="95"/>
      <c r="L370" s="95"/>
      <c r="M370" s="95"/>
      <c r="N370" s="95"/>
      <c r="O370" s="95"/>
      <c r="P370" s="95"/>
      <c r="Q370" s="95"/>
      <c r="R370" s="95"/>
      <c r="S370" s="95"/>
      <c r="T370" s="95"/>
      <c r="U370" s="95"/>
      <c r="V370" s="95"/>
      <c r="W370" s="95"/>
      <c r="X370" s="95"/>
      <c r="Y370" s="95"/>
      <c r="Z370" s="95"/>
      <c r="AA370" s="95"/>
      <c r="AB370" s="95"/>
    </row>
    <row r="371" spans="1:28" ht="15.75" customHeight="1" x14ac:dyDescent="0.25">
      <c r="A371" s="653"/>
      <c r="B371" s="125" t="s">
        <v>483</v>
      </c>
      <c r="C371" s="173" t="s">
        <v>484</v>
      </c>
      <c r="D371" s="173" t="s">
        <v>702</v>
      </c>
      <c r="E371" s="174">
        <f>+INVERSIÓN!AC77</f>
        <v>0</v>
      </c>
      <c r="F371" s="30">
        <v>0</v>
      </c>
      <c r="G371" s="173" t="s">
        <v>701</v>
      </c>
      <c r="H371" s="95"/>
      <c r="I371" s="95"/>
      <c r="J371" s="95"/>
      <c r="K371" s="95"/>
      <c r="L371" s="95"/>
      <c r="M371" s="95"/>
      <c r="N371" s="95"/>
      <c r="O371" s="95"/>
      <c r="P371" s="95"/>
      <c r="Q371" s="95"/>
      <c r="R371" s="95"/>
      <c r="S371" s="95"/>
      <c r="T371" s="95"/>
      <c r="U371" s="95"/>
      <c r="V371" s="95"/>
      <c r="W371" s="95"/>
      <c r="X371" s="95"/>
      <c r="Y371" s="95"/>
      <c r="Z371" s="95"/>
      <c r="AA371" s="95"/>
      <c r="AB371" s="95"/>
    </row>
    <row r="372" spans="1:28" ht="15.75" customHeight="1" x14ac:dyDescent="0.25">
      <c r="A372" s="653"/>
      <c r="B372" s="125" t="s">
        <v>487</v>
      </c>
      <c r="C372" s="173" t="s">
        <v>488</v>
      </c>
      <c r="D372" s="173" t="s">
        <v>335</v>
      </c>
      <c r="E372" s="174">
        <f>+INVERSIÓN!AC84</f>
        <v>0</v>
      </c>
      <c r="F372" s="30">
        <v>0</v>
      </c>
      <c r="G372" s="173" t="s">
        <v>701</v>
      </c>
      <c r="H372" s="95"/>
      <c r="I372" s="95"/>
      <c r="J372" s="95"/>
      <c r="K372" s="95"/>
      <c r="L372" s="95"/>
      <c r="M372" s="95"/>
      <c r="N372" s="95"/>
      <c r="O372" s="95"/>
      <c r="P372" s="95"/>
      <c r="Q372" s="95"/>
      <c r="R372" s="95"/>
      <c r="S372" s="95"/>
      <c r="T372" s="95"/>
      <c r="U372" s="95"/>
      <c r="V372" s="95"/>
      <c r="W372" s="95"/>
      <c r="X372" s="95"/>
      <c r="Y372" s="95"/>
      <c r="Z372" s="95"/>
      <c r="AA372" s="95"/>
      <c r="AB372" s="95"/>
    </row>
    <row r="373" spans="1:28" ht="68.25" customHeight="1" x14ac:dyDescent="0.25">
      <c r="A373" s="653"/>
      <c r="B373" s="125" t="s">
        <v>492</v>
      </c>
      <c r="C373" s="173" t="s">
        <v>493</v>
      </c>
      <c r="D373" s="173" t="s">
        <v>703</v>
      </c>
      <c r="E373" s="175">
        <f>+INVERSIÓN!AC91</f>
        <v>0</v>
      </c>
      <c r="F373" s="176">
        <v>0</v>
      </c>
      <c r="G373" s="177" t="s">
        <v>701</v>
      </c>
      <c r="H373" s="95"/>
      <c r="I373" s="95"/>
      <c r="J373" s="95"/>
      <c r="K373" s="95"/>
      <c r="L373" s="95"/>
      <c r="M373" s="95"/>
      <c r="N373" s="95"/>
      <c r="O373" s="95"/>
      <c r="P373" s="95"/>
      <c r="Q373" s="95"/>
      <c r="R373" s="95"/>
      <c r="S373" s="95"/>
      <c r="T373" s="95"/>
      <c r="U373" s="95"/>
      <c r="V373" s="95"/>
      <c r="W373" s="95"/>
      <c r="X373" s="95"/>
      <c r="Y373" s="95"/>
      <c r="Z373" s="95"/>
      <c r="AA373" s="95"/>
      <c r="AB373" s="95"/>
    </row>
    <row r="374" spans="1:28" ht="80.25" customHeight="1" x14ac:dyDescent="0.25">
      <c r="A374" s="664"/>
      <c r="B374" s="133" t="s">
        <v>497</v>
      </c>
      <c r="C374" s="178" t="s">
        <v>498</v>
      </c>
      <c r="D374" s="178" t="s">
        <v>339</v>
      </c>
      <c r="E374" s="179">
        <f>+INVERSIÓN!AC98</f>
        <v>0</v>
      </c>
      <c r="F374" s="137">
        <v>0</v>
      </c>
      <c r="G374" s="178" t="s">
        <v>701</v>
      </c>
      <c r="H374" s="95"/>
      <c r="I374" s="95"/>
      <c r="J374" s="95"/>
      <c r="K374" s="95"/>
      <c r="L374" s="95"/>
      <c r="M374" s="95"/>
      <c r="N374" s="95"/>
      <c r="O374" s="95"/>
      <c r="P374" s="95"/>
      <c r="Q374" s="95"/>
      <c r="R374" s="95"/>
      <c r="S374" s="95"/>
      <c r="T374" s="95"/>
      <c r="U374" s="95"/>
      <c r="V374" s="95"/>
      <c r="W374" s="95"/>
      <c r="X374" s="95"/>
      <c r="Y374" s="95"/>
      <c r="Z374" s="95"/>
      <c r="AA374" s="95"/>
      <c r="AB374" s="95"/>
    </row>
    <row r="375" spans="1:28" ht="15.75" customHeight="1" x14ac:dyDescent="0.25">
      <c r="A375" s="663" t="s">
        <v>456</v>
      </c>
      <c r="B375" s="118" t="s">
        <v>478</v>
      </c>
      <c r="C375" s="169" t="s">
        <v>479</v>
      </c>
      <c r="D375" s="169" t="s">
        <v>324</v>
      </c>
      <c r="E375" s="170">
        <v>1226257000</v>
      </c>
      <c r="F375" s="170">
        <v>1608700</v>
      </c>
      <c r="G375" s="172" t="s">
        <v>728</v>
      </c>
      <c r="H375" s="95"/>
      <c r="I375" s="95"/>
      <c r="J375" s="95"/>
      <c r="K375" s="95"/>
      <c r="L375" s="95"/>
      <c r="M375" s="95"/>
      <c r="N375" s="95"/>
      <c r="O375" s="95"/>
      <c r="P375" s="95"/>
      <c r="Q375" s="95"/>
      <c r="R375" s="95"/>
      <c r="S375" s="95"/>
      <c r="T375" s="95"/>
      <c r="U375" s="95"/>
      <c r="V375" s="95"/>
      <c r="W375" s="95"/>
      <c r="X375" s="95"/>
      <c r="Y375" s="95"/>
      <c r="Z375" s="95"/>
      <c r="AA375" s="95"/>
      <c r="AB375" s="95"/>
    </row>
    <row r="376" spans="1:28" ht="15.75" customHeight="1" x14ac:dyDescent="0.25">
      <c r="A376" s="653"/>
      <c r="B376" s="125" t="s">
        <v>483</v>
      </c>
      <c r="C376" s="173" t="s">
        <v>484</v>
      </c>
      <c r="D376" s="173" t="s">
        <v>702</v>
      </c>
      <c r="E376" s="174">
        <v>281130000</v>
      </c>
      <c r="F376" s="174">
        <v>1651767</v>
      </c>
      <c r="G376" s="173" t="s">
        <v>729</v>
      </c>
      <c r="H376" s="95"/>
      <c r="I376" s="95"/>
      <c r="J376" s="95"/>
      <c r="K376" s="95"/>
      <c r="L376" s="95"/>
      <c r="M376" s="95"/>
      <c r="N376" s="95"/>
      <c r="O376" s="95"/>
      <c r="P376" s="95"/>
      <c r="Q376" s="95"/>
      <c r="R376" s="95"/>
      <c r="S376" s="95"/>
      <c r="T376" s="95"/>
      <c r="U376" s="95"/>
      <c r="V376" s="95"/>
      <c r="W376" s="95"/>
      <c r="X376" s="95"/>
      <c r="Y376" s="95"/>
      <c r="Z376" s="95"/>
      <c r="AA376" s="95"/>
      <c r="AB376" s="95"/>
    </row>
    <row r="377" spans="1:28" ht="15.75" customHeight="1" x14ac:dyDescent="0.25">
      <c r="A377" s="653"/>
      <c r="B377" s="125" t="s">
        <v>487</v>
      </c>
      <c r="C377" s="173" t="s">
        <v>488</v>
      </c>
      <c r="D377" s="173" t="s">
        <v>335</v>
      </c>
      <c r="E377" s="174">
        <v>143810000</v>
      </c>
      <c r="F377" s="174">
        <v>943867</v>
      </c>
      <c r="G377" s="173" t="s">
        <v>730</v>
      </c>
      <c r="H377" s="95"/>
      <c r="I377" s="95"/>
      <c r="J377" s="95"/>
      <c r="K377" s="95"/>
      <c r="L377" s="95"/>
      <c r="M377" s="95"/>
      <c r="N377" s="95"/>
      <c r="O377" s="95"/>
      <c r="P377" s="95"/>
      <c r="Q377" s="95"/>
      <c r="R377" s="95"/>
      <c r="S377" s="95"/>
      <c r="T377" s="95"/>
      <c r="U377" s="95"/>
      <c r="V377" s="95"/>
      <c r="W377" s="95"/>
      <c r="X377" s="95"/>
      <c r="Y377" s="95"/>
      <c r="Z377" s="95"/>
      <c r="AA377" s="95"/>
      <c r="AB377" s="95"/>
    </row>
    <row r="378" spans="1:28" ht="15.75" customHeight="1" x14ac:dyDescent="0.25">
      <c r="A378" s="653"/>
      <c r="B378" s="125" t="s">
        <v>492</v>
      </c>
      <c r="C378" s="173" t="s">
        <v>493</v>
      </c>
      <c r="D378" s="173" t="s">
        <v>703</v>
      </c>
      <c r="E378" s="175">
        <v>3655492000</v>
      </c>
      <c r="F378" s="175">
        <v>3822167</v>
      </c>
      <c r="G378" s="177" t="s">
        <v>731</v>
      </c>
      <c r="H378" s="95"/>
      <c r="I378" s="95"/>
      <c r="J378" s="95"/>
      <c r="K378" s="95"/>
      <c r="L378" s="95"/>
      <c r="M378" s="95"/>
      <c r="N378" s="95"/>
      <c r="O378" s="95"/>
      <c r="P378" s="95"/>
      <c r="Q378" s="95"/>
      <c r="R378" s="95"/>
      <c r="S378" s="95"/>
      <c r="T378" s="95"/>
      <c r="U378" s="95"/>
      <c r="V378" s="95"/>
      <c r="W378" s="95"/>
      <c r="X378" s="95"/>
      <c r="Y378" s="95"/>
      <c r="Z378" s="95"/>
      <c r="AA378" s="95"/>
      <c r="AB378" s="95"/>
    </row>
    <row r="379" spans="1:28" ht="62.25" customHeight="1" x14ac:dyDescent="0.25">
      <c r="A379" s="664"/>
      <c r="B379" s="133" t="s">
        <v>497</v>
      </c>
      <c r="C379" s="178" t="s">
        <v>498</v>
      </c>
      <c r="D379" s="178" t="s">
        <v>339</v>
      </c>
      <c r="E379" s="179">
        <v>173190000</v>
      </c>
      <c r="F379" s="179">
        <v>0</v>
      </c>
      <c r="G379" s="178" t="s">
        <v>701</v>
      </c>
      <c r="H379" s="95"/>
      <c r="I379" s="95"/>
      <c r="J379" s="95"/>
      <c r="K379" s="95"/>
      <c r="L379" s="95"/>
      <c r="M379" s="95"/>
      <c r="N379" s="95"/>
      <c r="O379" s="95"/>
      <c r="P379" s="95"/>
      <c r="Q379" s="95"/>
      <c r="R379" s="95"/>
      <c r="S379" s="95"/>
      <c r="T379" s="95"/>
      <c r="U379" s="95"/>
      <c r="V379" s="95"/>
      <c r="W379" s="95"/>
      <c r="X379" s="95"/>
      <c r="Y379" s="95"/>
      <c r="Z379" s="95"/>
      <c r="AA379" s="95"/>
      <c r="AB379" s="95"/>
    </row>
    <row r="380" spans="1:28" ht="121.5" customHeight="1" x14ac:dyDescent="0.25">
      <c r="A380" s="663" t="s">
        <v>457</v>
      </c>
      <c r="B380" s="118" t="s">
        <v>478</v>
      </c>
      <c r="C380" s="169" t="s">
        <v>479</v>
      </c>
      <c r="D380" s="190" t="s">
        <v>324</v>
      </c>
      <c r="E380" s="191">
        <v>1226257000</v>
      </c>
      <c r="F380" s="191">
        <v>105379742</v>
      </c>
      <c r="G380" s="177" t="s">
        <v>732</v>
      </c>
      <c r="H380" s="95"/>
      <c r="I380" s="95"/>
      <c r="J380" s="95"/>
      <c r="K380" s="95"/>
      <c r="L380" s="95"/>
      <c r="M380" s="95"/>
      <c r="N380" s="95"/>
      <c r="O380" s="95"/>
      <c r="P380" s="95"/>
      <c r="Q380" s="95"/>
      <c r="R380" s="95"/>
      <c r="S380" s="95"/>
      <c r="T380" s="95"/>
      <c r="U380" s="95"/>
      <c r="V380" s="95"/>
      <c r="W380" s="95"/>
      <c r="X380" s="95"/>
      <c r="Y380" s="95"/>
      <c r="Z380" s="95"/>
      <c r="AA380" s="95"/>
      <c r="AB380" s="95"/>
    </row>
    <row r="381" spans="1:28" ht="15.75" customHeight="1" x14ac:dyDescent="0.25">
      <c r="A381" s="653"/>
      <c r="B381" s="125" t="s">
        <v>483</v>
      </c>
      <c r="C381" s="173" t="s">
        <v>484</v>
      </c>
      <c r="D381" s="173" t="s">
        <v>702</v>
      </c>
      <c r="E381" s="175">
        <v>281130000</v>
      </c>
      <c r="F381" s="191">
        <v>28644400</v>
      </c>
      <c r="G381" s="177" t="s">
        <v>733</v>
      </c>
      <c r="H381" s="95"/>
      <c r="I381" s="95"/>
      <c r="J381" s="95"/>
      <c r="K381" s="95"/>
      <c r="L381" s="95"/>
      <c r="M381" s="95"/>
      <c r="N381" s="95"/>
      <c r="O381" s="95"/>
      <c r="P381" s="95"/>
      <c r="Q381" s="95"/>
      <c r="R381" s="95"/>
      <c r="S381" s="95"/>
      <c r="T381" s="95"/>
      <c r="U381" s="95"/>
      <c r="V381" s="95"/>
      <c r="W381" s="95"/>
      <c r="X381" s="95"/>
      <c r="Y381" s="95"/>
      <c r="Z381" s="95"/>
      <c r="AA381" s="95"/>
      <c r="AB381" s="95"/>
    </row>
    <row r="382" spans="1:28" ht="15.75" customHeight="1" x14ac:dyDescent="0.25">
      <c r="A382" s="653"/>
      <c r="B382" s="125" t="s">
        <v>487</v>
      </c>
      <c r="C382" s="173" t="s">
        <v>488</v>
      </c>
      <c r="D382" s="31" t="s">
        <v>335</v>
      </c>
      <c r="E382" s="170">
        <v>143810000</v>
      </c>
      <c r="F382" s="170">
        <v>15612867</v>
      </c>
      <c r="G382" s="173" t="s">
        <v>734</v>
      </c>
      <c r="H382" s="95"/>
      <c r="I382" s="95"/>
      <c r="J382" s="95"/>
      <c r="K382" s="95"/>
      <c r="L382" s="95"/>
      <c r="M382" s="95"/>
      <c r="N382" s="95"/>
      <c r="O382" s="95"/>
      <c r="P382" s="95"/>
      <c r="Q382" s="95"/>
      <c r="R382" s="95"/>
      <c r="S382" s="95"/>
      <c r="T382" s="95"/>
      <c r="U382" s="95"/>
      <c r="V382" s="95"/>
      <c r="W382" s="95"/>
      <c r="X382" s="95"/>
      <c r="Y382" s="95"/>
      <c r="Z382" s="95"/>
      <c r="AA382" s="95"/>
      <c r="AB382" s="95"/>
    </row>
    <row r="383" spans="1:28" ht="15.75" customHeight="1" x14ac:dyDescent="0.25">
      <c r="A383" s="653"/>
      <c r="B383" s="125" t="s">
        <v>492</v>
      </c>
      <c r="C383" s="173" t="s">
        <v>493</v>
      </c>
      <c r="D383" s="31" t="s">
        <v>703</v>
      </c>
      <c r="E383" s="170">
        <v>3655492000</v>
      </c>
      <c r="F383" s="170">
        <v>42874346</v>
      </c>
      <c r="G383" s="173" t="s">
        <v>735</v>
      </c>
      <c r="H383" s="95"/>
      <c r="I383" s="95"/>
      <c r="J383" s="95"/>
      <c r="K383" s="95"/>
      <c r="L383" s="95"/>
      <c r="M383" s="95"/>
      <c r="N383" s="95"/>
      <c r="O383" s="95"/>
      <c r="P383" s="95"/>
      <c r="Q383" s="95"/>
      <c r="R383" s="95"/>
      <c r="S383" s="95"/>
      <c r="T383" s="95"/>
      <c r="U383" s="95"/>
      <c r="V383" s="95"/>
      <c r="W383" s="95"/>
      <c r="X383" s="95"/>
      <c r="Y383" s="95"/>
      <c r="Z383" s="95"/>
      <c r="AA383" s="95"/>
      <c r="AB383" s="95"/>
    </row>
    <row r="384" spans="1:28" ht="15.75" customHeight="1" x14ac:dyDescent="0.25">
      <c r="A384" s="664"/>
      <c r="B384" s="133" t="s">
        <v>497</v>
      </c>
      <c r="C384" s="178" t="s">
        <v>498</v>
      </c>
      <c r="D384" s="192" t="s">
        <v>339</v>
      </c>
      <c r="E384" s="182">
        <v>173190000</v>
      </c>
      <c r="F384" s="182">
        <v>9553000</v>
      </c>
      <c r="G384" s="178" t="s">
        <v>736</v>
      </c>
      <c r="H384" s="95"/>
      <c r="I384" s="95"/>
      <c r="J384" s="95"/>
      <c r="K384" s="95"/>
      <c r="L384" s="95"/>
      <c r="M384" s="95"/>
      <c r="N384" s="95"/>
      <c r="O384" s="95"/>
      <c r="P384" s="95"/>
      <c r="Q384" s="95"/>
      <c r="R384" s="95"/>
      <c r="S384" s="95"/>
      <c r="T384" s="95"/>
      <c r="U384" s="95"/>
      <c r="V384" s="95"/>
      <c r="W384" s="95"/>
      <c r="X384" s="95"/>
      <c r="Y384" s="95"/>
      <c r="Z384" s="95"/>
      <c r="AA384" s="95"/>
      <c r="AB384" s="95"/>
    </row>
    <row r="385" spans="1:28" ht="75" customHeight="1" x14ac:dyDescent="0.25">
      <c r="A385" s="663" t="s">
        <v>458</v>
      </c>
      <c r="B385" s="118" t="s">
        <v>478</v>
      </c>
      <c r="C385" s="169" t="s">
        <v>479</v>
      </c>
      <c r="D385" s="190" t="s">
        <v>324</v>
      </c>
      <c r="E385" s="191">
        <v>1226257000</v>
      </c>
      <c r="F385" s="182">
        <v>228256284</v>
      </c>
      <c r="G385" s="193" t="s">
        <v>737</v>
      </c>
      <c r="H385" s="95"/>
      <c r="I385" s="95"/>
      <c r="J385" s="95"/>
      <c r="K385" s="95"/>
      <c r="L385" s="95"/>
      <c r="M385" s="95"/>
      <c r="N385" s="95"/>
      <c r="O385" s="95"/>
      <c r="P385" s="95"/>
      <c r="Q385" s="95"/>
      <c r="R385" s="95"/>
      <c r="S385" s="95"/>
      <c r="T385" s="95"/>
      <c r="U385" s="95"/>
      <c r="V385" s="95"/>
      <c r="W385" s="95"/>
      <c r="X385" s="95"/>
      <c r="Y385" s="95"/>
      <c r="Z385" s="95"/>
      <c r="AA385" s="95"/>
      <c r="AB385" s="95"/>
    </row>
    <row r="386" spans="1:28" ht="92.25" customHeight="1" x14ac:dyDescent="0.25">
      <c r="A386" s="653"/>
      <c r="B386" s="125" t="s">
        <v>483</v>
      </c>
      <c r="C386" s="173" t="s">
        <v>484</v>
      </c>
      <c r="D386" s="173" t="s">
        <v>702</v>
      </c>
      <c r="E386" s="175">
        <v>281130000</v>
      </c>
      <c r="F386" s="182">
        <v>57320400</v>
      </c>
      <c r="G386" s="193" t="s">
        <v>733</v>
      </c>
      <c r="H386" s="95"/>
      <c r="I386" s="95"/>
      <c r="J386" s="95"/>
      <c r="K386" s="95"/>
      <c r="L386" s="95"/>
      <c r="M386" s="95"/>
      <c r="N386" s="95"/>
      <c r="O386" s="95"/>
      <c r="P386" s="95"/>
      <c r="Q386" s="95"/>
      <c r="R386" s="95"/>
      <c r="S386" s="95"/>
      <c r="T386" s="95"/>
      <c r="U386" s="95"/>
      <c r="V386" s="95"/>
      <c r="W386" s="95"/>
      <c r="X386" s="95"/>
      <c r="Y386" s="95"/>
      <c r="Z386" s="95"/>
      <c r="AA386" s="95"/>
      <c r="AB386" s="95"/>
    </row>
    <row r="387" spans="1:28" ht="72.75" customHeight="1" x14ac:dyDescent="0.25">
      <c r="A387" s="653"/>
      <c r="B387" s="125" t="s">
        <v>487</v>
      </c>
      <c r="C387" s="173" t="s">
        <v>488</v>
      </c>
      <c r="D387" s="31" t="s">
        <v>335</v>
      </c>
      <c r="E387" s="170">
        <v>143810000</v>
      </c>
      <c r="F387" s="182">
        <v>30281867</v>
      </c>
      <c r="G387" s="193" t="s">
        <v>734</v>
      </c>
      <c r="H387" s="95"/>
      <c r="I387" s="95"/>
      <c r="J387" s="95"/>
      <c r="K387" s="95"/>
      <c r="L387" s="95"/>
      <c r="M387" s="95"/>
      <c r="N387" s="95"/>
      <c r="O387" s="95"/>
      <c r="P387" s="95"/>
      <c r="Q387" s="95"/>
      <c r="R387" s="95"/>
      <c r="S387" s="95"/>
      <c r="T387" s="95"/>
      <c r="U387" s="95"/>
      <c r="V387" s="95"/>
      <c r="W387" s="95"/>
      <c r="X387" s="95"/>
      <c r="Y387" s="95"/>
      <c r="Z387" s="95"/>
      <c r="AA387" s="95"/>
      <c r="AB387" s="95"/>
    </row>
    <row r="388" spans="1:28" ht="68.25" customHeight="1" x14ac:dyDescent="0.25">
      <c r="A388" s="653"/>
      <c r="B388" s="125" t="s">
        <v>492</v>
      </c>
      <c r="C388" s="173" t="s">
        <v>493</v>
      </c>
      <c r="D388" s="31" t="s">
        <v>703</v>
      </c>
      <c r="E388" s="170">
        <v>3655492000</v>
      </c>
      <c r="F388" s="182">
        <v>629273779</v>
      </c>
      <c r="G388" s="193" t="s">
        <v>738</v>
      </c>
      <c r="H388" s="95"/>
      <c r="I388" s="95"/>
      <c r="J388" s="95"/>
      <c r="K388" s="95"/>
      <c r="L388" s="95"/>
      <c r="M388" s="95"/>
      <c r="N388" s="95"/>
      <c r="O388" s="95"/>
      <c r="P388" s="95"/>
      <c r="Q388" s="95"/>
      <c r="R388" s="95"/>
      <c r="S388" s="95"/>
      <c r="T388" s="95"/>
      <c r="U388" s="95"/>
      <c r="V388" s="95"/>
      <c r="W388" s="95"/>
      <c r="X388" s="95"/>
      <c r="Y388" s="95"/>
      <c r="Z388" s="95"/>
      <c r="AA388" s="95"/>
      <c r="AB388" s="95"/>
    </row>
    <row r="389" spans="1:28" ht="61.5" customHeight="1" x14ac:dyDescent="0.25">
      <c r="A389" s="664"/>
      <c r="B389" s="133" t="s">
        <v>497</v>
      </c>
      <c r="C389" s="178" t="s">
        <v>498</v>
      </c>
      <c r="D389" s="192" t="s">
        <v>339</v>
      </c>
      <c r="E389" s="182">
        <v>173190000</v>
      </c>
      <c r="F389" s="182">
        <v>38212000</v>
      </c>
      <c r="G389" s="194" t="s">
        <v>739</v>
      </c>
      <c r="H389" s="95"/>
      <c r="I389" s="95"/>
      <c r="J389" s="95"/>
      <c r="K389" s="95"/>
      <c r="L389" s="95"/>
      <c r="M389" s="95"/>
      <c r="N389" s="95"/>
      <c r="O389" s="95"/>
      <c r="P389" s="95"/>
      <c r="Q389" s="95"/>
      <c r="R389" s="95"/>
      <c r="S389" s="95"/>
      <c r="T389" s="95"/>
      <c r="U389" s="95"/>
      <c r="V389" s="95"/>
      <c r="W389" s="95"/>
      <c r="X389" s="95"/>
      <c r="Y389" s="95"/>
      <c r="Z389" s="95"/>
      <c r="AA389" s="95"/>
      <c r="AB389" s="95"/>
    </row>
    <row r="390" spans="1:28" ht="75.75" customHeight="1" x14ac:dyDescent="0.25">
      <c r="A390" s="663" t="s">
        <v>459</v>
      </c>
      <c r="B390" s="118" t="s">
        <v>478</v>
      </c>
      <c r="C390" s="169" t="s">
        <v>479</v>
      </c>
      <c r="D390" s="190" t="s">
        <v>324</v>
      </c>
      <c r="E390" s="191">
        <v>1226257000</v>
      </c>
      <c r="F390" s="195">
        <v>336555226</v>
      </c>
      <c r="G390" s="193" t="s">
        <v>740</v>
      </c>
      <c r="H390" s="95"/>
      <c r="I390" s="95"/>
      <c r="J390" s="95"/>
      <c r="K390" s="95"/>
      <c r="L390" s="95"/>
      <c r="M390" s="95"/>
      <c r="N390" s="95"/>
      <c r="O390" s="95"/>
      <c r="P390" s="95"/>
      <c r="Q390" s="95"/>
      <c r="R390" s="95"/>
      <c r="S390" s="95"/>
      <c r="T390" s="95"/>
      <c r="U390" s="95"/>
      <c r="V390" s="95"/>
      <c r="W390" s="95"/>
      <c r="X390" s="95"/>
      <c r="Y390" s="95"/>
      <c r="Z390" s="95"/>
      <c r="AA390" s="95"/>
      <c r="AB390" s="95"/>
    </row>
    <row r="391" spans="1:28" ht="75" customHeight="1" x14ac:dyDescent="0.25">
      <c r="A391" s="653"/>
      <c r="B391" s="125" t="s">
        <v>483</v>
      </c>
      <c r="C391" s="173" t="s">
        <v>484</v>
      </c>
      <c r="D391" s="173" t="s">
        <v>702</v>
      </c>
      <c r="E391" s="175">
        <v>281130000</v>
      </c>
      <c r="F391" s="191">
        <v>85996400</v>
      </c>
      <c r="G391" s="196" t="s">
        <v>733</v>
      </c>
      <c r="H391" s="95"/>
      <c r="I391" s="95"/>
      <c r="J391" s="95"/>
      <c r="K391" s="95"/>
      <c r="L391" s="95"/>
      <c r="M391" s="95"/>
      <c r="N391" s="95"/>
      <c r="O391" s="95"/>
      <c r="P391" s="95"/>
      <c r="Q391" s="95"/>
      <c r="R391" s="95"/>
      <c r="S391" s="95"/>
      <c r="T391" s="95"/>
      <c r="U391" s="95"/>
      <c r="V391" s="95"/>
      <c r="W391" s="95"/>
      <c r="X391" s="95"/>
      <c r="Y391" s="95"/>
      <c r="Z391" s="95"/>
      <c r="AA391" s="95"/>
      <c r="AB391" s="95"/>
    </row>
    <row r="392" spans="1:28" ht="87" customHeight="1" x14ac:dyDescent="0.25">
      <c r="A392" s="653"/>
      <c r="B392" s="125" t="s">
        <v>487</v>
      </c>
      <c r="C392" s="173" t="s">
        <v>488</v>
      </c>
      <c r="D392" s="31" t="s">
        <v>335</v>
      </c>
      <c r="E392" s="170">
        <v>143810000</v>
      </c>
      <c r="F392" s="191">
        <v>44950867</v>
      </c>
      <c r="G392" s="196" t="s">
        <v>734</v>
      </c>
      <c r="H392" s="95"/>
      <c r="I392" s="95"/>
      <c r="J392" s="95"/>
      <c r="K392" s="95"/>
      <c r="L392" s="95"/>
      <c r="M392" s="95"/>
      <c r="N392" s="95"/>
      <c r="O392" s="95"/>
      <c r="P392" s="95"/>
      <c r="Q392" s="95"/>
      <c r="R392" s="95"/>
      <c r="S392" s="95"/>
      <c r="T392" s="95"/>
      <c r="U392" s="95"/>
      <c r="V392" s="95"/>
      <c r="W392" s="95"/>
      <c r="X392" s="95"/>
      <c r="Y392" s="95"/>
      <c r="Z392" s="95"/>
      <c r="AA392" s="95"/>
      <c r="AB392" s="95"/>
    </row>
    <row r="393" spans="1:28" ht="90" customHeight="1" x14ac:dyDescent="0.25">
      <c r="A393" s="653"/>
      <c r="B393" s="125" t="s">
        <v>492</v>
      </c>
      <c r="C393" s="173" t="s">
        <v>493</v>
      </c>
      <c r="D393" s="31" t="s">
        <v>703</v>
      </c>
      <c r="E393" s="170">
        <v>3655492000</v>
      </c>
      <c r="F393" s="191">
        <v>661899503</v>
      </c>
      <c r="G393" s="196" t="s">
        <v>741</v>
      </c>
      <c r="H393" s="95"/>
      <c r="I393" s="95"/>
      <c r="J393" s="95"/>
      <c r="K393" s="95"/>
      <c r="L393" s="95"/>
      <c r="M393" s="95"/>
      <c r="N393" s="95"/>
      <c r="O393" s="95"/>
      <c r="P393" s="95"/>
      <c r="Q393" s="95"/>
      <c r="R393" s="95"/>
      <c r="S393" s="95"/>
      <c r="T393" s="95"/>
      <c r="U393" s="95"/>
      <c r="V393" s="95"/>
      <c r="W393" s="95"/>
      <c r="X393" s="95"/>
      <c r="Y393" s="95"/>
      <c r="Z393" s="95"/>
      <c r="AA393" s="95"/>
      <c r="AB393" s="95"/>
    </row>
    <row r="394" spans="1:28" ht="56.25" customHeight="1" x14ac:dyDescent="0.25">
      <c r="A394" s="664"/>
      <c r="B394" s="133" t="s">
        <v>497</v>
      </c>
      <c r="C394" s="178" t="s">
        <v>498</v>
      </c>
      <c r="D394" s="192" t="s">
        <v>339</v>
      </c>
      <c r="E394" s="182">
        <v>173190000</v>
      </c>
      <c r="F394" s="182">
        <v>47765000</v>
      </c>
      <c r="G394" s="197" t="s">
        <v>739</v>
      </c>
      <c r="H394" s="95"/>
      <c r="I394" s="95"/>
      <c r="J394" s="95"/>
      <c r="K394" s="95"/>
      <c r="L394" s="95"/>
      <c r="M394" s="95"/>
      <c r="N394" s="95"/>
      <c r="O394" s="95"/>
      <c r="P394" s="95"/>
      <c r="Q394" s="95"/>
      <c r="R394" s="95"/>
      <c r="S394" s="95"/>
      <c r="T394" s="95"/>
      <c r="U394" s="95"/>
      <c r="V394" s="95"/>
      <c r="W394" s="95"/>
      <c r="X394" s="95"/>
      <c r="Y394" s="95"/>
      <c r="Z394" s="95"/>
      <c r="AA394" s="95"/>
      <c r="AB394" s="95"/>
    </row>
    <row r="395" spans="1:28" ht="81.75" customHeight="1" x14ac:dyDescent="0.25">
      <c r="A395" s="663" t="s">
        <v>460</v>
      </c>
      <c r="B395" s="118" t="s">
        <v>478</v>
      </c>
      <c r="C395" s="169" t="s">
        <v>479</v>
      </c>
      <c r="D395" s="190" t="s">
        <v>324</v>
      </c>
      <c r="E395" s="191">
        <v>1373724000</v>
      </c>
      <c r="F395" s="195">
        <v>457676168</v>
      </c>
      <c r="G395" s="193" t="s">
        <v>742</v>
      </c>
      <c r="H395" s="95"/>
      <c r="I395" s="95"/>
      <c r="J395" s="95"/>
      <c r="K395" s="95"/>
      <c r="L395" s="95"/>
      <c r="M395" s="95"/>
      <c r="N395" s="95"/>
      <c r="O395" s="95"/>
      <c r="P395" s="95"/>
      <c r="Q395" s="95"/>
      <c r="R395" s="95"/>
      <c r="S395" s="95"/>
      <c r="T395" s="95"/>
      <c r="U395" s="95"/>
      <c r="V395" s="95"/>
      <c r="W395" s="95"/>
      <c r="X395" s="95"/>
      <c r="Y395" s="95"/>
      <c r="Z395" s="95"/>
      <c r="AA395" s="95"/>
      <c r="AB395" s="95"/>
    </row>
    <row r="396" spans="1:28" ht="95.25" customHeight="1" x14ac:dyDescent="0.25">
      <c r="A396" s="653"/>
      <c r="B396" s="125" t="s">
        <v>483</v>
      </c>
      <c r="C396" s="173" t="s">
        <v>484</v>
      </c>
      <c r="D396" s="173" t="s">
        <v>702</v>
      </c>
      <c r="E396" s="175">
        <v>281130000</v>
      </c>
      <c r="F396" s="191">
        <v>106078400</v>
      </c>
      <c r="G396" s="196" t="s">
        <v>733</v>
      </c>
      <c r="H396" s="95"/>
      <c r="I396" s="95"/>
      <c r="J396" s="95"/>
      <c r="K396" s="95"/>
      <c r="L396" s="95"/>
      <c r="M396" s="95"/>
      <c r="N396" s="95"/>
      <c r="O396" s="95"/>
      <c r="P396" s="95"/>
      <c r="Q396" s="95"/>
      <c r="R396" s="95"/>
      <c r="S396" s="95"/>
      <c r="T396" s="95"/>
      <c r="U396" s="95"/>
      <c r="V396" s="95"/>
      <c r="W396" s="95"/>
      <c r="X396" s="95"/>
      <c r="Y396" s="95"/>
      <c r="Z396" s="95"/>
      <c r="AA396" s="95"/>
      <c r="AB396" s="95"/>
    </row>
    <row r="397" spans="1:28" ht="62.25" customHeight="1" x14ac:dyDescent="0.25">
      <c r="A397" s="653"/>
      <c r="B397" s="125" t="s">
        <v>487</v>
      </c>
      <c r="C397" s="173" t="s">
        <v>488</v>
      </c>
      <c r="D397" s="31" t="s">
        <v>335</v>
      </c>
      <c r="E397" s="170">
        <v>143810000</v>
      </c>
      <c r="F397" s="191">
        <v>59619867</v>
      </c>
      <c r="G397" s="196" t="s">
        <v>734</v>
      </c>
      <c r="H397" s="95"/>
      <c r="I397" s="95"/>
      <c r="J397" s="95"/>
      <c r="K397" s="95"/>
      <c r="L397" s="95"/>
      <c r="M397" s="95"/>
      <c r="N397" s="95"/>
      <c r="O397" s="95"/>
      <c r="P397" s="95"/>
      <c r="Q397" s="95"/>
      <c r="R397" s="95"/>
      <c r="S397" s="95"/>
      <c r="T397" s="95"/>
      <c r="U397" s="95"/>
      <c r="V397" s="95"/>
      <c r="W397" s="95"/>
      <c r="X397" s="95"/>
      <c r="Y397" s="95"/>
      <c r="Z397" s="95"/>
      <c r="AA397" s="95"/>
      <c r="AB397" s="95"/>
    </row>
    <row r="398" spans="1:28" ht="72" customHeight="1" x14ac:dyDescent="0.25">
      <c r="A398" s="653"/>
      <c r="B398" s="125" t="s">
        <v>492</v>
      </c>
      <c r="C398" s="173" t="s">
        <v>493</v>
      </c>
      <c r="D398" s="31" t="s">
        <v>703</v>
      </c>
      <c r="E398" s="170">
        <v>3508025000</v>
      </c>
      <c r="F398" s="191">
        <v>694948153</v>
      </c>
      <c r="G398" s="196" t="s">
        <v>743</v>
      </c>
      <c r="H398" s="95"/>
      <c r="I398" s="95"/>
      <c r="J398" s="95"/>
      <c r="K398" s="95"/>
      <c r="L398" s="95"/>
      <c r="M398" s="95"/>
      <c r="N398" s="95"/>
      <c r="O398" s="95"/>
      <c r="P398" s="95"/>
      <c r="Q398" s="95"/>
      <c r="R398" s="95"/>
      <c r="S398" s="95"/>
      <c r="T398" s="95"/>
      <c r="U398" s="95"/>
      <c r="V398" s="95"/>
      <c r="W398" s="95"/>
      <c r="X398" s="95"/>
      <c r="Y398" s="95"/>
      <c r="Z398" s="95"/>
      <c r="AA398" s="95"/>
      <c r="AB398" s="95"/>
    </row>
    <row r="399" spans="1:28" ht="80.25" customHeight="1" x14ac:dyDescent="0.25">
      <c r="A399" s="664"/>
      <c r="B399" s="133" t="s">
        <v>497</v>
      </c>
      <c r="C399" s="178" t="s">
        <v>498</v>
      </c>
      <c r="D399" s="192" t="s">
        <v>339</v>
      </c>
      <c r="E399" s="182">
        <v>173190000</v>
      </c>
      <c r="F399" s="191">
        <v>57318000</v>
      </c>
      <c r="G399" s="196" t="s">
        <v>739</v>
      </c>
      <c r="H399" s="95"/>
      <c r="I399" s="95"/>
      <c r="J399" s="95"/>
      <c r="K399" s="95"/>
      <c r="L399" s="95"/>
      <c r="M399" s="95"/>
      <c r="N399" s="95"/>
      <c r="O399" s="95"/>
      <c r="P399" s="95"/>
      <c r="Q399" s="95"/>
      <c r="R399" s="95"/>
      <c r="S399" s="95"/>
      <c r="T399" s="95"/>
      <c r="U399" s="95"/>
      <c r="V399" s="95"/>
      <c r="W399" s="95"/>
      <c r="X399" s="95"/>
      <c r="Y399" s="95"/>
      <c r="Z399" s="95"/>
      <c r="AA399" s="95"/>
      <c r="AB399" s="95"/>
    </row>
    <row r="400" spans="1:28" ht="78" customHeight="1" x14ac:dyDescent="0.25">
      <c r="A400" s="663" t="s">
        <v>447</v>
      </c>
      <c r="B400" s="118" t="s">
        <v>478</v>
      </c>
      <c r="C400" s="169" t="s">
        <v>479</v>
      </c>
      <c r="D400" s="190" t="s">
        <v>324</v>
      </c>
      <c r="E400" s="191">
        <v>1518872206</v>
      </c>
      <c r="F400" s="195">
        <v>572386110</v>
      </c>
      <c r="G400" s="193" t="s">
        <v>737</v>
      </c>
      <c r="H400" s="95"/>
      <c r="I400" s="95"/>
      <c r="J400" s="95"/>
      <c r="K400" s="95"/>
      <c r="L400" s="95"/>
      <c r="M400" s="95"/>
      <c r="N400" s="95"/>
      <c r="O400" s="95"/>
      <c r="P400" s="95"/>
      <c r="Q400" s="95"/>
      <c r="R400" s="95"/>
      <c r="S400" s="95"/>
      <c r="T400" s="95"/>
      <c r="U400" s="95"/>
      <c r="V400" s="95"/>
      <c r="W400" s="95"/>
      <c r="X400" s="95"/>
      <c r="Y400" s="95"/>
      <c r="Z400" s="95"/>
      <c r="AA400" s="95"/>
      <c r="AB400" s="95"/>
    </row>
    <row r="401" spans="1:28" ht="82.5" customHeight="1" x14ac:dyDescent="0.25">
      <c r="A401" s="653"/>
      <c r="B401" s="125" t="s">
        <v>483</v>
      </c>
      <c r="C401" s="173" t="s">
        <v>484</v>
      </c>
      <c r="D401" s="173" t="s">
        <v>702</v>
      </c>
      <c r="E401" s="175">
        <v>328879099</v>
      </c>
      <c r="F401" s="191">
        <v>142911800</v>
      </c>
      <c r="G401" s="196" t="s">
        <v>733</v>
      </c>
      <c r="H401" s="95"/>
      <c r="I401" s="95"/>
      <c r="J401" s="95"/>
      <c r="K401" s="95"/>
      <c r="L401" s="95"/>
      <c r="M401" s="95"/>
      <c r="N401" s="95"/>
      <c r="O401" s="95"/>
      <c r="P401" s="95"/>
      <c r="Q401" s="95"/>
      <c r="R401" s="95"/>
      <c r="S401" s="95"/>
      <c r="T401" s="95"/>
      <c r="U401" s="95"/>
      <c r="V401" s="95"/>
      <c r="W401" s="95"/>
      <c r="X401" s="95"/>
      <c r="Y401" s="95"/>
      <c r="Z401" s="95"/>
      <c r="AA401" s="95"/>
      <c r="AB401" s="95"/>
    </row>
    <row r="402" spans="1:28" ht="66" customHeight="1" x14ac:dyDescent="0.25">
      <c r="A402" s="653"/>
      <c r="B402" s="125" t="s">
        <v>487</v>
      </c>
      <c r="C402" s="173" t="s">
        <v>488</v>
      </c>
      <c r="D402" s="31" t="s">
        <v>335</v>
      </c>
      <c r="E402" s="170">
        <v>178222333</v>
      </c>
      <c r="F402" s="191">
        <v>74288867</v>
      </c>
      <c r="G402" s="196" t="s">
        <v>734</v>
      </c>
      <c r="H402" s="95"/>
      <c r="I402" s="95"/>
      <c r="J402" s="95"/>
      <c r="K402" s="95"/>
      <c r="L402" s="95"/>
      <c r="M402" s="95"/>
      <c r="N402" s="95"/>
      <c r="O402" s="95"/>
      <c r="P402" s="95"/>
      <c r="Q402" s="95"/>
      <c r="R402" s="95"/>
      <c r="S402" s="95"/>
      <c r="T402" s="95"/>
      <c r="U402" s="95"/>
      <c r="V402" s="95"/>
      <c r="W402" s="95"/>
      <c r="X402" s="95"/>
      <c r="Y402" s="95"/>
      <c r="Z402" s="95"/>
      <c r="AA402" s="95"/>
      <c r="AB402" s="95"/>
    </row>
    <row r="403" spans="1:28" ht="66" customHeight="1" x14ac:dyDescent="0.25">
      <c r="A403" s="653"/>
      <c r="B403" s="125" t="s">
        <v>492</v>
      </c>
      <c r="C403" s="173" t="s">
        <v>493</v>
      </c>
      <c r="D403" s="31" t="s">
        <v>703</v>
      </c>
      <c r="E403" s="170">
        <v>3241510329</v>
      </c>
      <c r="F403" s="191">
        <v>726615503</v>
      </c>
      <c r="G403" s="196" t="s">
        <v>744</v>
      </c>
      <c r="H403" s="95"/>
      <c r="I403" s="95"/>
      <c r="J403" s="95"/>
      <c r="K403" s="95"/>
      <c r="L403" s="95"/>
      <c r="M403" s="95"/>
      <c r="N403" s="95"/>
      <c r="O403" s="95"/>
      <c r="P403" s="95"/>
      <c r="Q403" s="95"/>
      <c r="R403" s="95"/>
      <c r="S403" s="95"/>
      <c r="T403" s="95"/>
      <c r="U403" s="95"/>
      <c r="V403" s="95"/>
      <c r="W403" s="95"/>
      <c r="X403" s="95"/>
      <c r="Y403" s="95"/>
      <c r="Z403" s="95"/>
      <c r="AA403" s="95"/>
      <c r="AB403" s="95"/>
    </row>
    <row r="404" spans="1:28" ht="80.25" customHeight="1" x14ac:dyDescent="0.25">
      <c r="A404" s="664"/>
      <c r="B404" s="133" t="s">
        <v>497</v>
      </c>
      <c r="C404" s="178" t="s">
        <v>498</v>
      </c>
      <c r="D404" s="192" t="s">
        <v>339</v>
      </c>
      <c r="E404" s="182">
        <v>212395033</v>
      </c>
      <c r="F404" s="191">
        <v>66871000</v>
      </c>
      <c r="G404" s="196" t="s">
        <v>739</v>
      </c>
      <c r="H404" s="95"/>
      <c r="I404" s="95"/>
      <c r="J404" s="95"/>
      <c r="K404" s="95"/>
      <c r="L404" s="95"/>
      <c r="M404" s="95"/>
      <c r="N404" s="95"/>
      <c r="O404" s="95"/>
      <c r="P404" s="95"/>
      <c r="Q404" s="95"/>
      <c r="R404" s="95"/>
      <c r="S404" s="95"/>
      <c r="T404" s="95"/>
      <c r="U404" s="95"/>
      <c r="V404" s="95"/>
      <c r="W404" s="95"/>
      <c r="X404" s="95"/>
      <c r="Y404" s="95"/>
      <c r="Z404" s="95"/>
      <c r="AA404" s="95"/>
      <c r="AB404" s="95"/>
    </row>
    <row r="405" spans="1:28" ht="80.25" customHeight="1" x14ac:dyDescent="0.25">
      <c r="A405" s="663" t="s">
        <v>448</v>
      </c>
      <c r="B405" s="118" t="s">
        <v>478</v>
      </c>
      <c r="C405" s="169" t="s">
        <v>479</v>
      </c>
      <c r="D405" s="190" t="s">
        <v>324</v>
      </c>
      <c r="E405" s="191">
        <v>1518872206</v>
      </c>
      <c r="F405" s="195">
        <v>687773119</v>
      </c>
      <c r="G405" s="193" t="s">
        <v>737</v>
      </c>
      <c r="H405" s="95"/>
      <c r="I405" s="95"/>
      <c r="J405" s="95"/>
      <c r="K405" s="95"/>
      <c r="L405" s="95"/>
      <c r="M405" s="95"/>
      <c r="N405" s="95"/>
      <c r="O405" s="95"/>
      <c r="P405" s="95"/>
      <c r="Q405" s="95"/>
      <c r="R405" s="95"/>
      <c r="S405" s="95"/>
      <c r="T405" s="95"/>
      <c r="U405" s="95"/>
      <c r="V405" s="95"/>
      <c r="W405" s="95"/>
      <c r="X405" s="95"/>
      <c r="Y405" s="95"/>
      <c r="Z405" s="95"/>
      <c r="AA405" s="95"/>
      <c r="AB405" s="95"/>
    </row>
    <row r="406" spans="1:28" ht="80.25" customHeight="1" x14ac:dyDescent="0.25">
      <c r="A406" s="653"/>
      <c r="B406" s="125" t="s">
        <v>483</v>
      </c>
      <c r="C406" s="173" t="s">
        <v>484</v>
      </c>
      <c r="D406" s="173" t="s">
        <v>702</v>
      </c>
      <c r="E406" s="175">
        <v>328879099</v>
      </c>
      <c r="F406" s="191">
        <v>171587800</v>
      </c>
      <c r="G406" s="196" t="s">
        <v>733</v>
      </c>
      <c r="H406" s="95"/>
      <c r="I406" s="95"/>
      <c r="J406" s="95"/>
      <c r="K406" s="95"/>
      <c r="L406" s="95"/>
      <c r="M406" s="95"/>
      <c r="N406" s="95"/>
      <c r="O406" s="95"/>
      <c r="P406" s="95"/>
      <c r="Q406" s="95"/>
      <c r="R406" s="95"/>
      <c r="S406" s="95"/>
      <c r="T406" s="95"/>
      <c r="U406" s="95"/>
      <c r="V406" s="95"/>
      <c r="W406" s="95"/>
      <c r="X406" s="95"/>
      <c r="Y406" s="95"/>
      <c r="Z406" s="95"/>
      <c r="AA406" s="95"/>
      <c r="AB406" s="95"/>
    </row>
    <row r="407" spans="1:28" ht="80.25" customHeight="1" x14ac:dyDescent="0.25">
      <c r="A407" s="653"/>
      <c r="B407" s="125" t="s">
        <v>487</v>
      </c>
      <c r="C407" s="173" t="s">
        <v>488</v>
      </c>
      <c r="D407" s="31" t="s">
        <v>335</v>
      </c>
      <c r="E407" s="170">
        <v>178222333</v>
      </c>
      <c r="F407" s="191">
        <v>88957867</v>
      </c>
      <c r="G407" s="196" t="s">
        <v>734</v>
      </c>
      <c r="H407" s="95"/>
      <c r="I407" s="95"/>
      <c r="J407" s="95"/>
      <c r="K407" s="95"/>
      <c r="L407" s="95"/>
      <c r="M407" s="95"/>
      <c r="N407" s="95"/>
      <c r="O407" s="95"/>
      <c r="P407" s="95"/>
      <c r="Q407" s="95"/>
      <c r="R407" s="95"/>
      <c r="S407" s="95"/>
      <c r="T407" s="95"/>
      <c r="U407" s="95"/>
      <c r="V407" s="95"/>
      <c r="W407" s="95"/>
      <c r="X407" s="95"/>
      <c r="Y407" s="95"/>
      <c r="Z407" s="95"/>
      <c r="AA407" s="95"/>
      <c r="AB407" s="95"/>
    </row>
    <row r="408" spans="1:28" ht="80.25" customHeight="1" x14ac:dyDescent="0.25">
      <c r="A408" s="653"/>
      <c r="B408" s="125" t="s">
        <v>492</v>
      </c>
      <c r="C408" s="173" t="s">
        <v>493</v>
      </c>
      <c r="D408" s="31" t="s">
        <v>703</v>
      </c>
      <c r="E408" s="170">
        <v>3241510329</v>
      </c>
      <c r="F408" s="191">
        <v>1134084419</v>
      </c>
      <c r="G408" s="196" t="s">
        <v>744</v>
      </c>
      <c r="H408" s="95"/>
      <c r="I408" s="95"/>
      <c r="J408" s="95"/>
      <c r="K408" s="95"/>
      <c r="L408" s="95"/>
      <c r="M408" s="95"/>
      <c r="N408" s="95"/>
      <c r="O408" s="95"/>
      <c r="P408" s="95"/>
      <c r="Q408" s="95"/>
      <c r="R408" s="95"/>
      <c r="S408" s="95"/>
      <c r="T408" s="95"/>
      <c r="U408" s="95"/>
      <c r="V408" s="95"/>
      <c r="W408" s="95"/>
      <c r="X408" s="95"/>
      <c r="Y408" s="95"/>
      <c r="Z408" s="95"/>
      <c r="AA408" s="95"/>
      <c r="AB408" s="95"/>
    </row>
    <row r="409" spans="1:28" ht="59.25" customHeight="1" x14ac:dyDescent="0.25">
      <c r="A409" s="664"/>
      <c r="B409" s="133" t="s">
        <v>497</v>
      </c>
      <c r="C409" s="178" t="s">
        <v>498</v>
      </c>
      <c r="D409" s="192" t="s">
        <v>339</v>
      </c>
      <c r="E409" s="182">
        <v>212395033</v>
      </c>
      <c r="F409" s="191">
        <v>105083000</v>
      </c>
      <c r="G409" s="196" t="s">
        <v>739</v>
      </c>
      <c r="H409" s="95"/>
      <c r="I409" s="95"/>
      <c r="J409" s="95"/>
      <c r="K409" s="95"/>
      <c r="L409" s="95"/>
      <c r="M409" s="95"/>
      <c r="N409" s="95"/>
      <c r="O409" s="95"/>
      <c r="P409" s="95"/>
      <c r="Q409" s="95"/>
      <c r="R409" s="95"/>
      <c r="S409" s="95"/>
      <c r="T409" s="95"/>
      <c r="U409" s="95"/>
      <c r="V409" s="95"/>
      <c r="W409" s="95"/>
      <c r="X409" s="95"/>
      <c r="Y409" s="95"/>
      <c r="Z409" s="95"/>
      <c r="AA409" s="95"/>
      <c r="AB409" s="95"/>
    </row>
    <row r="410" spans="1:28" ht="48.75" customHeight="1" x14ac:dyDescent="0.25">
      <c r="A410" s="663" t="s">
        <v>449</v>
      </c>
      <c r="B410" s="118" t="s">
        <v>478</v>
      </c>
      <c r="C410" s="169" t="s">
        <v>479</v>
      </c>
      <c r="D410" s="190" t="s">
        <v>324</v>
      </c>
      <c r="E410" s="191">
        <v>1508641107</v>
      </c>
      <c r="F410" s="195">
        <v>823126721</v>
      </c>
      <c r="G410" s="193" t="s">
        <v>737</v>
      </c>
      <c r="H410" s="95"/>
      <c r="I410" s="95"/>
      <c r="J410" s="95"/>
      <c r="K410" s="95"/>
      <c r="L410" s="95"/>
      <c r="M410" s="95"/>
      <c r="N410" s="95"/>
      <c r="O410" s="95"/>
      <c r="P410" s="95"/>
      <c r="Q410" s="95"/>
      <c r="R410" s="95"/>
      <c r="S410" s="95"/>
      <c r="T410" s="95"/>
      <c r="U410" s="95"/>
      <c r="V410" s="95"/>
      <c r="W410" s="95"/>
      <c r="X410" s="95"/>
      <c r="Y410" s="95"/>
      <c r="Z410" s="95"/>
      <c r="AA410" s="95"/>
      <c r="AB410" s="95"/>
    </row>
    <row r="411" spans="1:28" ht="77.25" customHeight="1" x14ac:dyDescent="0.25">
      <c r="A411" s="653"/>
      <c r="B411" s="125" t="s">
        <v>483</v>
      </c>
      <c r="C411" s="173" t="s">
        <v>484</v>
      </c>
      <c r="D411" s="173" t="s">
        <v>702</v>
      </c>
      <c r="E411" s="175">
        <v>328879099</v>
      </c>
      <c r="F411" s="191">
        <v>200700400</v>
      </c>
      <c r="G411" s="196" t="s">
        <v>733</v>
      </c>
      <c r="H411" s="95"/>
      <c r="I411" s="95"/>
      <c r="J411" s="95"/>
      <c r="K411" s="95"/>
      <c r="L411" s="95"/>
      <c r="M411" s="95"/>
      <c r="N411" s="95"/>
      <c r="O411" s="95"/>
      <c r="P411" s="95"/>
      <c r="Q411" s="95"/>
      <c r="R411" s="95"/>
      <c r="S411" s="95"/>
      <c r="T411" s="95"/>
      <c r="U411" s="95"/>
      <c r="V411" s="95"/>
      <c r="W411" s="95"/>
      <c r="X411" s="95"/>
      <c r="Y411" s="95"/>
      <c r="Z411" s="95"/>
      <c r="AA411" s="95"/>
      <c r="AB411" s="95"/>
    </row>
    <row r="412" spans="1:28" ht="58.5" customHeight="1" x14ac:dyDescent="0.25">
      <c r="A412" s="653"/>
      <c r="B412" s="125" t="s">
        <v>487</v>
      </c>
      <c r="C412" s="173" t="s">
        <v>488</v>
      </c>
      <c r="D412" s="31" t="s">
        <v>335</v>
      </c>
      <c r="E412" s="170">
        <v>178222333</v>
      </c>
      <c r="F412" s="191">
        <v>103626867</v>
      </c>
      <c r="G412" s="196" t="s">
        <v>734</v>
      </c>
      <c r="H412" s="95"/>
      <c r="I412" s="95"/>
      <c r="J412" s="95"/>
      <c r="K412" s="95"/>
      <c r="L412" s="95"/>
      <c r="M412" s="95"/>
      <c r="N412" s="95"/>
      <c r="O412" s="95"/>
      <c r="P412" s="95"/>
      <c r="Q412" s="95"/>
      <c r="R412" s="95"/>
      <c r="S412" s="95"/>
      <c r="T412" s="95"/>
      <c r="U412" s="95"/>
      <c r="V412" s="95"/>
      <c r="W412" s="95"/>
      <c r="X412" s="95"/>
      <c r="Y412" s="95"/>
      <c r="Z412" s="95"/>
      <c r="AA412" s="95"/>
      <c r="AB412" s="95"/>
    </row>
    <row r="413" spans="1:28" ht="66" customHeight="1" x14ac:dyDescent="0.25">
      <c r="A413" s="653"/>
      <c r="B413" s="125" t="s">
        <v>492</v>
      </c>
      <c r="C413" s="173" t="s">
        <v>493</v>
      </c>
      <c r="D413" s="31" t="s">
        <v>703</v>
      </c>
      <c r="E413" s="170">
        <v>3277534528</v>
      </c>
      <c r="F413" s="191">
        <v>1233101586</v>
      </c>
      <c r="G413" s="196" t="s">
        <v>745</v>
      </c>
      <c r="H413" s="95"/>
      <c r="I413" s="95"/>
      <c r="J413" s="95"/>
      <c r="K413" s="95"/>
      <c r="L413" s="95"/>
      <c r="M413" s="95"/>
      <c r="N413" s="95"/>
      <c r="O413" s="95"/>
      <c r="P413" s="95"/>
      <c r="Q413" s="95"/>
      <c r="R413" s="95"/>
      <c r="S413" s="95"/>
      <c r="T413" s="95"/>
      <c r="U413" s="95"/>
      <c r="V413" s="95"/>
      <c r="W413" s="95"/>
      <c r="X413" s="95"/>
      <c r="Y413" s="95"/>
      <c r="Z413" s="95"/>
      <c r="AA413" s="95"/>
      <c r="AB413" s="95"/>
    </row>
    <row r="414" spans="1:28" ht="75.75" customHeight="1" x14ac:dyDescent="0.25">
      <c r="A414" s="664"/>
      <c r="B414" s="133" t="s">
        <v>497</v>
      </c>
      <c r="C414" s="178" t="s">
        <v>498</v>
      </c>
      <c r="D414" s="192" t="s">
        <v>339</v>
      </c>
      <c r="E414" s="182">
        <v>186601933</v>
      </c>
      <c r="F414" s="191">
        <v>114636000</v>
      </c>
      <c r="G414" s="196" t="s">
        <v>739</v>
      </c>
      <c r="H414" s="95"/>
      <c r="I414" s="95"/>
      <c r="J414" s="95"/>
      <c r="K414" s="95"/>
      <c r="L414" s="95"/>
      <c r="M414" s="95"/>
      <c r="N414" s="95"/>
      <c r="O414" s="95"/>
      <c r="P414" s="95"/>
      <c r="Q414" s="95"/>
      <c r="R414" s="95"/>
      <c r="S414" s="95"/>
      <c r="T414" s="95"/>
      <c r="U414" s="95"/>
      <c r="V414" s="95"/>
      <c r="W414" s="95"/>
      <c r="X414" s="95"/>
      <c r="Y414" s="95"/>
      <c r="Z414" s="95"/>
      <c r="AA414" s="95"/>
      <c r="AB414" s="95"/>
    </row>
    <row r="415" spans="1:28" ht="75.75" customHeight="1" x14ac:dyDescent="0.25">
      <c r="A415" s="663" t="s">
        <v>450</v>
      </c>
      <c r="B415" s="118" t="s">
        <v>478</v>
      </c>
      <c r="C415" s="169" t="s">
        <v>479</v>
      </c>
      <c r="D415" s="190" t="s">
        <v>324</v>
      </c>
      <c r="E415" s="191">
        <v>1508641107</v>
      </c>
      <c r="F415" s="195">
        <v>966285329</v>
      </c>
      <c r="G415" s="193" t="s">
        <v>737</v>
      </c>
      <c r="H415" s="95"/>
      <c r="I415" s="95"/>
      <c r="J415" s="95"/>
      <c r="K415" s="95"/>
      <c r="L415" s="95"/>
      <c r="M415" s="95"/>
      <c r="N415" s="95"/>
      <c r="O415" s="95"/>
      <c r="P415" s="95"/>
      <c r="Q415" s="95"/>
      <c r="R415" s="95"/>
      <c r="S415" s="95"/>
      <c r="T415" s="95"/>
      <c r="U415" s="95"/>
      <c r="V415" s="95"/>
      <c r="W415" s="95"/>
      <c r="X415" s="95"/>
      <c r="Y415" s="95"/>
      <c r="Z415" s="95"/>
      <c r="AA415" s="95"/>
      <c r="AB415" s="95"/>
    </row>
    <row r="416" spans="1:28" ht="83.25" customHeight="1" x14ac:dyDescent="0.25">
      <c r="A416" s="653"/>
      <c r="B416" s="125" t="s">
        <v>483</v>
      </c>
      <c r="C416" s="173" t="s">
        <v>484</v>
      </c>
      <c r="D416" s="173" t="s">
        <v>702</v>
      </c>
      <c r="E416" s="175">
        <v>328879099</v>
      </c>
      <c r="F416" s="191">
        <v>229376400</v>
      </c>
      <c r="G416" s="196" t="s">
        <v>733</v>
      </c>
      <c r="H416" s="95"/>
      <c r="I416" s="95"/>
      <c r="J416" s="95"/>
      <c r="K416" s="95"/>
      <c r="L416" s="95"/>
      <c r="M416" s="95"/>
      <c r="N416" s="95"/>
      <c r="O416" s="95"/>
      <c r="P416" s="95"/>
      <c r="Q416" s="95"/>
      <c r="R416" s="95"/>
      <c r="S416" s="95"/>
      <c r="T416" s="95"/>
      <c r="U416" s="95"/>
      <c r="V416" s="95"/>
      <c r="W416" s="95"/>
      <c r="X416" s="95"/>
      <c r="Y416" s="95"/>
      <c r="Z416" s="95"/>
      <c r="AA416" s="95"/>
      <c r="AB416" s="95"/>
    </row>
    <row r="417" spans="1:28" ht="60" customHeight="1" x14ac:dyDescent="0.25">
      <c r="A417" s="653"/>
      <c r="B417" s="125" t="s">
        <v>487</v>
      </c>
      <c r="C417" s="173" t="s">
        <v>488</v>
      </c>
      <c r="D417" s="31" t="s">
        <v>335</v>
      </c>
      <c r="E417" s="170">
        <v>178222333</v>
      </c>
      <c r="F417" s="191">
        <v>118295867</v>
      </c>
      <c r="G417" s="196" t="s">
        <v>734</v>
      </c>
      <c r="H417" s="95"/>
      <c r="I417" s="95"/>
      <c r="J417" s="95"/>
      <c r="K417" s="95"/>
      <c r="L417" s="95"/>
      <c r="M417" s="95"/>
      <c r="N417" s="95"/>
      <c r="O417" s="95"/>
      <c r="P417" s="95"/>
      <c r="Q417" s="95"/>
      <c r="R417" s="95"/>
      <c r="S417" s="95"/>
      <c r="T417" s="95"/>
      <c r="U417" s="95"/>
      <c r="V417" s="95"/>
      <c r="W417" s="95"/>
      <c r="X417" s="95"/>
      <c r="Y417" s="95"/>
      <c r="Z417" s="95"/>
      <c r="AA417" s="95"/>
      <c r="AB417" s="95"/>
    </row>
    <row r="418" spans="1:28" ht="67.5" customHeight="1" x14ac:dyDescent="0.25">
      <c r="A418" s="653"/>
      <c r="B418" s="125" t="s">
        <v>492</v>
      </c>
      <c r="C418" s="173" t="s">
        <v>493</v>
      </c>
      <c r="D418" s="31" t="s">
        <v>703</v>
      </c>
      <c r="E418" s="191">
        <v>3277534528</v>
      </c>
      <c r="F418" s="191">
        <v>1886919500</v>
      </c>
      <c r="G418" s="198" t="s">
        <v>745</v>
      </c>
      <c r="H418" s="95"/>
      <c r="I418" s="95"/>
      <c r="J418" s="95"/>
      <c r="K418" s="95"/>
      <c r="L418" s="95"/>
      <c r="M418" s="95"/>
      <c r="N418" s="95"/>
      <c r="O418" s="95"/>
      <c r="P418" s="95"/>
      <c r="Q418" s="95"/>
      <c r="R418" s="95"/>
      <c r="S418" s="95"/>
      <c r="T418" s="95"/>
      <c r="U418" s="95"/>
      <c r="V418" s="95"/>
      <c r="W418" s="95"/>
      <c r="X418" s="95"/>
      <c r="Y418" s="95"/>
      <c r="Z418" s="95"/>
      <c r="AA418" s="95"/>
      <c r="AB418" s="95"/>
    </row>
    <row r="419" spans="1:28" ht="71.25" customHeight="1" x14ac:dyDescent="0.25">
      <c r="A419" s="664"/>
      <c r="B419" s="133" t="s">
        <v>497</v>
      </c>
      <c r="C419" s="178" t="s">
        <v>498</v>
      </c>
      <c r="D419" s="192" t="s">
        <v>339</v>
      </c>
      <c r="E419" s="170">
        <v>186601933</v>
      </c>
      <c r="F419" s="170">
        <v>143295000</v>
      </c>
      <c r="G419" s="199" t="s">
        <v>739</v>
      </c>
      <c r="H419" s="95"/>
      <c r="I419" s="95"/>
      <c r="J419" s="95"/>
      <c r="K419" s="95"/>
      <c r="L419" s="95"/>
      <c r="M419" s="95"/>
      <c r="N419" s="95"/>
      <c r="O419" s="95"/>
      <c r="P419" s="95"/>
      <c r="Q419" s="95"/>
      <c r="R419" s="95"/>
      <c r="S419" s="95"/>
      <c r="T419" s="95"/>
      <c r="U419" s="95"/>
      <c r="V419" s="95"/>
      <c r="W419" s="95"/>
      <c r="X419" s="95"/>
      <c r="Y419" s="95"/>
      <c r="Z419" s="95"/>
      <c r="AA419" s="95"/>
      <c r="AB419" s="95"/>
    </row>
    <row r="420" spans="1:28" ht="15.75" customHeight="1" x14ac:dyDescent="0.25">
      <c r="A420" s="663" t="s">
        <v>451</v>
      </c>
      <c r="B420" s="118" t="s">
        <v>478</v>
      </c>
      <c r="C420" s="169" t="s">
        <v>479</v>
      </c>
      <c r="D420" s="190" t="s">
        <v>324</v>
      </c>
      <c r="E420" s="191">
        <v>1506458107</v>
      </c>
      <c r="F420" s="195">
        <v>1110854271</v>
      </c>
      <c r="G420" s="193" t="s">
        <v>737</v>
      </c>
      <c r="H420" s="95"/>
      <c r="I420" s="95"/>
      <c r="J420" s="95"/>
      <c r="K420" s="95"/>
      <c r="L420" s="95"/>
      <c r="M420" s="95"/>
      <c r="N420" s="95"/>
      <c r="O420" s="95"/>
      <c r="P420" s="95"/>
      <c r="Q420" s="95"/>
      <c r="R420" s="95"/>
      <c r="S420" s="95"/>
      <c r="T420" s="95"/>
      <c r="U420" s="95"/>
      <c r="V420" s="95"/>
      <c r="W420" s="95"/>
      <c r="X420" s="95"/>
      <c r="Y420" s="95"/>
      <c r="Z420" s="95"/>
      <c r="AA420" s="95"/>
      <c r="AB420" s="95"/>
    </row>
    <row r="421" spans="1:28" ht="15.75" customHeight="1" x14ac:dyDescent="0.25">
      <c r="A421" s="653"/>
      <c r="B421" s="125" t="s">
        <v>483</v>
      </c>
      <c r="C421" s="173" t="s">
        <v>484</v>
      </c>
      <c r="D421" s="173" t="s">
        <v>702</v>
      </c>
      <c r="E421" s="175">
        <v>331062099</v>
      </c>
      <c r="F421" s="191">
        <v>258052400</v>
      </c>
      <c r="G421" s="196" t="s">
        <v>733</v>
      </c>
      <c r="H421" s="95"/>
      <c r="I421" s="95"/>
      <c r="J421" s="95"/>
      <c r="K421" s="95"/>
      <c r="L421" s="95"/>
      <c r="M421" s="95"/>
      <c r="N421" s="95"/>
      <c r="O421" s="95"/>
      <c r="P421" s="95"/>
      <c r="Q421" s="95"/>
      <c r="R421" s="95"/>
      <c r="S421" s="95"/>
      <c r="T421" s="95"/>
      <c r="U421" s="95"/>
      <c r="V421" s="95"/>
      <c r="W421" s="95"/>
      <c r="X421" s="95"/>
      <c r="Y421" s="95"/>
      <c r="Z421" s="95"/>
      <c r="AA421" s="95"/>
      <c r="AB421" s="95"/>
    </row>
    <row r="422" spans="1:28" ht="15.75" customHeight="1" x14ac:dyDescent="0.25">
      <c r="A422" s="653"/>
      <c r="B422" s="125" t="s">
        <v>487</v>
      </c>
      <c r="C422" s="173" t="s">
        <v>488</v>
      </c>
      <c r="D422" s="31" t="s">
        <v>335</v>
      </c>
      <c r="E422" s="170">
        <v>178222333</v>
      </c>
      <c r="F422" s="191">
        <v>132964867</v>
      </c>
      <c r="G422" s="196" t="s">
        <v>734</v>
      </c>
      <c r="H422" s="95"/>
      <c r="I422" s="95"/>
      <c r="J422" s="95"/>
      <c r="K422" s="95"/>
      <c r="L422" s="95"/>
      <c r="M422" s="95"/>
      <c r="N422" s="95"/>
      <c r="O422" s="95"/>
      <c r="P422" s="95"/>
      <c r="Q422" s="95"/>
      <c r="R422" s="95"/>
      <c r="S422" s="95"/>
      <c r="T422" s="95"/>
      <c r="U422" s="95"/>
      <c r="V422" s="95"/>
      <c r="W422" s="95"/>
      <c r="X422" s="95"/>
      <c r="Y422" s="95"/>
      <c r="Z422" s="95"/>
      <c r="AA422" s="95"/>
      <c r="AB422" s="95"/>
    </row>
    <row r="423" spans="1:28" ht="15.75" customHeight="1" x14ac:dyDescent="0.25">
      <c r="A423" s="653"/>
      <c r="B423" s="125" t="s">
        <v>492</v>
      </c>
      <c r="C423" s="173" t="s">
        <v>493</v>
      </c>
      <c r="D423" s="31" t="s">
        <v>703</v>
      </c>
      <c r="E423" s="191">
        <v>3277534528</v>
      </c>
      <c r="F423" s="191">
        <v>2018953080</v>
      </c>
      <c r="G423" s="198" t="s">
        <v>745</v>
      </c>
      <c r="H423" s="95"/>
      <c r="I423" s="95"/>
      <c r="J423" s="95"/>
      <c r="K423" s="95"/>
      <c r="L423" s="95"/>
      <c r="M423" s="95"/>
      <c r="N423" s="95"/>
      <c r="O423" s="95"/>
      <c r="P423" s="95"/>
      <c r="Q423" s="95"/>
      <c r="R423" s="95"/>
      <c r="S423" s="95"/>
      <c r="T423" s="95"/>
      <c r="U423" s="95"/>
      <c r="V423" s="95"/>
      <c r="W423" s="95"/>
      <c r="X423" s="95"/>
      <c r="Y423" s="95"/>
      <c r="Z423" s="95"/>
      <c r="AA423" s="95"/>
      <c r="AB423" s="95"/>
    </row>
    <row r="424" spans="1:28" ht="15.75" customHeight="1" x14ac:dyDescent="0.25">
      <c r="A424" s="664"/>
      <c r="B424" s="133" t="s">
        <v>497</v>
      </c>
      <c r="C424" s="178" t="s">
        <v>498</v>
      </c>
      <c r="D424" s="192" t="s">
        <v>339</v>
      </c>
      <c r="E424" s="170">
        <v>186601933</v>
      </c>
      <c r="F424" s="170">
        <v>152848000</v>
      </c>
      <c r="G424" s="199" t="s">
        <v>739</v>
      </c>
      <c r="H424" s="95"/>
      <c r="I424" s="95"/>
      <c r="J424" s="95"/>
      <c r="K424" s="95"/>
      <c r="L424" s="95"/>
      <c r="M424" s="95"/>
      <c r="N424" s="95"/>
      <c r="O424" s="95"/>
      <c r="P424" s="95"/>
      <c r="Q424" s="95"/>
      <c r="R424" s="95"/>
      <c r="S424" s="95"/>
      <c r="T424" s="95"/>
      <c r="U424" s="95"/>
      <c r="V424" s="95"/>
      <c r="W424" s="95"/>
      <c r="X424" s="95"/>
      <c r="Y424" s="95"/>
      <c r="Z424" s="95"/>
      <c r="AA424" s="95"/>
      <c r="AB424" s="95"/>
    </row>
    <row r="425" spans="1:28" ht="15.75" customHeight="1" x14ac:dyDescent="0.25">
      <c r="A425" s="663" t="s">
        <v>452</v>
      </c>
      <c r="B425" s="118" t="s">
        <v>478</v>
      </c>
      <c r="C425" s="169" t="s">
        <v>479</v>
      </c>
      <c r="D425" s="190" t="s">
        <v>324</v>
      </c>
      <c r="E425" s="191">
        <v>1545541914.6666665</v>
      </c>
      <c r="F425" s="195">
        <v>1324998213</v>
      </c>
      <c r="G425" s="193" t="s">
        <v>737</v>
      </c>
      <c r="H425" s="95"/>
      <c r="I425" s="95"/>
      <c r="J425" s="95"/>
      <c r="K425" s="95"/>
      <c r="L425" s="95"/>
      <c r="M425" s="95"/>
      <c r="N425" s="95"/>
      <c r="O425" s="95"/>
      <c r="P425" s="95"/>
      <c r="Q425" s="95"/>
      <c r="R425" s="95"/>
      <c r="S425" s="95"/>
      <c r="T425" s="95"/>
      <c r="U425" s="95"/>
      <c r="V425" s="95"/>
      <c r="W425" s="95"/>
      <c r="X425" s="95"/>
      <c r="Y425" s="95"/>
      <c r="Z425" s="95"/>
      <c r="AA425" s="95"/>
      <c r="AB425" s="95"/>
    </row>
    <row r="426" spans="1:28" ht="15.75" customHeight="1" x14ac:dyDescent="0.25">
      <c r="A426" s="653"/>
      <c r="B426" s="125" t="s">
        <v>483</v>
      </c>
      <c r="C426" s="173" t="s">
        <v>484</v>
      </c>
      <c r="D426" s="173" t="s">
        <v>702</v>
      </c>
      <c r="E426" s="175">
        <v>331062099.33333331</v>
      </c>
      <c r="F426" s="191">
        <v>315404400</v>
      </c>
      <c r="G426" s="196" t="s">
        <v>733</v>
      </c>
      <c r="H426" s="95"/>
      <c r="I426" s="95"/>
      <c r="J426" s="95"/>
      <c r="K426" s="95"/>
      <c r="L426" s="95"/>
      <c r="M426" s="95"/>
      <c r="N426" s="95"/>
      <c r="O426" s="95"/>
      <c r="P426" s="95"/>
      <c r="Q426" s="95"/>
      <c r="R426" s="95"/>
      <c r="S426" s="95"/>
      <c r="T426" s="95"/>
      <c r="U426" s="95"/>
      <c r="V426" s="95"/>
      <c r="W426" s="95"/>
      <c r="X426" s="95"/>
      <c r="Y426" s="95"/>
      <c r="Z426" s="95"/>
      <c r="AA426" s="95"/>
      <c r="AB426" s="95"/>
    </row>
    <row r="427" spans="1:28" ht="15.75" customHeight="1" x14ac:dyDescent="0.25">
      <c r="A427" s="653"/>
      <c r="B427" s="125" t="s">
        <v>487</v>
      </c>
      <c r="C427" s="173" t="s">
        <v>488</v>
      </c>
      <c r="D427" s="31" t="s">
        <v>335</v>
      </c>
      <c r="E427" s="170">
        <v>171053167</v>
      </c>
      <c r="F427" s="191">
        <v>155223867</v>
      </c>
      <c r="G427" s="196" t="s">
        <v>734</v>
      </c>
      <c r="H427" s="95"/>
      <c r="I427" s="95"/>
      <c r="J427" s="95"/>
      <c r="K427" s="95"/>
      <c r="L427" s="95"/>
      <c r="M427" s="95"/>
      <c r="N427" s="95"/>
      <c r="O427" s="95"/>
      <c r="P427" s="95"/>
      <c r="Q427" s="95"/>
      <c r="R427" s="95"/>
      <c r="S427" s="95"/>
      <c r="T427" s="95"/>
      <c r="U427" s="95"/>
      <c r="V427" s="95"/>
      <c r="W427" s="95"/>
      <c r="X427" s="95"/>
      <c r="Y427" s="95"/>
      <c r="Z427" s="95"/>
      <c r="AA427" s="95"/>
      <c r="AB427" s="95"/>
    </row>
    <row r="428" spans="1:28" ht="15.75" customHeight="1" x14ac:dyDescent="0.25">
      <c r="A428" s="653"/>
      <c r="B428" s="125" t="s">
        <v>492</v>
      </c>
      <c r="C428" s="173" t="s">
        <v>493</v>
      </c>
      <c r="D428" s="31" t="s">
        <v>703</v>
      </c>
      <c r="E428" s="191">
        <v>3245619886</v>
      </c>
      <c r="F428" s="191">
        <v>2096273059</v>
      </c>
      <c r="G428" s="198" t="s">
        <v>745</v>
      </c>
      <c r="H428" s="95"/>
      <c r="I428" s="95"/>
      <c r="J428" s="95"/>
      <c r="K428" s="95"/>
      <c r="L428" s="95"/>
      <c r="M428" s="95"/>
      <c r="N428" s="95"/>
      <c r="O428" s="95"/>
      <c r="P428" s="95"/>
      <c r="Q428" s="95"/>
      <c r="R428" s="95"/>
      <c r="S428" s="95"/>
      <c r="T428" s="95"/>
      <c r="U428" s="95"/>
      <c r="V428" s="95"/>
      <c r="W428" s="95"/>
      <c r="X428" s="95"/>
      <c r="Y428" s="95"/>
      <c r="Z428" s="95"/>
      <c r="AA428" s="95"/>
      <c r="AB428" s="95"/>
    </row>
    <row r="429" spans="1:28" ht="15.75" customHeight="1" x14ac:dyDescent="0.25">
      <c r="A429" s="664"/>
      <c r="B429" s="133" t="s">
        <v>497</v>
      </c>
      <c r="C429" s="178" t="s">
        <v>498</v>
      </c>
      <c r="D429" s="192" t="s">
        <v>339</v>
      </c>
      <c r="E429" s="170">
        <v>186601933</v>
      </c>
      <c r="F429" s="170">
        <v>171954000</v>
      </c>
      <c r="G429" s="199" t="s">
        <v>739</v>
      </c>
      <c r="H429" s="95"/>
      <c r="I429" s="95"/>
      <c r="J429" s="95"/>
      <c r="K429" s="95"/>
      <c r="L429" s="95"/>
      <c r="M429" s="95"/>
      <c r="N429" s="95"/>
      <c r="O429" s="95"/>
      <c r="P429" s="95"/>
      <c r="Q429" s="95"/>
      <c r="R429" s="95"/>
      <c r="S429" s="95"/>
      <c r="T429" s="95"/>
      <c r="U429" s="95"/>
      <c r="V429" s="95"/>
      <c r="W429" s="95"/>
      <c r="X429" s="95"/>
      <c r="Y429" s="95"/>
      <c r="Z429" s="95"/>
      <c r="AA429" s="95"/>
      <c r="AB429" s="95"/>
    </row>
    <row r="430" spans="1:28" ht="15.75" customHeight="1" x14ac:dyDescent="0.25">
      <c r="A430" s="186"/>
      <c r="B430" s="95"/>
      <c r="C430" s="95"/>
      <c r="D430" s="95"/>
      <c r="E430" s="95"/>
      <c r="F430" s="95"/>
      <c r="G430" s="200"/>
      <c r="H430" s="95"/>
      <c r="I430" s="95"/>
      <c r="J430" s="95"/>
      <c r="K430" s="95"/>
      <c r="L430" s="95"/>
      <c r="M430" s="95"/>
      <c r="N430" s="95"/>
      <c r="O430" s="95"/>
      <c r="P430" s="95"/>
      <c r="Q430" s="95"/>
      <c r="R430" s="95"/>
      <c r="S430" s="95"/>
      <c r="T430" s="95"/>
      <c r="U430" s="95"/>
      <c r="V430" s="95"/>
      <c r="W430" s="95"/>
      <c r="X430" s="95"/>
      <c r="Y430" s="95"/>
      <c r="Z430" s="95"/>
      <c r="AA430" s="95"/>
      <c r="AB430" s="95"/>
    </row>
    <row r="431" spans="1:28" ht="30.75" customHeight="1" x14ac:dyDescent="0.3">
      <c r="A431" s="661" t="s">
        <v>746</v>
      </c>
      <c r="B431" s="469"/>
      <c r="C431" s="469"/>
      <c r="D431" s="469"/>
      <c r="E431" s="469"/>
      <c r="F431" s="469"/>
      <c r="G431" s="561"/>
      <c r="H431" s="95"/>
      <c r="I431" s="95"/>
      <c r="J431" s="95"/>
      <c r="K431" s="95"/>
      <c r="L431" s="95"/>
      <c r="M431" s="95"/>
      <c r="N431" s="95"/>
      <c r="O431" s="95"/>
      <c r="P431" s="95"/>
      <c r="Q431" s="95"/>
      <c r="R431" s="95"/>
      <c r="S431" s="95"/>
      <c r="T431" s="95"/>
      <c r="U431" s="95"/>
      <c r="V431" s="95"/>
      <c r="W431" s="95"/>
      <c r="X431" s="95"/>
      <c r="Y431" s="95"/>
      <c r="Z431" s="95"/>
      <c r="AA431" s="95"/>
      <c r="AB431" s="95"/>
    </row>
    <row r="432" spans="1:28" ht="43.5" customHeight="1" x14ac:dyDescent="0.25">
      <c r="A432" s="96" t="s">
        <v>28</v>
      </c>
      <c r="B432" s="67" t="s">
        <v>465</v>
      </c>
      <c r="C432" s="67" t="s">
        <v>466</v>
      </c>
      <c r="D432" s="67" t="s">
        <v>697</v>
      </c>
      <c r="E432" s="90" t="s">
        <v>747</v>
      </c>
      <c r="F432" s="90" t="s">
        <v>748</v>
      </c>
      <c r="G432" s="117" t="s">
        <v>700</v>
      </c>
      <c r="H432" s="95"/>
      <c r="I432" s="95"/>
      <c r="J432" s="95"/>
      <c r="K432" s="95"/>
      <c r="L432" s="95"/>
      <c r="M432" s="95"/>
      <c r="N432" s="95"/>
      <c r="O432" s="95"/>
      <c r="P432" s="95"/>
      <c r="Q432" s="95"/>
      <c r="R432" s="95"/>
      <c r="S432" s="95"/>
      <c r="T432" s="95"/>
      <c r="U432" s="95"/>
      <c r="V432" s="95"/>
      <c r="W432" s="95"/>
      <c r="X432" s="95"/>
      <c r="Y432" s="95"/>
      <c r="Z432" s="95"/>
      <c r="AA432" s="95"/>
      <c r="AB432" s="95"/>
    </row>
    <row r="433" spans="1:28" ht="66.75" customHeight="1" x14ac:dyDescent="0.25">
      <c r="A433" s="663" t="s">
        <v>454</v>
      </c>
      <c r="B433" s="118" t="s">
        <v>478</v>
      </c>
      <c r="C433" s="169" t="s">
        <v>479</v>
      </c>
      <c r="D433" s="201" t="s">
        <v>324</v>
      </c>
      <c r="E433" s="170">
        <v>1580170500</v>
      </c>
      <c r="F433" s="170">
        <v>0</v>
      </c>
      <c r="G433" s="199"/>
      <c r="H433" s="95"/>
      <c r="I433" s="95"/>
      <c r="J433" s="95"/>
      <c r="K433" s="95"/>
      <c r="L433" s="95"/>
      <c r="M433" s="95"/>
      <c r="N433" s="95"/>
      <c r="O433" s="95"/>
      <c r="P433" s="95"/>
      <c r="Q433" s="95"/>
      <c r="R433" s="95"/>
      <c r="S433" s="95"/>
      <c r="T433" s="95"/>
      <c r="U433" s="95"/>
      <c r="V433" s="95"/>
      <c r="W433" s="95"/>
      <c r="X433" s="95"/>
      <c r="Y433" s="95"/>
      <c r="Z433" s="95"/>
      <c r="AA433" s="95"/>
      <c r="AB433" s="95"/>
    </row>
    <row r="434" spans="1:28" ht="75.75" customHeight="1" x14ac:dyDescent="0.25">
      <c r="A434" s="653"/>
      <c r="B434" s="125" t="s">
        <v>483</v>
      </c>
      <c r="C434" s="173" t="s">
        <v>484</v>
      </c>
      <c r="D434" s="31" t="s">
        <v>702</v>
      </c>
      <c r="E434" s="170">
        <v>282381000</v>
      </c>
      <c r="F434" s="170">
        <v>0</v>
      </c>
      <c r="G434" s="199"/>
      <c r="H434" s="95"/>
      <c r="I434" s="95"/>
      <c r="J434" s="95"/>
      <c r="K434" s="95"/>
      <c r="L434" s="95"/>
      <c r="M434" s="95"/>
      <c r="N434" s="95"/>
      <c r="O434" s="95"/>
      <c r="P434" s="95"/>
      <c r="Q434" s="95"/>
      <c r="R434" s="95"/>
      <c r="S434" s="95"/>
      <c r="T434" s="95"/>
      <c r="U434" s="95"/>
      <c r="V434" s="95"/>
      <c r="W434" s="95"/>
      <c r="X434" s="95"/>
      <c r="Y434" s="95"/>
      <c r="Z434" s="95"/>
      <c r="AA434" s="95"/>
      <c r="AB434" s="95"/>
    </row>
    <row r="435" spans="1:28" ht="69" customHeight="1" x14ac:dyDescent="0.25">
      <c r="A435" s="653"/>
      <c r="B435" s="125" t="s">
        <v>487</v>
      </c>
      <c r="C435" s="173" t="s">
        <v>488</v>
      </c>
      <c r="D435" s="31" t="s">
        <v>335</v>
      </c>
      <c r="E435" s="170">
        <v>166980000</v>
      </c>
      <c r="F435" s="170">
        <v>0</v>
      </c>
      <c r="G435" s="199"/>
      <c r="H435" s="95"/>
      <c r="I435" s="95"/>
      <c r="J435" s="95"/>
      <c r="K435" s="95"/>
      <c r="L435" s="95"/>
      <c r="M435" s="95"/>
      <c r="N435" s="95"/>
      <c r="O435" s="95"/>
      <c r="P435" s="95"/>
      <c r="Q435" s="95"/>
      <c r="R435" s="95"/>
      <c r="S435" s="95"/>
      <c r="T435" s="95"/>
      <c r="U435" s="95"/>
      <c r="V435" s="95"/>
      <c r="W435" s="95"/>
      <c r="X435" s="95"/>
      <c r="Y435" s="95"/>
      <c r="Z435" s="95"/>
      <c r="AA435" s="95"/>
      <c r="AB435" s="95"/>
    </row>
    <row r="436" spans="1:28" ht="63.75" customHeight="1" x14ac:dyDescent="0.25">
      <c r="A436" s="653"/>
      <c r="B436" s="125" t="s">
        <v>492</v>
      </c>
      <c r="C436" s="173" t="s">
        <v>493</v>
      </c>
      <c r="D436" s="31" t="s">
        <v>703</v>
      </c>
      <c r="E436" s="170">
        <v>3855320500</v>
      </c>
      <c r="F436" s="170">
        <v>0</v>
      </c>
      <c r="G436" s="199"/>
      <c r="H436" s="95"/>
      <c r="I436" s="95"/>
      <c r="J436" s="95"/>
      <c r="K436" s="95"/>
      <c r="L436" s="95"/>
      <c r="M436" s="95"/>
      <c r="N436" s="95"/>
      <c r="O436" s="95"/>
      <c r="P436" s="95"/>
      <c r="Q436" s="95"/>
      <c r="R436" s="95"/>
      <c r="S436" s="95"/>
      <c r="T436" s="95"/>
      <c r="U436" s="95"/>
      <c r="V436" s="95"/>
      <c r="W436" s="95"/>
      <c r="X436" s="95"/>
      <c r="Y436" s="95"/>
      <c r="Z436" s="95"/>
      <c r="AA436" s="95"/>
      <c r="AB436" s="95"/>
    </row>
    <row r="437" spans="1:28" ht="61.5" customHeight="1" x14ac:dyDescent="0.25">
      <c r="A437" s="664"/>
      <c r="B437" s="133" t="s">
        <v>497</v>
      </c>
      <c r="C437" s="178" t="s">
        <v>498</v>
      </c>
      <c r="D437" s="192" t="s">
        <v>339</v>
      </c>
      <c r="E437" s="170">
        <v>115148000</v>
      </c>
      <c r="F437" s="170">
        <v>0</v>
      </c>
      <c r="G437" s="199"/>
      <c r="H437" s="95"/>
      <c r="I437" s="95"/>
      <c r="J437" s="95"/>
      <c r="K437" s="95"/>
      <c r="L437" s="95"/>
      <c r="M437" s="95"/>
      <c r="N437" s="95"/>
      <c r="O437" s="95"/>
      <c r="P437" s="95"/>
      <c r="Q437" s="95"/>
      <c r="R437" s="95"/>
      <c r="S437" s="95"/>
      <c r="T437" s="95"/>
      <c r="U437" s="95"/>
      <c r="V437" s="95"/>
      <c r="W437" s="95"/>
      <c r="X437" s="95"/>
      <c r="Y437" s="95"/>
      <c r="Z437" s="95"/>
      <c r="AA437" s="95"/>
      <c r="AB437" s="95"/>
    </row>
    <row r="438" spans="1:28" ht="83.25" customHeight="1" x14ac:dyDescent="0.25">
      <c r="A438" s="663" t="s">
        <v>456</v>
      </c>
      <c r="B438" s="118" t="s">
        <v>478</v>
      </c>
      <c r="C438" s="169" t="s">
        <v>479</v>
      </c>
      <c r="D438" s="201" t="s">
        <v>324</v>
      </c>
      <c r="E438" s="170">
        <v>1575104800</v>
      </c>
      <c r="F438" s="170">
        <v>0</v>
      </c>
      <c r="G438" s="199"/>
      <c r="H438" s="95"/>
      <c r="I438" s="95"/>
      <c r="J438" s="95"/>
      <c r="K438" s="95"/>
      <c r="L438" s="95"/>
      <c r="M438" s="95"/>
      <c r="N438" s="95"/>
      <c r="O438" s="95"/>
      <c r="P438" s="95"/>
      <c r="Q438" s="95"/>
      <c r="R438" s="95"/>
      <c r="S438" s="95"/>
      <c r="T438" s="95"/>
      <c r="U438" s="95"/>
      <c r="V438" s="95"/>
      <c r="W438" s="95"/>
      <c r="X438" s="95"/>
      <c r="Y438" s="95"/>
      <c r="Z438" s="95"/>
      <c r="AA438" s="95"/>
      <c r="AB438" s="95"/>
    </row>
    <row r="439" spans="1:28" ht="81.75" customHeight="1" x14ac:dyDescent="0.25">
      <c r="A439" s="653"/>
      <c r="B439" s="125" t="s">
        <v>483</v>
      </c>
      <c r="C439" s="173" t="s">
        <v>484</v>
      </c>
      <c r="D439" s="31" t="s">
        <v>702</v>
      </c>
      <c r="E439" s="170">
        <v>282317900</v>
      </c>
      <c r="F439" s="170">
        <v>0</v>
      </c>
      <c r="G439" s="199"/>
      <c r="H439" s="95"/>
      <c r="I439" s="95"/>
      <c r="J439" s="95"/>
      <c r="K439" s="95"/>
      <c r="L439" s="95"/>
      <c r="M439" s="95"/>
      <c r="N439" s="95"/>
      <c r="O439" s="95"/>
      <c r="P439" s="95"/>
      <c r="Q439" s="95"/>
      <c r="R439" s="95"/>
      <c r="S439" s="95"/>
      <c r="T439" s="95"/>
      <c r="U439" s="95"/>
      <c r="V439" s="95"/>
      <c r="W439" s="95"/>
      <c r="X439" s="95"/>
      <c r="Y439" s="95"/>
      <c r="Z439" s="95"/>
      <c r="AA439" s="95"/>
      <c r="AB439" s="95"/>
    </row>
    <row r="440" spans="1:28" ht="69.75" customHeight="1" x14ac:dyDescent="0.25">
      <c r="A440" s="653"/>
      <c r="B440" s="125" t="s">
        <v>487</v>
      </c>
      <c r="C440" s="173" t="s">
        <v>488</v>
      </c>
      <c r="D440" s="31" t="s">
        <v>335</v>
      </c>
      <c r="E440" s="170">
        <v>166980000</v>
      </c>
      <c r="F440" s="170">
        <v>0</v>
      </c>
      <c r="G440" s="199"/>
      <c r="H440" s="95"/>
      <c r="I440" s="95"/>
      <c r="J440" s="95"/>
      <c r="K440" s="95"/>
      <c r="L440" s="95"/>
      <c r="M440" s="95"/>
      <c r="N440" s="95"/>
      <c r="O440" s="95"/>
      <c r="P440" s="95"/>
      <c r="Q440" s="95"/>
      <c r="R440" s="95"/>
      <c r="S440" s="95"/>
      <c r="T440" s="95"/>
      <c r="U440" s="95"/>
      <c r="V440" s="95"/>
      <c r="W440" s="95"/>
      <c r="X440" s="95"/>
      <c r="Y440" s="95"/>
      <c r="Z440" s="95"/>
      <c r="AA440" s="95"/>
      <c r="AB440" s="95"/>
    </row>
    <row r="441" spans="1:28" ht="59.25" customHeight="1" x14ac:dyDescent="0.25">
      <c r="A441" s="653"/>
      <c r="B441" s="125" t="s">
        <v>492</v>
      </c>
      <c r="C441" s="173" t="s">
        <v>493</v>
      </c>
      <c r="D441" s="31" t="s">
        <v>703</v>
      </c>
      <c r="E441" s="170">
        <v>3860449300</v>
      </c>
      <c r="F441" s="170">
        <v>7663460</v>
      </c>
      <c r="G441" s="127" t="s">
        <v>749</v>
      </c>
      <c r="H441" s="95"/>
      <c r="I441" s="95"/>
      <c r="J441" s="95"/>
      <c r="K441" s="95"/>
      <c r="L441" s="95"/>
      <c r="M441" s="95"/>
      <c r="N441" s="95"/>
      <c r="O441" s="95"/>
      <c r="P441" s="95"/>
      <c r="Q441" s="95"/>
      <c r="R441" s="95"/>
      <c r="S441" s="95"/>
      <c r="T441" s="95"/>
      <c r="U441" s="95"/>
      <c r="V441" s="95"/>
      <c r="W441" s="95"/>
      <c r="X441" s="95"/>
      <c r="Y441" s="95"/>
      <c r="Z441" s="95"/>
      <c r="AA441" s="95"/>
      <c r="AB441" s="95"/>
    </row>
    <row r="442" spans="1:28" ht="78.75" customHeight="1" x14ac:dyDescent="0.25">
      <c r="A442" s="664"/>
      <c r="B442" s="133" t="s">
        <v>497</v>
      </c>
      <c r="C442" s="178" t="s">
        <v>498</v>
      </c>
      <c r="D442" s="192" t="s">
        <v>339</v>
      </c>
      <c r="E442" s="170">
        <v>115148000</v>
      </c>
      <c r="F442" s="170">
        <v>0</v>
      </c>
      <c r="G442" s="199"/>
      <c r="H442" s="95"/>
      <c r="I442" s="95"/>
      <c r="J442" s="95"/>
      <c r="K442" s="95"/>
      <c r="L442" s="95"/>
      <c r="M442" s="95"/>
      <c r="N442" s="95"/>
      <c r="O442" s="95"/>
      <c r="P442" s="95"/>
      <c r="Q442" s="95"/>
      <c r="R442" s="95"/>
      <c r="S442" s="95"/>
      <c r="T442" s="95"/>
      <c r="U442" s="95"/>
      <c r="V442" s="95"/>
      <c r="W442" s="95"/>
      <c r="X442" s="95"/>
      <c r="Y442" s="95"/>
      <c r="Z442" s="95"/>
      <c r="AA442" s="95"/>
      <c r="AB442" s="95"/>
    </row>
    <row r="443" spans="1:28" ht="72.75" customHeight="1" x14ac:dyDescent="0.25">
      <c r="A443" s="663" t="s">
        <v>457</v>
      </c>
      <c r="B443" s="118" t="s">
        <v>478</v>
      </c>
      <c r="C443" s="169" t="s">
        <v>479</v>
      </c>
      <c r="D443" s="201" t="s">
        <v>324</v>
      </c>
      <c r="E443" s="170">
        <v>1575104800</v>
      </c>
      <c r="F443" s="170">
        <v>22999933</v>
      </c>
      <c r="G443" s="173" t="s">
        <v>750</v>
      </c>
      <c r="H443" s="95"/>
      <c r="I443" s="95"/>
      <c r="J443" s="95"/>
      <c r="K443" s="95"/>
      <c r="L443" s="95"/>
      <c r="M443" s="95"/>
      <c r="N443" s="95"/>
      <c r="O443" s="95"/>
      <c r="P443" s="95"/>
      <c r="Q443" s="95"/>
      <c r="R443" s="95"/>
      <c r="S443" s="95"/>
      <c r="T443" s="95"/>
      <c r="U443" s="95"/>
      <c r="V443" s="95"/>
      <c r="W443" s="95"/>
      <c r="X443" s="95"/>
      <c r="Y443" s="95"/>
      <c r="Z443" s="95"/>
      <c r="AA443" s="95"/>
      <c r="AB443" s="95"/>
    </row>
    <row r="444" spans="1:28" ht="82.5" customHeight="1" x14ac:dyDescent="0.25">
      <c r="A444" s="653"/>
      <c r="B444" s="125" t="s">
        <v>483</v>
      </c>
      <c r="C444" s="173" t="s">
        <v>484</v>
      </c>
      <c r="D444" s="31" t="s">
        <v>702</v>
      </c>
      <c r="E444" s="170">
        <v>282317900</v>
      </c>
      <c r="F444" s="170">
        <v>5293633</v>
      </c>
      <c r="G444" s="173" t="s">
        <v>751</v>
      </c>
      <c r="H444" s="95"/>
      <c r="I444" s="95"/>
      <c r="J444" s="95"/>
      <c r="K444" s="95"/>
      <c r="L444" s="95"/>
      <c r="M444" s="95"/>
      <c r="N444" s="95"/>
      <c r="O444" s="95"/>
      <c r="P444" s="95"/>
      <c r="Q444" s="95"/>
      <c r="R444" s="95"/>
      <c r="S444" s="95"/>
      <c r="T444" s="95"/>
      <c r="U444" s="95"/>
      <c r="V444" s="95"/>
      <c r="W444" s="95"/>
      <c r="X444" s="95"/>
      <c r="Y444" s="95"/>
      <c r="Z444" s="95"/>
      <c r="AA444" s="95"/>
      <c r="AB444" s="95"/>
    </row>
    <row r="445" spans="1:28" ht="56.25" customHeight="1" x14ac:dyDescent="0.25">
      <c r="A445" s="653"/>
      <c r="B445" s="125" t="s">
        <v>487</v>
      </c>
      <c r="C445" s="173" t="s">
        <v>488</v>
      </c>
      <c r="D445" s="31" t="s">
        <v>335</v>
      </c>
      <c r="E445" s="170">
        <v>166980000</v>
      </c>
      <c r="F445" s="170">
        <v>3795000</v>
      </c>
      <c r="G445" s="173" t="s">
        <v>752</v>
      </c>
      <c r="H445" s="95"/>
      <c r="I445" s="95"/>
      <c r="J445" s="95"/>
      <c r="K445" s="95"/>
      <c r="L445" s="95"/>
      <c r="M445" s="95"/>
      <c r="N445" s="95"/>
      <c r="O445" s="95"/>
      <c r="P445" s="95"/>
      <c r="Q445" s="95"/>
      <c r="R445" s="95"/>
      <c r="S445" s="95"/>
      <c r="T445" s="95"/>
      <c r="U445" s="95"/>
      <c r="V445" s="95"/>
      <c r="W445" s="95"/>
      <c r="X445" s="95"/>
      <c r="Y445" s="95"/>
      <c r="Z445" s="95"/>
      <c r="AA445" s="95"/>
      <c r="AB445" s="95"/>
    </row>
    <row r="446" spans="1:28" ht="58.5" customHeight="1" x14ac:dyDescent="0.25">
      <c r="A446" s="653"/>
      <c r="B446" s="125" t="s">
        <v>492</v>
      </c>
      <c r="C446" s="173" t="s">
        <v>493</v>
      </c>
      <c r="D446" s="31" t="s">
        <v>703</v>
      </c>
      <c r="E446" s="170">
        <v>3860449300</v>
      </c>
      <c r="F446" s="170">
        <v>27375461</v>
      </c>
      <c r="G446" s="173" t="s">
        <v>753</v>
      </c>
      <c r="H446" s="95"/>
      <c r="I446" s="95"/>
      <c r="J446" s="95"/>
      <c r="K446" s="95"/>
      <c r="L446" s="95"/>
      <c r="M446" s="95"/>
      <c r="N446" s="95"/>
      <c r="O446" s="95"/>
      <c r="P446" s="95"/>
      <c r="Q446" s="95"/>
      <c r="R446" s="95"/>
      <c r="S446" s="95"/>
      <c r="T446" s="95"/>
      <c r="U446" s="95"/>
      <c r="V446" s="95"/>
      <c r="W446" s="95"/>
      <c r="X446" s="95"/>
      <c r="Y446" s="95"/>
      <c r="Z446" s="95"/>
      <c r="AA446" s="95"/>
      <c r="AB446" s="95"/>
    </row>
    <row r="447" spans="1:28" ht="84" customHeight="1" x14ac:dyDescent="0.25">
      <c r="A447" s="664"/>
      <c r="B447" s="133" t="s">
        <v>497</v>
      </c>
      <c r="C447" s="178" t="s">
        <v>498</v>
      </c>
      <c r="D447" s="192" t="s">
        <v>339</v>
      </c>
      <c r="E447" s="170">
        <v>115148000</v>
      </c>
      <c r="F447" s="170">
        <v>2093600</v>
      </c>
      <c r="G447" s="173" t="s">
        <v>754</v>
      </c>
      <c r="H447" s="95"/>
      <c r="I447" s="95"/>
      <c r="J447" s="95"/>
      <c r="K447" s="95"/>
      <c r="L447" s="95"/>
      <c r="M447" s="95"/>
      <c r="N447" s="95"/>
      <c r="O447" s="95"/>
      <c r="P447" s="95"/>
      <c r="Q447" s="95"/>
      <c r="R447" s="95"/>
      <c r="S447" s="95"/>
      <c r="T447" s="95"/>
      <c r="U447" s="95"/>
      <c r="V447" s="95"/>
      <c r="W447" s="95"/>
      <c r="X447" s="95"/>
      <c r="Y447" s="95"/>
      <c r="Z447" s="95"/>
      <c r="AA447" s="95"/>
      <c r="AB447" s="95"/>
    </row>
    <row r="448" spans="1:28" ht="59.25" customHeight="1" x14ac:dyDescent="0.25">
      <c r="A448" s="663" t="s">
        <v>458</v>
      </c>
      <c r="B448" s="118" t="s">
        <v>478</v>
      </c>
      <c r="C448" s="169" t="s">
        <v>479</v>
      </c>
      <c r="D448" s="201" t="s">
        <v>324</v>
      </c>
      <c r="E448" s="170">
        <v>1575104800</v>
      </c>
      <c r="F448" s="170">
        <v>176249863</v>
      </c>
      <c r="G448" s="173" t="s">
        <v>750</v>
      </c>
      <c r="H448" s="95"/>
      <c r="I448" s="95"/>
      <c r="J448" s="95"/>
      <c r="K448" s="95"/>
      <c r="L448" s="95"/>
      <c r="M448" s="95"/>
      <c r="N448" s="95"/>
      <c r="O448" s="95"/>
      <c r="P448" s="95"/>
      <c r="Q448" s="95"/>
      <c r="R448" s="95"/>
      <c r="S448" s="95"/>
      <c r="T448" s="95"/>
      <c r="U448" s="95"/>
      <c r="V448" s="95"/>
      <c r="W448" s="95"/>
      <c r="X448" s="95"/>
      <c r="Y448" s="95"/>
      <c r="Z448" s="95"/>
      <c r="AA448" s="95"/>
      <c r="AB448" s="95"/>
    </row>
    <row r="449" spans="1:28" ht="90.75" customHeight="1" x14ac:dyDescent="0.25">
      <c r="A449" s="653"/>
      <c r="B449" s="125" t="s">
        <v>483</v>
      </c>
      <c r="C449" s="173" t="s">
        <v>484</v>
      </c>
      <c r="D449" s="31" t="s">
        <v>702</v>
      </c>
      <c r="E449" s="170">
        <v>282317900</v>
      </c>
      <c r="F449" s="170">
        <v>25194633</v>
      </c>
      <c r="G449" s="173" t="s">
        <v>751</v>
      </c>
      <c r="H449" s="95"/>
      <c r="I449" s="95"/>
      <c r="J449" s="95"/>
      <c r="K449" s="95"/>
      <c r="L449" s="95"/>
      <c r="M449" s="95"/>
      <c r="N449" s="95"/>
      <c r="O449" s="95"/>
      <c r="P449" s="95"/>
      <c r="Q449" s="95"/>
      <c r="R449" s="95"/>
      <c r="S449" s="95"/>
      <c r="T449" s="95"/>
      <c r="U449" s="95"/>
      <c r="V449" s="95"/>
      <c r="W449" s="95"/>
      <c r="X449" s="95"/>
      <c r="Y449" s="95"/>
      <c r="Z449" s="95"/>
      <c r="AA449" s="95"/>
      <c r="AB449" s="95"/>
    </row>
    <row r="450" spans="1:28" ht="69" customHeight="1" x14ac:dyDescent="0.25">
      <c r="A450" s="653"/>
      <c r="B450" s="125" t="s">
        <v>487</v>
      </c>
      <c r="C450" s="173" t="s">
        <v>488</v>
      </c>
      <c r="D450" s="31" t="s">
        <v>335</v>
      </c>
      <c r="E450" s="170">
        <v>166980000</v>
      </c>
      <c r="F450" s="170">
        <v>11385000</v>
      </c>
      <c r="G450" s="173" t="s">
        <v>752</v>
      </c>
      <c r="H450" s="95"/>
      <c r="I450" s="95"/>
      <c r="J450" s="95"/>
      <c r="K450" s="95"/>
      <c r="L450" s="95"/>
      <c r="M450" s="95"/>
      <c r="N450" s="95"/>
      <c r="O450" s="95"/>
      <c r="P450" s="95"/>
      <c r="Q450" s="95"/>
      <c r="R450" s="95"/>
      <c r="S450" s="95"/>
      <c r="T450" s="95"/>
      <c r="U450" s="95"/>
      <c r="V450" s="95"/>
      <c r="W450" s="95"/>
      <c r="X450" s="95"/>
      <c r="Y450" s="95"/>
      <c r="Z450" s="95"/>
      <c r="AA450" s="95"/>
      <c r="AB450" s="95"/>
    </row>
    <row r="451" spans="1:28" ht="66.75" customHeight="1" x14ac:dyDescent="0.25">
      <c r="A451" s="653"/>
      <c r="B451" s="125" t="s">
        <v>492</v>
      </c>
      <c r="C451" s="173" t="s">
        <v>493</v>
      </c>
      <c r="D451" s="31" t="s">
        <v>703</v>
      </c>
      <c r="E451" s="170">
        <v>3860449300</v>
      </c>
      <c r="F451" s="170">
        <v>54134091</v>
      </c>
      <c r="G451" s="173" t="s">
        <v>755</v>
      </c>
      <c r="H451" s="95"/>
      <c r="I451" s="95"/>
      <c r="J451" s="95"/>
      <c r="K451" s="95"/>
      <c r="L451" s="95"/>
      <c r="M451" s="95"/>
      <c r="N451" s="95"/>
      <c r="O451" s="95"/>
      <c r="P451" s="95"/>
      <c r="Q451" s="95"/>
      <c r="R451" s="95"/>
      <c r="S451" s="95"/>
      <c r="T451" s="95"/>
      <c r="U451" s="95"/>
      <c r="V451" s="95"/>
      <c r="W451" s="95"/>
      <c r="X451" s="95"/>
      <c r="Y451" s="95"/>
      <c r="Z451" s="95"/>
      <c r="AA451" s="95"/>
      <c r="AB451" s="95"/>
    </row>
    <row r="452" spans="1:28" ht="70.5" customHeight="1" x14ac:dyDescent="0.25">
      <c r="A452" s="664"/>
      <c r="B452" s="133" t="s">
        <v>497</v>
      </c>
      <c r="C452" s="178" t="s">
        <v>498</v>
      </c>
      <c r="D452" s="192" t="s">
        <v>339</v>
      </c>
      <c r="E452" s="170">
        <v>115148000</v>
      </c>
      <c r="F452" s="170">
        <v>12561600</v>
      </c>
      <c r="G452" s="173" t="s">
        <v>754</v>
      </c>
      <c r="H452" s="95"/>
      <c r="I452" s="95"/>
      <c r="J452" s="95"/>
      <c r="K452" s="95"/>
      <c r="L452" s="95"/>
      <c r="M452" s="95"/>
      <c r="N452" s="95"/>
      <c r="O452" s="95"/>
      <c r="P452" s="95"/>
      <c r="Q452" s="95"/>
      <c r="R452" s="95"/>
      <c r="S452" s="95"/>
      <c r="T452" s="95"/>
      <c r="U452" s="95"/>
      <c r="V452" s="95"/>
      <c r="W452" s="95"/>
      <c r="X452" s="95"/>
      <c r="Y452" s="95"/>
      <c r="Z452" s="95"/>
      <c r="AA452" s="95"/>
      <c r="AB452" s="95"/>
    </row>
    <row r="453" spans="1:28" ht="88.5" customHeight="1" x14ac:dyDescent="0.25">
      <c r="A453" s="663" t="s">
        <v>459</v>
      </c>
      <c r="B453" s="118" t="s">
        <v>478</v>
      </c>
      <c r="C453" s="169" t="s">
        <v>479</v>
      </c>
      <c r="D453" s="201" t="s">
        <v>324</v>
      </c>
      <c r="E453" s="170">
        <v>1575104800</v>
      </c>
      <c r="F453" s="170">
        <v>301923961</v>
      </c>
      <c r="G453" s="173" t="s">
        <v>750</v>
      </c>
      <c r="H453" s="95"/>
      <c r="I453" s="95"/>
      <c r="J453" s="95"/>
      <c r="K453" s="95"/>
      <c r="L453" s="95"/>
      <c r="M453" s="95"/>
      <c r="N453" s="95"/>
      <c r="O453" s="95"/>
      <c r="P453" s="95"/>
      <c r="Q453" s="95"/>
      <c r="R453" s="95"/>
      <c r="S453" s="95"/>
      <c r="T453" s="95"/>
      <c r="U453" s="95"/>
      <c r="V453" s="95"/>
      <c r="W453" s="95"/>
      <c r="X453" s="95"/>
      <c r="Y453" s="95"/>
      <c r="Z453" s="95"/>
      <c r="AA453" s="95"/>
      <c r="AB453" s="95"/>
    </row>
    <row r="454" spans="1:28" ht="76.5" customHeight="1" x14ac:dyDescent="0.25">
      <c r="A454" s="653"/>
      <c r="B454" s="125" t="s">
        <v>483</v>
      </c>
      <c r="C454" s="173" t="s">
        <v>484</v>
      </c>
      <c r="D454" s="31" t="s">
        <v>702</v>
      </c>
      <c r="E454" s="170">
        <v>350126000</v>
      </c>
      <c r="F454" s="170">
        <v>51102633</v>
      </c>
      <c r="G454" s="173" t="s">
        <v>751</v>
      </c>
      <c r="H454" s="95"/>
      <c r="I454" s="95"/>
      <c r="J454" s="95"/>
      <c r="K454" s="95"/>
      <c r="L454" s="95"/>
      <c r="M454" s="95"/>
      <c r="N454" s="95"/>
      <c r="O454" s="95"/>
      <c r="P454" s="95"/>
      <c r="Q454" s="95"/>
      <c r="R454" s="95"/>
      <c r="S454" s="95"/>
      <c r="T454" s="95"/>
      <c r="U454" s="95"/>
      <c r="V454" s="95"/>
      <c r="W454" s="95"/>
      <c r="X454" s="95"/>
      <c r="Y454" s="95"/>
      <c r="Z454" s="95"/>
      <c r="AA454" s="95"/>
      <c r="AB454" s="95"/>
    </row>
    <row r="455" spans="1:28" ht="69.75" customHeight="1" x14ac:dyDescent="0.25">
      <c r="A455" s="653"/>
      <c r="B455" s="125" t="s">
        <v>487</v>
      </c>
      <c r="C455" s="173" t="s">
        <v>488</v>
      </c>
      <c r="D455" s="31" t="s">
        <v>335</v>
      </c>
      <c r="E455" s="170">
        <v>166980000</v>
      </c>
      <c r="F455" s="170">
        <v>18975000</v>
      </c>
      <c r="G455" s="173" t="s">
        <v>752</v>
      </c>
      <c r="H455" s="95"/>
      <c r="I455" s="95"/>
      <c r="J455" s="95"/>
      <c r="K455" s="95"/>
      <c r="L455" s="95"/>
      <c r="M455" s="95"/>
      <c r="N455" s="95"/>
      <c r="O455" s="95"/>
      <c r="P455" s="95"/>
      <c r="Q455" s="95"/>
      <c r="R455" s="95"/>
      <c r="S455" s="95"/>
      <c r="T455" s="95"/>
      <c r="U455" s="95"/>
      <c r="V455" s="95"/>
      <c r="W455" s="95"/>
      <c r="X455" s="95"/>
      <c r="Y455" s="95"/>
      <c r="Z455" s="95"/>
      <c r="AA455" s="95"/>
      <c r="AB455" s="95"/>
    </row>
    <row r="456" spans="1:28" ht="69" customHeight="1" x14ac:dyDescent="0.25">
      <c r="A456" s="653"/>
      <c r="B456" s="125" t="s">
        <v>492</v>
      </c>
      <c r="C456" s="173" t="s">
        <v>493</v>
      </c>
      <c r="D456" s="31" t="s">
        <v>703</v>
      </c>
      <c r="E456" s="170">
        <v>3704181200</v>
      </c>
      <c r="F456" s="170">
        <v>84098221</v>
      </c>
      <c r="G456" s="173" t="s">
        <v>755</v>
      </c>
      <c r="H456" s="95"/>
      <c r="I456" s="95"/>
      <c r="J456" s="95"/>
      <c r="K456" s="95"/>
      <c r="L456" s="95"/>
      <c r="M456" s="95"/>
      <c r="N456" s="95"/>
      <c r="O456" s="95"/>
      <c r="P456" s="95"/>
      <c r="Q456" s="95"/>
      <c r="R456" s="95"/>
      <c r="S456" s="95"/>
      <c r="T456" s="95"/>
      <c r="U456" s="95"/>
      <c r="V456" s="95"/>
      <c r="W456" s="95"/>
      <c r="X456" s="95"/>
      <c r="Y456" s="95"/>
      <c r="Z456" s="95"/>
      <c r="AA456" s="95"/>
      <c r="AB456" s="95"/>
    </row>
    <row r="457" spans="1:28" ht="76.5" customHeight="1" x14ac:dyDescent="0.25">
      <c r="A457" s="664"/>
      <c r="B457" s="133" t="s">
        <v>497</v>
      </c>
      <c r="C457" s="178" t="s">
        <v>498</v>
      </c>
      <c r="D457" s="192" t="s">
        <v>339</v>
      </c>
      <c r="E457" s="170">
        <v>203608000</v>
      </c>
      <c r="F457" s="170">
        <v>23029600</v>
      </c>
      <c r="G457" s="173" t="s">
        <v>754</v>
      </c>
      <c r="H457" s="95"/>
      <c r="I457" s="95"/>
      <c r="J457" s="95"/>
      <c r="K457" s="95"/>
      <c r="L457" s="95"/>
      <c r="M457" s="95"/>
      <c r="N457" s="95"/>
      <c r="O457" s="95"/>
      <c r="P457" s="95"/>
      <c r="Q457" s="95"/>
      <c r="R457" s="95"/>
      <c r="S457" s="95"/>
      <c r="T457" s="95"/>
      <c r="U457" s="95"/>
      <c r="V457" s="95"/>
      <c r="W457" s="95"/>
      <c r="X457" s="95"/>
      <c r="Y457" s="95"/>
      <c r="Z457" s="95"/>
      <c r="AA457" s="95"/>
      <c r="AB457" s="95"/>
    </row>
    <row r="458" spans="1:28" ht="98.25" customHeight="1" x14ac:dyDescent="0.25">
      <c r="A458" s="663" t="s">
        <v>460</v>
      </c>
      <c r="B458" s="118" t="s">
        <v>478</v>
      </c>
      <c r="C458" s="169" t="s">
        <v>479</v>
      </c>
      <c r="D458" s="201" t="s">
        <v>324</v>
      </c>
      <c r="E458" s="170">
        <v>1575104800</v>
      </c>
      <c r="F458" s="170">
        <v>432815926</v>
      </c>
      <c r="G458" s="173" t="s">
        <v>750</v>
      </c>
      <c r="H458" s="95"/>
      <c r="I458" s="95"/>
      <c r="J458" s="95"/>
      <c r="K458" s="95"/>
      <c r="L458" s="95"/>
      <c r="M458" s="95"/>
      <c r="N458" s="95"/>
      <c r="O458" s="95"/>
      <c r="P458" s="95"/>
      <c r="Q458" s="95"/>
      <c r="R458" s="95"/>
      <c r="S458" s="95"/>
      <c r="T458" s="95"/>
      <c r="U458" s="95"/>
      <c r="V458" s="95"/>
      <c r="W458" s="95"/>
      <c r="X458" s="95"/>
      <c r="Y458" s="95"/>
      <c r="Z458" s="95"/>
      <c r="AA458" s="95"/>
      <c r="AB458" s="95"/>
    </row>
    <row r="459" spans="1:28" ht="79.5" customHeight="1" x14ac:dyDescent="0.25">
      <c r="A459" s="653"/>
      <c r="B459" s="125" t="s">
        <v>483</v>
      </c>
      <c r="C459" s="173" t="s">
        <v>484</v>
      </c>
      <c r="D459" s="31" t="s">
        <v>702</v>
      </c>
      <c r="E459" s="170">
        <v>350126000</v>
      </c>
      <c r="F459" s="170">
        <v>77595633</v>
      </c>
      <c r="G459" s="173" t="s">
        <v>751</v>
      </c>
      <c r="H459" s="95"/>
      <c r="I459" s="95"/>
      <c r="J459" s="95"/>
      <c r="K459" s="95"/>
      <c r="L459" s="95"/>
      <c r="M459" s="95"/>
      <c r="N459" s="95"/>
      <c r="O459" s="95"/>
      <c r="P459" s="95"/>
      <c r="Q459" s="95"/>
      <c r="R459" s="95"/>
      <c r="S459" s="95"/>
      <c r="T459" s="95"/>
      <c r="U459" s="95"/>
      <c r="V459" s="95"/>
      <c r="W459" s="95"/>
      <c r="X459" s="95"/>
      <c r="Y459" s="95"/>
      <c r="Z459" s="95"/>
      <c r="AA459" s="95"/>
      <c r="AB459" s="95"/>
    </row>
    <row r="460" spans="1:28" ht="72" customHeight="1" x14ac:dyDescent="0.25">
      <c r="A460" s="653"/>
      <c r="B460" s="125" t="s">
        <v>487</v>
      </c>
      <c r="C460" s="173" t="s">
        <v>488</v>
      </c>
      <c r="D460" s="31" t="s">
        <v>335</v>
      </c>
      <c r="E460" s="170">
        <v>166980000</v>
      </c>
      <c r="F460" s="170">
        <v>26565000</v>
      </c>
      <c r="G460" s="173" t="s">
        <v>752</v>
      </c>
      <c r="H460" s="95"/>
      <c r="I460" s="95"/>
      <c r="J460" s="95"/>
      <c r="K460" s="95"/>
      <c r="L460" s="95"/>
      <c r="M460" s="95"/>
      <c r="N460" s="95"/>
      <c r="O460" s="95"/>
      <c r="P460" s="95"/>
      <c r="Q460" s="95"/>
      <c r="R460" s="95"/>
      <c r="S460" s="95"/>
      <c r="T460" s="95"/>
      <c r="U460" s="95"/>
      <c r="V460" s="95"/>
      <c r="W460" s="95"/>
      <c r="X460" s="95"/>
      <c r="Y460" s="95"/>
      <c r="Z460" s="95"/>
      <c r="AA460" s="95"/>
      <c r="AB460" s="95"/>
    </row>
    <row r="461" spans="1:28" ht="81" customHeight="1" x14ac:dyDescent="0.25">
      <c r="A461" s="653"/>
      <c r="B461" s="125" t="s">
        <v>492</v>
      </c>
      <c r="C461" s="173" t="s">
        <v>493</v>
      </c>
      <c r="D461" s="31" t="s">
        <v>703</v>
      </c>
      <c r="E461" s="170">
        <v>3704181200</v>
      </c>
      <c r="F461" s="170">
        <v>119142371</v>
      </c>
      <c r="G461" s="173" t="s">
        <v>755</v>
      </c>
      <c r="H461" s="95"/>
      <c r="I461" s="95"/>
      <c r="J461" s="95"/>
      <c r="K461" s="95"/>
      <c r="L461" s="95"/>
      <c r="M461" s="95"/>
      <c r="N461" s="95"/>
      <c r="O461" s="95"/>
      <c r="P461" s="95"/>
      <c r="Q461" s="95"/>
      <c r="R461" s="95"/>
      <c r="S461" s="95"/>
      <c r="T461" s="95"/>
      <c r="U461" s="95"/>
      <c r="V461" s="95"/>
      <c r="W461" s="95"/>
      <c r="X461" s="95"/>
      <c r="Y461" s="95"/>
      <c r="Z461" s="95"/>
      <c r="AA461" s="95"/>
      <c r="AB461" s="95"/>
    </row>
    <row r="462" spans="1:28" ht="92.25" customHeight="1" x14ac:dyDescent="0.25">
      <c r="A462" s="664"/>
      <c r="B462" s="133" t="s">
        <v>497</v>
      </c>
      <c r="C462" s="178" t="s">
        <v>498</v>
      </c>
      <c r="D462" s="192" t="s">
        <v>339</v>
      </c>
      <c r="E462" s="170">
        <v>203608000</v>
      </c>
      <c r="F462" s="170">
        <v>33497600</v>
      </c>
      <c r="G462" s="173" t="s">
        <v>754</v>
      </c>
      <c r="H462" s="95"/>
      <c r="I462" s="95"/>
      <c r="J462" s="95"/>
      <c r="K462" s="95"/>
      <c r="L462" s="95"/>
      <c r="M462" s="95"/>
      <c r="N462" s="95"/>
      <c r="O462" s="95"/>
      <c r="P462" s="95"/>
      <c r="Q462" s="95"/>
      <c r="R462" s="95"/>
      <c r="S462" s="95"/>
      <c r="T462" s="95"/>
      <c r="U462" s="95"/>
      <c r="V462" s="95"/>
      <c r="W462" s="95"/>
      <c r="X462" s="95"/>
      <c r="Y462" s="95"/>
      <c r="Z462" s="95"/>
      <c r="AA462" s="95"/>
      <c r="AB462" s="95"/>
    </row>
    <row r="463" spans="1:28" ht="111" customHeight="1" x14ac:dyDescent="0.25">
      <c r="A463" s="663" t="s">
        <v>447</v>
      </c>
      <c r="B463" s="118" t="s">
        <v>478</v>
      </c>
      <c r="C463" s="169" t="s">
        <v>479</v>
      </c>
      <c r="D463" s="201" t="s">
        <v>324</v>
      </c>
      <c r="E463" s="170">
        <v>1575104800</v>
      </c>
      <c r="F463" s="170">
        <v>573394424</v>
      </c>
      <c r="G463" s="173" t="s">
        <v>750</v>
      </c>
      <c r="H463" s="95"/>
      <c r="I463" s="95"/>
      <c r="J463" s="95"/>
      <c r="K463" s="95"/>
      <c r="L463" s="95"/>
      <c r="M463" s="95"/>
      <c r="N463" s="95"/>
      <c r="O463" s="95"/>
      <c r="P463" s="95"/>
      <c r="Q463" s="95"/>
      <c r="R463" s="95"/>
      <c r="S463" s="95"/>
      <c r="T463" s="95"/>
      <c r="U463" s="95"/>
      <c r="V463" s="95"/>
      <c r="W463" s="95"/>
      <c r="X463" s="95"/>
      <c r="Y463" s="95"/>
      <c r="Z463" s="95"/>
      <c r="AA463" s="95"/>
      <c r="AB463" s="95"/>
    </row>
    <row r="464" spans="1:28" ht="81" customHeight="1" x14ac:dyDescent="0.25">
      <c r="A464" s="653"/>
      <c r="B464" s="125" t="s">
        <v>483</v>
      </c>
      <c r="C464" s="173" t="s">
        <v>484</v>
      </c>
      <c r="D464" s="31" t="s">
        <v>702</v>
      </c>
      <c r="E464" s="170">
        <v>350126000</v>
      </c>
      <c r="F464" s="170">
        <v>104088633</v>
      </c>
      <c r="G464" s="173" t="s">
        <v>751</v>
      </c>
      <c r="H464" s="95"/>
      <c r="I464" s="95"/>
      <c r="J464" s="95"/>
      <c r="K464" s="95"/>
      <c r="L464" s="95"/>
      <c r="M464" s="95"/>
      <c r="N464" s="95"/>
      <c r="O464" s="95"/>
      <c r="P464" s="95"/>
      <c r="Q464" s="95"/>
      <c r="R464" s="95"/>
      <c r="S464" s="95"/>
      <c r="T464" s="95"/>
      <c r="U464" s="95"/>
      <c r="V464" s="95"/>
      <c r="W464" s="95"/>
      <c r="X464" s="95"/>
      <c r="Y464" s="95"/>
      <c r="Z464" s="95"/>
      <c r="AA464" s="95"/>
      <c r="AB464" s="95"/>
    </row>
    <row r="465" spans="1:28" ht="75.75" customHeight="1" x14ac:dyDescent="0.25">
      <c r="A465" s="653"/>
      <c r="B465" s="125" t="s">
        <v>487</v>
      </c>
      <c r="C465" s="173" t="s">
        <v>488</v>
      </c>
      <c r="D465" s="31" t="s">
        <v>335</v>
      </c>
      <c r="E465" s="170">
        <v>166980000</v>
      </c>
      <c r="F465" s="170">
        <v>46299000</v>
      </c>
      <c r="G465" s="173" t="s">
        <v>752</v>
      </c>
      <c r="H465" s="95"/>
      <c r="I465" s="95"/>
      <c r="J465" s="95"/>
      <c r="K465" s="95"/>
      <c r="L465" s="95"/>
      <c r="M465" s="95"/>
      <c r="N465" s="95"/>
      <c r="O465" s="95"/>
      <c r="P465" s="95"/>
      <c r="Q465" s="95"/>
      <c r="R465" s="95"/>
      <c r="S465" s="95"/>
      <c r="T465" s="95"/>
      <c r="U465" s="95"/>
      <c r="V465" s="95"/>
      <c r="W465" s="95"/>
      <c r="X465" s="95"/>
      <c r="Y465" s="95"/>
      <c r="Z465" s="95"/>
      <c r="AA465" s="95"/>
      <c r="AB465" s="95"/>
    </row>
    <row r="466" spans="1:28" ht="66" customHeight="1" x14ac:dyDescent="0.25">
      <c r="A466" s="653"/>
      <c r="B466" s="125" t="s">
        <v>492</v>
      </c>
      <c r="C466" s="173" t="s">
        <v>493</v>
      </c>
      <c r="D466" s="31" t="s">
        <v>703</v>
      </c>
      <c r="E466" s="170">
        <v>3704181200</v>
      </c>
      <c r="F466" s="170">
        <v>1136084619</v>
      </c>
      <c r="G466" s="173" t="s">
        <v>755</v>
      </c>
      <c r="H466" s="95"/>
      <c r="I466" s="95"/>
      <c r="J466" s="95"/>
      <c r="K466" s="95"/>
      <c r="L466" s="95"/>
      <c r="M466" s="95"/>
      <c r="N466" s="95"/>
      <c r="O466" s="95"/>
      <c r="P466" s="95"/>
      <c r="Q466" s="95"/>
      <c r="R466" s="95"/>
      <c r="S466" s="95"/>
      <c r="T466" s="95"/>
      <c r="U466" s="95"/>
      <c r="V466" s="95"/>
      <c r="W466" s="95"/>
      <c r="X466" s="95"/>
      <c r="Y466" s="95"/>
      <c r="Z466" s="95"/>
      <c r="AA466" s="95"/>
      <c r="AB466" s="95"/>
    </row>
    <row r="467" spans="1:28" ht="83.25" customHeight="1" x14ac:dyDescent="0.25">
      <c r="A467" s="664"/>
      <c r="B467" s="133" t="s">
        <v>497</v>
      </c>
      <c r="C467" s="178" t="s">
        <v>498</v>
      </c>
      <c r="D467" s="192" t="s">
        <v>339</v>
      </c>
      <c r="E467" s="170">
        <v>203608000</v>
      </c>
      <c r="F467" s="170">
        <v>43965600</v>
      </c>
      <c r="G467" s="173" t="s">
        <v>754</v>
      </c>
      <c r="H467" s="95"/>
      <c r="I467" s="95"/>
      <c r="J467" s="95"/>
      <c r="K467" s="95"/>
      <c r="L467" s="95"/>
      <c r="M467" s="95"/>
      <c r="N467" s="95"/>
      <c r="O467" s="95"/>
      <c r="P467" s="95"/>
      <c r="Q467" s="95"/>
      <c r="R467" s="95"/>
      <c r="S467" s="95"/>
      <c r="T467" s="95"/>
      <c r="U467" s="95"/>
      <c r="V467" s="95"/>
      <c r="W467" s="95"/>
      <c r="X467" s="95"/>
      <c r="Y467" s="95"/>
      <c r="Z467" s="95"/>
      <c r="AA467" s="95"/>
      <c r="AB467" s="95"/>
    </row>
    <row r="468" spans="1:28" ht="83.25" customHeight="1" x14ac:dyDescent="0.25">
      <c r="A468" s="663" t="s">
        <v>448</v>
      </c>
      <c r="B468" s="118" t="s">
        <v>478</v>
      </c>
      <c r="C468" s="169" t="s">
        <v>479</v>
      </c>
      <c r="D468" s="201" t="s">
        <v>324</v>
      </c>
      <c r="E468" s="170">
        <v>1575104800</v>
      </c>
      <c r="F468" s="170">
        <v>749958322</v>
      </c>
      <c r="G468" s="173" t="s">
        <v>750</v>
      </c>
      <c r="H468" s="95"/>
      <c r="I468" s="95"/>
      <c r="J468" s="95"/>
      <c r="K468" s="95"/>
      <c r="L468" s="95"/>
      <c r="M468" s="95"/>
      <c r="N468" s="95"/>
      <c r="O468" s="95"/>
      <c r="P468" s="95"/>
      <c r="Q468" s="95"/>
      <c r="R468" s="95"/>
      <c r="S468" s="95"/>
      <c r="T468" s="95"/>
      <c r="U468" s="95"/>
      <c r="V468" s="95"/>
      <c r="W468" s="95"/>
      <c r="X468" s="95"/>
      <c r="Y468" s="95"/>
      <c r="Z468" s="95"/>
      <c r="AA468" s="95"/>
      <c r="AB468" s="95"/>
    </row>
    <row r="469" spans="1:28" ht="93" customHeight="1" x14ac:dyDescent="0.25">
      <c r="A469" s="653"/>
      <c r="B469" s="125" t="s">
        <v>483</v>
      </c>
      <c r="C469" s="173" t="s">
        <v>484</v>
      </c>
      <c r="D469" s="31" t="s">
        <v>702</v>
      </c>
      <c r="E469" s="170">
        <v>350126000</v>
      </c>
      <c r="F469" s="170">
        <v>144478966</v>
      </c>
      <c r="G469" s="173" t="s">
        <v>751</v>
      </c>
      <c r="H469" s="95"/>
      <c r="I469" s="95"/>
      <c r="J469" s="95"/>
      <c r="K469" s="95"/>
      <c r="L469" s="95"/>
      <c r="M469" s="95"/>
      <c r="N469" s="95"/>
      <c r="O469" s="95"/>
      <c r="P469" s="95"/>
      <c r="Q469" s="95"/>
      <c r="R469" s="95"/>
      <c r="S469" s="95"/>
      <c r="T469" s="95"/>
      <c r="U469" s="95"/>
      <c r="V469" s="95"/>
      <c r="W469" s="95"/>
      <c r="X469" s="95"/>
      <c r="Y469" s="95"/>
      <c r="Z469" s="95"/>
      <c r="AA469" s="95"/>
      <c r="AB469" s="95"/>
    </row>
    <row r="470" spans="1:28" ht="64.5" customHeight="1" x14ac:dyDescent="0.25">
      <c r="A470" s="653"/>
      <c r="B470" s="125" t="s">
        <v>487</v>
      </c>
      <c r="C470" s="173" t="s">
        <v>488</v>
      </c>
      <c r="D470" s="31" t="s">
        <v>335</v>
      </c>
      <c r="E470" s="170">
        <v>166980000</v>
      </c>
      <c r="F470" s="170">
        <v>76659000</v>
      </c>
      <c r="G470" s="173" t="s">
        <v>752</v>
      </c>
      <c r="H470" s="95"/>
      <c r="I470" s="95"/>
      <c r="J470" s="95"/>
      <c r="K470" s="95"/>
      <c r="L470" s="95"/>
      <c r="M470" s="95"/>
      <c r="N470" s="95"/>
      <c r="O470" s="95"/>
      <c r="P470" s="95"/>
      <c r="Q470" s="95"/>
      <c r="R470" s="95"/>
      <c r="S470" s="95"/>
      <c r="T470" s="95"/>
      <c r="U470" s="95"/>
      <c r="V470" s="95"/>
      <c r="W470" s="95"/>
      <c r="X470" s="95"/>
      <c r="Y470" s="95"/>
      <c r="Z470" s="95"/>
      <c r="AA470" s="95"/>
      <c r="AB470" s="95"/>
    </row>
    <row r="471" spans="1:28" ht="72" customHeight="1" x14ac:dyDescent="0.25">
      <c r="A471" s="653"/>
      <c r="B471" s="125" t="s">
        <v>492</v>
      </c>
      <c r="C471" s="173" t="s">
        <v>493</v>
      </c>
      <c r="D471" s="31" t="s">
        <v>703</v>
      </c>
      <c r="E471" s="170">
        <v>3704181200</v>
      </c>
      <c r="F471" s="170">
        <v>1183626762</v>
      </c>
      <c r="G471" s="173" t="s">
        <v>755</v>
      </c>
      <c r="H471" s="95"/>
      <c r="I471" s="95"/>
      <c r="J471" s="95"/>
      <c r="K471" s="95"/>
      <c r="L471" s="95"/>
      <c r="M471" s="95"/>
      <c r="N471" s="95"/>
      <c r="O471" s="95"/>
      <c r="P471" s="95"/>
      <c r="Q471" s="95"/>
      <c r="R471" s="95"/>
      <c r="S471" s="95"/>
      <c r="T471" s="95"/>
      <c r="U471" s="95"/>
      <c r="V471" s="95"/>
      <c r="W471" s="95"/>
      <c r="X471" s="95"/>
      <c r="Y471" s="95"/>
      <c r="Z471" s="95"/>
      <c r="AA471" s="95"/>
      <c r="AB471" s="95"/>
    </row>
    <row r="472" spans="1:28" ht="75.75" customHeight="1" thickBot="1" x14ac:dyDescent="0.3">
      <c r="A472" s="664"/>
      <c r="B472" s="133" t="s">
        <v>497</v>
      </c>
      <c r="C472" s="178" t="s">
        <v>498</v>
      </c>
      <c r="D472" s="192" t="s">
        <v>339</v>
      </c>
      <c r="E472" s="170">
        <v>203608000</v>
      </c>
      <c r="F472" s="170">
        <v>64823800</v>
      </c>
      <c r="G472" s="173" t="s">
        <v>754</v>
      </c>
      <c r="H472" s="95"/>
      <c r="I472" s="95"/>
      <c r="J472" s="95"/>
      <c r="K472" s="95"/>
      <c r="L472" s="95"/>
      <c r="M472" s="95"/>
      <c r="N472" s="95"/>
      <c r="O472" s="95"/>
      <c r="P472" s="95"/>
      <c r="Q472" s="95"/>
      <c r="R472" s="95"/>
      <c r="S472" s="95"/>
      <c r="T472" s="95"/>
      <c r="U472" s="95"/>
      <c r="V472" s="95"/>
      <c r="W472" s="95"/>
      <c r="X472" s="95"/>
      <c r="Y472" s="95"/>
      <c r="Z472" s="95"/>
      <c r="AA472" s="95"/>
      <c r="AB472" s="95"/>
    </row>
    <row r="473" spans="1:28" ht="73.5" customHeight="1" x14ac:dyDescent="0.25">
      <c r="A473" s="663" t="s">
        <v>449</v>
      </c>
      <c r="B473" s="118" t="s">
        <v>478</v>
      </c>
      <c r="C473" s="169" t="s">
        <v>479</v>
      </c>
      <c r="D473" s="201" t="s">
        <v>324</v>
      </c>
      <c r="E473" s="170">
        <v>1575104800</v>
      </c>
      <c r="F473" s="170">
        <v>911288420</v>
      </c>
      <c r="G473" s="173" t="s">
        <v>750</v>
      </c>
      <c r="H473" s="95"/>
      <c r="I473" s="95"/>
      <c r="J473" s="95"/>
      <c r="K473" s="95"/>
      <c r="L473" s="95"/>
      <c r="M473" s="95"/>
      <c r="N473" s="95"/>
      <c r="O473" s="95"/>
      <c r="P473" s="95"/>
      <c r="Q473" s="95"/>
      <c r="R473" s="95"/>
      <c r="S473" s="95"/>
      <c r="T473" s="95"/>
      <c r="U473" s="95"/>
      <c r="V473" s="95"/>
      <c r="W473" s="95"/>
      <c r="X473" s="95"/>
      <c r="Y473" s="95"/>
      <c r="Z473" s="95"/>
      <c r="AA473" s="95"/>
      <c r="AB473" s="95"/>
    </row>
    <row r="474" spans="1:28" s="232" customFormat="1" ht="78" customHeight="1" x14ac:dyDescent="0.25">
      <c r="A474" s="653"/>
      <c r="B474" s="125" t="s">
        <v>483</v>
      </c>
      <c r="C474" s="173" t="s">
        <v>484</v>
      </c>
      <c r="D474" s="231" t="s">
        <v>702</v>
      </c>
      <c r="E474" s="170">
        <v>350126000</v>
      </c>
      <c r="F474" s="170">
        <v>186269966</v>
      </c>
      <c r="G474" s="173" t="s">
        <v>751</v>
      </c>
      <c r="H474" s="95"/>
      <c r="I474" s="95"/>
      <c r="J474" s="95"/>
      <c r="K474" s="95"/>
      <c r="L474" s="95"/>
      <c r="M474" s="95"/>
      <c r="N474" s="95"/>
      <c r="O474" s="95"/>
      <c r="P474" s="95"/>
      <c r="Q474" s="95"/>
      <c r="R474" s="95"/>
      <c r="S474" s="95"/>
      <c r="T474" s="95"/>
      <c r="U474" s="95"/>
      <c r="V474" s="95"/>
      <c r="W474" s="95"/>
      <c r="X474" s="95"/>
      <c r="Y474" s="95"/>
      <c r="Z474" s="95"/>
      <c r="AA474" s="95"/>
      <c r="AB474" s="95"/>
    </row>
    <row r="475" spans="1:28" s="232" customFormat="1" ht="63" customHeight="1" x14ac:dyDescent="0.25">
      <c r="A475" s="653"/>
      <c r="B475" s="125" t="s">
        <v>487</v>
      </c>
      <c r="C475" s="173" t="s">
        <v>488</v>
      </c>
      <c r="D475" s="231" t="s">
        <v>335</v>
      </c>
      <c r="E475" s="170">
        <v>166980000</v>
      </c>
      <c r="F475" s="170">
        <v>91839000</v>
      </c>
      <c r="G475" s="173" t="s">
        <v>752</v>
      </c>
      <c r="H475" s="95"/>
      <c r="I475" s="95"/>
      <c r="J475" s="95"/>
      <c r="K475" s="95"/>
      <c r="L475" s="95"/>
      <c r="M475" s="95"/>
      <c r="N475" s="95"/>
      <c r="O475" s="95"/>
      <c r="P475" s="95"/>
      <c r="Q475" s="95"/>
      <c r="R475" s="95"/>
      <c r="S475" s="95"/>
      <c r="T475" s="95"/>
      <c r="U475" s="95"/>
      <c r="V475" s="95"/>
      <c r="W475" s="95"/>
      <c r="X475" s="95"/>
      <c r="Y475" s="95"/>
      <c r="Z475" s="95"/>
      <c r="AA475" s="95"/>
      <c r="AB475" s="95"/>
    </row>
    <row r="476" spans="1:28" s="232" customFormat="1" ht="87" customHeight="1" x14ac:dyDescent="0.25">
      <c r="A476" s="653"/>
      <c r="B476" s="125" t="s">
        <v>492</v>
      </c>
      <c r="C476" s="173" t="s">
        <v>493</v>
      </c>
      <c r="D476" s="231" t="s">
        <v>703</v>
      </c>
      <c r="E476" s="170">
        <v>3644710800</v>
      </c>
      <c r="F476" s="170">
        <v>1225252572</v>
      </c>
      <c r="G476" s="173" t="s">
        <v>755</v>
      </c>
      <c r="H476" s="95"/>
      <c r="I476" s="95"/>
      <c r="J476" s="95"/>
      <c r="K476" s="95"/>
      <c r="L476" s="95"/>
      <c r="M476" s="95"/>
      <c r="N476" s="95"/>
      <c r="O476" s="95"/>
      <c r="P476" s="95"/>
      <c r="Q476" s="95"/>
      <c r="R476" s="95"/>
      <c r="S476" s="95"/>
      <c r="T476" s="95"/>
      <c r="U476" s="95"/>
      <c r="V476" s="95"/>
      <c r="W476" s="95"/>
      <c r="X476" s="95"/>
      <c r="Y476" s="95"/>
      <c r="Z476" s="95"/>
      <c r="AA476" s="95"/>
      <c r="AB476" s="95"/>
    </row>
    <row r="477" spans="1:28" s="232" customFormat="1" ht="79.5" customHeight="1" thickBot="1" x14ac:dyDescent="0.3">
      <c r="A477" s="664"/>
      <c r="B477" s="133" t="s">
        <v>497</v>
      </c>
      <c r="C477" s="178" t="s">
        <v>498</v>
      </c>
      <c r="D477" s="192" t="s">
        <v>339</v>
      </c>
      <c r="E477" s="170">
        <v>203608000</v>
      </c>
      <c r="F477" s="170">
        <v>91779800</v>
      </c>
      <c r="G477" s="173" t="s">
        <v>754</v>
      </c>
      <c r="H477" s="95"/>
      <c r="I477" s="95"/>
      <c r="J477" s="95"/>
      <c r="K477" s="95"/>
      <c r="L477" s="95"/>
      <c r="M477" s="95"/>
      <c r="N477" s="95"/>
      <c r="O477" s="95"/>
      <c r="P477" s="95"/>
      <c r="Q477" s="95"/>
      <c r="R477" s="95"/>
      <c r="S477" s="95"/>
      <c r="T477" s="95"/>
      <c r="U477" s="95"/>
      <c r="V477" s="95"/>
      <c r="W477" s="95"/>
      <c r="X477" s="95"/>
      <c r="Y477" s="95"/>
      <c r="Z477" s="95"/>
      <c r="AA477" s="95"/>
      <c r="AB477" s="95"/>
    </row>
    <row r="478" spans="1:28" ht="15.75" hidden="1" customHeight="1" x14ac:dyDescent="0.25">
      <c r="A478" s="108" t="s">
        <v>450</v>
      </c>
      <c r="B478" s="100"/>
      <c r="C478" s="100"/>
      <c r="D478" s="100"/>
      <c r="E478" s="100"/>
      <c r="F478" s="100"/>
      <c r="G478" s="115"/>
      <c r="H478" s="95"/>
      <c r="I478" s="95"/>
      <c r="J478" s="95"/>
      <c r="K478" s="95"/>
      <c r="L478" s="95"/>
      <c r="M478" s="95"/>
      <c r="N478" s="95"/>
      <c r="O478" s="95"/>
      <c r="P478" s="95"/>
      <c r="Q478" s="95"/>
      <c r="R478" s="95"/>
      <c r="S478" s="95"/>
      <c r="T478" s="95"/>
      <c r="U478" s="95"/>
      <c r="V478" s="95"/>
      <c r="W478" s="95"/>
      <c r="X478" s="95"/>
      <c r="Y478" s="95"/>
      <c r="Z478" s="95"/>
      <c r="AA478" s="95"/>
      <c r="AB478" s="95"/>
    </row>
    <row r="479" spans="1:28" ht="11.25" hidden="1" customHeight="1" x14ac:dyDescent="0.25">
      <c r="A479" s="108" t="s">
        <v>451</v>
      </c>
      <c r="B479" s="100"/>
      <c r="C479" s="100"/>
      <c r="D479" s="100"/>
      <c r="E479" s="100"/>
      <c r="F479" s="100"/>
      <c r="G479" s="115"/>
      <c r="H479" s="95"/>
      <c r="I479" s="95"/>
      <c r="J479" s="95"/>
      <c r="K479" s="95"/>
      <c r="L479" s="95"/>
      <c r="M479" s="95"/>
      <c r="N479" s="95"/>
      <c r="O479" s="95"/>
      <c r="P479" s="95"/>
      <c r="Q479" s="95"/>
      <c r="R479" s="95"/>
      <c r="S479" s="95"/>
      <c r="T479" s="95"/>
      <c r="U479" s="95"/>
      <c r="V479" s="95"/>
      <c r="W479" s="95"/>
      <c r="X479" s="95"/>
      <c r="Y479" s="95"/>
      <c r="Z479" s="95"/>
      <c r="AA479" s="95"/>
      <c r="AB479" s="95"/>
    </row>
    <row r="480" spans="1:28" ht="3" customHeight="1" thickBot="1" x14ac:dyDescent="0.3">
      <c r="A480" s="111" t="s">
        <v>452</v>
      </c>
      <c r="B480" s="105"/>
      <c r="C480" s="105"/>
      <c r="D480" s="105"/>
      <c r="E480" s="105"/>
      <c r="F480" s="105"/>
      <c r="G480" s="166"/>
      <c r="H480" s="95"/>
      <c r="I480" s="95"/>
      <c r="J480" s="95"/>
      <c r="K480" s="95"/>
      <c r="L480" s="95"/>
      <c r="M480" s="95"/>
      <c r="N480" s="95"/>
      <c r="O480" s="95"/>
      <c r="P480" s="95"/>
      <c r="Q480" s="95"/>
      <c r="R480" s="95"/>
      <c r="S480" s="95"/>
      <c r="T480" s="95"/>
      <c r="U480" s="95"/>
      <c r="V480" s="95"/>
      <c r="W480" s="95"/>
      <c r="X480" s="95"/>
      <c r="Y480" s="95"/>
      <c r="Z480" s="95"/>
      <c r="AA480" s="95"/>
      <c r="AB480" s="95"/>
    </row>
    <row r="481" spans="1:28" ht="15.75" customHeight="1" x14ac:dyDescent="0.25">
      <c r="A481" s="186"/>
      <c r="B481" s="95"/>
      <c r="C481" s="95"/>
      <c r="D481" s="95"/>
      <c r="E481" s="95"/>
      <c r="F481" s="95"/>
      <c r="G481" s="200"/>
      <c r="H481" s="95"/>
      <c r="I481" s="95"/>
      <c r="J481" s="95"/>
      <c r="K481" s="95"/>
      <c r="L481" s="95"/>
      <c r="M481" s="95"/>
      <c r="N481" s="95"/>
      <c r="O481" s="95"/>
      <c r="P481" s="95"/>
      <c r="Q481" s="95"/>
      <c r="R481" s="95"/>
      <c r="S481" s="95"/>
      <c r="T481" s="95"/>
      <c r="U481" s="95"/>
      <c r="V481" s="95"/>
      <c r="W481" s="95"/>
      <c r="X481" s="95"/>
      <c r="Y481" s="95"/>
      <c r="Z481" s="95"/>
      <c r="AA481" s="95"/>
      <c r="AB481" s="95"/>
    </row>
    <row r="482" spans="1:28" ht="15.75" hidden="1" customHeight="1" x14ac:dyDescent="0.3">
      <c r="A482" s="661" t="s">
        <v>756</v>
      </c>
      <c r="B482" s="469"/>
      <c r="C482" s="469"/>
      <c r="D482" s="469"/>
      <c r="E482" s="469"/>
      <c r="F482" s="469"/>
      <c r="G482" s="561"/>
      <c r="H482" s="95"/>
      <c r="I482" s="95"/>
      <c r="J482" s="95"/>
      <c r="K482" s="95"/>
      <c r="L482" s="95"/>
      <c r="M482" s="95"/>
      <c r="N482" s="95"/>
      <c r="O482" s="95"/>
      <c r="P482" s="95"/>
      <c r="Q482" s="95"/>
      <c r="R482" s="95"/>
      <c r="S482" s="95"/>
      <c r="T482" s="95"/>
      <c r="U482" s="95"/>
      <c r="V482" s="95"/>
      <c r="W482" s="95"/>
      <c r="X482" s="95"/>
      <c r="Y482" s="95"/>
      <c r="Z482" s="95"/>
      <c r="AA482" s="95"/>
      <c r="AB482" s="95"/>
    </row>
    <row r="483" spans="1:28" ht="15.75" hidden="1" customHeight="1" x14ac:dyDescent="0.25">
      <c r="A483" s="96" t="s">
        <v>29</v>
      </c>
      <c r="B483" s="67" t="s">
        <v>465</v>
      </c>
      <c r="C483" s="67" t="s">
        <v>466</v>
      </c>
      <c r="D483" s="67" t="s">
        <v>697</v>
      </c>
      <c r="E483" s="67" t="s">
        <v>757</v>
      </c>
      <c r="F483" s="67" t="s">
        <v>758</v>
      </c>
      <c r="G483" s="168" t="s">
        <v>700</v>
      </c>
      <c r="H483" s="95"/>
      <c r="I483" s="95"/>
      <c r="J483" s="95"/>
      <c r="K483" s="95"/>
      <c r="L483" s="95"/>
      <c r="M483" s="95"/>
      <c r="N483" s="95"/>
      <c r="O483" s="95"/>
      <c r="P483" s="95"/>
      <c r="Q483" s="95"/>
      <c r="R483" s="95"/>
      <c r="S483" s="95"/>
      <c r="T483" s="95"/>
      <c r="U483" s="95"/>
      <c r="V483" s="95"/>
      <c r="W483" s="95"/>
      <c r="X483" s="95"/>
      <c r="Y483" s="95"/>
      <c r="Z483" s="95"/>
      <c r="AA483" s="95"/>
      <c r="AB483" s="95"/>
    </row>
    <row r="484" spans="1:28" ht="16.5" hidden="1" customHeight="1" x14ac:dyDescent="0.25">
      <c r="A484" s="108" t="s">
        <v>454</v>
      </c>
      <c r="B484" s="100"/>
      <c r="C484" s="100"/>
      <c r="D484" s="100"/>
      <c r="E484" s="100"/>
      <c r="F484" s="100"/>
      <c r="G484" s="115"/>
      <c r="H484" s="95"/>
      <c r="I484" s="95"/>
      <c r="J484" s="95"/>
      <c r="K484" s="95"/>
      <c r="L484" s="95"/>
      <c r="M484" s="95"/>
      <c r="N484" s="95"/>
      <c r="O484" s="95"/>
      <c r="P484" s="95"/>
      <c r="Q484" s="95"/>
      <c r="R484" s="95"/>
      <c r="S484" s="95"/>
      <c r="T484" s="95"/>
      <c r="U484" s="95"/>
      <c r="V484" s="95"/>
      <c r="W484" s="95"/>
      <c r="X484" s="95"/>
      <c r="Y484" s="95"/>
      <c r="Z484" s="95"/>
      <c r="AA484" s="95"/>
      <c r="AB484" s="95"/>
    </row>
    <row r="485" spans="1:28" ht="16.5" hidden="1" customHeight="1" x14ac:dyDescent="0.25">
      <c r="A485" s="108" t="s">
        <v>456</v>
      </c>
      <c r="B485" s="100"/>
      <c r="C485" s="100"/>
      <c r="D485" s="100"/>
      <c r="E485" s="100"/>
      <c r="F485" s="100"/>
      <c r="G485" s="115"/>
      <c r="H485" s="95"/>
      <c r="I485" s="95"/>
      <c r="J485" s="95"/>
      <c r="K485" s="95"/>
      <c r="L485" s="95"/>
      <c r="M485" s="95"/>
      <c r="N485" s="95"/>
      <c r="O485" s="95"/>
      <c r="P485" s="95"/>
      <c r="Q485" s="95"/>
      <c r="R485" s="95"/>
      <c r="S485" s="95"/>
      <c r="T485" s="95"/>
      <c r="U485" s="95"/>
      <c r="V485" s="95"/>
      <c r="W485" s="95"/>
      <c r="X485" s="95"/>
      <c r="Y485" s="95"/>
      <c r="Z485" s="95"/>
      <c r="AA485" s="95"/>
      <c r="AB485" s="95"/>
    </row>
    <row r="486" spans="1:28" ht="16.5" hidden="1" customHeight="1" x14ac:dyDescent="0.25">
      <c r="A486" s="108" t="s">
        <v>457</v>
      </c>
      <c r="B486" s="100"/>
      <c r="C486" s="100"/>
      <c r="D486" s="100"/>
      <c r="E486" s="100"/>
      <c r="F486" s="100"/>
      <c r="G486" s="115"/>
      <c r="H486" s="95"/>
      <c r="I486" s="95"/>
      <c r="J486" s="95"/>
      <c r="K486" s="95"/>
      <c r="L486" s="95"/>
      <c r="M486" s="95"/>
      <c r="N486" s="95"/>
      <c r="O486" s="95"/>
      <c r="P486" s="95"/>
      <c r="Q486" s="95"/>
      <c r="R486" s="95"/>
      <c r="S486" s="95"/>
      <c r="T486" s="95"/>
      <c r="U486" s="95"/>
      <c r="V486" s="95"/>
      <c r="W486" s="95"/>
      <c r="X486" s="95"/>
      <c r="Y486" s="95"/>
      <c r="Z486" s="95"/>
      <c r="AA486" s="95"/>
      <c r="AB486" s="95"/>
    </row>
    <row r="487" spans="1:28" ht="16.5" hidden="1" customHeight="1" x14ac:dyDescent="0.25">
      <c r="A487" s="108" t="s">
        <v>458</v>
      </c>
      <c r="B487" s="100"/>
      <c r="C487" s="100"/>
      <c r="D487" s="100"/>
      <c r="E487" s="100"/>
      <c r="F487" s="100"/>
      <c r="G487" s="115"/>
      <c r="H487" s="95"/>
      <c r="I487" s="95"/>
      <c r="J487" s="95"/>
      <c r="K487" s="95"/>
      <c r="L487" s="95"/>
      <c r="M487" s="95"/>
      <c r="N487" s="95"/>
      <c r="O487" s="95"/>
      <c r="P487" s="95"/>
      <c r="Q487" s="95"/>
      <c r="R487" s="95"/>
      <c r="S487" s="95"/>
      <c r="T487" s="95"/>
      <c r="U487" s="95"/>
      <c r="V487" s="95"/>
      <c r="W487" s="95"/>
      <c r="X487" s="95"/>
      <c r="Y487" s="95"/>
      <c r="Z487" s="95"/>
      <c r="AA487" s="95"/>
      <c r="AB487" s="95"/>
    </row>
    <row r="488" spans="1:28" ht="16.5" hidden="1" customHeight="1" x14ac:dyDescent="0.25">
      <c r="A488" s="108" t="s">
        <v>459</v>
      </c>
      <c r="B488" s="100"/>
      <c r="C488" s="100"/>
      <c r="D488" s="100"/>
      <c r="E488" s="100"/>
      <c r="F488" s="100"/>
      <c r="G488" s="115"/>
      <c r="H488" s="95"/>
      <c r="I488" s="95"/>
      <c r="J488" s="95"/>
      <c r="K488" s="95"/>
      <c r="L488" s="95"/>
      <c r="M488" s="95"/>
      <c r="N488" s="95"/>
      <c r="O488" s="95"/>
      <c r="P488" s="95"/>
      <c r="Q488" s="95"/>
      <c r="R488" s="95"/>
      <c r="S488" s="95"/>
      <c r="T488" s="95"/>
      <c r="U488" s="95"/>
      <c r="V488" s="95"/>
      <c r="W488" s="95"/>
      <c r="X488" s="95"/>
      <c r="Y488" s="95"/>
      <c r="Z488" s="95"/>
      <c r="AA488" s="95"/>
      <c r="AB488" s="95"/>
    </row>
    <row r="489" spans="1:28" ht="16.5" hidden="1" customHeight="1" x14ac:dyDescent="0.25">
      <c r="A489" s="108" t="s">
        <v>460</v>
      </c>
      <c r="B489" s="100"/>
      <c r="C489" s="100"/>
      <c r="D489" s="100"/>
      <c r="E489" s="100"/>
      <c r="F489" s="100"/>
      <c r="G489" s="115"/>
      <c r="H489" s="95"/>
      <c r="I489" s="95"/>
      <c r="J489" s="95"/>
      <c r="K489" s="95"/>
      <c r="L489" s="95"/>
      <c r="M489" s="95"/>
      <c r="N489" s="95"/>
      <c r="O489" s="95"/>
      <c r="P489" s="95"/>
      <c r="Q489" s="95"/>
      <c r="R489" s="95"/>
      <c r="S489" s="95"/>
      <c r="T489" s="95"/>
      <c r="U489" s="95"/>
      <c r="V489" s="95"/>
      <c r="W489" s="95"/>
      <c r="X489" s="95"/>
      <c r="Y489" s="95"/>
      <c r="Z489" s="95"/>
      <c r="AA489" s="95"/>
      <c r="AB489" s="95"/>
    </row>
    <row r="490" spans="1:28" ht="15.75" hidden="1" customHeight="1" x14ac:dyDescent="0.25">
      <c r="A490" s="202" t="s">
        <v>447</v>
      </c>
      <c r="B490" s="203"/>
      <c r="C490" s="203"/>
      <c r="D490" s="203"/>
      <c r="E490" s="203"/>
      <c r="F490" s="203"/>
      <c r="G490" s="204"/>
      <c r="H490" s="95"/>
      <c r="I490" s="95"/>
      <c r="J490" s="95"/>
      <c r="K490" s="95"/>
      <c r="L490" s="95"/>
      <c r="M490" s="95"/>
      <c r="N490" s="95"/>
      <c r="O490" s="95"/>
      <c r="P490" s="95"/>
      <c r="Q490" s="95"/>
      <c r="R490" s="95"/>
      <c r="S490" s="95"/>
      <c r="T490" s="95"/>
      <c r="U490" s="95"/>
      <c r="V490" s="95"/>
      <c r="W490" s="95"/>
      <c r="X490" s="95"/>
      <c r="Y490" s="95"/>
      <c r="Z490" s="95"/>
      <c r="AA490" s="95"/>
      <c r="AB490" s="95"/>
    </row>
    <row r="491" spans="1:28" ht="15.75" hidden="1" customHeight="1" x14ac:dyDescent="0.25">
      <c r="A491" s="108" t="s">
        <v>448</v>
      </c>
      <c r="B491" s="100"/>
      <c r="C491" s="100"/>
      <c r="D491" s="100"/>
      <c r="E491" s="100"/>
      <c r="F491" s="100"/>
      <c r="G491" s="115"/>
      <c r="H491" s="95"/>
      <c r="I491" s="95"/>
      <c r="J491" s="95"/>
      <c r="K491" s="95"/>
      <c r="L491" s="95"/>
      <c r="M491" s="95"/>
      <c r="N491" s="95"/>
      <c r="O491" s="95"/>
      <c r="P491" s="95"/>
      <c r="Q491" s="95"/>
      <c r="R491" s="95"/>
      <c r="S491" s="95"/>
      <c r="T491" s="95"/>
      <c r="U491" s="95"/>
      <c r="V491" s="95"/>
      <c r="W491" s="95"/>
      <c r="X491" s="95"/>
      <c r="Y491" s="95"/>
      <c r="Z491" s="95"/>
      <c r="AA491" s="95"/>
      <c r="AB491" s="95"/>
    </row>
    <row r="492" spans="1:28" ht="15.75" hidden="1" customHeight="1" x14ac:dyDescent="0.25">
      <c r="A492" s="108" t="s">
        <v>449</v>
      </c>
      <c r="B492" s="100"/>
      <c r="C492" s="100"/>
      <c r="D492" s="100"/>
      <c r="E492" s="100"/>
      <c r="F492" s="100"/>
      <c r="G492" s="115"/>
      <c r="H492" s="95"/>
      <c r="I492" s="95"/>
      <c r="J492" s="95"/>
      <c r="K492" s="95"/>
      <c r="L492" s="95"/>
      <c r="M492" s="95"/>
      <c r="N492" s="95"/>
      <c r="O492" s="95"/>
      <c r="P492" s="95"/>
      <c r="Q492" s="95"/>
      <c r="R492" s="95"/>
      <c r="S492" s="95"/>
      <c r="T492" s="95"/>
      <c r="U492" s="95"/>
      <c r="V492" s="95"/>
      <c r="W492" s="95"/>
      <c r="X492" s="95"/>
      <c r="Y492" s="95"/>
      <c r="Z492" s="95"/>
      <c r="AA492" s="95"/>
      <c r="AB492" s="95"/>
    </row>
    <row r="493" spans="1:28" ht="15.75" hidden="1" customHeight="1" x14ac:dyDescent="0.25">
      <c r="A493" s="108" t="s">
        <v>450</v>
      </c>
      <c r="B493" s="100"/>
      <c r="C493" s="100"/>
      <c r="D493" s="100"/>
      <c r="E493" s="100"/>
      <c r="F493" s="100"/>
      <c r="G493" s="115"/>
      <c r="H493" s="95"/>
      <c r="I493" s="95"/>
      <c r="J493" s="95"/>
      <c r="K493" s="95"/>
      <c r="L493" s="95"/>
      <c r="M493" s="95"/>
      <c r="N493" s="95"/>
      <c r="O493" s="95"/>
      <c r="P493" s="95"/>
      <c r="Q493" s="95"/>
      <c r="R493" s="95"/>
      <c r="S493" s="95"/>
      <c r="T493" s="95"/>
      <c r="U493" s="95"/>
      <c r="V493" s="95"/>
      <c r="W493" s="95"/>
      <c r="X493" s="95"/>
      <c r="Y493" s="95"/>
      <c r="Z493" s="95"/>
      <c r="AA493" s="95"/>
      <c r="AB493" s="95"/>
    </row>
    <row r="494" spans="1:28" ht="15.75" hidden="1" customHeight="1" x14ac:dyDescent="0.25">
      <c r="A494" s="108" t="s">
        <v>451</v>
      </c>
      <c r="B494" s="100"/>
      <c r="C494" s="100"/>
      <c r="D494" s="100"/>
      <c r="E494" s="100"/>
      <c r="F494" s="100"/>
      <c r="G494" s="115"/>
      <c r="H494" s="95"/>
      <c r="I494" s="95"/>
      <c r="J494" s="95"/>
      <c r="K494" s="95"/>
      <c r="L494" s="95"/>
      <c r="M494" s="95"/>
      <c r="N494" s="95"/>
      <c r="O494" s="95"/>
      <c r="P494" s="95"/>
      <c r="Q494" s="95"/>
      <c r="R494" s="95"/>
      <c r="S494" s="95"/>
      <c r="T494" s="95"/>
      <c r="U494" s="95"/>
      <c r="V494" s="95"/>
      <c r="W494" s="95"/>
      <c r="X494" s="95"/>
      <c r="Y494" s="95"/>
      <c r="Z494" s="95"/>
      <c r="AA494" s="95"/>
      <c r="AB494" s="95"/>
    </row>
    <row r="495" spans="1:28" ht="15.75" hidden="1" customHeight="1" x14ac:dyDescent="0.25">
      <c r="A495" s="111" t="s">
        <v>452</v>
      </c>
      <c r="B495" s="105"/>
      <c r="C495" s="105"/>
      <c r="D495" s="105"/>
      <c r="E495" s="105"/>
      <c r="F495" s="105"/>
      <c r="G495" s="166"/>
      <c r="H495" s="95"/>
      <c r="I495" s="95"/>
      <c r="J495" s="95"/>
      <c r="K495" s="95"/>
      <c r="L495" s="95"/>
      <c r="M495" s="95"/>
      <c r="N495" s="95"/>
      <c r="O495" s="95"/>
      <c r="P495" s="95"/>
      <c r="Q495" s="95"/>
      <c r="R495" s="95"/>
      <c r="S495" s="95"/>
      <c r="T495" s="95"/>
      <c r="U495" s="95"/>
      <c r="V495" s="95"/>
      <c r="W495" s="95"/>
      <c r="X495" s="95"/>
      <c r="Y495" s="95"/>
      <c r="Z495" s="95"/>
      <c r="AA495" s="95"/>
      <c r="AB495" s="95"/>
    </row>
    <row r="496" spans="1:28" ht="15.75" customHeight="1" thickBot="1" x14ac:dyDescent="0.3">
      <c r="A496" s="95"/>
      <c r="B496" s="95"/>
      <c r="C496" s="95"/>
      <c r="D496" s="95"/>
      <c r="E496" s="95"/>
      <c r="F496" s="95"/>
      <c r="G496" s="95"/>
      <c r="H496" s="95"/>
      <c r="I496" s="95"/>
      <c r="J496" s="95"/>
      <c r="K496" s="95"/>
      <c r="L496" s="95"/>
      <c r="M496" s="95"/>
      <c r="N496" s="95"/>
      <c r="O496" s="95"/>
      <c r="P496" s="95"/>
      <c r="Q496" s="95"/>
      <c r="R496" s="95"/>
      <c r="S496" s="95"/>
      <c r="T496" s="95"/>
      <c r="U496" s="95"/>
      <c r="V496" s="95"/>
      <c r="W496" s="95"/>
      <c r="X496" s="95"/>
      <c r="Y496" s="95"/>
      <c r="Z496" s="95"/>
      <c r="AA496" s="95"/>
      <c r="AB496" s="95"/>
    </row>
    <row r="497" spans="1:28" ht="24.75" customHeight="1" x14ac:dyDescent="0.3">
      <c r="A497" s="661" t="s">
        <v>759</v>
      </c>
      <c r="B497" s="469"/>
      <c r="C497" s="469"/>
      <c r="D497" s="469"/>
      <c r="E497" s="469"/>
      <c r="F497" s="469"/>
      <c r="G497" s="469"/>
      <c r="H497" s="561"/>
      <c r="I497" s="95"/>
      <c r="J497" s="95"/>
      <c r="K497" s="95"/>
      <c r="L497" s="95"/>
      <c r="M497" s="95"/>
      <c r="N497" s="95"/>
      <c r="O497" s="95"/>
      <c r="P497" s="95"/>
      <c r="Q497" s="95"/>
      <c r="R497" s="95"/>
      <c r="S497" s="95"/>
      <c r="T497" s="95"/>
      <c r="U497" s="95"/>
      <c r="V497" s="95"/>
      <c r="W497" s="95"/>
      <c r="X497" s="95"/>
      <c r="Y497" s="95"/>
      <c r="Z497" s="95"/>
      <c r="AA497" s="95"/>
      <c r="AB497" s="95"/>
    </row>
    <row r="498" spans="1:28" ht="46.5" customHeight="1" x14ac:dyDescent="0.25">
      <c r="A498" s="116" t="s">
        <v>25</v>
      </c>
      <c r="B498" s="90" t="s">
        <v>760</v>
      </c>
      <c r="C498" s="205" t="s">
        <v>468</v>
      </c>
      <c r="D498" s="205" t="s">
        <v>469</v>
      </c>
      <c r="E498" s="205" t="s">
        <v>761</v>
      </c>
      <c r="F498" s="205" t="s">
        <v>762</v>
      </c>
      <c r="G498" s="205" t="s">
        <v>763</v>
      </c>
      <c r="H498" s="117" t="s">
        <v>700</v>
      </c>
      <c r="I498" s="95"/>
      <c r="J498" s="95"/>
      <c r="K498" s="95"/>
      <c r="L498" s="95"/>
      <c r="M498" s="95"/>
      <c r="N498" s="95"/>
      <c r="O498" s="95"/>
      <c r="P498" s="95"/>
      <c r="Q498" s="95"/>
      <c r="R498" s="95"/>
      <c r="S498" s="95"/>
      <c r="T498" s="95"/>
      <c r="U498" s="95"/>
      <c r="V498" s="95"/>
      <c r="W498" s="95"/>
      <c r="X498" s="95"/>
      <c r="Y498" s="95"/>
      <c r="Z498" s="95"/>
      <c r="AA498" s="95"/>
      <c r="AB498" s="95"/>
    </row>
    <row r="499" spans="1:28" ht="87" customHeight="1" x14ac:dyDescent="0.25">
      <c r="A499" s="665" t="s">
        <v>447</v>
      </c>
      <c r="B499" s="120" t="s">
        <v>764</v>
      </c>
      <c r="C499" s="120" t="s">
        <v>765</v>
      </c>
      <c r="D499" s="206">
        <v>20</v>
      </c>
      <c r="E499" s="120">
        <v>6</v>
      </c>
      <c r="F499" s="207">
        <v>1</v>
      </c>
      <c r="G499" s="208">
        <f t="shared" ref="G499:G528" si="36">F499/E499</f>
        <v>0.16666666666666666</v>
      </c>
      <c r="H499" s="124" t="s">
        <v>766</v>
      </c>
    </row>
    <row r="500" spans="1:28" ht="84" customHeight="1" x14ac:dyDescent="0.25">
      <c r="A500" s="455"/>
      <c r="B500" s="127" t="s">
        <v>767</v>
      </c>
      <c r="C500" s="127" t="s">
        <v>765</v>
      </c>
      <c r="D500" s="209">
        <v>20</v>
      </c>
      <c r="E500" s="127">
        <v>6</v>
      </c>
      <c r="F500" s="210">
        <v>1</v>
      </c>
      <c r="G500" s="211">
        <f t="shared" si="36"/>
        <v>0.16666666666666666</v>
      </c>
      <c r="H500" s="212" t="s">
        <v>768</v>
      </c>
    </row>
    <row r="501" spans="1:28" ht="96.75" customHeight="1" x14ac:dyDescent="0.25">
      <c r="A501" s="455"/>
      <c r="B501" s="127" t="s">
        <v>769</v>
      </c>
      <c r="C501" s="127" t="s">
        <v>765</v>
      </c>
      <c r="D501" s="209">
        <v>20</v>
      </c>
      <c r="E501" s="127">
        <v>6</v>
      </c>
      <c r="F501" s="210">
        <v>1</v>
      </c>
      <c r="G501" s="213">
        <f t="shared" si="36"/>
        <v>0.16666666666666666</v>
      </c>
      <c r="H501" s="130" t="s">
        <v>770</v>
      </c>
    </row>
    <row r="502" spans="1:28" ht="79.5" customHeight="1" x14ac:dyDescent="0.25">
      <c r="A502" s="455"/>
      <c r="B502" s="127" t="s">
        <v>771</v>
      </c>
      <c r="C502" s="127" t="s">
        <v>177</v>
      </c>
      <c r="D502" s="209">
        <v>20</v>
      </c>
      <c r="E502" s="131">
        <v>0.1</v>
      </c>
      <c r="F502" s="214">
        <v>1.67E-2</v>
      </c>
      <c r="G502" s="211">
        <f t="shared" si="36"/>
        <v>0.16699999999999998</v>
      </c>
      <c r="H502" s="215" t="s">
        <v>772</v>
      </c>
    </row>
    <row r="503" spans="1:28" ht="80.25" customHeight="1" x14ac:dyDescent="0.25">
      <c r="A503" s="457"/>
      <c r="B503" s="135" t="s">
        <v>773</v>
      </c>
      <c r="C503" s="135" t="s">
        <v>765</v>
      </c>
      <c r="D503" s="216">
        <v>20</v>
      </c>
      <c r="E503" s="135">
        <v>6</v>
      </c>
      <c r="F503" s="217">
        <v>1</v>
      </c>
      <c r="G503" s="218">
        <f t="shared" si="36"/>
        <v>0.16666666666666666</v>
      </c>
      <c r="H503" s="219" t="s">
        <v>774</v>
      </c>
    </row>
    <row r="504" spans="1:28" ht="72" customHeight="1" x14ac:dyDescent="0.25">
      <c r="A504" s="655" t="s">
        <v>448</v>
      </c>
      <c r="B504" s="120" t="s">
        <v>764</v>
      </c>
      <c r="C504" s="120" t="s">
        <v>765</v>
      </c>
      <c r="D504" s="206">
        <v>20</v>
      </c>
      <c r="E504" s="120">
        <v>6</v>
      </c>
      <c r="F504" s="207">
        <v>2</v>
      </c>
      <c r="G504" s="208">
        <f t="shared" si="36"/>
        <v>0.33333333333333331</v>
      </c>
      <c r="H504" s="212" t="s">
        <v>775</v>
      </c>
    </row>
    <row r="505" spans="1:28" ht="87.75" customHeight="1" x14ac:dyDescent="0.25">
      <c r="A505" s="653"/>
      <c r="B505" s="127" t="s">
        <v>767</v>
      </c>
      <c r="C505" s="127" t="s">
        <v>765</v>
      </c>
      <c r="D505" s="209">
        <v>20</v>
      </c>
      <c r="E505" s="127">
        <v>6</v>
      </c>
      <c r="F505" s="210">
        <v>2</v>
      </c>
      <c r="G505" s="211">
        <f t="shared" si="36"/>
        <v>0.33333333333333331</v>
      </c>
      <c r="H505" s="130" t="s">
        <v>776</v>
      </c>
    </row>
    <row r="506" spans="1:28" ht="60" customHeight="1" x14ac:dyDescent="0.25">
      <c r="A506" s="653"/>
      <c r="B506" s="127" t="s">
        <v>769</v>
      </c>
      <c r="C506" s="127" t="s">
        <v>765</v>
      </c>
      <c r="D506" s="209">
        <v>20</v>
      </c>
      <c r="E506" s="127">
        <v>6</v>
      </c>
      <c r="F506" s="210">
        <v>2</v>
      </c>
      <c r="G506" s="213">
        <f t="shared" si="36"/>
        <v>0.33333333333333331</v>
      </c>
      <c r="H506" s="130" t="s">
        <v>777</v>
      </c>
    </row>
    <row r="507" spans="1:28" ht="60" customHeight="1" x14ac:dyDescent="0.25">
      <c r="A507" s="653"/>
      <c r="B507" s="127" t="s">
        <v>771</v>
      </c>
      <c r="C507" s="127" t="s">
        <v>177</v>
      </c>
      <c r="D507" s="209">
        <v>20</v>
      </c>
      <c r="E507" s="131">
        <v>0.1</v>
      </c>
      <c r="F507" s="214">
        <v>3.3399999999999999E-2</v>
      </c>
      <c r="G507" s="211">
        <f t="shared" si="36"/>
        <v>0.33399999999999996</v>
      </c>
      <c r="H507" s="215" t="s">
        <v>778</v>
      </c>
    </row>
    <row r="508" spans="1:28" ht="60" customHeight="1" x14ac:dyDescent="0.25">
      <c r="A508" s="653"/>
      <c r="B508" s="135" t="s">
        <v>773</v>
      </c>
      <c r="C508" s="135" t="s">
        <v>765</v>
      </c>
      <c r="D508" s="216">
        <v>20</v>
      </c>
      <c r="E508" s="135">
        <v>6</v>
      </c>
      <c r="F508" s="217">
        <v>2</v>
      </c>
      <c r="G508" s="218">
        <f t="shared" si="36"/>
        <v>0.33333333333333331</v>
      </c>
      <c r="H508" s="219" t="s">
        <v>779</v>
      </c>
    </row>
    <row r="509" spans="1:28" ht="60" customHeight="1" x14ac:dyDescent="0.25">
      <c r="A509" s="652" t="s">
        <v>449</v>
      </c>
      <c r="B509" s="120" t="s">
        <v>764</v>
      </c>
      <c r="C509" s="120" t="s">
        <v>765</v>
      </c>
      <c r="D509" s="206">
        <v>20</v>
      </c>
      <c r="E509" s="120">
        <v>6</v>
      </c>
      <c r="F509" s="207">
        <v>3</v>
      </c>
      <c r="G509" s="208">
        <f t="shared" si="36"/>
        <v>0.5</v>
      </c>
      <c r="H509" s="124" t="s">
        <v>780</v>
      </c>
    </row>
    <row r="510" spans="1:28" ht="60" customHeight="1" x14ac:dyDescent="0.25">
      <c r="A510" s="653"/>
      <c r="B510" s="127" t="s">
        <v>767</v>
      </c>
      <c r="C510" s="127" t="s">
        <v>765</v>
      </c>
      <c r="D510" s="209">
        <v>20</v>
      </c>
      <c r="E510" s="127">
        <v>6</v>
      </c>
      <c r="F510" s="210">
        <v>3</v>
      </c>
      <c r="G510" s="211">
        <f t="shared" si="36"/>
        <v>0.5</v>
      </c>
      <c r="H510" s="212" t="s">
        <v>781</v>
      </c>
    </row>
    <row r="511" spans="1:28" ht="60" customHeight="1" x14ac:dyDescent="0.25">
      <c r="A511" s="653"/>
      <c r="B511" s="127" t="s">
        <v>769</v>
      </c>
      <c r="C511" s="127" t="s">
        <v>765</v>
      </c>
      <c r="D511" s="209">
        <v>20</v>
      </c>
      <c r="E511" s="127">
        <v>6</v>
      </c>
      <c r="F511" s="210">
        <v>3</v>
      </c>
      <c r="G511" s="213">
        <f t="shared" si="36"/>
        <v>0.5</v>
      </c>
      <c r="H511" s="130" t="s">
        <v>782</v>
      </c>
    </row>
    <row r="512" spans="1:28" ht="60" customHeight="1" x14ac:dyDescent="0.25">
      <c r="A512" s="653"/>
      <c r="B512" s="127" t="s">
        <v>771</v>
      </c>
      <c r="C512" s="127" t="s">
        <v>177</v>
      </c>
      <c r="D512" s="209">
        <v>20</v>
      </c>
      <c r="E512" s="131">
        <v>0.1</v>
      </c>
      <c r="F512" s="214">
        <v>5.0099999999999999E-2</v>
      </c>
      <c r="G512" s="211">
        <f t="shared" si="36"/>
        <v>0.501</v>
      </c>
      <c r="H512" s="215" t="s">
        <v>783</v>
      </c>
    </row>
    <row r="513" spans="1:8" ht="74.25" customHeight="1" x14ac:dyDescent="0.25">
      <c r="A513" s="653"/>
      <c r="B513" s="135" t="s">
        <v>773</v>
      </c>
      <c r="C513" s="135" t="s">
        <v>765</v>
      </c>
      <c r="D513" s="216">
        <v>20</v>
      </c>
      <c r="E513" s="135">
        <v>6</v>
      </c>
      <c r="F513" s="217">
        <v>3</v>
      </c>
      <c r="G513" s="218">
        <f t="shared" si="36"/>
        <v>0.5</v>
      </c>
      <c r="H513" s="219" t="s">
        <v>784</v>
      </c>
    </row>
    <row r="514" spans="1:8" ht="63.75" customHeight="1" x14ac:dyDescent="0.25">
      <c r="A514" s="652" t="s">
        <v>450</v>
      </c>
      <c r="B514" s="120" t="s">
        <v>764</v>
      </c>
      <c r="C514" s="120" t="s">
        <v>765</v>
      </c>
      <c r="D514" s="206">
        <v>20</v>
      </c>
      <c r="E514" s="120">
        <v>6</v>
      </c>
      <c r="F514" s="207">
        <v>4</v>
      </c>
      <c r="G514" s="208">
        <f t="shared" si="36"/>
        <v>0.66666666666666663</v>
      </c>
      <c r="H514" s="124" t="s">
        <v>785</v>
      </c>
    </row>
    <row r="515" spans="1:8" ht="72" customHeight="1" x14ac:dyDescent="0.25">
      <c r="A515" s="653"/>
      <c r="B515" s="127" t="s">
        <v>767</v>
      </c>
      <c r="C515" s="127" t="s">
        <v>765</v>
      </c>
      <c r="D515" s="209">
        <v>20</v>
      </c>
      <c r="E515" s="127">
        <v>6</v>
      </c>
      <c r="F515" s="210">
        <v>4</v>
      </c>
      <c r="G515" s="211">
        <f t="shared" si="36"/>
        <v>0.66666666666666663</v>
      </c>
      <c r="H515" s="212" t="s">
        <v>786</v>
      </c>
    </row>
    <row r="516" spans="1:8" ht="70.5" customHeight="1" x14ac:dyDescent="0.25">
      <c r="A516" s="653"/>
      <c r="B516" s="127" t="s">
        <v>769</v>
      </c>
      <c r="C516" s="127" t="s">
        <v>765</v>
      </c>
      <c r="D516" s="209">
        <v>20</v>
      </c>
      <c r="E516" s="127">
        <v>6</v>
      </c>
      <c r="F516" s="210">
        <v>4</v>
      </c>
      <c r="G516" s="213">
        <f t="shared" si="36"/>
        <v>0.66666666666666663</v>
      </c>
      <c r="H516" s="130" t="s">
        <v>787</v>
      </c>
    </row>
    <row r="517" spans="1:8" ht="77.25" customHeight="1" x14ac:dyDescent="0.25">
      <c r="A517" s="653"/>
      <c r="B517" s="127" t="s">
        <v>771</v>
      </c>
      <c r="C517" s="127" t="s">
        <v>177</v>
      </c>
      <c r="D517" s="209">
        <v>20</v>
      </c>
      <c r="E517" s="131">
        <v>0.1</v>
      </c>
      <c r="F517" s="214">
        <v>6.6799999999999998E-2</v>
      </c>
      <c r="G517" s="211">
        <f t="shared" si="36"/>
        <v>0.66799999999999993</v>
      </c>
      <c r="H517" s="130" t="s">
        <v>788</v>
      </c>
    </row>
    <row r="518" spans="1:8" ht="106.5" customHeight="1" x14ac:dyDescent="0.25">
      <c r="A518" s="653"/>
      <c r="B518" s="135" t="s">
        <v>773</v>
      </c>
      <c r="C518" s="135" t="s">
        <v>765</v>
      </c>
      <c r="D518" s="216">
        <v>20</v>
      </c>
      <c r="E518" s="135">
        <v>6</v>
      </c>
      <c r="F518" s="217">
        <v>4</v>
      </c>
      <c r="G518" s="218">
        <f t="shared" si="36"/>
        <v>0.66666666666666663</v>
      </c>
      <c r="H518" s="219" t="s">
        <v>774</v>
      </c>
    </row>
    <row r="519" spans="1:8" ht="66.75" customHeight="1" x14ac:dyDescent="0.25">
      <c r="A519" s="652" t="s">
        <v>451</v>
      </c>
      <c r="B519" s="120" t="s">
        <v>764</v>
      </c>
      <c r="C519" s="120" t="s">
        <v>765</v>
      </c>
      <c r="D519" s="206">
        <v>20</v>
      </c>
      <c r="E519" s="120">
        <v>6</v>
      </c>
      <c r="F519" s="207">
        <v>5</v>
      </c>
      <c r="G519" s="208">
        <f t="shared" si="36"/>
        <v>0.83333333333333337</v>
      </c>
      <c r="H519" s="124" t="s">
        <v>789</v>
      </c>
    </row>
    <row r="520" spans="1:8" ht="66.75" customHeight="1" x14ac:dyDescent="0.25">
      <c r="A520" s="653"/>
      <c r="B520" s="127" t="s">
        <v>767</v>
      </c>
      <c r="C520" s="127" t="s">
        <v>765</v>
      </c>
      <c r="D520" s="209">
        <v>20</v>
      </c>
      <c r="E520" s="127">
        <v>6</v>
      </c>
      <c r="F520" s="210">
        <v>5</v>
      </c>
      <c r="G520" s="211">
        <f t="shared" si="36"/>
        <v>0.83333333333333337</v>
      </c>
      <c r="H520" s="212" t="s">
        <v>790</v>
      </c>
    </row>
    <row r="521" spans="1:8" ht="86.25" customHeight="1" x14ac:dyDescent="0.25">
      <c r="A521" s="653"/>
      <c r="B521" s="127" t="s">
        <v>769</v>
      </c>
      <c r="C521" s="127" t="s">
        <v>765</v>
      </c>
      <c r="D521" s="209">
        <v>20</v>
      </c>
      <c r="E521" s="127">
        <v>6</v>
      </c>
      <c r="F521" s="210">
        <v>5</v>
      </c>
      <c r="G521" s="213">
        <f t="shared" si="36"/>
        <v>0.83333333333333337</v>
      </c>
      <c r="H521" s="130" t="s">
        <v>791</v>
      </c>
    </row>
    <row r="522" spans="1:8" ht="87.75" customHeight="1" x14ac:dyDescent="0.25">
      <c r="A522" s="653"/>
      <c r="B522" s="127" t="s">
        <v>771</v>
      </c>
      <c r="C522" s="127" t="s">
        <v>177</v>
      </c>
      <c r="D522" s="209">
        <v>20</v>
      </c>
      <c r="E522" s="131">
        <v>0.1</v>
      </c>
      <c r="F522" s="214">
        <v>8.3400000000000002E-2</v>
      </c>
      <c r="G522" s="211">
        <f t="shared" si="36"/>
        <v>0.83399999999999996</v>
      </c>
      <c r="H522" s="130" t="s">
        <v>788</v>
      </c>
    </row>
    <row r="523" spans="1:8" ht="103.5" customHeight="1" x14ac:dyDescent="0.25">
      <c r="A523" s="653"/>
      <c r="B523" s="135" t="s">
        <v>773</v>
      </c>
      <c r="C523" s="135" t="s">
        <v>765</v>
      </c>
      <c r="D523" s="216">
        <v>20</v>
      </c>
      <c r="E523" s="135">
        <v>6</v>
      </c>
      <c r="F523" s="217">
        <v>5</v>
      </c>
      <c r="G523" s="218">
        <f t="shared" si="36"/>
        <v>0.83333333333333337</v>
      </c>
      <c r="H523" s="219" t="s">
        <v>792</v>
      </c>
    </row>
    <row r="524" spans="1:8" ht="84" customHeight="1" x14ac:dyDescent="0.25">
      <c r="A524" s="652" t="s">
        <v>452</v>
      </c>
      <c r="B524" s="120" t="s">
        <v>764</v>
      </c>
      <c r="C524" s="120" t="s">
        <v>765</v>
      </c>
      <c r="D524" s="206">
        <v>20</v>
      </c>
      <c r="E524" s="120">
        <v>6</v>
      </c>
      <c r="F524" s="207">
        <v>6</v>
      </c>
      <c r="G524" s="208">
        <f t="shared" si="36"/>
        <v>1</v>
      </c>
      <c r="H524" s="124" t="s">
        <v>793</v>
      </c>
    </row>
    <row r="525" spans="1:8" ht="92.25" customHeight="1" x14ac:dyDescent="0.25">
      <c r="A525" s="653"/>
      <c r="B525" s="127" t="s">
        <v>767</v>
      </c>
      <c r="C525" s="127" t="s">
        <v>765</v>
      </c>
      <c r="D525" s="209">
        <v>20</v>
      </c>
      <c r="E525" s="127">
        <v>6</v>
      </c>
      <c r="F525" s="210">
        <v>6</v>
      </c>
      <c r="G525" s="211">
        <f t="shared" si="36"/>
        <v>1</v>
      </c>
      <c r="H525" s="212" t="s">
        <v>794</v>
      </c>
    </row>
    <row r="526" spans="1:8" ht="108.75" customHeight="1" x14ac:dyDescent="0.25">
      <c r="A526" s="653"/>
      <c r="B526" s="127" t="s">
        <v>769</v>
      </c>
      <c r="C526" s="127" t="s">
        <v>765</v>
      </c>
      <c r="D526" s="209">
        <v>20</v>
      </c>
      <c r="E526" s="127">
        <v>6</v>
      </c>
      <c r="F526" s="210">
        <v>6</v>
      </c>
      <c r="G526" s="213">
        <f t="shared" si="36"/>
        <v>1</v>
      </c>
      <c r="H526" s="130" t="s">
        <v>795</v>
      </c>
    </row>
    <row r="527" spans="1:8" ht="106.5" customHeight="1" x14ac:dyDescent="0.25">
      <c r="A527" s="653"/>
      <c r="B527" s="127" t="s">
        <v>771</v>
      </c>
      <c r="C527" s="127" t="s">
        <v>177</v>
      </c>
      <c r="D527" s="209">
        <v>20</v>
      </c>
      <c r="E527" s="131">
        <v>0.1</v>
      </c>
      <c r="F527" s="214">
        <v>0.1</v>
      </c>
      <c r="G527" s="211">
        <f t="shared" si="36"/>
        <v>1</v>
      </c>
      <c r="H527" s="130" t="s">
        <v>796</v>
      </c>
    </row>
    <row r="528" spans="1:8" ht="83.25" customHeight="1" x14ac:dyDescent="0.25">
      <c r="A528" s="653"/>
      <c r="B528" s="135" t="s">
        <v>773</v>
      </c>
      <c r="C528" s="135" t="s">
        <v>765</v>
      </c>
      <c r="D528" s="216">
        <v>20</v>
      </c>
      <c r="E528" s="135">
        <v>6</v>
      </c>
      <c r="F528" s="217">
        <v>6</v>
      </c>
      <c r="G528" s="218">
        <f t="shared" si="36"/>
        <v>1</v>
      </c>
      <c r="H528" s="130" t="s">
        <v>797</v>
      </c>
    </row>
    <row r="529" spans="1:28" ht="23.25" customHeight="1" x14ac:dyDescent="0.25">
      <c r="A529" s="95"/>
      <c r="B529" s="95"/>
      <c r="C529" s="95"/>
      <c r="D529" s="95"/>
      <c r="E529" s="95"/>
      <c r="F529" s="95"/>
      <c r="G529" s="95"/>
      <c r="H529" s="95"/>
    </row>
    <row r="530" spans="1:28" ht="15.75" customHeight="1" x14ac:dyDescent="0.25">
      <c r="A530" s="95"/>
      <c r="B530" s="95"/>
      <c r="C530" s="95"/>
      <c r="D530" s="95"/>
      <c r="E530" s="95"/>
      <c r="F530" s="95"/>
      <c r="G530" s="95"/>
      <c r="H530" s="95"/>
      <c r="I530" s="95"/>
      <c r="J530" s="95"/>
      <c r="K530" s="95"/>
      <c r="L530" s="95"/>
      <c r="M530" s="95"/>
      <c r="N530" s="95"/>
      <c r="O530" s="95"/>
      <c r="P530" s="95"/>
      <c r="Q530" s="95"/>
      <c r="R530" s="95"/>
      <c r="S530" s="95"/>
      <c r="T530" s="95"/>
      <c r="U530" s="95"/>
      <c r="V530" s="95"/>
      <c r="W530" s="95"/>
      <c r="X530" s="95"/>
      <c r="Y530" s="95"/>
      <c r="Z530" s="95"/>
      <c r="AA530" s="95"/>
      <c r="AB530" s="95"/>
    </row>
    <row r="531" spans="1:28" ht="21" customHeight="1" x14ac:dyDescent="0.3">
      <c r="A531" s="661" t="s">
        <v>798</v>
      </c>
      <c r="B531" s="469"/>
      <c r="C531" s="469"/>
      <c r="D531" s="469"/>
      <c r="E531" s="469"/>
      <c r="F531" s="469"/>
      <c r="G531" s="469"/>
      <c r="H531" s="561"/>
      <c r="I531" s="95"/>
      <c r="J531" s="95"/>
      <c r="K531" s="95"/>
      <c r="L531" s="95"/>
      <c r="M531" s="95"/>
      <c r="N531" s="95"/>
      <c r="O531" s="95"/>
      <c r="P531" s="95"/>
      <c r="Q531" s="95"/>
      <c r="R531" s="95"/>
      <c r="S531" s="95"/>
      <c r="T531" s="95"/>
      <c r="U531" s="95"/>
      <c r="V531" s="95"/>
      <c r="W531" s="95"/>
      <c r="X531" s="95"/>
      <c r="Y531" s="95"/>
      <c r="Z531" s="95"/>
      <c r="AA531" s="95"/>
      <c r="AB531" s="95"/>
    </row>
    <row r="532" spans="1:28" ht="53.25" customHeight="1" x14ac:dyDescent="0.25">
      <c r="A532" s="96" t="s">
        <v>26</v>
      </c>
      <c r="B532" s="97" t="s">
        <v>760</v>
      </c>
      <c r="C532" s="220" t="s">
        <v>468</v>
      </c>
      <c r="D532" s="220" t="s">
        <v>527</v>
      </c>
      <c r="E532" s="220" t="s">
        <v>799</v>
      </c>
      <c r="F532" s="220" t="s">
        <v>800</v>
      </c>
      <c r="G532" s="220" t="s">
        <v>801</v>
      </c>
      <c r="H532" s="98" t="s">
        <v>700</v>
      </c>
      <c r="I532" s="95"/>
      <c r="J532" s="95"/>
      <c r="K532" s="95"/>
      <c r="L532" s="95"/>
      <c r="M532" s="95"/>
      <c r="N532" s="95"/>
      <c r="O532" s="95"/>
      <c r="P532" s="95"/>
      <c r="Q532" s="95"/>
      <c r="R532" s="95"/>
      <c r="S532" s="95"/>
      <c r="T532" s="95"/>
      <c r="U532" s="95"/>
      <c r="V532" s="95"/>
      <c r="W532" s="95"/>
      <c r="X532" s="95"/>
      <c r="Y532" s="95"/>
      <c r="Z532" s="95"/>
      <c r="AA532" s="95"/>
      <c r="AB532" s="95"/>
    </row>
    <row r="533" spans="1:28" ht="85.5" customHeight="1" x14ac:dyDescent="0.25">
      <c r="A533" s="662" t="s">
        <v>454</v>
      </c>
      <c r="B533" s="120" t="s">
        <v>764</v>
      </c>
      <c r="C533" s="120" t="s">
        <v>765</v>
      </c>
      <c r="D533" s="206">
        <v>20</v>
      </c>
      <c r="E533" s="30">
        <v>12</v>
      </c>
      <c r="F533" s="30">
        <v>1</v>
      </c>
      <c r="G533" s="129">
        <f t="shared" ref="G533:G592" si="37">F533/E533</f>
        <v>8.3333333333333329E-2</v>
      </c>
      <c r="H533" s="221" t="s">
        <v>802</v>
      </c>
      <c r="I533" s="95"/>
      <c r="J533" s="95"/>
      <c r="K533" s="95"/>
      <c r="L533" s="95"/>
      <c r="M533" s="95"/>
      <c r="N533" s="95"/>
      <c r="O533" s="95"/>
      <c r="P533" s="95"/>
      <c r="Q533" s="95"/>
      <c r="R533" s="95"/>
      <c r="S533" s="95"/>
      <c r="T533" s="95"/>
      <c r="U533" s="95"/>
      <c r="V533" s="95"/>
      <c r="W533" s="95"/>
      <c r="X533" s="95"/>
      <c r="Y533" s="95"/>
      <c r="Z533" s="95"/>
      <c r="AA533" s="95"/>
      <c r="AB533" s="95"/>
    </row>
    <row r="534" spans="1:28" ht="110.25" customHeight="1" x14ac:dyDescent="0.25">
      <c r="A534" s="653"/>
      <c r="B534" s="127" t="s">
        <v>767</v>
      </c>
      <c r="C534" s="127" t="s">
        <v>765</v>
      </c>
      <c r="D534" s="209">
        <v>20</v>
      </c>
      <c r="E534" s="30">
        <v>12</v>
      </c>
      <c r="F534" s="30">
        <v>1</v>
      </c>
      <c r="G534" s="129">
        <f t="shared" si="37"/>
        <v>8.3333333333333329E-2</v>
      </c>
      <c r="H534" s="221" t="s">
        <v>803</v>
      </c>
      <c r="I534" s="95"/>
      <c r="J534" s="95"/>
      <c r="K534" s="95"/>
      <c r="L534" s="95"/>
      <c r="M534" s="95"/>
      <c r="N534" s="95"/>
      <c r="O534" s="95"/>
      <c r="P534" s="95"/>
      <c r="Q534" s="95"/>
      <c r="R534" s="95"/>
      <c r="S534" s="95"/>
      <c r="T534" s="95"/>
      <c r="U534" s="95"/>
      <c r="V534" s="95"/>
      <c r="W534" s="95"/>
      <c r="X534" s="95"/>
      <c r="Y534" s="95"/>
      <c r="Z534" s="95"/>
      <c r="AA534" s="95"/>
      <c r="AB534" s="95"/>
    </row>
    <row r="535" spans="1:28" ht="99.75" customHeight="1" x14ac:dyDescent="0.25">
      <c r="A535" s="653"/>
      <c r="B535" s="127" t="s">
        <v>769</v>
      </c>
      <c r="C535" s="127" t="s">
        <v>765</v>
      </c>
      <c r="D535" s="209">
        <v>20</v>
      </c>
      <c r="E535" s="30">
        <v>12</v>
      </c>
      <c r="F535" s="30">
        <v>1</v>
      </c>
      <c r="G535" s="129">
        <f t="shared" si="37"/>
        <v>8.3333333333333329E-2</v>
      </c>
      <c r="H535" s="221" t="s">
        <v>804</v>
      </c>
      <c r="I535" s="95"/>
      <c r="J535" s="95"/>
      <c r="K535" s="95"/>
      <c r="L535" s="95"/>
      <c r="M535" s="95"/>
      <c r="N535" s="95"/>
      <c r="O535" s="95"/>
      <c r="P535" s="95"/>
      <c r="Q535" s="95"/>
      <c r="R535" s="95"/>
      <c r="S535" s="95"/>
      <c r="T535" s="95"/>
      <c r="U535" s="95"/>
      <c r="V535" s="95"/>
      <c r="W535" s="95"/>
      <c r="X535" s="95"/>
      <c r="Y535" s="95"/>
      <c r="Z535" s="95"/>
      <c r="AA535" s="95"/>
      <c r="AB535" s="95"/>
    </row>
    <row r="536" spans="1:28" ht="85.5" customHeight="1" x14ac:dyDescent="0.25">
      <c r="A536" s="653"/>
      <c r="B536" s="127" t="s">
        <v>771</v>
      </c>
      <c r="C536" s="127" t="s">
        <v>177</v>
      </c>
      <c r="D536" s="209">
        <v>20</v>
      </c>
      <c r="E536" s="176">
        <v>20</v>
      </c>
      <c r="F536" s="222">
        <v>1.66</v>
      </c>
      <c r="G536" s="223">
        <f t="shared" si="37"/>
        <v>8.299999999999999E-2</v>
      </c>
      <c r="H536" s="224" t="s">
        <v>805</v>
      </c>
      <c r="I536" s="95"/>
      <c r="J536" s="95"/>
      <c r="K536" s="95"/>
      <c r="L536" s="95"/>
      <c r="M536" s="95"/>
      <c r="N536" s="95"/>
      <c r="O536" s="95"/>
      <c r="P536" s="95"/>
      <c r="Q536" s="95"/>
      <c r="R536" s="95"/>
      <c r="S536" s="95"/>
      <c r="T536" s="95"/>
      <c r="U536" s="95"/>
      <c r="V536" s="95"/>
      <c r="W536" s="95"/>
      <c r="X536" s="95"/>
      <c r="Y536" s="95"/>
      <c r="Z536" s="95"/>
      <c r="AA536" s="95"/>
      <c r="AB536" s="95"/>
    </row>
    <row r="537" spans="1:28" ht="76.5" customHeight="1" x14ac:dyDescent="0.25">
      <c r="A537" s="653"/>
      <c r="B537" s="135" t="s">
        <v>773</v>
      </c>
      <c r="C537" s="135" t="s">
        <v>765</v>
      </c>
      <c r="D537" s="216">
        <v>20</v>
      </c>
      <c r="E537" s="137">
        <v>12</v>
      </c>
      <c r="F537" s="137">
        <v>1</v>
      </c>
      <c r="G537" s="136">
        <f t="shared" si="37"/>
        <v>8.3333333333333329E-2</v>
      </c>
      <c r="H537" s="225" t="s">
        <v>806</v>
      </c>
      <c r="I537" s="95"/>
      <c r="J537" s="95"/>
      <c r="K537" s="95"/>
      <c r="L537" s="95"/>
      <c r="M537" s="95"/>
      <c r="N537" s="95"/>
      <c r="O537" s="95"/>
      <c r="P537" s="95"/>
      <c r="Q537" s="95"/>
      <c r="R537" s="95"/>
      <c r="S537" s="95"/>
      <c r="T537" s="95"/>
      <c r="U537" s="95"/>
      <c r="V537" s="95"/>
      <c r="W537" s="95"/>
      <c r="X537" s="95"/>
      <c r="Y537" s="95"/>
      <c r="Z537" s="95"/>
      <c r="AA537" s="95"/>
      <c r="AB537" s="95"/>
    </row>
    <row r="538" spans="1:28" ht="51" customHeight="1" x14ac:dyDescent="0.25">
      <c r="A538" s="663" t="s">
        <v>456</v>
      </c>
      <c r="B538" s="120" t="s">
        <v>764</v>
      </c>
      <c r="C538" s="120" t="s">
        <v>765</v>
      </c>
      <c r="D538" s="206">
        <v>20</v>
      </c>
      <c r="E538" s="30">
        <v>12</v>
      </c>
      <c r="F538" s="30">
        <v>2</v>
      </c>
      <c r="G538" s="129">
        <f t="shared" si="37"/>
        <v>0.16666666666666666</v>
      </c>
      <c r="H538" s="221" t="s">
        <v>807</v>
      </c>
      <c r="I538" s="95"/>
      <c r="J538" s="95"/>
      <c r="K538" s="95"/>
      <c r="L538" s="95"/>
      <c r="M538" s="95"/>
      <c r="N538" s="95"/>
      <c r="O538" s="95"/>
      <c r="P538" s="95"/>
      <c r="Q538" s="95"/>
      <c r="R538" s="95"/>
      <c r="S538" s="95"/>
      <c r="T538" s="95"/>
      <c r="U538" s="95"/>
      <c r="V538" s="95"/>
      <c r="W538" s="95"/>
      <c r="X538" s="95"/>
      <c r="Y538" s="95"/>
      <c r="Z538" s="95"/>
      <c r="AA538" s="95"/>
      <c r="AB538" s="95"/>
    </row>
    <row r="539" spans="1:28" ht="51" customHeight="1" x14ac:dyDescent="0.25">
      <c r="A539" s="653"/>
      <c r="B539" s="127" t="s">
        <v>767</v>
      </c>
      <c r="C539" s="127" t="s">
        <v>765</v>
      </c>
      <c r="D539" s="209">
        <v>20</v>
      </c>
      <c r="E539" s="30">
        <v>12</v>
      </c>
      <c r="F539" s="30">
        <v>2</v>
      </c>
      <c r="G539" s="129">
        <f t="shared" si="37"/>
        <v>0.16666666666666666</v>
      </c>
      <c r="H539" s="221" t="s">
        <v>808</v>
      </c>
      <c r="I539" s="95"/>
      <c r="J539" s="95"/>
      <c r="K539" s="95"/>
      <c r="L539" s="95"/>
      <c r="M539" s="95"/>
      <c r="N539" s="95"/>
      <c r="O539" s="95"/>
      <c r="P539" s="95"/>
      <c r="Q539" s="95"/>
      <c r="R539" s="95"/>
      <c r="S539" s="95"/>
      <c r="T539" s="95"/>
      <c r="U539" s="95"/>
      <c r="V539" s="95"/>
      <c r="W539" s="95"/>
      <c r="X539" s="95"/>
      <c r="Y539" s="95"/>
      <c r="Z539" s="95"/>
      <c r="AA539" s="95"/>
      <c r="AB539" s="95"/>
    </row>
    <row r="540" spans="1:28" ht="51" customHeight="1" x14ac:dyDescent="0.25">
      <c r="A540" s="653"/>
      <c r="B540" s="127" t="s">
        <v>769</v>
      </c>
      <c r="C540" s="127" t="s">
        <v>765</v>
      </c>
      <c r="D540" s="209">
        <v>20</v>
      </c>
      <c r="E540" s="30">
        <v>12</v>
      </c>
      <c r="F540" s="30">
        <v>2</v>
      </c>
      <c r="G540" s="129">
        <f t="shared" si="37"/>
        <v>0.16666666666666666</v>
      </c>
      <c r="H540" s="221" t="s">
        <v>809</v>
      </c>
      <c r="I540" s="95"/>
      <c r="J540" s="95"/>
      <c r="K540" s="95"/>
      <c r="L540" s="95"/>
      <c r="M540" s="95"/>
      <c r="N540" s="95"/>
      <c r="O540" s="95"/>
      <c r="P540" s="95"/>
      <c r="Q540" s="95"/>
      <c r="R540" s="95"/>
      <c r="S540" s="95"/>
      <c r="T540" s="95"/>
      <c r="U540" s="95"/>
      <c r="V540" s="95"/>
      <c r="W540" s="95"/>
      <c r="X540" s="95"/>
      <c r="Y540" s="95"/>
      <c r="Z540" s="95"/>
      <c r="AA540" s="95"/>
      <c r="AB540" s="95"/>
    </row>
    <row r="541" spans="1:28" ht="51" customHeight="1" x14ac:dyDescent="0.25">
      <c r="A541" s="653"/>
      <c r="B541" s="127" t="s">
        <v>771</v>
      </c>
      <c r="C541" s="127" t="s">
        <v>177</v>
      </c>
      <c r="D541" s="209">
        <v>20</v>
      </c>
      <c r="E541" s="176">
        <v>20</v>
      </c>
      <c r="F541" s="176">
        <f>1.66+1.66</f>
        <v>3.32</v>
      </c>
      <c r="G541" s="223">
        <f t="shared" si="37"/>
        <v>0.16599999999999998</v>
      </c>
      <c r="H541" s="224" t="s">
        <v>810</v>
      </c>
      <c r="I541" s="95"/>
      <c r="J541" s="95"/>
      <c r="K541" s="95"/>
      <c r="L541" s="95"/>
      <c r="M541" s="95"/>
      <c r="N541" s="95"/>
      <c r="O541" s="95"/>
      <c r="P541" s="95"/>
      <c r="Q541" s="95"/>
      <c r="R541" s="95"/>
      <c r="S541" s="95"/>
      <c r="T541" s="95"/>
      <c r="U541" s="95"/>
      <c r="V541" s="95"/>
      <c r="W541" s="95"/>
      <c r="X541" s="95"/>
      <c r="Y541" s="95"/>
      <c r="Z541" s="95"/>
      <c r="AA541" s="95"/>
      <c r="AB541" s="95"/>
    </row>
    <row r="542" spans="1:28" ht="51" customHeight="1" x14ac:dyDescent="0.25">
      <c r="A542" s="664"/>
      <c r="B542" s="135" t="s">
        <v>773</v>
      </c>
      <c r="C542" s="135" t="s">
        <v>765</v>
      </c>
      <c r="D542" s="216">
        <v>20</v>
      </c>
      <c r="E542" s="137">
        <v>12</v>
      </c>
      <c r="F542" s="137">
        <v>2</v>
      </c>
      <c r="G542" s="136">
        <f t="shared" si="37"/>
        <v>0.16666666666666666</v>
      </c>
      <c r="H542" s="225" t="s">
        <v>811</v>
      </c>
      <c r="I542" s="95"/>
      <c r="J542" s="95"/>
      <c r="K542" s="95"/>
      <c r="L542" s="95"/>
      <c r="M542" s="95"/>
      <c r="N542" s="95"/>
      <c r="O542" s="95"/>
      <c r="P542" s="95"/>
      <c r="Q542" s="95"/>
      <c r="R542" s="95"/>
      <c r="S542" s="95"/>
      <c r="T542" s="95"/>
      <c r="U542" s="95"/>
      <c r="V542" s="95"/>
      <c r="W542" s="95"/>
      <c r="X542" s="95"/>
      <c r="Y542" s="95"/>
      <c r="Z542" s="95"/>
      <c r="AA542" s="95"/>
      <c r="AB542" s="95"/>
    </row>
    <row r="543" spans="1:28" ht="76.5" customHeight="1" x14ac:dyDescent="0.25">
      <c r="A543" s="663" t="s">
        <v>457</v>
      </c>
      <c r="B543" s="120" t="s">
        <v>764</v>
      </c>
      <c r="C543" s="120" t="s">
        <v>765</v>
      </c>
      <c r="D543" s="206">
        <v>20</v>
      </c>
      <c r="E543" s="30">
        <v>12</v>
      </c>
      <c r="F543" s="30">
        <v>3</v>
      </c>
      <c r="G543" s="129">
        <f t="shared" si="37"/>
        <v>0.25</v>
      </c>
      <c r="H543" s="226" t="s">
        <v>812</v>
      </c>
      <c r="I543" s="95"/>
      <c r="J543" s="95"/>
      <c r="K543" s="95"/>
      <c r="L543" s="95"/>
      <c r="M543" s="95"/>
      <c r="N543" s="95"/>
      <c r="O543" s="95"/>
      <c r="P543" s="95"/>
      <c r="Q543" s="95"/>
      <c r="R543" s="95"/>
      <c r="S543" s="95"/>
      <c r="T543" s="95"/>
      <c r="U543" s="95"/>
      <c r="V543" s="95"/>
      <c r="W543" s="95"/>
      <c r="X543" s="95"/>
      <c r="Y543" s="95"/>
      <c r="Z543" s="95"/>
      <c r="AA543" s="95"/>
      <c r="AB543" s="95"/>
    </row>
    <row r="544" spans="1:28" ht="80.25" customHeight="1" x14ac:dyDescent="0.25">
      <c r="A544" s="653"/>
      <c r="B544" s="127" t="s">
        <v>767</v>
      </c>
      <c r="C544" s="127" t="s">
        <v>765</v>
      </c>
      <c r="D544" s="209">
        <v>20</v>
      </c>
      <c r="E544" s="30">
        <v>12</v>
      </c>
      <c r="F544" s="30">
        <v>3</v>
      </c>
      <c r="G544" s="129">
        <f t="shared" si="37"/>
        <v>0.25</v>
      </c>
      <c r="H544" s="221" t="s">
        <v>813</v>
      </c>
      <c r="I544" s="95"/>
      <c r="J544" s="95"/>
      <c r="K544" s="95"/>
      <c r="L544" s="95"/>
      <c r="M544" s="95"/>
      <c r="N544" s="95"/>
      <c r="O544" s="95"/>
      <c r="P544" s="95"/>
      <c r="Q544" s="95"/>
      <c r="R544" s="95"/>
      <c r="S544" s="95"/>
      <c r="T544" s="95"/>
      <c r="U544" s="95"/>
      <c r="V544" s="95"/>
      <c r="W544" s="95"/>
      <c r="X544" s="95"/>
      <c r="Y544" s="95"/>
      <c r="Z544" s="95"/>
      <c r="AA544" s="95"/>
      <c r="AB544" s="95"/>
    </row>
    <row r="545" spans="1:28" ht="75" customHeight="1" x14ac:dyDescent="0.25">
      <c r="A545" s="653"/>
      <c r="B545" s="127" t="s">
        <v>769</v>
      </c>
      <c r="C545" s="127" t="s">
        <v>765</v>
      </c>
      <c r="D545" s="209">
        <v>20</v>
      </c>
      <c r="E545" s="30">
        <v>12</v>
      </c>
      <c r="F545" s="30">
        <v>3</v>
      </c>
      <c r="G545" s="129">
        <f t="shared" si="37"/>
        <v>0.25</v>
      </c>
      <c r="H545" s="221" t="s">
        <v>814</v>
      </c>
      <c r="I545" s="95"/>
      <c r="J545" s="95"/>
      <c r="K545" s="95"/>
      <c r="L545" s="95"/>
      <c r="M545" s="95"/>
      <c r="N545" s="95"/>
      <c r="O545" s="95"/>
      <c r="P545" s="95"/>
      <c r="Q545" s="95"/>
      <c r="R545" s="95"/>
      <c r="S545" s="95"/>
      <c r="T545" s="95"/>
      <c r="U545" s="95"/>
      <c r="V545" s="95"/>
      <c r="W545" s="95"/>
      <c r="X545" s="95"/>
      <c r="Y545" s="95"/>
      <c r="Z545" s="95"/>
      <c r="AA545" s="95"/>
      <c r="AB545" s="95"/>
    </row>
    <row r="546" spans="1:28" ht="61.5" customHeight="1" x14ac:dyDescent="0.25">
      <c r="A546" s="653"/>
      <c r="B546" s="127" t="s">
        <v>771</v>
      </c>
      <c r="C546" s="127" t="s">
        <v>177</v>
      </c>
      <c r="D546" s="209">
        <v>20</v>
      </c>
      <c r="E546" s="176">
        <v>20</v>
      </c>
      <c r="F546" s="176">
        <v>4.99</v>
      </c>
      <c r="G546" s="223">
        <f t="shared" si="37"/>
        <v>0.2495</v>
      </c>
      <c r="H546" s="224" t="s">
        <v>815</v>
      </c>
      <c r="I546" s="95"/>
      <c r="J546" s="95"/>
      <c r="K546" s="95"/>
      <c r="L546" s="95"/>
      <c r="M546" s="95"/>
      <c r="N546" s="95"/>
      <c r="O546" s="95"/>
      <c r="P546" s="95"/>
      <c r="Q546" s="95"/>
      <c r="R546" s="95"/>
      <c r="S546" s="95"/>
      <c r="T546" s="95"/>
      <c r="U546" s="95"/>
      <c r="V546" s="95"/>
      <c r="W546" s="95"/>
      <c r="X546" s="95"/>
      <c r="Y546" s="95"/>
      <c r="Z546" s="95"/>
      <c r="AA546" s="95"/>
      <c r="AB546" s="95"/>
    </row>
    <row r="547" spans="1:28" ht="63" customHeight="1" x14ac:dyDescent="0.25">
      <c r="A547" s="664"/>
      <c r="B547" s="135" t="s">
        <v>773</v>
      </c>
      <c r="C547" s="135" t="s">
        <v>765</v>
      </c>
      <c r="D547" s="216">
        <v>20</v>
      </c>
      <c r="E547" s="137">
        <v>12</v>
      </c>
      <c r="F547" s="137">
        <v>3</v>
      </c>
      <c r="G547" s="136">
        <f t="shared" si="37"/>
        <v>0.25</v>
      </c>
      <c r="H547" s="225" t="s">
        <v>816</v>
      </c>
      <c r="I547" s="95"/>
      <c r="J547" s="95"/>
      <c r="K547" s="95"/>
      <c r="L547" s="95"/>
      <c r="M547" s="95"/>
      <c r="N547" s="95"/>
      <c r="O547" s="95"/>
      <c r="P547" s="95"/>
      <c r="Q547" s="95"/>
      <c r="R547" s="95"/>
      <c r="S547" s="95"/>
      <c r="T547" s="95"/>
      <c r="U547" s="95"/>
      <c r="V547" s="95"/>
      <c r="W547" s="95"/>
      <c r="X547" s="95"/>
      <c r="Y547" s="95"/>
      <c r="Z547" s="95"/>
      <c r="AA547" s="95"/>
      <c r="AB547" s="95"/>
    </row>
    <row r="548" spans="1:28" ht="78.75" customHeight="1" x14ac:dyDescent="0.25">
      <c r="A548" s="663" t="s">
        <v>458</v>
      </c>
      <c r="B548" s="120" t="s">
        <v>764</v>
      </c>
      <c r="C548" s="120" t="s">
        <v>765</v>
      </c>
      <c r="D548" s="206">
        <v>20</v>
      </c>
      <c r="E548" s="30">
        <v>12</v>
      </c>
      <c r="F548" s="30">
        <v>4</v>
      </c>
      <c r="G548" s="129">
        <f t="shared" si="37"/>
        <v>0.33333333333333331</v>
      </c>
      <c r="H548" s="226" t="s">
        <v>817</v>
      </c>
      <c r="I548" s="95"/>
      <c r="J548" s="95"/>
      <c r="K548" s="95"/>
      <c r="L548" s="95"/>
      <c r="M548" s="95"/>
      <c r="N548" s="95"/>
      <c r="O548" s="95"/>
      <c r="P548" s="95"/>
      <c r="Q548" s="95"/>
      <c r="R548" s="95"/>
      <c r="S548" s="95"/>
      <c r="T548" s="95"/>
      <c r="U548" s="95"/>
      <c r="V548" s="95"/>
      <c r="W548" s="95"/>
      <c r="X548" s="95"/>
      <c r="Y548" s="95"/>
      <c r="Z548" s="95"/>
      <c r="AA548" s="95"/>
      <c r="AB548" s="95"/>
    </row>
    <row r="549" spans="1:28" ht="76.5" customHeight="1" x14ac:dyDescent="0.25">
      <c r="A549" s="653"/>
      <c r="B549" s="127" t="s">
        <v>767</v>
      </c>
      <c r="C549" s="127" t="s">
        <v>765</v>
      </c>
      <c r="D549" s="209">
        <v>20</v>
      </c>
      <c r="E549" s="30">
        <v>12</v>
      </c>
      <c r="F549" s="30">
        <v>4</v>
      </c>
      <c r="G549" s="129">
        <f t="shared" si="37"/>
        <v>0.33333333333333331</v>
      </c>
      <c r="H549" s="221" t="s">
        <v>818</v>
      </c>
      <c r="I549" s="95"/>
      <c r="J549" s="95"/>
      <c r="K549" s="95"/>
      <c r="L549" s="95"/>
      <c r="M549" s="95"/>
      <c r="N549" s="95"/>
      <c r="O549" s="95"/>
      <c r="P549" s="95"/>
      <c r="Q549" s="95"/>
      <c r="R549" s="95"/>
      <c r="S549" s="95"/>
      <c r="T549" s="95"/>
      <c r="U549" s="95"/>
      <c r="V549" s="95"/>
      <c r="W549" s="95"/>
      <c r="X549" s="95"/>
      <c r="Y549" s="95"/>
      <c r="Z549" s="95"/>
      <c r="AA549" s="95"/>
      <c r="AB549" s="95"/>
    </row>
    <row r="550" spans="1:28" ht="84.75" customHeight="1" x14ac:dyDescent="0.25">
      <c r="A550" s="653"/>
      <c r="B550" s="127" t="s">
        <v>769</v>
      </c>
      <c r="C550" s="127" t="s">
        <v>765</v>
      </c>
      <c r="D550" s="209">
        <v>20</v>
      </c>
      <c r="E550" s="30">
        <v>12</v>
      </c>
      <c r="F550" s="30">
        <v>4</v>
      </c>
      <c r="G550" s="129">
        <f t="shared" si="37"/>
        <v>0.33333333333333331</v>
      </c>
      <c r="H550" s="221" t="s">
        <v>819</v>
      </c>
      <c r="I550" s="95"/>
      <c r="J550" s="95"/>
      <c r="K550" s="95"/>
      <c r="L550" s="95"/>
      <c r="M550" s="95"/>
      <c r="N550" s="95"/>
      <c r="O550" s="95"/>
      <c r="P550" s="95"/>
      <c r="Q550" s="95"/>
      <c r="R550" s="95"/>
      <c r="S550" s="95"/>
      <c r="T550" s="95"/>
      <c r="U550" s="95"/>
      <c r="V550" s="95"/>
      <c r="W550" s="95"/>
      <c r="X550" s="95"/>
      <c r="Y550" s="95"/>
      <c r="Z550" s="95"/>
      <c r="AA550" s="95"/>
      <c r="AB550" s="95"/>
    </row>
    <row r="551" spans="1:28" ht="66" customHeight="1" x14ac:dyDescent="0.25">
      <c r="A551" s="653"/>
      <c r="B551" s="127" t="s">
        <v>771</v>
      </c>
      <c r="C551" s="127" t="s">
        <v>177</v>
      </c>
      <c r="D551" s="209">
        <v>20</v>
      </c>
      <c r="E551" s="176">
        <v>20</v>
      </c>
      <c r="F551" s="176">
        <v>6.66</v>
      </c>
      <c r="G551" s="223">
        <f t="shared" si="37"/>
        <v>0.33300000000000002</v>
      </c>
      <c r="H551" s="224" t="s">
        <v>820</v>
      </c>
      <c r="I551" s="95"/>
      <c r="J551" s="95"/>
      <c r="K551" s="95"/>
      <c r="L551" s="95"/>
      <c r="M551" s="95"/>
      <c r="N551" s="95"/>
      <c r="O551" s="95"/>
      <c r="P551" s="95"/>
      <c r="Q551" s="95"/>
      <c r="R551" s="95"/>
      <c r="S551" s="95"/>
      <c r="T551" s="95"/>
      <c r="U551" s="95"/>
      <c r="V551" s="95"/>
      <c r="W551" s="95"/>
      <c r="X551" s="95"/>
      <c r="Y551" s="95"/>
      <c r="Z551" s="95"/>
      <c r="AA551" s="95"/>
      <c r="AB551" s="95"/>
    </row>
    <row r="552" spans="1:28" ht="78" customHeight="1" x14ac:dyDescent="0.25">
      <c r="A552" s="664"/>
      <c r="B552" s="135" t="s">
        <v>773</v>
      </c>
      <c r="C552" s="135" t="s">
        <v>765</v>
      </c>
      <c r="D552" s="216">
        <v>20</v>
      </c>
      <c r="E552" s="137">
        <v>12</v>
      </c>
      <c r="F552" s="137">
        <v>4</v>
      </c>
      <c r="G552" s="136">
        <f t="shared" si="37"/>
        <v>0.33333333333333331</v>
      </c>
      <c r="H552" s="225" t="s">
        <v>821</v>
      </c>
      <c r="I552" s="95"/>
      <c r="J552" s="95"/>
      <c r="K552" s="95"/>
      <c r="L552" s="95"/>
      <c r="M552" s="95"/>
      <c r="N552" s="95"/>
      <c r="O552" s="95"/>
      <c r="P552" s="95"/>
      <c r="Q552" s="95"/>
      <c r="R552" s="95"/>
      <c r="S552" s="95"/>
      <c r="T552" s="95"/>
      <c r="U552" s="95"/>
      <c r="V552" s="95"/>
      <c r="W552" s="95"/>
      <c r="X552" s="95"/>
      <c r="Y552" s="95"/>
      <c r="Z552" s="95"/>
      <c r="AA552" s="95"/>
      <c r="AB552" s="95"/>
    </row>
    <row r="553" spans="1:28" ht="44.25" customHeight="1" x14ac:dyDescent="0.25">
      <c r="A553" s="663" t="s">
        <v>459</v>
      </c>
      <c r="B553" s="120" t="s">
        <v>764</v>
      </c>
      <c r="C553" s="120" t="s">
        <v>765</v>
      </c>
      <c r="D553" s="206">
        <v>20</v>
      </c>
      <c r="E553" s="30">
        <v>12</v>
      </c>
      <c r="F553" s="30">
        <v>5</v>
      </c>
      <c r="G553" s="129">
        <f t="shared" si="37"/>
        <v>0.41666666666666669</v>
      </c>
      <c r="H553" s="226" t="s">
        <v>822</v>
      </c>
      <c r="I553" s="95"/>
      <c r="J553" s="95"/>
      <c r="K553" s="95"/>
      <c r="L553" s="95"/>
      <c r="M553" s="95"/>
      <c r="N553" s="95"/>
      <c r="O553" s="95"/>
      <c r="P553" s="95"/>
      <c r="Q553" s="95"/>
      <c r="R553" s="95"/>
      <c r="S553" s="95"/>
      <c r="T553" s="95"/>
      <c r="U553" s="95"/>
      <c r="V553" s="95"/>
      <c r="W553" s="95"/>
      <c r="X553" s="95"/>
      <c r="Y553" s="95"/>
      <c r="Z553" s="95"/>
      <c r="AA553" s="95"/>
      <c r="AB553" s="95"/>
    </row>
    <row r="554" spans="1:28" ht="44.25" customHeight="1" x14ac:dyDescent="0.25">
      <c r="A554" s="653"/>
      <c r="B554" s="127" t="s">
        <v>767</v>
      </c>
      <c r="C554" s="127" t="s">
        <v>765</v>
      </c>
      <c r="D554" s="209">
        <v>20</v>
      </c>
      <c r="E554" s="30">
        <v>12</v>
      </c>
      <c r="F554" s="30">
        <v>5</v>
      </c>
      <c r="G554" s="129">
        <f t="shared" si="37"/>
        <v>0.41666666666666669</v>
      </c>
      <c r="H554" s="221" t="s">
        <v>823</v>
      </c>
      <c r="I554" s="95"/>
      <c r="J554" s="95"/>
      <c r="K554" s="95"/>
      <c r="L554" s="95"/>
      <c r="M554" s="95"/>
      <c r="N554" s="95"/>
      <c r="O554" s="95"/>
      <c r="P554" s="95"/>
      <c r="Q554" s="95"/>
      <c r="R554" s="95"/>
      <c r="S554" s="95"/>
      <c r="T554" s="95"/>
      <c r="U554" s="95"/>
      <c r="V554" s="95"/>
      <c r="W554" s="95"/>
      <c r="X554" s="95"/>
      <c r="Y554" s="95"/>
      <c r="Z554" s="95"/>
      <c r="AA554" s="95"/>
      <c r="AB554" s="95"/>
    </row>
    <row r="555" spans="1:28" ht="44.25" customHeight="1" x14ac:dyDescent="0.25">
      <c r="A555" s="653"/>
      <c r="B555" s="127" t="s">
        <v>769</v>
      </c>
      <c r="C555" s="127" t="s">
        <v>765</v>
      </c>
      <c r="D555" s="209">
        <v>20</v>
      </c>
      <c r="E555" s="30">
        <v>12</v>
      </c>
      <c r="F555" s="30">
        <v>5</v>
      </c>
      <c r="G555" s="129">
        <f t="shared" si="37"/>
        <v>0.41666666666666669</v>
      </c>
      <c r="H555" s="221" t="s">
        <v>824</v>
      </c>
      <c r="I555" s="95"/>
      <c r="J555" s="95"/>
      <c r="K555" s="95"/>
      <c r="L555" s="95"/>
      <c r="M555" s="95"/>
      <c r="N555" s="95"/>
      <c r="O555" s="95"/>
      <c r="P555" s="95"/>
      <c r="Q555" s="95"/>
      <c r="R555" s="95"/>
      <c r="S555" s="95"/>
      <c r="T555" s="95"/>
      <c r="U555" s="95"/>
      <c r="V555" s="95"/>
      <c r="W555" s="95"/>
      <c r="X555" s="95"/>
      <c r="Y555" s="95"/>
      <c r="Z555" s="95"/>
      <c r="AA555" s="95"/>
      <c r="AB555" s="95"/>
    </row>
    <row r="556" spans="1:28" ht="44.25" customHeight="1" x14ac:dyDescent="0.25">
      <c r="A556" s="653"/>
      <c r="B556" s="127" t="s">
        <v>771</v>
      </c>
      <c r="C556" s="127" t="s">
        <v>177</v>
      </c>
      <c r="D556" s="209">
        <v>20</v>
      </c>
      <c r="E556" s="176">
        <v>20</v>
      </c>
      <c r="F556" s="176">
        <v>8.33</v>
      </c>
      <c r="G556" s="223">
        <f t="shared" si="37"/>
        <v>0.41649999999999998</v>
      </c>
      <c r="H556" s="224" t="s">
        <v>825</v>
      </c>
      <c r="I556" s="95"/>
      <c r="J556" s="95"/>
      <c r="K556" s="95"/>
      <c r="L556" s="95"/>
      <c r="M556" s="95"/>
      <c r="N556" s="95"/>
      <c r="O556" s="95"/>
      <c r="P556" s="95"/>
      <c r="Q556" s="95"/>
      <c r="R556" s="95"/>
      <c r="S556" s="95"/>
      <c r="T556" s="95"/>
      <c r="U556" s="95"/>
      <c r="V556" s="95"/>
      <c r="W556" s="95"/>
      <c r="X556" s="95"/>
      <c r="Y556" s="95"/>
      <c r="Z556" s="95"/>
      <c r="AA556" s="95"/>
      <c r="AB556" s="95"/>
    </row>
    <row r="557" spans="1:28" ht="44.25" customHeight="1" x14ac:dyDescent="0.25">
      <c r="A557" s="664"/>
      <c r="B557" s="135" t="s">
        <v>773</v>
      </c>
      <c r="C557" s="135" t="s">
        <v>765</v>
      </c>
      <c r="D557" s="216">
        <v>20</v>
      </c>
      <c r="E557" s="137">
        <v>12</v>
      </c>
      <c r="F557" s="137">
        <v>5</v>
      </c>
      <c r="G557" s="136">
        <f t="shared" si="37"/>
        <v>0.41666666666666669</v>
      </c>
      <c r="H557" s="225" t="s">
        <v>826</v>
      </c>
      <c r="I557" s="95"/>
      <c r="J557" s="95"/>
      <c r="K557" s="95"/>
      <c r="L557" s="95"/>
      <c r="M557" s="95"/>
      <c r="N557" s="95"/>
      <c r="O557" s="95"/>
      <c r="P557" s="95"/>
      <c r="Q557" s="95"/>
      <c r="R557" s="95"/>
      <c r="S557" s="95"/>
      <c r="T557" s="95"/>
      <c r="U557" s="95"/>
      <c r="V557" s="95"/>
      <c r="W557" s="95"/>
      <c r="X557" s="95"/>
      <c r="Y557" s="95"/>
      <c r="Z557" s="95"/>
      <c r="AA557" s="95"/>
      <c r="AB557" s="95"/>
    </row>
    <row r="558" spans="1:28" ht="72" customHeight="1" x14ac:dyDescent="0.25">
      <c r="A558" s="663" t="s">
        <v>460</v>
      </c>
      <c r="B558" s="120" t="s">
        <v>764</v>
      </c>
      <c r="C558" s="120" t="s">
        <v>765</v>
      </c>
      <c r="D558" s="206">
        <v>20</v>
      </c>
      <c r="E558" s="30">
        <v>12</v>
      </c>
      <c r="F558" s="30">
        <v>6</v>
      </c>
      <c r="G558" s="129">
        <f t="shared" si="37"/>
        <v>0.5</v>
      </c>
      <c r="H558" s="226" t="s">
        <v>822</v>
      </c>
      <c r="I558" s="95"/>
      <c r="J558" s="95"/>
      <c r="K558" s="95"/>
      <c r="L558" s="95"/>
      <c r="M558" s="95"/>
      <c r="N558" s="95"/>
      <c r="O558" s="95"/>
      <c r="P558" s="95"/>
      <c r="Q558" s="95"/>
      <c r="R558" s="95"/>
      <c r="S558" s="95"/>
      <c r="T558" s="95"/>
      <c r="U558" s="95"/>
      <c r="V558" s="95"/>
      <c r="W558" s="95"/>
      <c r="X558" s="95"/>
      <c r="Y558" s="95"/>
      <c r="Z558" s="95"/>
      <c r="AA558" s="95"/>
      <c r="AB558" s="95"/>
    </row>
    <row r="559" spans="1:28" ht="72" customHeight="1" x14ac:dyDescent="0.25">
      <c r="A559" s="653"/>
      <c r="B559" s="127" t="s">
        <v>767</v>
      </c>
      <c r="C559" s="127" t="s">
        <v>765</v>
      </c>
      <c r="D559" s="209">
        <v>20</v>
      </c>
      <c r="E559" s="30">
        <v>12</v>
      </c>
      <c r="F559" s="30">
        <v>6</v>
      </c>
      <c r="G559" s="129">
        <f t="shared" si="37"/>
        <v>0.5</v>
      </c>
      <c r="H559" s="221" t="s">
        <v>823</v>
      </c>
      <c r="I559" s="95"/>
      <c r="J559" s="95"/>
      <c r="K559" s="95"/>
      <c r="L559" s="95"/>
      <c r="M559" s="95"/>
      <c r="N559" s="95"/>
      <c r="O559" s="95"/>
      <c r="P559" s="95"/>
      <c r="Q559" s="95"/>
      <c r="R559" s="95"/>
      <c r="S559" s="95"/>
      <c r="T559" s="95"/>
      <c r="U559" s="95"/>
      <c r="V559" s="95"/>
      <c r="W559" s="95"/>
      <c r="X559" s="95"/>
      <c r="Y559" s="95"/>
      <c r="Z559" s="95"/>
      <c r="AA559" s="95"/>
      <c r="AB559" s="95"/>
    </row>
    <row r="560" spans="1:28" ht="72" customHeight="1" x14ac:dyDescent="0.25">
      <c r="A560" s="653"/>
      <c r="B560" s="127" t="s">
        <v>769</v>
      </c>
      <c r="C560" s="127" t="s">
        <v>765</v>
      </c>
      <c r="D560" s="209">
        <v>20</v>
      </c>
      <c r="E560" s="30">
        <v>12</v>
      </c>
      <c r="F560" s="30">
        <v>6</v>
      </c>
      <c r="G560" s="129">
        <f t="shared" si="37"/>
        <v>0.5</v>
      </c>
      <c r="H560" s="221" t="s">
        <v>824</v>
      </c>
      <c r="I560" s="95"/>
      <c r="J560" s="95"/>
      <c r="K560" s="95"/>
      <c r="L560" s="95"/>
      <c r="M560" s="95"/>
      <c r="N560" s="95"/>
      <c r="O560" s="95"/>
      <c r="P560" s="95"/>
      <c r="Q560" s="95"/>
      <c r="R560" s="95"/>
      <c r="S560" s="95"/>
      <c r="T560" s="95"/>
      <c r="U560" s="95"/>
      <c r="V560" s="95"/>
      <c r="W560" s="95"/>
      <c r="X560" s="95"/>
      <c r="Y560" s="95"/>
      <c r="Z560" s="95"/>
      <c r="AA560" s="95"/>
      <c r="AB560" s="95"/>
    </row>
    <row r="561" spans="1:28" ht="72" customHeight="1" x14ac:dyDescent="0.25">
      <c r="A561" s="653"/>
      <c r="B561" s="127" t="s">
        <v>771</v>
      </c>
      <c r="C561" s="127" t="s">
        <v>177</v>
      </c>
      <c r="D561" s="209">
        <v>20</v>
      </c>
      <c r="E561" s="176">
        <v>20</v>
      </c>
      <c r="F561" s="227">
        <v>0.1</v>
      </c>
      <c r="G561" s="223">
        <f t="shared" si="37"/>
        <v>5.0000000000000001E-3</v>
      </c>
      <c r="H561" s="224" t="s">
        <v>825</v>
      </c>
      <c r="I561" s="95"/>
      <c r="J561" s="95"/>
      <c r="K561" s="95"/>
      <c r="L561" s="95"/>
      <c r="M561" s="95"/>
      <c r="N561" s="95"/>
      <c r="O561" s="95"/>
      <c r="P561" s="95"/>
      <c r="Q561" s="95"/>
      <c r="R561" s="95"/>
      <c r="S561" s="95"/>
      <c r="T561" s="95"/>
      <c r="U561" s="95"/>
      <c r="V561" s="95"/>
      <c r="W561" s="95"/>
      <c r="X561" s="95"/>
      <c r="Y561" s="95"/>
      <c r="Z561" s="95"/>
      <c r="AA561" s="95"/>
      <c r="AB561" s="95"/>
    </row>
    <row r="562" spans="1:28" ht="72" customHeight="1" x14ac:dyDescent="0.25">
      <c r="A562" s="664"/>
      <c r="B562" s="135" t="s">
        <v>773</v>
      </c>
      <c r="C562" s="135" t="s">
        <v>765</v>
      </c>
      <c r="D562" s="216">
        <v>20</v>
      </c>
      <c r="E562" s="137">
        <v>12</v>
      </c>
      <c r="F562" s="137">
        <v>6</v>
      </c>
      <c r="G562" s="136">
        <f t="shared" si="37"/>
        <v>0.5</v>
      </c>
      <c r="H562" s="225" t="s">
        <v>827</v>
      </c>
      <c r="I562" s="95"/>
      <c r="J562" s="95"/>
      <c r="K562" s="95"/>
      <c r="L562" s="95"/>
      <c r="M562" s="95"/>
      <c r="N562" s="95"/>
      <c r="O562" s="95"/>
      <c r="P562" s="95"/>
      <c r="Q562" s="95"/>
      <c r="R562" s="95"/>
      <c r="S562" s="95"/>
      <c r="T562" s="95"/>
      <c r="U562" s="95"/>
      <c r="V562" s="95"/>
      <c r="W562" s="95"/>
      <c r="X562" s="95"/>
      <c r="Y562" s="95"/>
      <c r="Z562" s="95"/>
      <c r="AA562" s="95"/>
      <c r="AB562" s="95"/>
    </row>
    <row r="563" spans="1:28" ht="36.75" customHeight="1" x14ac:dyDescent="0.25">
      <c r="A563" s="663" t="s">
        <v>447</v>
      </c>
      <c r="B563" s="120" t="s">
        <v>764</v>
      </c>
      <c r="C563" s="120" t="s">
        <v>765</v>
      </c>
      <c r="D563" s="206">
        <v>20</v>
      </c>
      <c r="E563" s="30">
        <v>12</v>
      </c>
      <c r="F563" s="30">
        <v>7</v>
      </c>
      <c r="G563" s="129">
        <f t="shared" si="37"/>
        <v>0.58333333333333337</v>
      </c>
      <c r="H563" s="226" t="s">
        <v>822</v>
      </c>
      <c r="I563" s="95"/>
      <c r="J563" s="95"/>
      <c r="K563" s="95"/>
      <c r="L563" s="95"/>
      <c r="M563" s="95"/>
      <c r="N563" s="95"/>
      <c r="O563" s="95"/>
      <c r="P563" s="95"/>
      <c r="Q563" s="95"/>
      <c r="R563" s="95"/>
      <c r="S563" s="95"/>
      <c r="T563" s="95"/>
      <c r="U563" s="95"/>
      <c r="V563" s="95"/>
      <c r="W563" s="95"/>
      <c r="X563" s="95"/>
      <c r="Y563" s="95"/>
      <c r="Z563" s="95"/>
      <c r="AA563" s="95"/>
      <c r="AB563" s="95"/>
    </row>
    <row r="564" spans="1:28" ht="36.75" customHeight="1" x14ac:dyDescent="0.25">
      <c r="A564" s="653"/>
      <c r="B564" s="127" t="s">
        <v>767</v>
      </c>
      <c r="C564" s="127" t="s">
        <v>765</v>
      </c>
      <c r="D564" s="209">
        <v>20</v>
      </c>
      <c r="E564" s="30">
        <v>12</v>
      </c>
      <c r="F564" s="30">
        <v>7</v>
      </c>
      <c r="G564" s="129">
        <f t="shared" si="37"/>
        <v>0.58333333333333337</v>
      </c>
      <c r="H564" s="221" t="s">
        <v>823</v>
      </c>
      <c r="I564" s="95"/>
      <c r="J564" s="95"/>
      <c r="K564" s="95"/>
      <c r="L564" s="95"/>
      <c r="M564" s="95"/>
      <c r="N564" s="95"/>
      <c r="O564" s="95"/>
      <c r="P564" s="95"/>
      <c r="Q564" s="95"/>
      <c r="R564" s="95"/>
      <c r="S564" s="95"/>
      <c r="T564" s="95"/>
      <c r="U564" s="95"/>
      <c r="V564" s="95"/>
      <c r="W564" s="95"/>
      <c r="X564" s="95"/>
      <c r="Y564" s="95"/>
      <c r="Z564" s="95"/>
      <c r="AA564" s="95"/>
      <c r="AB564" s="95"/>
    </row>
    <row r="565" spans="1:28" ht="36.75" customHeight="1" x14ac:dyDescent="0.25">
      <c r="A565" s="653"/>
      <c r="B565" s="127" t="s">
        <v>769</v>
      </c>
      <c r="C565" s="127" t="s">
        <v>765</v>
      </c>
      <c r="D565" s="209">
        <v>20</v>
      </c>
      <c r="E565" s="30">
        <v>12</v>
      </c>
      <c r="F565" s="30">
        <v>7</v>
      </c>
      <c r="G565" s="129">
        <f t="shared" si="37"/>
        <v>0.58333333333333337</v>
      </c>
      <c r="H565" s="221" t="s">
        <v>824</v>
      </c>
      <c r="I565" s="95"/>
      <c r="J565" s="95"/>
      <c r="K565" s="95"/>
      <c r="L565" s="95"/>
      <c r="M565" s="95"/>
      <c r="N565" s="95"/>
      <c r="O565" s="95"/>
      <c r="P565" s="95"/>
      <c r="Q565" s="95"/>
      <c r="R565" s="95"/>
      <c r="S565" s="95"/>
      <c r="T565" s="95"/>
      <c r="U565" s="95"/>
      <c r="V565" s="95"/>
      <c r="W565" s="95"/>
      <c r="X565" s="95"/>
      <c r="Y565" s="95"/>
      <c r="Z565" s="95"/>
      <c r="AA565" s="95"/>
      <c r="AB565" s="95"/>
    </row>
    <row r="566" spans="1:28" ht="36.75" customHeight="1" x14ac:dyDescent="0.25">
      <c r="A566" s="653"/>
      <c r="B566" s="127" t="s">
        <v>771</v>
      </c>
      <c r="C566" s="127" t="s">
        <v>177</v>
      </c>
      <c r="D566" s="209">
        <v>20</v>
      </c>
      <c r="E566" s="176">
        <v>20</v>
      </c>
      <c r="F566" s="30">
        <v>11.67</v>
      </c>
      <c r="G566" s="223">
        <f t="shared" si="37"/>
        <v>0.58350000000000002</v>
      </c>
      <c r="H566" s="224" t="s">
        <v>825</v>
      </c>
      <c r="I566" s="95"/>
      <c r="J566" s="95"/>
      <c r="K566" s="95"/>
      <c r="L566" s="95"/>
      <c r="M566" s="95"/>
      <c r="N566" s="95"/>
      <c r="O566" s="95"/>
      <c r="P566" s="95"/>
      <c r="Q566" s="95"/>
      <c r="R566" s="95"/>
      <c r="S566" s="95"/>
      <c r="T566" s="95"/>
      <c r="U566" s="95"/>
      <c r="V566" s="95"/>
      <c r="W566" s="95"/>
      <c r="X566" s="95"/>
      <c r="Y566" s="95"/>
      <c r="Z566" s="95"/>
      <c r="AA566" s="95"/>
      <c r="AB566" s="95"/>
    </row>
    <row r="567" spans="1:28" ht="36.75" customHeight="1" x14ac:dyDescent="0.25">
      <c r="A567" s="664"/>
      <c r="B567" s="135" t="s">
        <v>773</v>
      </c>
      <c r="C567" s="135" t="s">
        <v>765</v>
      </c>
      <c r="D567" s="216">
        <v>20</v>
      </c>
      <c r="E567" s="137">
        <v>12</v>
      </c>
      <c r="F567" s="137">
        <v>7</v>
      </c>
      <c r="G567" s="136">
        <f t="shared" si="37"/>
        <v>0.58333333333333337</v>
      </c>
      <c r="H567" s="225" t="s">
        <v>827</v>
      </c>
      <c r="I567" s="95"/>
      <c r="J567" s="95"/>
      <c r="K567" s="95"/>
      <c r="L567" s="95"/>
      <c r="M567" s="95"/>
      <c r="N567" s="95"/>
      <c r="O567" s="95"/>
      <c r="P567" s="95"/>
      <c r="Q567" s="95"/>
      <c r="R567" s="95"/>
      <c r="S567" s="95"/>
      <c r="T567" s="95"/>
      <c r="U567" s="95"/>
      <c r="V567" s="95"/>
      <c r="W567" s="95"/>
      <c r="X567" s="95"/>
      <c r="Y567" s="95"/>
      <c r="Z567" s="95"/>
      <c r="AA567" s="95"/>
      <c r="AB567" s="95"/>
    </row>
    <row r="568" spans="1:28" ht="45.75" customHeight="1" x14ac:dyDescent="0.25">
      <c r="A568" s="663" t="s">
        <v>448</v>
      </c>
      <c r="B568" s="120" t="s">
        <v>764</v>
      </c>
      <c r="C568" s="120" t="s">
        <v>765</v>
      </c>
      <c r="D568" s="206">
        <v>20</v>
      </c>
      <c r="E568" s="30">
        <v>12</v>
      </c>
      <c r="F568" s="30">
        <v>8</v>
      </c>
      <c r="G568" s="129">
        <f t="shared" si="37"/>
        <v>0.66666666666666663</v>
      </c>
      <c r="H568" s="226" t="s">
        <v>828</v>
      </c>
      <c r="I568" s="95"/>
      <c r="J568" s="95"/>
      <c r="K568" s="95"/>
      <c r="L568" s="95"/>
      <c r="M568" s="95"/>
      <c r="N568" s="95"/>
      <c r="O568" s="95"/>
      <c r="P568" s="95"/>
      <c r="Q568" s="95"/>
      <c r="R568" s="95"/>
      <c r="S568" s="95"/>
      <c r="T568" s="95"/>
      <c r="U568" s="95"/>
      <c r="V568" s="95"/>
      <c r="W568" s="95"/>
      <c r="X568" s="95"/>
      <c r="Y568" s="95"/>
      <c r="Z568" s="95"/>
      <c r="AA568" s="95"/>
      <c r="AB568" s="95"/>
    </row>
    <row r="569" spans="1:28" ht="45.75" customHeight="1" x14ac:dyDescent="0.25">
      <c r="A569" s="653"/>
      <c r="B569" s="127" t="s">
        <v>767</v>
      </c>
      <c r="C569" s="127" t="s">
        <v>765</v>
      </c>
      <c r="D569" s="209">
        <v>20</v>
      </c>
      <c r="E569" s="30">
        <v>12</v>
      </c>
      <c r="F569" s="30">
        <v>8</v>
      </c>
      <c r="G569" s="129">
        <f t="shared" si="37"/>
        <v>0.66666666666666663</v>
      </c>
      <c r="H569" s="221" t="s">
        <v>823</v>
      </c>
      <c r="I569" s="95"/>
      <c r="J569" s="95"/>
      <c r="K569" s="95"/>
      <c r="L569" s="95"/>
      <c r="M569" s="95"/>
      <c r="N569" s="95"/>
      <c r="O569" s="95"/>
      <c r="P569" s="95"/>
      <c r="Q569" s="95"/>
      <c r="R569" s="95"/>
      <c r="S569" s="95"/>
      <c r="T569" s="95"/>
      <c r="U569" s="95"/>
      <c r="V569" s="95"/>
      <c r="W569" s="95"/>
      <c r="X569" s="95"/>
      <c r="Y569" s="95"/>
      <c r="Z569" s="95"/>
      <c r="AA569" s="95"/>
      <c r="AB569" s="95"/>
    </row>
    <row r="570" spans="1:28" ht="45.75" customHeight="1" x14ac:dyDescent="0.25">
      <c r="A570" s="653"/>
      <c r="B570" s="127" t="s">
        <v>769</v>
      </c>
      <c r="C570" s="127" t="s">
        <v>765</v>
      </c>
      <c r="D570" s="209">
        <v>20</v>
      </c>
      <c r="E570" s="30">
        <v>12</v>
      </c>
      <c r="F570" s="30">
        <v>8</v>
      </c>
      <c r="G570" s="129">
        <f t="shared" si="37"/>
        <v>0.66666666666666663</v>
      </c>
      <c r="H570" s="221" t="s">
        <v>824</v>
      </c>
      <c r="I570" s="95"/>
      <c r="J570" s="95"/>
      <c r="K570" s="95"/>
      <c r="L570" s="95"/>
      <c r="M570" s="95"/>
      <c r="N570" s="95"/>
      <c r="O570" s="95"/>
      <c r="P570" s="95"/>
      <c r="Q570" s="95"/>
      <c r="R570" s="95"/>
      <c r="S570" s="95"/>
      <c r="T570" s="95"/>
      <c r="U570" s="95"/>
      <c r="V570" s="95"/>
      <c r="W570" s="95"/>
      <c r="X570" s="95"/>
      <c r="Y570" s="95"/>
      <c r="Z570" s="95"/>
      <c r="AA570" s="95"/>
      <c r="AB570" s="95"/>
    </row>
    <row r="571" spans="1:28" ht="45.75" customHeight="1" x14ac:dyDescent="0.25">
      <c r="A571" s="653"/>
      <c r="B571" s="127" t="s">
        <v>771</v>
      </c>
      <c r="C571" s="127" t="s">
        <v>177</v>
      </c>
      <c r="D571" s="209">
        <v>20</v>
      </c>
      <c r="E571" s="176">
        <v>20</v>
      </c>
      <c r="F571" s="30">
        <v>13.34</v>
      </c>
      <c r="G571" s="223">
        <f t="shared" si="37"/>
        <v>0.66700000000000004</v>
      </c>
      <c r="H571" s="224" t="s">
        <v>825</v>
      </c>
      <c r="I571" s="95"/>
      <c r="J571" s="95"/>
      <c r="K571" s="95"/>
      <c r="L571" s="95"/>
      <c r="M571" s="95"/>
      <c r="N571" s="95"/>
      <c r="O571" s="95"/>
      <c r="P571" s="95"/>
      <c r="Q571" s="95"/>
      <c r="R571" s="95"/>
      <c r="S571" s="95"/>
      <c r="T571" s="95"/>
      <c r="U571" s="95"/>
      <c r="V571" s="95"/>
      <c r="W571" s="95"/>
      <c r="X571" s="95"/>
      <c r="Y571" s="95"/>
      <c r="Z571" s="95"/>
      <c r="AA571" s="95"/>
      <c r="AB571" s="95"/>
    </row>
    <row r="572" spans="1:28" ht="45.75" customHeight="1" x14ac:dyDescent="0.25">
      <c r="A572" s="664"/>
      <c r="B572" s="135" t="s">
        <v>773</v>
      </c>
      <c r="C572" s="135" t="s">
        <v>765</v>
      </c>
      <c r="D572" s="216">
        <v>20</v>
      </c>
      <c r="E572" s="137">
        <v>12</v>
      </c>
      <c r="F572" s="137">
        <v>8</v>
      </c>
      <c r="G572" s="136">
        <f t="shared" si="37"/>
        <v>0.66666666666666663</v>
      </c>
      <c r="H572" s="225" t="s">
        <v>827</v>
      </c>
      <c r="I572" s="95"/>
      <c r="J572" s="95"/>
      <c r="K572" s="95"/>
      <c r="L572" s="95"/>
      <c r="M572" s="95"/>
      <c r="N572" s="95"/>
      <c r="O572" s="95"/>
      <c r="P572" s="95"/>
      <c r="Q572" s="95"/>
      <c r="R572" s="95"/>
      <c r="S572" s="95"/>
      <c r="T572" s="95"/>
      <c r="U572" s="95"/>
      <c r="V572" s="95"/>
      <c r="W572" s="95"/>
      <c r="X572" s="95"/>
      <c r="Y572" s="95"/>
      <c r="Z572" s="95"/>
      <c r="AA572" s="95"/>
      <c r="AB572" s="95"/>
    </row>
    <row r="573" spans="1:28" ht="34.5" customHeight="1" x14ac:dyDescent="0.25">
      <c r="A573" s="663" t="s">
        <v>449</v>
      </c>
      <c r="B573" s="120" t="s">
        <v>764</v>
      </c>
      <c r="C573" s="120" t="s">
        <v>765</v>
      </c>
      <c r="D573" s="206">
        <v>20</v>
      </c>
      <c r="E573" s="30">
        <v>12</v>
      </c>
      <c r="F573" s="30">
        <v>9</v>
      </c>
      <c r="G573" s="129">
        <f t="shared" si="37"/>
        <v>0.75</v>
      </c>
      <c r="H573" s="226" t="s">
        <v>828</v>
      </c>
      <c r="I573" s="95"/>
      <c r="J573" s="95"/>
      <c r="K573" s="95"/>
      <c r="L573" s="95"/>
      <c r="M573" s="95"/>
      <c r="N573" s="95"/>
      <c r="O573" s="95"/>
      <c r="P573" s="95"/>
      <c r="Q573" s="95"/>
      <c r="R573" s="95"/>
      <c r="S573" s="95"/>
      <c r="T573" s="95"/>
      <c r="U573" s="95"/>
      <c r="V573" s="95"/>
      <c r="W573" s="95"/>
      <c r="X573" s="95"/>
      <c r="Y573" s="95"/>
      <c r="Z573" s="95"/>
      <c r="AA573" s="95"/>
      <c r="AB573" s="95"/>
    </row>
    <row r="574" spans="1:28" ht="34.5" customHeight="1" x14ac:dyDescent="0.25">
      <c r="A574" s="653"/>
      <c r="B574" s="127" t="s">
        <v>767</v>
      </c>
      <c r="C574" s="127" t="s">
        <v>765</v>
      </c>
      <c r="D574" s="209">
        <v>20</v>
      </c>
      <c r="E574" s="30">
        <v>12</v>
      </c>
      <c r="F574" s="30">
        <v>9</v>
      </c>
      <c r="G574" s="129">
        <f t="shared" si="37"/>
        <v>0.75</v>
      </c>
      <c r="H574" s="221" t="s">
        <v>823</v>
      </c>
      <c r="I574" s="95"/>
      <c r="J574" s="95"/>
      <c r="K574" s="95"/>
      <c r="L574" s="95"/>
      <c r="M574" s="95"/>
      <c r="N574" s="95"/>
      <c r="O574" s="95"/>
      <c r="P574" s="95"/>
      <c r="Q574" s="95"/>
      <c r="R574" s="95"/>
      <c r="S574" s="95"/>
      <c r="T574" s="95"/>
      <c r="U574" s="95"/>
      <c r="V574" s="95"/>
      <c r="W574" s="95"/>
      <c r="X574" s="95"/>
      <c r="Y574" s="95"/>
      <c r="Z574" s="95"/>
      <c r="AA574" s="95"/>
      <c r="AB574" s="95"/>
    </row>
    <row r="575" spans="1:28" ht="34.5" customHeight="1" x14ac:dyDescent="0.25">
      <c r="A575" s="653"/>
      <c r="B575" s="127" t="s">
        <v>769</v>
      </c>
      <c r="C575" s="127" t="s">
        <v>765</v>
      </c>
      <c r="D575" s="209">
        <v>20</v>
      </c>
      <c r="E575" s="30">
        <v>12</v>
      </c>
      <c r="F575" s="30">
        <v>9</v>
      </c>
      <c r="G575" s="129">
        <f t="shared" si="37"/>
        <v>0.75</v>
      </c>
      <c r="H575" s="221" t="s">
        <v>824</v>
      </c>
      <c r="I575" s="95"/>
      <c r="J575" s="95"/>
      <c r="K575" s="95"/>
      <c r="L575" s="95"/>
      <c r="M575" s="95"/>
      <c r="N575" s="95"/>
      <c r="O575" s="95"/>
      <c r="P575" s="95"/>
      <c r="Q575" s="95"/>
      <c r="R575" s="95"/>
      <c r="S575" s="95"/>
      <c r="T575" s="95"/>
      <c r="U575" s="95"/>
      <c r="V575" s="95"/>
      <c r="W575" s="95"/>
      <c r="X575" s="95"/>
      <c r="Y575" s="95"/>
      <c r="Z575" s="95"/>
      <c r="AA575" s="95"/>
      <c r="AB575" s="95"/>
    </row>
    <row r="576" spans="1:28" ht="34.5" customHeight="1" x14ac:dyDescent="0.25">
      <c r="A576" s="653"/>
      <c r="B576" s="127" t="s">
        <v>771</v>
      </c>
      <c r="C576" s="127" t="s">
        <v>177</v>
      </c>
      <c r="D576" s="209">
        <v>20</v>
      </c>
      <c r="E576" s="176">
        <v>20</v>
      </c>
      <c r="F576" s="30">
        <v>15.01</v>
      </c>
      <c r="G576" s="223">
        <f t="shared" si="37"/>
        <v>0.75049999999999994</v>
      </c>
      <c r="H576" s="224" t="s">
        <v>825</v>
      </c>
      <c r="I576" s="95"/>
      <c r="J576" s="95"/>
      <c r="K576" s="95"/>
      <c r="L576" s="95"/>
      <c r="M576" s="95"/>
      <c r="N576" s="95"/>
      <c r="O576" s="95"/>
      <c r="P576" s="95"/>
      <c r="Q576" s="95"/>
      <c r="R576" s="95"/>
      <c r="S576" s="95"/>
      <c r="T576" s="95"/>
      <c r="U576" s="95"/>
      <c r="V576" s="95"/>
      <c r="W576" s="95"/>
      <c r="X576" s="95"/>
      <c r="Y576" s="95"/>
      <c r="Z576" s="95"/>
      <c r="AA576" s="95"/>
      <c r="AB576" s="95"/>
    </row>
    <row r="577" spans="1:28" ht="34.5" customHeight="1" x14ac:dyDescent="0.25">
      <c r="A577" s="664"/>
      <c r="B577" s="135" t="s">
        <v>773</v>
      </c>
      <c r="C577" s="135" t="s">
        <v>765</v>
      </c>
      <c r="D577" s="216">
        <v>20</v>
      </c>
      <c r="E577" s="137">
        <v>12</v>
      </c>
      <c r="F577" s="137">
        <v>9</v>
      </c>
      <c r="G577" s="136">
        <f t="shared" si="37"/>
        <v>0.75</v>
      </c>
      <c r="H577" s="225" t="s">
        <v>827</v>
      </c>
      <c r="I577" s="95"/>
      <c r="J577" s="95"/>
      <c r="K577" s="95"/>
      <c r="L577" s="95"/>
      <c r="M577" s="95"/>
      <c r="N577" s="95"/>
      <c r="O577" s="95"/>
      <c r="P577" s="95"/>
      <c r="Q577" s="95"/>
      <c r="R577" s="95"/>
      <c r="S577" s="95"/>
      <c r="T577" s="95"/>
      <c r="U577" s="95"/>
      <c r="V577" s="95"/>
      <c r="W577" s="95"/>
      <c r="X577" s="95"/>
      <c r="Y577" s="95"/>
      <c r="Z577" s="95"/>
      <c r="AA577" s="95"/>
      <c r="AB577" s="95"/>
    </row>
    <row r="578" spans="1:28" ht="72.75" customHeight="1" x14ac:dyDescent="0.25">
      <c r="A578" s="663" t="s">
        <v>450</v>
      </c>
      <c r="B578" s="120" t="s">
        <v>764</v>
      </c>
      <c r="C578" s="120" t="s">
        <v>765</v>
      </c>
      <c r="D578" s="206">
        <v>20</v>
      </c>
      <c r="E578" s="30">
        <v>12</v>
      </c>
      <c r="F578" s="30">
        <v>9</v>
      </c>
      <c r="G578" s="129">
        <f t="shared" si="37"/>
        <v>0.75</v>
      </c>
      <c r="H578" s="226" t="s">
        <v>828</v>
      </c>
      <c r="I578" s="95"/>
      <c r="J578" s="95"/>
      <c r="K578" s="95"/>
      <c r="L578" s="95"/>
      <c r="M578" s="95"/>
      <c r="N578" s="95"/>
      <c r="O578" s="95"/>
      <c r="P578" s="95"/>
      <c r="Q578" s="95"/>
      <c r="R578" s="95"/>
      <c r="S578" s="95"/>
      <c r="T578" s="95"/>
      <c r="U578" s="95"/>
      <c r="V578" s="95"/>
      <c r="W578" s="95"/>
      <c r="X578" s="95"/>
      <c r="Y578" s="95"/>
      <c r="Z578" s="95"/>
      <c r="AA578" s="95"/>
      <c r="AB578" s="95"/>
    </row>
    <row r="579" spans="1:28" ht="83.25" customHeight="1" x14ac:dyDescent="0.25">
      <c r="A579" s="653"/>
      <c r="B579" s="127" t="s">
        <v>767</v>
      </c>
      <c r="C579" s="127" t="s">
        <v>765</v>
      </c>
      <c r="D579" s="209">
        <v>20</v>
      </c>
      <c r="E579" s="30">
        <v>12</v>
      </c>
      <c r="F579" s="30">
        <v>10</v>
      </c>
      <c r="G579" s="129">
        <f t="shared" si="37"/>
        <v>0.83333333333333337</v>
      </c>
      <c r="H579" s="221" t="s">
        <v>823</v>
      </c>
      <c r="I579" s="95"/>
      <c r="J579" s="95"/>
      <c r="K579" s="95"/>
      <c r="L579" s="95"/>
      <c r="M579" s="95"/>
      <c r="N579" s="95"/>
      <c r="O579" s="95"/>
      <c r="P579" s="95"/>
      <c r="Q579" s="95"/>
      <c r="R579" s="95"/>
      <c r="S579" s="95"/>
      <c r="T579" s="95"/>
      <c r="U579" s="95"/>
      <c r="V579" s="95"/>
      <c r="W579" s="95"/>
      <c r="X579" s="95"/>
      <c r="Y579" s="95"/>
      <c r="Z579" s="95"/>
      <c r="AA579" s="95"/>
      <c r="AB579" s="95"/>
    </row>
    <row r="580" spans="1:28" ht="76.5" customHeight="1" x14ac:dyDescent="0.25">
      <c r="A580" s="653"/>
      <c r="B580" s="127" t="s">
        <v>769</v>
      </c>
      <c r="C580" s="127" t="s">
        <v>765</v>
      </c>
      <c r="D580" s="209">
        <v>20</v>
      </c>
      <c r="E580" s="30">
        <v>12</v>
      </c>
      <c r="F580" s="30">
        <v>10</v>
      </c>
      <c r="G580" s="129">
        <f t="shared" si="37"/>
        <v>0.83333333333333337</v>
      </c>
      <c r="H580" s="221" t="s">
        <v>824</v>
      </c>
      <c r="I580" s="95"/>
      <c r="J580" s="95"/>
      <c r="K580" s="95"/>
      <c r="L580" s="95"/>
      <c r="M580" s="95"/>
      <c r="N580" s="95"/>
      <c r="O580" s="95"/>
      <c r="P580" s="95"/>
      <c r="Q580" s="95"/>
      <c r="R580" s="95"/>
      <c r="S580" s="95"/>
      <c r="T580" s="95"/>
      <c r="U580" s="95"/>
      <c r="V580" s="95"/>
      <c r="W580" s="95"/>
      <c r="X580" s="95"/>
      <c r="Y580" s="95"/>
      <c r="Z580" s="95"/>
      <c r="AA580" s="95"/>
      <c r="AB580" s="95"/>
    </row>
    <row r="581" spans="1:28" ht="91.5" customHeight="1" x14ac:dyDescent="0.25">
      <c r="A581" s="653"/>
      <c r="B581" s="127" t="s">
        <v>771</v>
      </c>
      <c r="C581" s="127" t="s">
        <v>177</v>
      </c>
      <c r="D581" s="209">
        <v>20</v>
      </c>
      <c r="E581" s="176">
        <v>20</v>
      </c>
      <c r="F581" s="30">
        <v>16.68</v>
      </c>
      <c r="G581" s="223">
        <f t="shared" si="37"/>
        <v>0.83399999999999996</v>
      </c>
      <c r="H581" s="224" t="s">
        <v>825</v>
      </c>
      <c r="I581" s="95"/>
      <c r="J581" s="95"/>
      <c r="K581" s="95"/>
      <c r="L581" s="95"/>
      <c r="M581" s="95"/>
      <c r="N581" s="95"/>
      <c r="O581" s="95"/>
      <c r="P581" s="95"/>
      <c r="Q581" s="95"/>
      <c r="R581" s="95"/>
      <c r="S581" s="95"/>
      <c r="T581" s="95"/>
      <c r="U581" s="95"/>
      <c r="V581" s="95"/>
      <c r="W581" s="95"/>
      <c r="X581" s="95"/>
      <c r="Y581" s="95"/>
      <c r="Z581" s="95"/>
      <c r="AA581" s="95"/>
      <c r="AB581" s="95"/>
    </row>
    <row r="582" spans="1:28" ht="72.75" customHeight="1" x14ac:dyDescent="0.25">
      <c r="A582" s="664"/>
      <c r="B582" s="135" t="s">
        <v>773</v>
      </c>
      <c r="C582" s="135" t="s">
        <v>765</v>
      </c>
      <c r="D582" s="216">
        <v>20</v>
      </c>
      <c r="E582" s="137">
        <v>12</v>
      </c>
      <c r="F582" s="137">
        <v>10</v>
      </c>
      <c r="G582" s="136">
        <f t="shared" si="37"/>
        <v>0.83333333333333337</v>
      </c>
      <c r="H582" s="225" t="s">
        <v>827</v>
      </c>
      <c r="I582" s="95"/>
      <c r="J582" s="95"/>
      <c r="K582" s="95"/>
      <c r="L582" s="95"/>
      <c r="M582" s="95"/>
      <c r="N582" s="95"/>
      <c r="O582" s="95"/>
      <c r="P582" s="95"/>
      <c r="Q582" s="95"/>
      <c r="R582" s="95"/>
      <c r="S582" s="95"/>
      <c r="T582" s="95"/>
      <c r="U582" s="95"/>
      <c r="V582" s="95"/>
      <c r="W582" s="95"/>
      <c r="X582" s="95"/>
      <c r="Y582" s="95"/>
      <c r="Z582" s="95"/>
      <c r="AA582" s="95"/>
      <c r="AB582" s="95"/>
    </row>
    <row r="583" spans="1:28" ht="69.75" customHeight="1" x14ac:dyDescent="0.25">
      <c r="A583" s="663" t="s">
        <v>451</v>
      </c>
      <c r="B583" s="120" t="s">
        <v>764</v>
      </c>
      <c r="C583" s="120" t="s">
        <v>765</v>
      </c>
      <c r="D583" s="206">
        <v>20</v>
      </c>
      <c r="E583" s="30">
        <v>12</v>
      </c>
      <c r="F583" s="30">
        <v>11</v>
      </c>
      <c r="G583" s="129">
        <f t="shared" si="37"/>
        <v>0.91666666666666663</v>
      </c>
      <c r="H583" s="226" t="s">
        <v>828</v>
      </c>
      <c r="I583" s="95"/>
      <c r="J583" s="95"/>
      <c r="K583" s="95"/>
      <c r="L583" s="95"/>
      <c r="M583" s="95"/>
      <c r="N583" s="95"/>
      <c r="O583" s="95"/>
      <c r="P583" s="95"/>
      <c r="Q583" s="95"/>
      <c r="R583" s="95"/>
      <c r="S583" s="95"/>
      <c r="T583" s="95"/>
      <c r="U583" s="95"/>
      <c r="V583" s="95"/>
      <c r="W583" s="95"/>
      <c r="X583" s="95"/>
      <c r="Y583" s="95"/>
      <c r="Z583" s="95"/>
      <c r="AA583" s="95"/>
      <c r="AB583" s="95"/>
    </row>
    <row r="584" spans="1:28" ht="69.75" customHeight="1" x14ac:dyDescent="0.25">
      <c r="A584" s="653"/>
      <c r="B584" s="127" t="s">
        <v>767</v>
      </c>
      <c r="C584" s="127" t="s">
        <v>765</v>
      </c>
      <c r="D584" s="209">
        <v>20</v>
      </c>
      <c r="E584" s="30">
        <v>12</v>
      </c>
      <c r="F584" s="30">
        <v>11</v>
      </c>
      <c r="G584" s="129">
        <f t="shared" si="37"/>
        <v>0.91666666666666663</v>
      </c>
      <c r="H584" s="221" t="s">
        <v>823</v>
      </c>
      <c r="I584" s="95"/>
      <c r="J584" s="95"/>
      <c r="K584" s="95"/>
      <c r="L584" s="95"/>
      <c r="M584" s="95"/>
      <c r="N584" s="95"/>
      <c r="O584" s="95"/>
      <c r="P584" s="95"/>
      <c r="Q584" s="95"/>
      <c r="R584" s="95"/>
      <c r="S584" s="95"/>
      <c r="T584" s="95"/>
      <c r="U584" s="95"/>
      <c r="V584" s="95"/>
      <c r="W584" s="95"/>
      <c r="X584" s="95"/>
      <c r="Y584" s="95"/>
      <c r="Z584" s="95"/>
      <c r="AA584" s="95"/>
      <c r="AB584" s="95"/>
    </row>
    <row r="585" spans="1:28" ht="69.75" customHeight="1" x14ac:dyDescent="0.25">
      <c r="A585" s="653"/>
      <c r="B585" s="127" t="s">
        <v>769</v>
      </c>
      <c r="C585" s="127" t="s">
        <v>765</v>
      </c>
      <c r="D585" s="209">
        <v>20</v>
      </c>
      <c r="E585" s="30">
        <v>12</v>
      </c>
      <c r="F585" s="30">
        <v>11</v>
      </c>
      <c r="G585" s="129">
        <f t="shared" si="37"/>
        <v>0.91666666666666663</v>
      </c>
      <c r="H585" s="221" t="s">
        <v>824</v>
      </c>
      <c r="I585" s="95"/>
      <c r="J585" s="95"/>
      <c r="K585" s="95"/>
      <c r="L585" s="95"/>
      <c r="M585" s="95"/>
      <c r="N585" s="95"/>
      <c r="O585" s="95"/>
      <c r="P585" s="95"/>
      <c r="Q585" s="95"/>
      <c r="R585" s="95"/>
      <c r="S585" s="95"/>
      <c r="T585" s="95"/>
      <c r="U585" s="95"/>
      <c r="V585" s="95"/>
      <c r="W585" s="95"/>
      <c r="X585" s="95"/>
      <c r="Y585" s="95"/>
      <c r="Z585" s="95"/>
      <c r="AA585" s="95"/>
      <c r="AB585" s="95"/>
    </row>
    <row r="586" spans="1:28" ht="69.75" customHeight="1" x14ac:dyDescent="0.25">
      <c r="A586" s="653"/>
      <c r="B586" s="127" t="s">
        <v>771</v>
      </c>
      <c r="C586" s="127" t="s">
        <v>177</v>
      </c>
      <c r="D586" s="209">
        <v>20</v>
      </c>
      <c r="E586" s="176">
        <v>20</v>
      </c>
      <c r="F586" s="30">
        <v>18.34</v>
      </c>
      <c r="G586" s="223">
        <f t="shared" si="37"/>
        <v>0.91700000000000004</v>
      </c>
      <c r="H586" s="224" t="s">
        <v>825</v>
      </c>
      <c r="I586" s="95"/>
      <c r="J586" s="95"/>
      <c r="K586" s="95"/>
      <c r="L586" s="95"/>
      <c r="M586" s="95"/>
      <c r="N586" s="95"/>
      <c r="O586" s="95"/>
      <c r="P586" s="95"/>
      <c r="Q586" s="95"/>
      <c r="R586" s="95"/>
      <c r="S586" s="95"/>
      <c r="T586" s="95"/>
      <c r="U586" s="95"/>
      <c r="V586" s="95"/>
      <c r="W586" s="95"/>
      <c r="X586" s="95"/>
      <c r="Y586" s="95"/>
      <c r="Z586" s="95"/>
      <c r="AA586" s="95"/>
      <c r="AB586" s="95"/>
    </row>
    <row r="587" spans="1:28" ht="69.75" customHeight="1" x14ac:dyDescent="0.25">
      <c r="A587" s="664"/>
      <c r="B587" s="135" t="s">
        <v>773</v>
      </c>
      <c r="C587" s="135" t="s">
        <v>765</v>
      </c>
      <c r="D587" s="216">
        <v>20</v>
      </c>
      <c r="E587" s="137">
        <v>12</v>
      </c>
      <c r="F587" s="137">
        <v>11</v>
      </c>
      <c r="G587" s="136">
        <f t="shared" si="37"/>
        <v>0.91666666666666663</v>
      </c>
      <c r="H587" s="225" t="s">
        <v>829</v>
      </c>
      <c r="I587" s="95"/>
      <c r="J587" s="95"/>
      <c r="K587" s="95"/>
      <c r="L587" s="95"/>
      <c r="M587" s="95"/>
      <c r="N587" s="95"/>
      <c r="O587" s="95"/>
      <c r="P587" s="95"/>
      <c r="Q587" s="95"/>
      <c r="R587" s="95"/>
      <c r="S587" s="95"/>
      <c r="T587" s="95"/>
      <c r="U587" s="95"/>
      <c r="V587" s="95"/>
      <c r="W587" s="95"/>
      <c r="X587" s="95"/>
      <c r="Y587" s="95"/>
      <c r="Z587" s="95"/>
      <c r="AA587" s="95"/>
      <c r="AB587" s="95"/>
    </row>
    <row r="588" spans="1:28" ht="89.25" customHeight="1" x14ac:dyDescent="0.25">
      <c r="A588" s="663" t="s">
        <v>452</v>
      </c>
      <c r="B588" s="120" t="s">
        <v>764</v>
      </c>
      <c r="C588" s="120" t="s">
        <v>765</v>
      </c>
      <c r="D588" s="206">
        <v>20</v>
      </c>
      <c r="E588" s="30">
        <v>12</v>
      </c>
      <c r="F588" s="30">
        <v>12</v>
      </c>
      <c r="G588" s="129">
        <f t="shared" si="37"/>
        <v>1</v>
      </c>
      <c r="H588" s="226" t="s">
        <v>830</v>
      </c>
      <c r="I588" s="95"/>
      <c r="J588" s="95"/>
      <c r="K588" s="95"/>
      <c r="L588" s="95"/>
      <c r="M588" s="95"/>
      <c r="N588" s="95"/>
      <c r="O588" s="95"/>
      <c r="P588" s="95"/>
      <c r="Q588" s="95"/>
      <c r="R588" s="95"/>
      <c r="S588" s="95"/>
      <c r="T588" s="95"/>
      <c r="U588" s="95"/>
      <c r="V588" s="95"/>
      <c r="W588" s="95"/>
      <c r="X588" s="95"/>
      <c r="Y588" s="95"/>
      <c r="Z588" s="95"/>
      <c r="AA588" s="95"/>
      <c r="AB588" s="95"/>
    </row>
    <row r="589" spans="1:28" ht="72.75" customHeight="1" x14ac:dyDescent="0.25">
      <c r="A589" s="653"/>
      <c r="B589" s="127" t="s">
        <v>767</v>
      </c>
      <c r="C589" s="127" t="s">
        <v>765</v>
      </c>
      <c r="D589" s="209">
        <v>20</v>
      </c>
      <c r="E589" s="30">
        <v>12</v>
      </c>
      <c r="F589" s="30">
        <v>12</v>
      </c>
      <c r="G589" s="129">
        <f t="shared" si="37"/>
        <v>1</v>
      </c>
      <c r="H589" s="221" t="s">
        <v>823</v>
      </c>
      <c r="I589" s="95"/>
      <c r="J589" s="95"/>
      <c r="K589" s="95"/>
      <c r="L589" s="95"/>
      <c r="M589" s="95"/>
      <c r="N589" s="95"/>
      <c r="O589" s="95"/>
      <c r="P589" s="95"/>
      <c r="Q589" s="95"/>
      <c r="R589" s="95"/>
      <c r="S589" s="95"/>
      <c r="T589" s="95"/>
      <c r="U589" s="95"/>
      <c r="V589" s="95"/>
      <c r="W589" s="95"/>
      <c r="X589" s="95"/>
      <c r="Y589" s="95"/>
      <c r="Z589" s="95"/>
      <c r="AA589" s="95"/>
      <c r="AB589" s="95"/>
    </row>
    <row r="590" spans="1:28" ht="72.75" customHeight="1" x14ac:dyDescent="0.25">
      <c r="A590" s="653"/>
      <c r="B590" s="127" t="s">
        <v>769</v>
      </c>
      <c r="C590" s="127" t="s">
        <v>765</v>
      </c>
      <c r="D590" s="209">
        <v>20</v>
      </c>
      <c r="E590" s="30">
        <v>12</v>
      </c>
      <c r="F590" s="30">
        <v>12</v>
      </c>
      <c r="G590" s="129">
        <f t="shared" si="37"/>
        <v>1</v>
      </c>
      <c r="H590" s="221" t="s">
        <v>824</v>
      </c>
      <c r="I590" s="95"/>
      <c r="J590" s="95"/>
      <c r="K590" s="95"/>
      <c r="L590" s="95"/>
      <c r="M590" s="95"/>
      <c r="N590" s="95"/>
      <c r="O590" s="95"/>
      <c r="P590" s="95"/>
      <c r="Q590" s="95"/>
      <c r="R590" s="95"/>
      <c r="S590" s="95"/>
      <c r="T590" s="95"/>
      <c r="U590" s="95"/>
      <c r="V590" s="95"/>
      <c r="W590" s="95"/>
      <c r="X590" s="95"/>
      <c r="Y590" s="95"/>
      <c r="Z590" s="95"/>
      <c r="AA590" s="95"/>
      <c r="AB590" s="95"/>
    </row>
    <row r="591" spans="1:28" ht="72.75" customHeight="1" x14ac:dyDescent="0.25">
      <c r="A591" s="653"/>
      <c r="B591" s="127" t="s">
        <v>771</v>
      </c>
      <c r="C591" s="127" t="s">
        <v>177</v>
      </c>
      <c r="D591" s="209">
        <v>20</v>
      </c>
      <c r="E591" s="176">
        <v>20</v>
      </c>
      <c r="F591" s="30">
        <v>20</v>
      </c>
      <c r="G591" s="223">
        <f t="shared" si="37"/>
        <v>1</v>
      </c>
      <c r="H591" s="224" t="s">
        <v>825</v>
      </c>
      <c r="I591" s="95"/>
      <c r="J591" s="95"/>
      <c r="K591" s="95"/>
      <c r="L591" s="95"/>
      <c r="M591" s="95"/>
      <c r="N591" s="95"/>
      <c r="O591" s="95"/>
      <c r="P591" s="95"/>
      <c r="Q591" s="95"/>
      <c r="R591" s="95"/>
      <c r="S591" s="95"/>
      <c r="T591" s="95"/>
      <c r="U591" s="95"/>
      <c r="V591" s="95"/>
      <c r="W591" s="95"/>
      <c r="X591" s="95"/>
      <c r="Y591" s="95"/>
      <c r="Z591" s="95"/>
      <c r="AA591" s="95"/>
      <c r="AB591" s="95"/>
    </row>
    <row r="592" spans="1:28" ht="15.75" customHeight="1" x14ac:dyDescent="0.25">
      <c r="A592" s="664"/>
      <c r="B592" s="135" t="s">
        <v>773</v>
      </c>
      <c r="C592" s="135" t="s">
        <v>765</v>
      </c>
      <c r="D592" s="216">
        <v>20</v>
      </c>
      <c r="E592" s="137">
        <v>12</v>
      </c>
      <c r="F592" s="137">
        <v>12</v>
      </c>
      <c r="G592" s="136">
        <f t="shared" si="37"/>
        <v>1</v>
      </c>
      <c r="H592" s="225" t="s">
        <v>827</v>
      </c>
      <c r="I592" s="95"/>
      <c r="J592" s="95"/>
      <c r="K592" s="95"/>
      <c r="L592" s="95"/>
      <c r="M592" s="95"/>
      <c r="N592" s="95"/>
      <c r="O592" s="95"/>
      <c r="P592" s="95"/>
      <c r="Q592" s="95"/>
      <c r="R592" s="95"/>
      <c r="S592" s="95"/>
      <c r="T592" s="95"/>
      <c r="U592" s="95"/>
      <c r="V592" s="95"/>
      <c r="W592" s="95"/>
      <c r="X592" s="95"/>
      <c r="Y592" s="95"/>
      <c r="Z592" s="95"/>
      <c r="AA592" s="95"/>
      <c r="AB592" s="95"/>
    </row>
    <row r="593" spans="1:28" ht="15.75" customHeight="1" x14ac:dyDescent="0.25">
      <c r="A593" s="95"/>
      <c r="B593" s="95"/>
      <c r="C593" s="95"/>
      <c r="D593" s="95"/>
      <c r="E593" s="95"/>
      <c r="F593" s="95"/>
      <c r="G593" s="95"/>
      <c r="H593" s="95"/>
      <c r="I593" s="95"/>
      <c r="J593" s="95"/>
      <c r="K593" s="95"/>
      <c r="L593" s="95"/>
      <c r="M593" s="95"/>
      <c r="N593" s="95"/>
      <c r="O593" s="95"/>
      <c r="P593" s="95"/>
      <c r="Q593" s="95"/>
      <c r="R593" s="95"/>
      <c r="S593" s="95"/>
      <c r="T593" s="95"/>
      <c r="U593" s="95"/>
      <c r="V593" s="95"/>
      <c r="W593" s="95"/>
      <c r="X593" s="95"/>
      <c r="Y593" s="95"/>
      <c r="Z593" s="95"/>
      <c r="AA593" s="95"/>
      <c r="AB593" s="95"/>
    </row>
    <row r="594" spans="1:28" ht="15.75" customHeight="1" x14ac:dyDescent="0.3">
      <c r="A594" s="661" t="s">
        <v>831</v>
      </c>
      <c r="B594" s="469"/>
      <c r="C594" s="469"/>
      <c r="D594" s="469"/>
      <c r="E594" s="469"/>
      <c r="F594" s="469"/>
      <c r="G594" s="469"/>
      <c r="H594" s="561"/>
      <c r="I594" s="95"/>
      <c r="J594" s="95"/>
      <c r="K594" s="95"/>
      <c r="L594" s="95"/>
      <c r="M594" s="95"/>
      <c r="N594" s="95"/>
      <c r="O594" s="95"/>
      <c r="P594" s="95"/>
      <c r="Q594" s="95"/>
      <c r="R594" s="95"/>
      <c r="S594" s="95"/>
      <c r="T594" s="95"/>
      <c r="U594" s="95"/>
      <c r="V594" s="95"/>
      <c r="W594" s="95"/>
      <c r="X594" s="95"/>
      <c r="Y594" s="95"/>
      <c r="Z594" s="95"/>
      <c r="AA594" s="95"/>
      <c r="AB594" s="95"/>
    </row>
    <row r="595" spans="1:28" ht="54.75" customHeight="1" x14ac:dyDescent="0.25">
      <c r="A595" s="96" t="s">
        <v>27</v>
      </c>
      <c r="B595" s="97" t="s">
        <v>760</v>
      </c>
      <c r="C595" s="220" t="s">
        <v>468</v>
      </c>
      <c r="D595" s="220" t="s">
        <v>582</v>
      </c>
      <c r="E595" s="220" t="s">
        <v>832</v>
      </c>
      <c r="F595" s="220" t="s">
        <v>833</v>
      </c>
      <c r="G595" s="220" t="s">
        <v>834</v>
      </c>
      <c r="H595" s="98" t="s">
        <v>700</v>
      </c>
      <c r="I595" s="95"/>
      <c r="J595" s="95"/>
      <c r="K595" s="95"/>
      <c r="L595" s="95"/>
      <c r="M595" s="95"/>
      <c r="N595" s="95"/>
      <c r="O595" s="95"/>
      <c r="P595" s="95"/>
      <c r="Q595" s="95"/>
      <c r="R595" s="95"/>
      <c r="S595" s="95"/>
      <c r="T595" s="95"/>
      <c r="U595" s="95"/>
      <c r="V595" s="95"/>
      <c r="W595" s="95"/>
      <c r="X595" s="95"/>
      <c r="Y595" s="95"/>
      <c r="Z595" s="95"/>
      <c r="AA595" s="95"/>
      <c r="AB595" s="95"/>
    </row>
    <row r="596" spans="1:28" ht="81.75" customHeight="1" x14ac:dyDescent="0.25">
      <c r="A596" s="663" t="s">
        <v>454</v>
      </c>
      <c r="B596" s="120" t="s">
        <v>764</v>
      </c>
      <c r="C596" s="120" t="s">
        <v>765</v>
      </c>
      <c r="D596" s="206">
        <v>20</v>
      </c>
      <c r="E596" s="30">
        <v>12</v>
      </c>
      <c r="F596" s="30">
        <v>1</v>
      </c>
      <c r="G596" s="129">
        <f t="shared" ref="G596:G655" si="38">F596/E596</f>
        <v>8.3333333333333329E-2</v>
      </c>
      <c r="H596" s="228" t="s">
        <v>830</v>
      </c>
      <c r="I596" s="95"/>
      <c r="J596" s="95"/>
      <c r="K596" s="95"/>
      <c r="L596" s="95"/>
      <c r="M596" s="95"/>
      <c r="N596" s="95"/>
      <c r="O596" s="95"/>
      <c r="P596" s="95"/>
      <c r="Q596" s="95"/>
      <c r="R596" s="95"/>
      <c r="S596" s="95"/>
      <c r="T596" s="95"/>
      <c r="U596" s="95"/>
      <c r="V596" s="95"/>
      <c r="W596" s="95"/>
      <c r="X596" s="95"/>
      <c r="Y596" s="95"/>
      <c r="Z596" s="95"/>
      <c r="AA596" s="95"/>
      <c r="AB596" s="95"/>
    </row>
    <row r="597" spans="1:28" ht="108.75" customHeight="1" x14ac:dyDescent="0.25">
      <c r="A597" s="653"/>
      <c r="B597" s="127" t="s">
        <v>767</v>
      </c>
      <c r="C597" s="127" t="s">
        <v>765</v>
      </c>
      <c r="D597" s="209">
        <v>20</v>
      </c>
      <c r="E597" s="30">
        <v>12</v>
      </c>
      <c r="F597" s="30">
        <v>1</v>
      </c>
      <c r="G597" s="129">
        <f t="shared" si="38"/>
        <v>8.3333333333333329E-2</v>
      </c>
      <c r="H597" s="228" t="s">
        <v>823</v>
      </c>
      <c r="I597" s="95"/>
      <c r="J597" s="95"/>
      <c r="K597" s="95"/>
      <c r="L597" s="95"/>
      <c r="M597" s="95"/>
      <c r="N597" s="95"/>
      <c r="O597" s="95"/>
      <c r="P597" s="95"/>
      <c r="Q597" s="95"/>
      <c r="R597" s="95"/>
      <c r="S597" s="95"/>
      <c r="T597" s="95"/>
      <c r="U597" s="95"/>
      <c r="V597" s="95"/>
      <c r="W597" s="95"/>
      <c r="X597" s="95"/>
      <c r="Y597" s="95"/>
      <c r="Z597" s="95"/>
      <c r="AA597" s="95"/>
      <c r="AB597" s="95"/>
    </row>
    <row r="598" spans="1:28" ht="83.25" customHeight="1" x14ac:dyDescent="0.25">
      <c r="A598" s="653"/>
      <c r="B598" s="127" t="s">
        <v>769</v>
      </c>
      <c r="C598" s="127" t="s">
        <v>765</v>
      </c>
      <c r="D598" s="209">
        <v>20</v>
      </c>
      <c r="E598" s="30">
        <v>12</v>
      </c>
      <c r="F598" s="30">
        <v>1</v>
      </c>
      <c r="G598" s="129">
        <f t="shared" si="38"/>
        <v>8.3333333333333329E-2</v>
      </c>
      <c r="H598" s="228" t="s">
        <v>824</v>
      </c>
      <c r="I598" s="95"/>
      <c r="J598" s="95"/>
      <c r="K598" s="95"/>
      <c r="L598" s="95"/>
      <c r="M598" s="95"/>
      <c r="N598" s="95"/>
      <c r="O598" s="95"/>
      <c r="P598" s="95"/>
      <c r="Q598" s="95"/>
      <c r="R598" s="95"/>
      <c r="S598" s="95"/>
      <c r="T598" s="95"/>
      <c r="U598" s="95"/>
      <c r="V598" s="95"/>
      <c r="W598" s="95"/>
      <c r="X598" s="95"/>
      <c r="Y598" s="95"/>
      <c r="Z598" s="95"/>
      <c r="AA598" s="95"/>
      <c r="AB598" s="95"/>
    </row>
    <row r="599" spans="1:28" ht="109.5" customHeight="1" x14ac:dyDescent="0.25">
      <c r="A599" s="653"/>
      <c r="B599" s="127" t="s">
        <v>771</v>
      </c>
      <c r="C599" s="127" t="s">
        <v>177</v>
      </c>
      <c r="D599" s="209">
        <v>20</v>
      </c>
      <c r="E599" s="176">
        <v>30</v>
      </c>
      <c r="F599" s="159">
        <v>2.5</v>
      </c>
      <c r="G599" s="129">
        <f t="shared" si="38"/>
        <v>8.3333333333333329E-2</v>
      </c>
      <c r="H599" s="228" t="s">
        <v>825</v>
      </c>
      <c r="I599" s="95"/>
      <c r="J599" s="95"/>
      <c r="K599" s="95"/>
      <c r="L599" s="95"/>
      <c r="M599" s="95"/>
      <c r="N599" s="95"/>
      <c r="O599" s="95"/>
      <c r="P599" s="95"/>
      <c r="Q599" s="95"/>
      <c r="R599" s="95"/>
      <c r="S599" s="95"/>
      <c r="T599" s="95"/>
      <c r="U599" s="95"/>
      <c r="V599" s="95"/>
      <c r="W599" s="95"/>
      <c r="X599" s="95"/>
      <c r="Y599" s="95"/>
      <c r="Z599" s="95"/>
      <c r="AA599" s="95"/>
      <c r="AB599" s="95"/>
    </row>
    <row r="600" spans="1:28" ht="78" customHeight="1" x14ac:dyDescent="0.25">
      <c r="A600" s="664"/>
      <c r="B600" s="135" t="s">
        <v>773</v>
      </c>
      <c r="C600" s="135" t="s">
        <v>765</v>
      </c>
      <c r="D600" s="216">
        <v>20</v>
      </c>
      <c r="E600" s="137">
        <v>12</v>
      </c>
      <c r="F600" s="30">
        <v>1</v>
      </c>
      <c r="G600" s="129">
        <f t="shared" si="38"/>
        <v>8.3333333333333329E-2</v>
      </c>
      <c r="H600" s="228" t="s">
        <v>835</v>
      </c>
      <c r="I600" s="95"/>
      <c r="J600" s="95"/>
      <c r="K600" s="95"/>
      <c r="L600" s="95"/>
      <c r="M600" s="95"/>
      <c r="N600" s="95"/>
      <c r="O600" s="95"/>
      <c r="P600" s="95"/>
      <c r="Q600" s="95"/>
      <c r="R600" s="95"/>
      <c r="S600" s="95"/>
      <c r="T600" s="95"/>
      <c r="U600" s="95"/>
      <c r="V600" s="95"/>
      <c r="W600" s="95"/>
      <c r="X600" s="95"/>
      <c r="Y600" s="95"/>
      <c r="Z600" s="95"/>
      <c r="AA600" s="95"/>
      <c r="AB600" s="95"/>
    </row>
    <row r="601" spans="1:28" ht="84.75" customHeight="1" x14ac:dyDescent="0.25">
      <c r="A601" s="663" t="s">
        <v>456</v>
      </c>
      <c r="B601" s="120" t="s">
        <v>764</v>
      </c>
      <c r="C601" s="120" t="s">
        <v>765</v>
      </c>
      <c r="D601" s="206">
        <v>20</v>
      </c>
      <c r="E601" s="30">
        <v>12</v>
      </c>
      <c r="F601" s="30">
        <v>2</v>
      </c>
      <c r="G601" s="129">
        <f t="shared" si="38"/>
        <v>0.16666666666666666</v>
      </c>
      <c r="H601" s="228" t="s">
        <v>830</v>
      </c>
      <c r="I601" s="95"/>
      <c r="J601" s="95"/>
      <c r="K601" s="95"/>
      <c r="L601" s="95"/>
      <c r="M601" s="95"/>
      <c r="N601" s="95"/>
      <c r="O601" s="95"/>
      <c r="P601" s="95"/>
      <c r="Q601" s="95"/>
      <c r="R601" s="95"/>
      <c r="S601" s="95"/>
      <c r="T601" s="95"/>
      <c r="U601" s="95"/>
      <c r="V601" s="95"/>
      <c r="W601" s="95"/>
      <c r="X601" s="95"/>
      <c r="Y601" s="95"/>
      <c r="Z601" s="95"/>
      <c r="AA601" s="95"/>
      <c r="AB601" s="95"/>
    </row>
    <row r="602" spans="1:28" ht="84" customHeight="1" x14ac:dyDescent="0.25">
      <c r="A602" s="653"/>
      <c r="B602" s="127" t="s">
        <v>767</v>
      </c>
      <c r="C602" s="127" t="s">
        <v>765</v>
      </c>
      <c r="D602" s="209">
        <v>20</v>
      </c>
      <c r="E602" s="30">
        <v>12</v>
      </c>
      <c r="F602" s="30">
        <v>2</v>
      </c>
      <c r="G602" s="129">
        <f t="shared" si="38"/>
        <v>0.16666666666666666</v>
      </c>
      <c r="H602" s="228" t="s">
        <v>823</v>
      </c>
      <c r="I602" s="95"/>
      <c r="J602" s="95"/>
      <c r="K602" s="95"/>
      <c r="L602" s="95"/>
      <c r="M602" s="95"/>
      <c r="N602" s="95"/>
      <c r="O602" s="95"/>
      <c r="P602" s="95"/>
      <c r="Q602" s="95"/>
      <c r="R602" s="95"/>
      <c r="S602" s="95"/>
      <c r="T602" s="95"/>
      <c r="U602" s="95"/>
      <c r="V602" s="95"/>
      <c r="W602" s="95"/>
      <c r="X602" s="95"/>
      <c r="Y602" s="95"/>
      <c r="Z602" s="95"/>
      <c r="AA602" s="95"/>
      <c r="AB602" s="95"/>
    </row>
    <row r="603" spans="1:28" ht="88.5" customHeight="1" x14ac:dyDescent="0.25">
      <c r="A603" s="653"/>
      <c r="B603" s="127" t="s">
        <v>769</v>
      </c>
      <c r="C603" s="127" t="s">
        <v>765</v>
      </c>
      <c r="D603" s="209">
        <v>20</v>
      </c>
      <c r="E603" s="30">
        <v>12</v>
      </c>
      <c r="F603" s="30">
        <v>2</v>
      </c>
      <c r="G603" s="129">
        <f t="shared" si="38"/>
        <v>0.16666666666666666</v>
      </c>
      <c r="H603" s="228" t="s">
        <v>824</v>
      </c>
      <c r="I603" s="95"/>
      <c r="J603" s="95"/>
      <c r="K603" s="95"/>
      <c r="L603" s="95"/>
      <c r="M603" s="95"/>
      <c r="N603" s="95"/>
      <c r="O603" s="95"/>
      <c r="P603" s="95"/>
      <c r="Q603" s="95"/>
      <c r="R603" s="95"/>
      <c r="S603" s="95"/>
      <c r="T603" s="95"/>
      <c r="U603" s="95"/>
      <c r="V603" s="95"/>
      <c r="W603" s="95"/>
      <c r="X603" s="95"/>
      <c r="Y603" s="95"/>
      <c r="Z603" s="95"/>
      <c r="AA603" s="95"/>
      <c r="AB603" s="95"/>
    </row>
    <row r="604" spans="1:28" ht="94.5" customHeight="1" x14ac:dyDescent="0.25">
      <c r="A604" s="653"/>
      <c r="B604" s="127" t="s">
        <v>771</v>
      </c>
      <c r="C604" s="127" t="s">
        <v>177</v>
      </c>
      <c r="D604" s="209">
        <v>20</v>
      </c>
      <c r="E604" s="176">
        <v>30</v>
      </c>
      <c r="F604" s="30">
        <v>5</v>
      </c>
      <c r="G604" s="129">
        <f t="shared" si="38"/>
        <v>0.16666666666666666</v>
      </c>
      <c r="H604" s="228" t="s">
        <v>825</v>
      </c>
      <c r="I604" s="95"/>
      <c r="J604" s="95"/>
      <c r="K604" s="95"/>
      <c r="L604" s="95"/>
      <c r="M604" s="95"/>
      <c r="N604" s="95"/>
      <c r="O604" s="95"/>
      <c r="P604" s="95"/>
      <c r="Q604" s="95"/>
      <c r="R604" s="95"/>
      <c r="S604" s="95"/>
      <c r="T604" s="95"/>
      <c r="U604" s="95"/>
      <c r="V604" s="95"/>
      <c r="W604" s="95"/>
      <c r="X604" s="95"/>
      <c r="Y604" s="95"/>
      <c r="Z604" s="95"/>
      <c r="AA604" s="95"/>
      <c r="AB604" s="95"/>
    </row>
    <row r="605" spans="1:28" ht="78.75" customHeight="1" x14ac:dyDescent="0.25">
      <c r="A605" s="664"/>
      <c r="B605" s="135" t="s">
        <v>773</v>
      </c>
      <c r="C605" s="135" t="s">
        <v>765</v>
      </c>
      <c r="D605" s="216">
        <v>20</v>
      </c>
      <c r="E605" s="137">
        <v>12</v>
      </c>
      <c r="F605" s="30">
        <v>2</v>
      </c>
      <c r="G605" s="129">
        <f t="shared" si="38"/>
        <v>0.16666666666666666</v>
      </c>
      <c r="H605" s="228" t="s">
        <v>835</v>
      </c>
      <c r="I605" s="95"/>
      <c r="J605" s="95"/>
      <c r="K605" s="95"/>
      <c r="L605" s="95"/>
      <c r="M605" s="95"/>
      <c r="N605" s="95"/>
      <c r="O605" s="95"/>
      <c r="P605" s="95"/>
      <c r="Q605" s="95"/>
      <c r="R605" s="95"/>
      <c r="S605" s="95"/>
      <c r="T605" s="95"/>
      <c r="U605" s="95"/>
      <c r="V605" s="95"/>
      <c r="W605" s="95"/>
      <c r="X605" s="95"/>
      <c r="Y605" s="95"/>
      <c r="Z605" s="95"/>
      <c r="AA605" s="95"/>
      <c r="AB605" s="95"/>
    </row>
    <row r="606" spans="1:28" ht="15.75" customHeight="1" x14ac:dyDescent="0.25">
      <c r="A606" s="663" t="s">
        <v>457</v>
      </c>
      <c r="B606" s="120" t="s">
        <v>764</v>
      </c>
      <c r="C606" s="120" t="s">
        <v>765</v>
      </c>
      <c r="D606" s="206">
        <v>20</v>
      </c>
      <c r="E606" s="30">
        <v>12</v>
      </c>
      <c r="F606" s="30">
        <v>3</v>
      </c>
      <c r="G606" s="160">
        <f t="shared" si="38"/>
        <v>0.25</v>
      </c>
      <c r="H606" s="228" t="s">
        <v>830</v>
      </c>
      <c r="I606" s="95"/>
      <c r="J606" s="95"/>
      <c r="K606" s="95"/>
      <c r="L606" s="95"/>
      <c r="M606" s="95"/>
      <c r="N606" s="95"/>
      <c r="O606" s="95"/>
      <c r="P606" s="95"/>
      <c r="Q606" s="95"/>
      <c r="R606" s="95"/>
      <c r="S606" s="95"/>
      <c r="T606" s="95"/>
      <c r="U606" s="95"/>
      <c r="V606" s="95"/>
      <c r="W606" s="95"/>
      <c r="X606" s="95"/>
      <c r="Y606" s="95"/>
      <c r="Z606" s="95"/>
      <c r="AA606" s="95"/>
      <c r="AB606" s="95"/>
    </row>
    <row r="607" spans="1:28" ht="15.75" customHeight="1" x14ac:dyDescent="0.25">
      <c r="A607" s="653"/>
      <c r="B607" s="127" t="s">
        <v>767</v>
      </c>
      <c r="C607" s="127" t="s">
        <v>765</v>
      </c>
      <c r="D607" s="209">
        <v>20</v>
      </c>
      <c r="E607" s="30">
        <v>12</v>
      </c>
      <c r="F607" s="30">
        <v>3</v>
      </c>
      <c r="G607" s="160">
        <f t="shared" si="38"/>
        <v>0.25</v>
      </c>
      <c r="H607" s="228" t="s">
        <v>823</v>
      </c>
      <c r="I607" s="95"/>
      <c r="J607" s="95"/>
      <c r="K607" s="95"/>
      <c r="L607" s="95"/>
      <c r="M607" s="95"/>
      <c r="N607" s="95"/>
      <c r="O607" s="95"/>
      <c r="P607" s="95"/>
      <c r="Q607" s="95"/>
      <c r="R607" s="95"/>
      <c r="S607" s="95"/>
      <c r="T607" s="95"/>
      <c r="U607" s="95"/>
      <c r="V607" s="95"/>
      <c r="W607" s="95"/>
      <c r="X607" s="95"/>
      <c r="Y607" s="95"/>
      <c r="Z607" s="95"/>
      <c r="AA607" s="95"/>
      <c r="AB607" s="95"/>
    </row>
    <row r="608" spans="1:28" ht="15.75" customHeight="1" x14ac:dyDescent="0.25">
      <c r="A608" s="653"/>
      <c r="B608" s="127" t="s">
        <v>769</v>
      </c>
      <c r="C608" s="127" t="s">
        <v>765</v>
      </c>
      <c r="D608" s="209">
        <v>20</v>
      </c>
      <c r="E608" s="30">
        <v>12</v>
      </c>
      <c r="F608" s="30">
        <v>3</v>
      </c>
      <c r="G608" s="160">
        <f t="shared" si="38"/>
        <v>0.25</v>
      </c>
      <c r="H608" s="228" t="s">
        <v>824</v>
      </c>
      <c r="I608" s="95"/>
      <c r="J608" s="95"/>
      <c r="K608" s="95"/>
      <c r="L608" s="95"/>
      <c r="M608" s="95"/>
      <c r="N608" s="95"/>
      <c r="O608" s="95"/>
      <c r="P608" s="95"/>
      <c r="Q608" s="95"/>
      <c r="R608" s="95"/>
      <c r="S608" s="95"/>
      <c r="T608" s="95"/>
      <c r="U608" s="95"/>
      <c r="V608" s="95"/>
      <c r="W608" s="95"/>
      <c r="X608" s="95"/>
      <c r="Y608" s="95"/>
      <c r="Z608" s="95"/>
      <c r="AA608" s="95"/>
      <c r="AB608" s="95"/>
    </row>
    <row r="609" spans="1:28" ht="15.75" customHeight="1" x14ac:dyDescent="0.25">
      <c r="A609" s="653"/>
      <c r="B609" s="127" t="s">
        <v>771</v>
      </c>
      <c r="C609" s="127" t="s">
        <v>177</v>
      </c>
      <c r="D609" s="209">
        <v>20</v>
      </c>
      <c r="E609" s="176">
        <v>30</v>
      </c>
      <c r="F609" s="30">
        <v>7.5</v>
      </c>
      <c r="G609" s="160">
        <f t="shared" si="38"/>
        <v>0.25</v>
      </c>
      <c r="H609" s="228" t="s">
        <v>825</v>
      </c>
      <c r="I609" s="95"/>
      <c r="J609" s="95"/>
      <c r="K609" s="95"/>
      <c r="L609" s="95"/>
      <c r="M609" s="95"/>
      <c r="N609" s="95"/>
      <c r="O609" s="95"/>
      <c r="P609" s="95"/>
      <c r="Q609" s="95"/>
      <c r="R609" s="95"/>
      <c r="S609" s="95"/>
      <c r="T609" s="95"/>
      <c r="U609" s="95"/>
      <c r="V609" s="95"/>
      <c r="W609" s="95"/>
      <c r="X609" s="95"/>
      <c r="Y609" s="95"/>
      <c r="Z609" s="95"/>
      <c r="AA609" s="95"/>
      <c r="AB609" s="95"/>
    </row>
    <row r="610" spans="1:28" ht="15.75" customHeight="1" x14ac:dyDescent="0.25">
      <c r="A610" s="664"/>
      <c r="B610" s="135" t="s">
        <v>773</v>
      </c>
      <c r="C610" s="135" t="s">
        <v>765</v>
      </c>
      <c r="D610" s="216">
        <v>20</v>
      </c>
      <c r="E610" s="137">
        <v>12</v>
      </c>
      <c r="F610" s="30">
        <v>3</v>
      </c>
      <c r="G610" s="160">
        <f t="shared" si="38"/>
        <v>0.25</v>
      </c>
      <c r="H610" s="228" t="s">
        <v>835</v>
      </c>
      <c r="I610" s="95"/>
      <c r="J610" s="95"/>
      <c r="K610" s="95"/>
      <c r="L610" s="95"/>
      <c r="M610" s="95"/>
      <c r="N610" s="95"/>
      <c r="O610" s="95"/>
      <c r="P610" s="95"/>
      <c r="Q610" s="95"/>
      <c r="R610" s="95"/>
      <c r="S610" s="95"/>
      <c r="T610" s="95"/>
      <c r="U610" s="95"/>
      <c r="V610" s="95"/>
      <c r="W610" s="95"/>
      <c r="X610" s="95"/>
      <c r="Y610" s="95"/>
      <c r="Z610" s="95"/>
      <c r="AA610" s="95"/>
      <c r="AB610" s="95"/>
    </row>
    <row r="611" spans="1:28" ht="15.75" customHeight="1" x14ac:dyDescent="0.25">
      <c r="A611" s="663" t="s">
        <v>458</v>
      </c>
      <c r="B611" s="120" t="s">
        <v>764</v>
      </c>
      <c r="C611" s="120" t="s">
        <v>765</v>
      </c>
      <c r="D611" s="206">
        <v>20</v>
      </c>
      <c r="E611" s="30">
        <v>12</v>
      </c>
      <c r="F611" s="30">
        <v>4</v>
      </c>
      <c r="G611" s="129">
        <f t="shared" si="38"/>
        <v>0.33333333333333331</v>
      </c>
      <c r="H611" s="228" t="s">
        <v>830</v>
      </c>
      <c r="I611" s="95"/>
      <c r="J611" s="95"/>
      <c r="K611" s="95"/>
      <c r="L611" s="95"/>
      <c r="M611" s="95"/>
      <c r="N611" s="95"/>
      <c r="O611" s="95"/>
      <c r="P611" s="95"/>
      <c r="Q611" s="95"/>
      <c r="R611" s="95"/>
      <c r="S611" s="95"/>
      <c r="T611" s="95"/>
      <c r="U611" s="95"/>
      <c r="V611" s="95"/>
      <c r="W611" s="95"/>
      <c r="X611" s="95"/>
      <c r="Y611" s="95"/>
      <c r="Z611" s="95"/>
      <c r="AA611" s="95"/>
      <c r="AB611" s="95"/>
    </row>
    <row r="612" spans="1:28" ht="15.75" customHeight="1" x14ac:dyDescent="0.25">
      <c r="A612" s="653"/>
      <c r="B612" s="127" t="s">
        <v>767</v>
      </c>
      <c r="C612" s="127" t="s">
        <v>765</v>
      </c>
      <c r="D612" s="209">
        <v>20</v>
      </c>
      <c r="E612" s="30">
        <v>12</v>
      </c>
      <c r="F612" s="30">
        <v>4</v>
      </c>
      <c r="G612" s="129">
        <f t="shared" si="38"/>
        <v>0.33333333333333331</v>
      </c>
      <c r="H612" s="228" t="s">
        <v>823</v>
      </c>
      <c r="I612" s="95"/>
      <c r="J612" s="95"/>
      <c r="K612" s="95"/>
      <c r="L612" s="95"/>
      <c r="M612" s="95"/>
      <c r="N612" s="95"/>
      <c r="O612" s="95"/>
      <c r="P612" s="95"/>
      <c r="Q612" s="95"/>
      <c r="R612" s="95"/>
      <c r="S612" s="95"/>
      <c r="T612" s="95"/>
      <c r="U612" s="95"/>
      <c r="V612" s="95"/>
      <c r="W612" s="95"/>
      <c r="X612" s="95"/>
      <c r="Y612" s="95"/>
      <c r="Z612" s="95"/>
      <c r="AA612" s="95"/>
      <c r="AB612" s="95"/>
    </row>
    <row r="613" spans="1:28" ht="15.75" customHeight="1" x14ac:dyDescent="0.25">
      <c r="A613" s="653"/>
      <c r="B613" s="127" t="s">
        <v>769</v>
      </c>
      <c r="C613" s="127" t="s">
        <v>765</v>
      </c>
      <c r="D613" s="209">
        <v>20</v>
      </c>
      <c r="E613" s="30">
        <v>12</v>
      </c>
      <c r="F613" s="30">
        <v>4</v>
      </c>
      <c r="G613" s="129">
        <f t="shared" si="38"/>
        <v>0.33333333333333331</v>
      </c>
      <c r="H613" s="228" t="s">
        <v>824</v>
      </c>
      <c r="I613" s="95"/>
      <c r="J613" s="95"/>
      <c r="K613" s="95"/>
      <c r="L613" s="95"/>
      <c r="M613" s="95"/>
      <c r="N613" s="95"/>
      <c r="O613" s="95"/>
      <c r="P613" s="95"/>
      <c r="Q613" s="95"/>
      <c r="R613" s="95"/>
      <c r="S613" s="95"/>
      <c r="T613" s="95"/>
      <c r="U613" s="95"/>
      <c r="V613" s="95"/>
      <c r="W613" s="95"/>
      <c r="X613" s="95"/>
      <c r="Y613" s="95"/>
      <c r="Z613" s="95"/>
      <c r="AA613" s="95"/>
      <c r="AB613" s="95"/>
    </row>
    <row r="614" spans="1:28" ht="15.75" customHeight="1" x14ac:dyDescent="0.25">
      <c r="A614" s="653"/>
      <c r="B614" s="127" t="s">
        <v>771</v>
      </c>
      <c r="C614" s="127" t="s">
        <v>177</v>
      </c>
      <c r="D614" s="209">
        <v>20</v>
      </c>
      <c r="E614" s="176">
        <v>30</v>
      </c>
      <c r="F614" s="30">
        <v>10</v>
      </c>
      <c r="G614" s="129">
        <f t="shared" si="38"/>
        <v>0.33333333333333331</v>
      </c>
      <c r="H614" s="228" t="s">
        <v>825</v>
      </c>
      <c r="I614" s="95"/>
      <c r="J614" s="95"/>
      <c r="K614" s="95"/>
      <c r="L614" s="95"/>
      <c r="M614" s="95"/>
      <c r="N614" s="95"/>
      <c r="O614" s="95"/>
      <c r="P614" s="95"/>
      <c r="Q614" s="95"/>
      <c r="R614" s="95"/>
      <c r="S614" s="95"/>
      <c r="T614" s="95"/>
      <c r="U614" s="95"/>
      <c r="V614" s="95"/>
      <c r="W614" s="95"/>
      <c r="X614" s="95"/>
      <c r="Y614" s="95"/>
      <c r="Z614" s="95"/>
      <c r="AA614" s="95"/>
      <c r="AB614" s="95"/>
    </row>
    <row r="615" spans="1:28" ht="75.75" customHeight="1" x14ac:dyDescent="0.25">
      <c r="A615" s="664"/>
      <c r="B615" s="135" t="s">
        <v>773</v>
      </c>
      <c r="C615" s="135" t="s">
        <v>765</v>
      </c>
      <c r="D615" s="216">
        <v>20</v>
      </c>
      <c r="E615" s="137">
        <v>12</v>
      </c>
      <c r="F615" s="137">
        <v>4</v>
      </c>
      <c r="G615" s="136">
        <f t="shared" si="38"/>
        <v>0.33333333333333331</v>
      </c>
      <c r="H615" s="229" t="s">
        <v>835</v>
      </c>
      <c r="I615" s="95"/>
      <c r="J615" s="95"/>
      <c r="K615" s="95"/>
      <c r="L615" s="95"/>
      <c r="M615" s="95"/>
      <c r="N615" s="95"/>
      <c r="O615" s="95"/>
      <c r="P615" s="95"/>
      <c r="Q615" s="95"/>
      <c r="R615" s="95"/>
      <c r="S615" s="95"/>
      <c r="T615" s="95"/>
      <c r="U615" s="95"/>
      <c r="V615" s="95"/>
      <c r="W615" s="95"/>
      <c r="X615" s="95"/>
      <c r="Y615" s="95"/>
      <c r="Z615" s="95"/>
      <c r="AA615" s="95"/>
      <c r="AB615" s="95"/>
    </row>
    <row r="616" spans="1:28" ht="76.5" customHeight="1" x14ac:dyDescent="0.25">
      <c r="A616" s="663" t="s">
        <v>459</v>
      </c>
      <c r="B616" s="120" t="s">
        <v>764</v>
      </c>
      <c r="C616" s="120" t="s">
        <v>765</v>
      </c>
      <c r="D616" s="206">
        <v>20</v>
      </c>
      <c r="E616" s="163">
        <v>12</v>
      </c>
      <c r="F616" s="163">
        <v>5</v>
      </c>
      <c r="G616" s="164">
        <f t="shared" si="38"/>
        <v>0.41666666666666669</v>
      </c>
      <c r="H616" s="230" t="s">
        <v>830</v>
      </c>
      <c r="I616" s="95"/>
      <c r="J616" s="95"/>
      <c r="K616" s="95"/>
      <c r="L616" s="95"/>
      <c r="M616" s="95"/>
      <c r="N616" s="95"/>
      <c r="O616" s="95"/>
      <c r="P616" s="95"/>
      <c r="Q616" s="95"/>
      <c r="R616" s="95"/>
      <c r="S616" s="95"/>
      <c r="T616" s="95"/>
      <c r="U616" s="95"/>
      <c r="V616" s="95"/>
      <c r="W616" s="95"/>
      <c r="X616" s="95"/>
      <c r="Y616" s="95"/>
      <c r="Z616" s="95"/>
      <c r="AA616" s="95"/>
      <c r="AB616" s="95"/>
    </row>
    <row r="617" spans="1:28" ht="93" customHeight="1" x14ac:dyDescent="0.25">
      <c r="A617" s="653"/>
      <c r="B617" s="127" t="s">
        <v>767</v>
      </c>
      <c r="C617" s="127" t="s">
        <v>765</v>
      </c>
      <c r="D617" s="209">
        <v>20</v>
      </c>
      <c r="E617" s="30">
        <v>12</v>
      </c>
      <c r="F617" s="30">
        <v>5</v>
      </c>
      <c r="G617" s="129">
        <f t="shared" si="38"/>
        <v>0.41666666666666669</v>
      </c>
      <c r="H617" s="228" t="s">
        <v>823</v>
      </c>
      <c r="I617" s="95"/>
      <c r="J617" s="95"/>
      <c r="K617" s="95"/>
      <c r="L617" s="95"/>
      <c r="M617" s="95"/>
      <c r="N617" s="95"/>
      <c r="O617" s="95"/>
      <c r="P617" s="95"/>
      <c r="Q617" s="95"/>
      <c r="R617" s="95"/>
      <c r="S617" s="95"/>
      <c r="T617" s="95"/>
      <c r="U617" s="95"/>
      <c r="V617" s="95"/>
      <c r="W617" s="95"/>
      <c r="X617" s="95"/>
      <c r="Y617" s="95"/>
      <c r="Z617" s="95"/>
      <c r="AA617" s="95"/>
      <c r="AB617" s="95"/>
    </row>
    <row r="618" spans="1:28" ht="81" customHeight="1" x14ac:dyDescent="0.25">
      <c r="A618" s="653"/>
      <c r="B618" s="127" t="s">
        <v>769</v>
      </c>
      <c r="C618" s="127" t="s">
        <v>765</v>
      </c>
      <c r="D618" s="209">
        <v>20</v>
      </c>
      <c r="E618" s="30">
        <v>12</v>
      </c>
      <c r="F618" s="30">
        <v>5</v>
      </c>
      <c r="G618" s="129">
        <f t="shared" si="38"/>
        <v>0.41666666666666669</v>
      </c>
      <c r="H618" s="228" t="s">
        <v>824</v>
      </c>
      <c r="I618" s="95"/>
      <c r="J618" s="95"/>
      <c r="K618" s="95"/>
      <c r="L618" s="95"/>
      <c r="M618" s="95"/>
      <c r="N618" s="95"/>
      <c r="O618" s="95"/>
      <c r="P618" s="95"/>
      <c r="Q618" s="95"/>
      <c r="R618" s="95"/>
      <c r="S618" s="95"/>
      <c r="T618" s="95"/>
      <c r="U618" s="95"/>
      <c r="V618" s="95"/>
      <c r="W618" s="95"/>
      <c r="X618" s="95"/>
      <c r="Y618" s="95"/>
      <c r="Z618" s="95"/>
      <c r="AA618" s="95"/>
      <c r="AB618" s="95"/>
    </row>
    <row r="619" spans="1:28" ht="94.5" customHeight="1" x14ac:dyDescent="0.25">
      <c r="A619" s="653"/>
      <c r="B619" s="127" t="s">
        <v>771</v>
      </c>
      <c r="C619" s="127" t="s">
        <v>177</v>
      </c>
      <c r="D619" s="209">
        <v>20</v>
      </c>
      <c r="E619" s="176">
        <v>30</v>
      </c>
      <c r="F619" s="30">
        <v>12.5</v>
      </c>
      <c r="G619" s="129">
        <f t="shared" si="38"/>
        <v>0.41666666666666669</v>
      </c>
      <c r="H619" s="228" t="s">
        <v>825</v>
      </c>
      <c r="I619" s="95"/>
      <c r="J619" s="95"/>
      <c r="K619" s="95"/>
      <c r="L619" s="95"/>
      <c r="M619" s="95"/>
      <c r="N619" s="95"/>
      <c r="O619" s="95"/>
      <c r="P619" s="95"/>
      <c r="Q619" s="95"/>
      <c r="R619" s="95"/>
      <c r="S619" s="95"/>
      <c r="T619" s="95"/>
      <c r="U619" s="95"/>
      <c r="V619" s="95"/>
      <c r="W619" s="95"/>
      <c r="X619" s="95"/>
      <c r="Y619" s="95"/>
      <c r="Z619" s="95"/>
      <c r="AA619" s="95"/>
      <c r="AB619" s="95"/>
    </row>
    <row r="620" spans="1:28" ht="79.5" customHeight="1" x14ac:dyDescent="0.25">
      <c r="A620" s="654"/>
      <c r="B620" s="135" t="s">
        <v>773</v>
      </c>
      <c r="C620" s="135" t="s">
        <v>765</v>
      </c>
      <c r="D620" s="216">
        <v>20</v>
      </c>
      <c r="E620" s="137">
        <v>12</v>
      </c>
      <c r="F620" s="137">
        <v>5</v>
      </c>
      <c r="G620" s="136">
        <f t="shared" si="38"/>
        <v>0.41666666666666669</v>
      </c>
      <c r="H620" s="229" t="s">
        <v>835</v>
      </c>
      <c r="I620" s="95"/>
      <c r="J620" s="95"/>
      <c r="K620" s="95"/>
      <c r="L620" s="95"/>
      <c r="M620" s="95"/>
      <c r="N620" s="95"/>
      <c r="O620" s="95"/>
      <c r="P620" s="95"/>
      <c r="Q620" s="95"/>
      <c r="R620" s="95"/>
      <c r="S620" s="95"/>
      <c r="T620" s="95"/>
      <c r="U620" s="95"/>
      <c r="V620" s="95"/>
      <c r="W620" s="95"/>
      <c r="X620" s="95"/>
      <c r="Y620" s="95"/>
      <c r="Z620" s="95"/>
      <c r="AA620" s="95"/>
      <c r="AB620" s="95"/>
    </row>
    <row r="621" spans="1:28" ht="96" customHeight="1" x14ac:dyDescent="0.25">
      <c r="A621" s="663" t="s">
        <v>460</v>
      </c>
      <c r="B621" s="120" t="s">
        <v>764</v>
      </c>
      <c r="C621" s="120" t="s">
        <v>765</v>
      </c>
      <c r="D621" s="206">
        <v>20</v>
      </c>
      <c r="E621" s="163">
        <v>12</v>
      </c>
      <c r="F621" s="163">
        <v>6</v>
      </c>
      <c r="G621" s="164">
        <f t="shared" si="38"/>
        <v>0.5</v>
      </c>
      <c r="H621" s="230" t="s">
        <v>830</v>
      </c>
      <c r="I621" s="95"/>
      <c r="J621" s="95"/>
      <c r="K621" s="95"/>
      <c r="L621" s="95"/>
      <c r="M621" s="95"/>
      <c r="N621" s="95"/>
      <c r="O621" s="95"/>
      <c r="P621" s="95"/>
      <c r="Q621" s="95"/>
      <c r="R621" s="95"/>
      <c r="S621" s="95"/>
      <c r="T621" s="95"/>
      <c r="U621" s="95"/>
      <c r="V621" s="95"/>
      <c r="W621" s="95"/>
      <c r="X621" s="95"/>
      <c r="Y621" s="95"/>
      <c r="Z621" s="95"/>
      <c r="AA621" s="95"/>
      <c r="AB621" s="95"/>
    </row>
    <row r="622" spans="1:28" ht="77.25" customHeight="1" x14ac:dyDescent="0.25">
      <c r="A622" s="653"/>
      <c r="B622" s="127" t="s">
        <v>767</v>
      </c>
      <c r="C622" s="127" t="s">
        <v>765</v>
      </c>
      <c r="D622" s="209">
        <v>20</v>
      </c>
      <c r="E622" s="30">
        <v>12</v>
      </c>
      <c r="F622" s="30">
        <v>6</v>
      </c>
      <c r="G622" s="164">
        <f t="shared" si="38"/>
        <v>0.5</v>
      </c>
      <c r="H622" s="228" t="s">
        <v>823</v>
      </c>
      <c r="I622" s="95"/>
      <c r="J622" s="95"/>
      <c r="K622" s="95"/>
      <c r="L622" s="95"/>
      <c r="M622" s="95"/>
      <c r="N622" s="95"/>
      <c r="O622" s="95"/>
      <c r="P622" s="95"/>
      <c r="Q622" s="95"/>
      <c r="R622" s="95"/>
      <c r="S622" s="95"/>
      <c r="T622" s="95"/>
      <c r="U622" s="95"/>
      <c r="V622" s="95"/>
      <c r="W622" s="95"/>
      <c r="X622" s="95"/>
      <c r="Y622" s="95"/>
      <c r="Z622" s="95"/>
      <c r="AA622" s="95"/>
      <c r="AB622" s="95"/>
    </row>
    <row r="623" spans="1:28" ht="87.75" customHeight="1" x14ac:dyDescent="0.25">
      <c r="A623" s="653"/>
      <c r="B623" s="127" t="s">
        <v>769</v>
      </c>
      <c r="C623" s="127" t="s">
        <v>765</v>
      </c>
      <c r="D623" s="209">
        <v>20</v>
      </c>
      <c r="E623" s="30">
        <v>12</v>
      </c>
      <c r="F623" s="30">
        <v>6</v>
      </c>
      <c r="G623" s="164">
        <f t="shared" si="38"/>
        <v>0.5</v>
      </c>
      <c r="H623" s="228" t="s">
        <v>824</v>
      </c>
      <c r="I623" s="95"/>
      <c r="J623" s="95"/>
      <c r="K623" s="95"/>
      <c r="L623" s="95"/>
      <c r="M623" s="95"/>
      <c r="N623" s="95"/>
      <c r="O623" s="95"/>
      <c r="P623" s="95"/>
      <c r="Q623" s="95"/>
      <c r="R623" s="95"/>
      <c r="S623" s="95"/>
      <c r="T623" s="95"/>
      <c r="U623" s="95"/>
      <c r="V623" s="95"/>
      <c r="W623" s="95"/>
      <c r="X623" s="95"/>
      <c r="Y623" s="95"/>
      <c r="Z623" s="95"/>
      <c r="AA623" s="95"/>
      <c r="AB623" s="95"/>
    </row>
    <row r="624" spans="1:28" ht="87" customHeight="1" x14ac:dyDescent="0.25">
      <c r="A624" s="653"/>
      <c r="B624" s="127" t="s">
        <v>771</v>
      </c>
      <c r="C624" s="127" t="s">
        <v>177</v>
      </c>
      <c r="D624" s="209">
        <v>20</v>
      </c>
      <c r="E624" s="176">
        <v>30</v>
      </c>
      <c r="F624" s="30">
        <v>14.55</v>
      </c>
      <c r="G624" s="164">
        <f t="shared" si="38"/>
        <v>0.48500000000000004</v>
      </c>
      <c r="H624" s="228" t="s">
        <v>825</v>
      </c>
      <c r="I624" s="95"/>
      <c r="J624" s="95"/>
      <c r="K624" s="95"/>
      <c r="L624" s="95"/>
      <c r="M624" s="95"/>
      <c r="N624" s="95"/>
      <c r="O624" s="95"/>
      <c r="P624" s="95"/>
      <c r="Q624" s="95"/>
      <c r="R624" s="95"/>
      <c r="S624" s="95"/>
      <c r="T624" s="95"/>
      <c r="U624" s="95"/>
      <c r="V624" s="95"/>
      <c r="W624" s="95"/>
      <c r="X624" s="95"/>
      <c r="Y624" s="95"/>
      <c r="Z624" s="95"/>
      <c r="AA624" s="95"/>
      <c r="AB624" s="95"/>
    </row>
    <row r="625" spans="1:28" ht="73.5" customHeight="1" x14ac:dyDescent="0.25">
      <c r="A625" s="654"/>
      <c r="B625" s="135" t="s">
        <v>773</v>
      </c>
      <c r="C625" s="135" t="s">
        <v>765</v>
      </c>
      <c r="D625" s="216">
        <v>20</v>
      </c>
      <c r="E625" s="137">
        <v>12</v>
      </c>
      <c r="F625" s="137">
        <v>6</v>
      </c>
      <c r="G625" s="164">
        <f t="shared" si="38"/>
        <v>0.5</v>
      </c>
      <c r="H625" s="229" t="s">
        <v>835</v>
      </c>
      <c r="I625" s="95"/>
      <c r="J625" s="95"/>
      <c r="K625" s="95"/>
      <c r="L625" s="95"/>
      <c r="M625" s="95"/>
      <c r="N625" s="95"/>
      <c r="O625" s="95"/>
      <c r="P625" s="95"/>
      <c r="Q625" s="95"/>
      <c r="R625" s="95"/>
      <c r="S625" s="95"/>
      <c r="T625" s="95"/>
      <c r="U625" s="95"/>
      <c r="V625" s="95"/>
      <c r="W625" s="95"/>
      <c r="X625" s="95"/>
      <c r="Y625" s="95"/>
      <c r="Z625" s="95"/>
      <c r="AA625" s="95"/>
      <c r="AB625" s="95"/>
    </row>
    <row r="626" spans="1:28" ht="53.25" customHeight="1" x14ac:dyDescent="0.25">
      <c r="A626" s="663" t="s">
        <v>447</v>
      </c>
      <c r="B626" s="120" t="s">
        <v>764</v>
      </c>
      <c r="C626" s="120" t="s">
        <v>765</v>
      </c>
      <c r="D626" s="206">
        <v>20</v>
      </c>
      <c r="E626" s="163">
        <v>12</v>
      </c>
      <c r="F626" s="163">
        <v>7</v>
      </c>
      <c r="G626" s="164">
        <f t="shared" si="38"/>
        <v>0.58333333333333337</v>
      </c>
      <c r="H626" s="230" t="s">
        <v>830</v>
      </c>
      <c r="I626" s="95"/>
      <c r="J626" s="95"/>
      <c r="K626" s="95"/>
      <c r="L626" s="95"/>
      <c r="M626" s="95"/>
      <c r="N626" s="95"/>
      <c r="O626" s="95"/>
      <c r="P626" s="95"/>
      <c r="Q626" s="95"/>
      <c r="R626" s="95"/>
      <c r="S626" s="95"/>
      <c r="T626" s="95"/>
      <c r="U626" s="95"/>
      <c r="V626" s="95"/>
      <c r="W626" s="95"/>
      <c r="X626" s="95"/>
      <c r="Y626" s="95"/>
      <c r="Z626" s="95"/>
      <c r="AA626" s="95"/>
      <c r="AB626" s="95"/>
    </row>
    <row r="627" spans="1:28" ht="53.25" customHeight="1" x14ac:dyDescent="0.25">
      <c r="A627" s="653"/>
      <c r="B627" s="127" t="s">
        <v>767</v>
      </c>
      <c r="C627" s="127" t="s">
        <v>765</v>
      </c>
      <c r="D627" s="209">
        <v>20</v>
      </c>
      <c r="E627" s="30">
        <v>12</v>
      </c>
      <c r="F627" s="30">
        <v>7</v>
      </c>
      <c r="G627" s="164">
        <f t="shared" si="38"/>
        <v>0.58333333333333337</v>
      </c>
      <c r="H627" s="228" t="s">
        <v>823</v>
      </c>
      <c r="I627" s="95"/>
      <c r="J627" s="95"/>
      <c r="K627" s="95"/>
      <c r="L627" s="95"/>
      <c r="M627" s="95"/>
      <c r="N627" s="95"/>
      <c r="O627" s="95"/>
      <c r="P627" s="95"/>
      <c r="Q627" s="95"/>
      <c r="R627" s="95"/>
      <c r="S627" s="95"/>
      <c r="T627" s="95"/>
      <c r="U627" s="95"/>
      <c r="V627" s="95"/>
      <c r="W627" s="95"/>
      <c r="X627" s="95"/>
      <c r="Y627" s="95"/>
      <c r="Z627" s="95"/>
      <c r="AA627" s="95"/>
      <c r="AB627" s="95"/>
    </row>
    <row r="628" spans="1:28" ht="53.25" customHeight="1" x14ac:dyDescent="0.25">
      <c r="A628" s="653"/>
      <c r="B628" s="127" t="s">
        <v>769</v>
      </c>
      <c r="C628" s="127" t="s">
        <v>765</v>
      </c>
      <c r="D628" s="209">
        <v>20</v>
      </c>
      <c r="E628" s="30">
        <v>12</v>
      </c>
      <c r="F628" s="30">
        <v>7</v>
      </c>
      <c r="G628" s="164">
        <f t="shared" si="38"/>
        <v>0.58333333333333337</v>
      </c>
      <c r="H628" s="228" t="s">
        <v>824</v>
      </c>
      <c r="I628" s="95"/>
      <c r="J628" s="95"/>
      <c r="K628" s="95"/>
      <c r="L628" s="95"/>
      <c r="M628" s="95"/>
      <c r="N628" s="95"/>
      <c r="O628" s="95"/>
      <c r="P628" s="95"/>
      <c r="Q628" s="95"/>
      <c r="R628" s="95"/>
      <c r="S628" s="95"/>
      <c r="T628" s="95"/>
      <c r="U628" s="95"/>
      <c r="V628" s="95"/>
      <c r="W628" s="95"/>
      <c r="X628" s="95"/>
      <c r="Y628" s="95"/>
      <c r="Z628" s="95"/>
      <c r="AA628" s="95"/>
      <c r="AB628" s="95"/>
    </row>
    <row r="629" spans="1:28" ht="53.25" customHeight="1" x14ac:dyDescent="0.25">
      <c r="A629" s="653"/>
      <c r="B629" s="127" t="s">
        <v>771</v>
      </c>
      <c r="C629" s="127" t="s">
        <v>177</v>
      </c>
      <c r="D629" s="209">
        <v>20</v>
      </c>
      <c r="E629" s="176">
        <v>30</v>
      </c>
      <c r="F629" s="30">
        <v>16</v>
      </c>
      <c r="G629" s="164">
        <f t="shared" si="38"/>
        <v>0.53333333333333333</v>
      </c>
      <c r="H629" s="228" t="s">
        <v>825</v>
      </c>
      <c r="I629" s="95"/>
      <c r="J629" s="95"/>
      <c r="K629" s="95"/>
      <c r="L629" s="95"/>
      <c r="M629" s="95"/>
      <c r="N629" s="95"/>
      <c r="O629" s="95"/>
      <c r="P629" s="95"/>
      <c r="Q629" s="95"/>
      <c r="R629" s="95"/>
      <c r="S629" s="95"/>
      <c r="T629" s="95"/>
      <c r="U629" s="95"/>
      <c r="V629" s="95"/>
      <c r="W629" s="95"/>
      <c r="X629" s="95"/>
      <c r="Y629" s="95"/>
      <c r="Z629" s="95"/>
      <c r="AA629" s="95"/>
      <c r="AB629" s="95"/>
    </row>
    <row r="630" spans="1:28" ht="53.25" customHeight="1" x14ac:dyDescent="0.25">
      <c r="A630" s="654"/>
      <c r="B630" s="135" t="s">
        <v>773</v>
      </c>
      <c r="C630" s="135" t="s">
        <v>765</v>
      </c>
      <c r="D630" s="216">
        <v>20</v>
      </c>
      <c r="E630" s="137">
        <v>12</v>
      </c>
      <c r="F630" s="137">
        <v>7</v>
      </c>
      <c r="G630" s="164">
        <f t="shared" si="38"/>
        <v>0.58333333333333337</v>
      </c>
      <c r="H630" s="229" t="s">
        <v>835</v>
      </c>
      <c r="I630" s="95"/>
      <c r="J630" s="95"/>
      <c r="K630" s="95"/>
      <c r="L630" s="95"/>
      <c r="M630" s="95"/>
      <c r="N630" s="95"/>
      <c r="O630" s="95"/>
      <c r="P630" s="95"/>
      <c r="Q630" s="95"/>
      <c r="R630" s="95"/>
      <c r="S630" s="95"/>
      <c r="T630" s="95"/>
      <c r="U630" s="95"/>
      <c r="V630" s="95"/>
      <c r="W630" s="95"/>
      <c r="X630" s="95"/>
      <c r="Y630" s="95"/>
      <c r="Z630" s="95"/>
      <c r="AA630" s="95"/>
      <c r="AB630" s="95"/>
    </row>
    <row r="631" spans="1:28" ht="53.25" customHeight="1" x14ac:dyDescent="0.25">
      <c r="A631" s="663" t="s">
        <v>448</v>
      </c>
      <c r="B631" s="120" t="s">
        <v>764</v>
      </c>
      <c r="C631" s="120" t="s">
        <v>765</v>
      </c>
      <c r="D631" s="206">
        <v>20</v>
      </c>
      <c r="E631" s="163">
        <v>12</v>
      </c>
      <c r="F631" s="163">
        <v>8</v>
      </c>
      <c r="G631" s="164">
        <f t="shared" si="38"/>
        <v>0.66666666666666663</v>
      </c>
      <c r="H631" s="230" t="s">
        <v>830</v>
      </c>
      <c r="I631" s="95"/>
      <c r="J631" s="95"/>
      <c r="K631" s="95"/>
      <c r="L631" s="95"/>
      <c r="M631" s="95"/>
      <c r="N631" s="95"/>
      <c r="O631" s="95"/>
      <c r="P631" s="95"/>
      <c r="Q631" s="95"/>
      <c r="R631" s="95"/>
      <c r="S631" s="95"/>
      <c r="T631" s="95"/>
      <c r="U631" s="95"/>
      <c r="V631" s="95"/>
      <c r="W631" s="95"/>
      <c r="X631" s="95"/>
      <c r="Y631" s="95"/>
      <c r="Z631" s="95"/>
      <c r="AA631" s="95"/>
      <c r="AB631" s="95"/>
    </row>
    <row r="632" spans="1:28" ht="53.25" customHeight="1" x14ac:dyDescent="0.25">
      <c r="A632" s="653"/>
      <c r="B632" s="127" t="s">
        <v>767</v>
      </c>
      <c r="C632" s="127" t="s">
        <v>765</v>
      </c>
      <c r="D632" s="209">
        <v>20</v>
      </c>
      <c r="E632" s="30">
        <v>12</v>
      </c>
      <c r="F632" s="30">
        <v>8</v>
      </c>
      <c r="G632" s="164">
        <f t="shared" si="38"/>
        <v>0.66666666666666663</v>
      </c>
      <c r="H632" s="228" t="s">
        <v>823</v>
      </c>
      <c r="I632" s="95"/>
      <c r="J632" s="95"/>
      <c r="K632" s="95"/>
      <c r="L632" s="95"/>
      <c r="M632" s="95"/>
      <c r="N632" s="95"/>
      <c r="O632" s="95"/>
      <c r="P632" s="95"/>
      <c r="Q632" s="95"/>
      <c r="R632" s="95"/>
      <c r="S632" s="95"/>
      <c r="T632" s="95"/>
      <c r="U632" s="95"/>
      <c r="V632" s="95"/>
      <c r="W632" s="95"/>
      <c r="X632" s="95"/>
      <c r="Y632" s="95"/>
      <c r="Z632" s="95"/>
      <c r="AA632" s="95"/>
      <c r="AB632" s="95"/>
    </row>
    <row r="633" spans="1:28" ht="53.25" customHeight="1" x14ac:dyDescent="0.25">
      <c r="A633" s="653"/>
      <c r="B633" s="127" t="s">
        <v>769</v>
      </c>
      <c r="C633" s="127" t="s">
        <v>765</v>
      </c>
      <c r="D633" s="209">
        <v>20</v>
      </c>
      <c r="E633" s="30">
        <v>12</v>
      </c>
      <c r="F633" s="30">
        <v>8</v>
      </c>
      <c r="G633" s="164">
        <f t="shared" si="38"/>
        <v>0.66666666666666663</v>
      </c>
      <c r="H633" s="228" t="s">
        <v>824</v>
      </c>
      <c r="I633" s="95"/>
      <c r="J633" s="95"/>
      <c r="K633" s="95"/>
      <c r="L633" s="95"/>
      <c r="M633" s="95"/>
      <c r="N633" s="95"/>
      <c r="O633" s="95"/>
      <c r="P633" s="95"/>
      <c r="Q633" s="95"/>
      <c r="R633" s="95"/>
      <c r="S633" s="95"/>
      <c r="T633" s="95"/>
      <c r="U633" s="95"/>
      <c r="V633" s="95"/>
      <c r="W633" s="95"/>
      <c r="X633" s="95"/>
      <c r="Y633" s="95"/>
      <c r="Z633" s="95"/>
      <c r="AA633" s="95"/>
      <c r="AB633" s="95"/>
    </row>
    <row r="634" spans="1:28" ht="53.25" customHeight="1" x14ac:dyDescent="0.25">
      <c r="A634" s="653"/>
      <c r="B634" s="127" t="s">
        <v>771</v>
      </c>
      <c r="C634" s="127" t="s">
        <v>177</v>
      </c>
      <c r="D634" s="209">
        <v>20</v>
      </c>
      <c r="E634" s="176">
        <v>30</v>
      </c>
      <c r="F634" s="30">
        <v>20</v>
      </c>
      <c r="G634" s="164">
        <f t="shared" si="38"/>
        <v>0.66666666666666663</v>
      </c>
      <c r="H634" s="228" t="s">
        <v>825</v>
      </c>
      <c r="I634" s="95"/>
      <c r="J634" s="95"/>
      <c r="K634" s="95"/>
      <c r="L634" s="95"/>
      <c r="M634" s="95"/>
      <c r="N634" s="95"/>
      <c r="O634" s="95"/>
      <c r="P634" s="95"/>
      <c r="Q634" s="95"/>
      <c r="R634" s="95"/>
      <c r="S634" s="95"/>
      <c r="T634" s="95"/>
      <c r="U634" s="95"/>
      <c r="V634" s="95"/>
      <c r="W634" s="95"/>
      <c r="X634" s="95"/>
      <c r="Y634" s="95"/>
      <c r="Z634" s="95"/>
      <c r="AA634" s="95"/>
      <c r="AB634" s="95"/>
    </row>
    <row r="635" spans="1:28" ht="53.25" customHeight="1" x14ac:dyDescent="0.25">
      <c r="A635" s="654"/>
      <c r="B635" s="135" t="s">
        <v>773</v>
      </c>
      <c r="C635" s="135" t="s">
        <v>765</v>
      </c>
      <c r="D635" s="216">
        <v>20</v>
      </c>
      <c r="E635" s="137">
        <v>12</v>
      </c>
      <c r="F635" s="137">
        <v>8</v>
      </c>
      <c r="G635" s="164">
        <f t="shared" si="38"/>
        <v>0.66666666666666663</v>
      </c>
      <c r="H635" s="229" t="s">
        <v>835</v>
      </c>
      <c r="I635" s="95"/>
      <c r="J635" s="95"/>
      <c r="K635" s="95"/>
      <c r="L635" s="95"/>
      <c r="M635" s="95"/>
      <c r="N635" s="95"/>
      <c r="O635" s="95"/>
      <c r="P635" s="95"/>
      <c r="Q635" s="95"/>
      <c r="R635" s="95"/>
      <c r="S635" s="95"/>
      <c r="T635" s="95"/>
      <c r="U635" s="95"/>
      <c r="V635" s="95"/>
      <c r="W635" s="95"/>
      <c r="X635" s="95"/>
      <c r="Y635" s="95"/>
      <c r="Z635" s="95"/>
      <c r="AA635" s="95"/>
      <c r="AB635" s="95"/>
    </row>
    <row r="636" spans="1:28" ht="73.5" customHeight="1" x14ac:dyDescent="0.25">
      <c r="A636" s="663" t="s">
        <v>449</v>
      </c>
      <c r="B636" s="120" t="s">
        <v>764</v>
      </c>
      <c r="C636" s="120" t="s">
        <v>765</v>
      </c>
      <c r="D636" s="206">
        <v>20</v>
      </c>
      <c r="E636" s="163">
        <v>12</v>
      </c>
      <c r="F636" s="163">
        <v>9</v>
      </c>
      <c r="G636" s="164">
        <f t="shared" si="38"/>
        <v>0.75</v>
      </c>
      <c r="H636" s="230" t="s">
        <v>830</v>
      </c>
      <c r="I636" s="95"/>
      <c r="J636" s="95"/>
      <c r="K636" s="95"/>
      <c r="L636" s="95"/>
      <c r="M636" s="95"/>
      <c r="N636" s="95"/>
      <c r="O636" s="95"/>
      <c r="P636" s="95"/>
      <c r="Q636" s="95"/>
      <c r="R636" s="95"/>
      <c r="S636" s="95"/>
      <c r="T636" s="95"/>
      <c r="U636" s="95"/>
      <c r="V636" s="95"/>
      <c r="W636" s="95"/>
      <c r="X636" s="95"/>
      <c r="Y636" s="95"/>
      <c r="Z636" s="95"/>
      <c r="AA636" s="95"/>
      <c r="AB636" s="95"/>
    </row>
    <row r="637" spans="1:28" ht="72.75" customHeight="1" x14ac:dyDescent="0.25">
      <c r="A637" s="653"/>
      <c r="B637" s="127" t="s">
        <v>767</v>
      </c>
      <c r="C637" s="127" t="s">
        <v>765</v>
      </c>
      <c r="D637" s="209">
        <v>20</v>
      </c>
      <c r="E637" s="30">
        <v>12</v>
      </c>
      <c r="F637" s="30">
        <v>9</v>
      </c>
      <c r="G637" s="164">
        <f t="shared" si="38"/>
        <v>0.75</v>
      </c>
      <c r="H637" s="228" t="s">
        <v>823</v>
      </c>
      <c r="I637" s="95"/>
      <c r="J637" s="95"/>
      <c r="K637" s="95"/>
      <c r="L637" s="95"/>
      <c r="M637" s="95"/>
      <c r="N637" s="95"/>
      <c r="O637" s="95"/>
      <c r="P637" s="95"/>
      <c r="Q637" s="95"/>
      <c r="R637" s="95"/>
      <c r="S637" s="95"/>
      <c r="T637" s="95"/>
      <c r="U637" s="95"/>
      <c r="V637" s="95"/>
      <c r="W637" s="95"/>
      <c r="X637" s="95"/>
      <c r="Y637" s="95"/>
      <c r="Z637" s="95"/>
      <c r="AA637" s="95"/>
      <c r="AB637" s="95"/>
    </row>
    <row r="638" spans="1:28" ht="72" customHeight="1" x14ac:dyDescent="0.25">
      <c r="A638" s="653"/>
      <c r="B638" s="127" t="s">
        <v>769</v>
      </c>
      <c r="C638" s="127" t="s">
        <v>765</v>
      </c>
      <c r="D638" s="209">
        <v>20</v>
      </c>
      <c r="E638" s="30">
        <v>12</v>
      </c>
      <c r="F638" s="30">
        <v>9</v>
      </c>
      <c r="G638" s="164">
        <f t="shared" si="38"/>
        <v>0.75</v>
      </c>
      <c r="H638" s="228" t="s">
        <v>824</v>
      </c>
      <c r="I638" s="95"/>
      <c r="J638" s="95"/>
      <c r="K638" s="95"/>
      <c r="L638" s="95"/>
      <c r="M638" s="95"/>
      <c r="N638" s="95"/>
      <c r="O638" s="95"/>
      <c r="P638" s="95"/>
      <c r="Q638" s="95"/>
      <c r="R638" s="95"/>
      <c r="S638" s="95"/>
      <c r="T638" s="95"/>
      <c r="U638" s="95"/>
      <c r="V638" s="95"/>
      <c r="W638" s="95"/>
      <c r="X638" s="95"/>
      <c r="Y638" s="95"/>
      <c r="Z638" s="95"/>
      <c r="AA638" s="95"/>
      <c r="AB638" s="95"/>
    </row>
    <row r="639" spans="1:28" ht="78.75" customHeight="1" x14ac:dyDescent="0.25">
      <c r="A639" s="653"/>
      <c r="B639" s="127" t="s">
        <v>771</v>
      </c>
      <c r="C639" s="127" t="s">
        <v>177</v>
      </c>
      <c r="D639" s="209">
        <v>20</v>
      </c>
      <c r="E639" s="176">
        <v>30</v>
      </c>
      <c r="F639" s="30">
        <v>22.5</v>
      </c>
      <c r="G639" s="164">
        <f t="shared" si="38"/>
        <v>0.75</v>
      </c>
      <c r="H639" s="228" t="s">
        <v>825</v>
      </c>
      <c r="I639" s="95"/>
      <c r="J639" s="95"/>
      <c r="K639" s="95"/>
      <c r="L639" s="95"/>
      <c r="M639" s="95"/>
      <c r="N639" s="95"/>
      <c r="O639" s="95"/>
      <c r="P639" s="95"/>
      <c r="Q639" s="95"/>
      <c r="R639" s="95"/>
      <c r="S639" s="95"/>
      <c r="T639" s="95"/>
      <c r="U639" s="95"/>
      <c r="V639" s="95"/>
      <c r="W639" s="95"/>
      <c r="X639" s="95"/>
      <c r="Y639" s="95"/>
      <c r="Z639" s="95"/>
      <c r="AA639" s="95"/>
      <c r="AB639" s="95"/>
    </row>
    <row r="640" spans="1:28" ht="73.5" customHeight="1" x14ac:dyDescent="0.25">
      <c r="A640" s="654"/>
      <c r="B640" s="135" t="s">
        <v>773</v>
      </c>
      <c r="C640" s="135" t="s">
        <v>765</v>
      </c>
      <c r="D640" s="216">
        <v>20</v>
      </c>
      <c r="E640" s="137">
        <v>12</v>
      </c>
      <c r="F640" s="137">
        <v>9</v>
      </c>
      <c r="G640" s="164">
        <f t="shared" si="38"/>
        <v>0.75</v>
      </c>
      <c r="H640" s="229" t="s">
        <v>835</v>
      </c>
      <c r="I640" s="95"/>
      <c r="J640" s="95"/>
      <c r="K640" s="95"/>
      <c r="L640" s="95"/>
      <c r="M640" s="95"/>
      <c r="N640" s="95"/>
      <c r="O640" s="95"/>
      <c r="P640" s="95"/>
      <c r="Q640" s="95"/>
      <c r="R640" s="95"/>
      <c r="S640" s="95"/>
      <c r="T640" s="95"/>
      <c r="U640" s="95"/>
      <c r="V640" s="95"/>
      <c r="W640" s="95"/>
      <c r="X640" s="95"/>
      <c r="Y640" s="95"/>
      <c r="Z640" s="95"/>
      <c r="AA640" s="95"/>
      <c r="AB640" s="95"/>
    </row>
    <row r="641" spans="1:28" ht="68.25" customHeight="1" x14ac:dyDescent="0.25">
      <c r="A641" s="663" t="s">
        <v>450</v>
      </c>
      <c r="B641" s="120" t="s">
        <v>764</v>
      </c>
      <c r="C641" s="120" t="s">
        <v>765</v>
      </c>
      <c r="D641" s="206">
        <v>20</v>
      </c>
      <c r="E641" s="163">
        <v>12</v>
      </c>
      <c r="F641" s="163">
        <v>10</v>
      </c>
      <c r="G641" s="164">
        <f t="shared" si="38"/>
        <v>0.83333333333333337</v>
      </c>
      <c r="H641" s="230" t="s">
        <v>830</v>
      </c>
      <c r="I641" s="95"/>
      <c r="J641" s="95"/>
      <c r="K641" s="95"/>
      <c r="L641" s="95"/>
      <c r="M641" s="95"/>
      <c r="N641" s="95"/>
      <c r="O641" s="95"/>
      <c r="P641" s="95"/>
      <c r="Q641" s="95"/>
      <c r="R641" s="95"/>
      <c r="S641" s="95"/>
      <c r="T641" s="95"/>
      <c r="U641" s="95"/>
      <c r="V641" s="95"/>
      <c r="W641" s="95"/>
      <c r="X641" s="95"/>
      <c r="Y641" s="95"/>
      <c r="Z641" s="95"/>
      <c r="AA641" s="95"/>
      <c r="AB641" s="95"/>
    </row>
    <row r="642" spans="1:28" ht="54" customHeight="1" x14ac:dyDescent="0.25">
      <c r="A642" s="653"/>
      <c r="B642" s="127" t="s">
        <v>767</v>
      </c>
      <c r="C642" s="127" t="s">
        <v>765</v>
      </c>
      <c r="D642" s="209">
        <v>20</v>
      </c>
      <c r="E642" s="30">
        <v>12</v>
      </c>
      <c r="F642" s="30">
        <v>10</v>
      </c>
      <c r="G642" s="164">
        <f t="shared" si="38"/>
        <v>0.83333333333333337</v>
      </c>
      <c r="H642" s="228" t="s">
        <v>823</v>
      </c>
      <c r="I642" s="95"/>
      <c r="J642" s="95"/>
      <c r="K642" s="95"/>
      <c r="L642" s="95"/>
      <c r="M642" s="95"/>
      <c r="N642" s="95"/>
      <c r="O642" s="95"/>
      <c r="P642" s="95"/>
      <c r="Q642" s="95"/>
      <c r="R642" s="95"/>
      <c r="S642" s="95"/>
      <c r="T642" s="95"/>
      <c r="U642" s="95"/>
      <c r="V642" s="95"/>
      <c r="W642" s="95"/>
      <c r="X642" s="95"/>
      <c r="Y642" s="95"/>
      <c r="Z642" s="95"/>
      <c r="AA642" s="95"/>
      <c r="AB642" s="95"/>
    </row>
    <row r="643" spans="1:28" ht="54.75" customHeight="1" x14ac:dyDescent="0.25">
      <c r="A643" s="653"/>
      <c r="B643" s="127" t="s">
        <v>769</v>
      </c>
      <c r="C643" s="127" t="s">
        <v>765</v>
      </c>
      <c r="D643" s="209">
        <v>20</v>
      </c>
      <c r="E643" s="30">
        <v>12</v>
      </c>
      <c r="F643" s="30">
        <v>10</v>
      </c>
      <c r="G643" s="164">
        <f t="shared" si="38"/>
        <v>0.83333333333333337</v>
      </c>
      <c r="H643" s="228" t="s">
        <v>824</v>
      </c>
      <c r="I643" s="95"/>
      <c r="J643" s="95"/>
      <c r="K643" s="95"/>
      <c r="L643" s="95"/>
      <c r="M643" s="95"/>
      <c r="N643" s="95"/>
      <c r="O643" s="95"/>
      <c r="P643" s="95"/>
      <c r="Q643" s="95"/>
      <c r="R643" s="95"/>
      <c r="S643" s="95"/>
      <c r="T643" s="95"/>
      <c r="U643" s="95"/>
      <c r="V643" s="95"/>
      <c r="W643" s="95"/>
      <c r="X643" s="95"/>
      <c r="Y643" s="95"/>
      <c r="Z643" s="95"/>
      <c r="AA643" s="95"/>
      <c r="AB643" s="95"/>
    </row>
    <row r="644" spans="1:28" ht="60.75" customHeight="1" x14ac:dyDescent="0.25">
      <c r="A644" s="653"/>
      <c r="B644" s="127" t="s">
        <v>771</v>
      </c>
      <c r="C644" s="127" t="s">
        <v>177</v>
      </c>
      <c r="D644" s="209">
        <v>20</v>
      </c>
      <c r="E644" s="176">
        <v>30</v>
      </c>
      <c r="F644" s="30">
        <v>25</v>
      </c>
      <c r="G644" s="164">
        <f t="shared" si="38"/>
        <v>0.83333333333333337</v>
      </c>
      <c r="H644" s="228" t="s">
        <v>825</v>
      </c>
      <c r="I644" s="95"/>
      <c r="J644" s="95"/>
      <c r="K644" s="95"/>
      <c r="L644" s="95"/>
      <c r="M644" s="95"/>
      <c r="N644" s="95"/>
      <c r="O644" s="95"/>
      <c r="P644" s="95"/>
      <c r="Q644" s="95"/>
      <c r="R644" s="95"/>
      <c r="S644" s="95"/>
      <c r="T644" s="95"/>
      <c r="U644" s="95"/>
      <c r="V644" s="95"/>
      <c r="W644" s="95"/>
      <c r="X644" s="95"/>
      <c r="Y644" s="95"/>
      <c r="Z644" s="95"/>
      <c r="AA644" s="95"/>
      <c r="AB644" s="95"/>
    </row>
    <row r="645" spans="1:28" ht="58.5" customHeight="1" x14ac:dyDescent="0.25">
      <c r="A645" s="654"/>
      <c r="B645" s="135" t="s">
        <v>773</v>
      </c>
      <c r="C645" s="135" t="s">
        <v>765</v>
      </c>
      <c r="D645" s="216">
        <v>20</v>
      </c>
      <c r="E645" s="137">
        <v>12</v>
      </c>
      <c r="F645" s="137">
        <v>10</v>
      </c>
      <c r="G645" s="164">
        <f t="shared" si="38"/>
        <v>0.83333333333333337</v>
      </c>
      <c r="H645" s="229" t="s">
        <v>835</v>
      </c>
      <c r="I645" s="95"/>
      <c r="J645" s="95"/>
      <c r="K645" s="95"/>
      <c r="L645" s="95"/>
      <c r="M645" s="95"/>
      <c r="N645" s="95"/>
      <c r="O645" s="95"/>
      <c r="P645" s="95"/>
      <c r="Q645" s="95"/>
      <c r="R645" s="95"/>
      <c r="S645" s="95"/>
      <c r="T645" s="95"/>
      <c r="U645" s="95"/>
      <c r="V645" s="95"/>
      <c r="W645" s="95"/>
      <c r="X645" s="95"/>
      <c r="Y645" s="95"/>
      <c r="Z645" s="95"/>
      <c r="AA645" s="95"/>
      <c r="AB645" s="95"/>
    </row>
    <row r="646" spans="1:28" ht="15.75" customHeight="1" x14ac:dyDescent="0.25">
      <c r="A646" s="663" t="s">
        <v>451</v>
      </c>
      <c r="B646" s="120" t="s">
        <v>764</v>
      </c>
      <c r="C646" s="120" t="s">
        <v>765</v>
      </c>
      <c r="D646" s="206">
        <v>20</v>
      </c>
      <c r="E646" s="163">
        <v>12</v>
      </c>
      <c r="F646" s="163">
        <v>11</v>
      </c>
      <c r="G646" s="164">
        <f t="shared" si="38"/>
        <v>0.91666666666666663</v>
      </c>
      <c r="H646" s="230" t="s">
        <v>830</v>
      </c>
      <c r="I646" s="95"/>
      <c r="J646" s="95"/>
      <c r="K646" s="95"/>
      <c r="L646" s="95"/>
      <c r="M646" s="95"/>
      <c r="N646" s="95"/>
      <c r="O646" s="95"/>
      <c r="P646" s="95"/>
      <c r="Q646" s="95"/>
      <c r="R646" s="95"/>
      <c r="S646" s="95"/>
      <c r="T646" s="95"/>
      <c r="U646" s="95"/>
      <c r="V646" s="95"/>
      <c r="W646" s="95"/>
      <c r="X646" s="95"/>
      <c r="Y646" s="95"/>
      <c r="Z646" s="95"/>
      <c r="AA646" s="95"/>
      <c r="AB646" s="95"/>
    </row>
    <row r="647" spans="1:28" ht="15.75" customHeight="1" x14ac:dyDescent="0.25">
      <c r="A647" s="653"/>
      <c r="B647" s="127" t="s">
        <v>767</v>
      </c>
      <c r="C647" s="127" t="s">
        <v>765</v>
      </c>
      <c r="D647" s="209">
        <v>20</v>
      </c>
      <c r="E647" s="30">
        <v>12</v>
      </c>
      <c r="F647" s="30">
        <v>11</v>
      </c>
      <c r="G647" s="164">
        <f t="shared" si="38"/>
        <v>0.91666666666666663</v>
      </c>
      <c r="H647" s="228" t="s">
        <v>823</v>
      </c>
      <c r="I647" s="95"/>
      <c r="J647" s="95"/>
      <c r="K647" s="95"/>
      <c r="L647" s="95"/>
      <c r="M647" s="95"/>
      <c r="N647" s="95"/>
      <c r="O647" s="95"/>
      <c r="P647" s="95"/>
      <c r="Q647" s="95"/>
      <c r="R647" s="95"/>
      <c r="S647" s="95"/>
      <c r="T647" s="95"/>
      <c r="U647" s="95"/>
      <c r="V647" s="95"/>
      <c r="W647" s="95"/>
      <c r="X647" s="95"/>
      <c r="Y647" s="95"/>
      <c r="Z647" s="95"/>
      <c r="AA647" s="95"/>
      <c r="AB647" s="95"/>
    </row>
    <row r="648" spans="1:28" ht="15.75" customHeight="1" x14ac:dyDescent="0.25">
      <c r="A648" s="653"/>
      <c r="B648" s="127" t="s">
        <v>769</v>
      </c>
      <c r="C648" s="127" t="s">
        <v>765</v>
      </c>
      <c r="D648" s="209">
        <v>20</v>
      </c>
      <c r="E648" s="30">
        <v>12</v>
      </c>
      <c r="F648" s="30">
        <v>11</v>
      </c>
      <c r="G648" s="164">
        <f t="shared" si="38"/>
        <v>0.91666666666666663</v>
      </c>
      <c r="H648" s="228" t="s">
        <v>824</v>
      </c>
      <c r="I648" s="95"/>
      <c r="J648" s="95"/>
      <c r="K648" s="95"/>
      <c r="L648" s="95"/>
      <c r="M648" s="95"/>
      <c r="N648" s="95"/>
      <c r="O648" s="95"/>
      <c r="P648" s="95"/>
      <c r="Q648" s="95"/>
      <c r="R648" s="95"/>
      <c r="S648" s="95"/>
      <c r="T648" s="95"/>
      <c r="U648" s="95"/>
      <c r="V648" s="95"/>
      <c r="W648" s="95"/>
      <c r="X648" s="95"/>
      <c r="Y648" s="95"/>
      <c r="Z648" s="95"/>
      <c r="AA648" s="95"/>
      <c r="AB648" s="95"/>
    </row>
    <row r="649" spans="1:28" ht="15.75" customHeight="1" x14ac:dyDescent="0.25">
      <c r="A649" s="653"/>
      <c r="B649" s="127" t="s">
        <v>771</v>
      </c>
      <c r="C649" s="127" t="s">
        <v>177</v>
      </c>
      <c r="D649" s="209">
        <v>20</v>
      </c>
      <c r="E649" s="176">
        <v>30</v>
      </c>
      <c r="F649" s="30">
        <v>27.5</v>
      </c>
      <c r="G649" s="164">
        <f t="shared" si="38"/>
        <v>0.91666666666666663</v>
      </c>
      <c r="H649" s="228" t="s">
        <v>825</v>
      </c>
      <c r="I649" s="95"/>
      <c r="J649" s="95"/>
      <c r="K649" s="95"/>
      <c r="L649" s="95"/>
      <c r="M649" s="95"/>
      <c r="N649" s="95"/>
      <c r="O649" s="95"/>
      <c r="P649" s="95"/>
      <c r="Q649" s="95"/>
      <c r="R649" s="95"/>
      <c r="S649" s="95"/>
      <c r="T649" s="95"/>
      <c r="U649" s="95"/>
      <c r="V649" s="95"/>
      <c r="W649" s="95"/>
      <c r="X649" s="95"/>
      <c r="Y649" s="95"/>
      <c r="Z649" s="95"/>
      <c r="AA649" s="95"/>
      <c r="AB649" s="95"/>
    </row>
    <row r="650" spans="1:28" ht="15.75" customHeight="1" x14ac:dyDescent="0.25">
      <c r="A650" s="654"/>
      <c r="B650" s="135" t="s">
        <v>773</v>
      </c>
      <c r="C650" s="135" t="s">
        <v>765</v>
      </c>
      <c r="D650" s="216">
        <v>20</v>
      </c>
      <c r="E650" s="137">
        <v>12</v>
      </c>
      <c r="F650" s="137">
        <v>11</v>
      </c>
      <c r="G650" s="164">
        <f t="shared" si="38"/>
        <v>0.91666666666666663</v>
      </c>
      <c r="H650" s="229" t="s">
        <v>835</v>
      </c>
      <c r="I650" s="95"/>
      <c r="J650" s="95"/>
      <c r="K650" s="95"/>
      <c r="L650" s="95"/>
      <c r="M650" s="95"/>
      <c r="N650" s="95"/>
      <c r="O650" s="95"/>
      <c r="P650" s="95"/>
      <c r="Q650" s="95"/>
      <c r="R650" s="95"/>
      <c r="S650" s="95"/>
      <c r="T650" s="95"/>
      <c r="U650" s="95"/>
      <c r="V650" s="95"/>
      <c r="W650" s="95"/>
      <c r="X650" s="95"/>
      <c r="Y650" s="95"/>
      <c r="Z650" s="95"/>
      <c r="AA650" s="95"/>
      <c r="AB650" s="95"/>
    </row>
    <row r="651" spans="1:28" ht="15.75" customHeight="1" x14ac:dyDescent="0.25">
      <c r="A651" s="663" t="s">
        <v>452</v>
      </c>
      <c r="B651" s="120" t="s">
        <v>764</v>
      </c>
      <c r="C651" s="120" t="s">
        <v>765</v>
      </c>
      <c r="D651" s="206">
        <v>20</v>
      </c>
      <c r="E651" s="163">
        <v>12</v>
      </c>
      <c r="F651" s="163">
        <v>12</v>
      </c>
      <c r="G651" s="164">
        <f t="shared" si="38"/>
        <v>1</v>
      </c>
      <c r="H651" s="230" t="s">
        <v>830</v>
      </c>
      <c r="I651" s="95"/>
      <c r="J651" s="95"/>
      <c r="K651" s="95"/>
      <c r="L651" s="95"/>
      <c r="M651" s="95"/>
      <c r="N651" s="95"/>
      <c r="O651" s="95"/>
      <c r="P651" s="95"/>
      <c r="Q651" s="95"/>
      <c r="R651" s="95"/>
      <c r="S651" s="95"/>
      <c r="T651" s="95"/>
      <c r="U651" s="95"/>
      <c r="V651" s="95"/>
      <c r="W651" s="95"/>
      <c r="X651" s="95"/>
      <c r="Y651" s="95"/>
      <c r="Z651" s="95"/>
      <c r="AA651" s="95"/>
      <c r="AB651" s="95"/>
    </row>
    <row r="652" spans="1:28" ht="15.75" customHeight="1" x14ac:dyDescent="0.25">
      <c r="A652" s="653"/>
      <c r="B652" s="127" t="s">
        <v>767</v>
      </c>
      <c r="C652" s="127" t="s">
        <v>765</v>
      </c>
      <c r="D652" s="209">
        <v>20</v>
      </c>
      <c r="E652" s="30">
        <v>12</v>
      </c>
      <c r="F652" s="30">
        <v>12</v>
      </c>
      <c r="G652" s="164">
        <f t="shared" si="38"/>
        <v>1</v>
      </c>
      <c r="H652" s="228" t="s">
        <v>823</v>
      </c>
      <c r="I652" s="95"/>
      <c r="J652" s="95"/>
      <c r="K652" s="95"/>
      <c r="L652" s="95"/>
      <c r="M652" s="95"/>
      <c r="N652" s="95"/>
      <c r="O652" s="95"/>
      <c r="P652" s="95"/>
      <c r="Q652" s="95"/>
      <c r="R652" s="95"/>
      <c r="S652" s="95"/>
      <c r="T652" s="95"/>
      <c r="U652" s="95"/>
      <c r="V652" s="95"/>
      <c r="W652" s="95"/>
      <c r="X652" s="95"/>
      <c r="Y652" s="95"/>
      <c r="Z652" s="95"/>
      <c r="AA652" s="95"/>
      <c r="AB652" s="95"/>
    </row>
    <row r="653" spans="1:28" ht="15.75" customHeight="1" x14ac:dyDescent="0.25">
      <c r="A653" s="653"/>
      <c r="B653" s="127" t="s">
        <v>769</v>
      </c>
      <c r="C653" s="127" t="s">
        <v>765</v>
      </c>
      <c r="D653" s="209">
        <v>20</v>
      </c>
      <c r="E653" s="30">
        <v>12</v>
      </c>
      <c r="F653" s="30">
        <v>12</v>
      </c>
      <c r="G653" s="164">
        <f t="shared" si="38"/>
        <v>1</v>
      </c>
      <c r="H653" s="228" t="s">
        <v>824</v>
      </c>
      <c r="I653" s="95"/>
      <c r="J653" s="95"/>
      <c r="K653" s="95"/>
      <c r="L653" s="95"/>
      <c r="M653" s="95"/>
      <c r="N653" s="95"/>
      <c r="O653" s="95"/>
      <c r="P653" s="95"/>
      <c r="Q653" s="95"/>
      <c r="R653" s="95"/>
      <c r="S653" s="95"/>
      <c r="T653" s="95"/>
      <c r="U653" s="95"/>
      <c r="V653" s="95"/>
      <c r="W653" s="95"/>
      <c r="X653" s="95"/>
      <c r="Y653" s="95"/>
      <c r="Z653" s="95"/>
      <c r="AA653" s="95"/>
      <c r="AB653" s="95"/>
    </row>
    <row r="654" spans="1:28" ht="15.75" customHeight="1" x14ac:dyDescent="0.25">
      <c r="A654" s="653"/>
      <c r="B654" s="127" t="s">
        <v>771</v>
      </c>
      <c r="C654" s="127" t="s">
        <v>177</v>
      </c>
      <c r="D654" s="209">
        <v>20</v>
      </c>
      <c r="E654" s="176">
        <v>30</v>
      </c>
      <c r="F654" s="30">
        <v>30</v>
      </c>
      <c r="G654" s="164">
        <f t="shared" si="38"/>
        <v>1</v>
      </c>
      <c r="H654" s="228" t="s">
        <v>825</v>
      </c>
      <c r="I654" s="95"/>
      <c r="J654" s="95"/>
      <c r="K654" s="95"/>
      <c r="L654" s="95"/>
      <c r="M654" s="95"/>
      <c r="N654" s="95"/>
      <c r="O654" s="95"/>
      <c r="P654" s="95"/>
      <c r="Q654" s="95"/>
      <c r="R654" s="95"/>
      <c r="S654" s="95"/>
      <c r="T654" s="95"/>
      <c r="U654" s="95"/>
      <c r="V654" s="95"/>
      <c r="W654" s="95"/>
      <c r="X654" s="95"/>
      <c r="Y654" s="95"/>
      <c r="Z654" s="95"/>
      <c r="AA654" s="95"/>
      <c r="AB654" s="95"/>
    </row>
    <row r="655" spans="1:28" ht="15.75" customHeight="1" x14ac:dyDescent="0.25">
      <c r="A655" s="654"/>
      <c r="B655" s="135" t="s">
        <v>773</v>
      </c>
      <c r="C655" s="135" t="s">
        <v>765</v>
      </c>
      <c r="D655" s="216">
        <v>20</v>
      </c>
      <c r="E655" s="137">
        <v>12</v>
      </c>
      <c r="F655" s="137">
        <v>12</v>
      </c>
      <c r="G655" s="164">
        <f t="shared" si="38"/>
        <v>1</v>
      </c>
      <c r="H655" s="229" t="s">
        <v>835</v>
      </c>
      <c r="I655" s="95"/>
      <c r="J655" s="95"/>
      <c r="K655" s="95"/>
      <c r="L655" s="95"/>
      <c r="M655" s="95"/>
      <c r="N655" s="95"/>
      <c r="O655" s="95"/>
      <c r="P655" s="95"/>
      <c r="Q655" s="95"/>
      <c r="R655" s="95"/>
      <c r="S655" s="95"/>
      <c r="T655" s="95"/>
      <c r="U655" s="95"/>
      <c r="V655" s="95"/>
      <c r="W655" s="95"/>
      <c r="X655" s="95"/>
      <c r="Y655" s="95"/>
      <c r="Z655" s="95"/>
      <c r="AA655" s="95"/>
      <c r="AB655" s="95"/>
    </row>
    <row r="656" spans="1:28" ht="15.75" customHeight="1" x14ac:dyDescent="0.25">
      <c r="A656" s="95"/>
      <c r="B656" s="95"/>
      <c r="C656" s="95"/>
      <c r="D656" s="95"/>
      <c r="E656" s="95"/>
      <c r="F656" s="95"/>
      <c r="G656" s="95"/>
      <c r="H656" s="95"/>
      <c r="I656" s="95"/>
      <c r="J656" s="95"/>
      <c r="K656" s="95"/>
      <c r="L656" s="95"/>
      <c r="M656" s="95"/>
      <c r="N656" s="95"/>
      <c r="O656" s="95"/>
      <c r="P656" s="95"/>
      <c r="Q656" s="95"/>
      <c r="R656" s="95"/>
      <c r="S656" s="95"/>
      <c r="T656" s="95"/>
      <c r="U656" s="95"/>
      <c r="V656" s="95"/>
      <c r="W656" s="95"/>
      <c r="X656" s="95"/>
      <c r="Y656" s="95"/>
      <c r="Z656" s="95"/>
      <c r="AA656" s="95"/>
      <c r="AB656" s="95"/>
    </row>
    <row r="657" spans="1:28" ht="15.75" customHeight="1" x14ac:dyDescent="0.3">
      <c r="A657" s="661" t="s">
        <v>836</v>
      </c>
      <c r="B657" s="469"/>
      <c r="C657" s="469"/>
      <c r="D657" s="469"/>
      <c r="E657" s="469"/>
      <c r="F657" s="469"/>
      <c r="G657" s="469"/>
      <c r="H657" s="561"/>
      <c r="I657" s="95"/>
      <c r="J657" s="95"/>
      <c r="K657" s="95"/>
      <c r="L657" s="95"/>
      <c r="M657" s="95"/>
      <c r="N657" s="95"/>
      <c r="O657" s="95"/>
      <c r="P657" s="95"/>
      <c r="Q657" s="95"/>
      <c r="R657" s="95"/>
      <c r="S657" s="95"/>
      <c r="T657" s="95"/>
      <c r="U657" s="95"/>
      <c r="V657" s="95"/>
      <c r="W657" s="95"/>
      <c r="X657" s="95"/>
      <c r="Y657" s="95"/>
      <c r="Z657" s="95"/>
      <c r="AA657" s="95"/>
      <c r="AB657" s="95"/>
    </row>
    <row r="658" spans="1:28" ht="48.75" customHeight="1" x14ac:dyDescent="0.25">
      <c r="A658" s="96" t="s">
        <v>28</v>
      </c>
      <c r="B658" s="97" t="s">
        <v>760</v>
      </c>
      <c r="C658" s="220" t="s">
        <v>468</v>
      </c>
      <c r="D658" s="220" t="s">
        <v>648</v>
      </c>
      <c r="E658" s="220" t="s">
        <v>837</v>
      </c>
      <c r="F658" s="220" t="s">
        <v>838</v>
      </c>
      <c r="G658" s="220" t="s">
        <v>839</v>
      </c>
      <c r="H658" s="98" t="s">
        <v>700</v>
      </c>
      <c r="I658" s="95"/>
      <c r="J658" s="95"/>
      <c r="K658" s="95"/>
      <c r="L658" s="95"/>
      <c r="M658" s="95"/>
      <c r="N658" s="95"/>
      <c r="O658" s="95"/>
      <c r="P658" s="95"/>
      <c r="Q658" s="95"/>
      <c r="R658" s="95"/>
      <c r="S658" s="95"/>
      <c r="T658" s="95"/>
      <c r="U658" s="95"/>
      <c r="V658" s="95"/>
      <c r="W658" s="95"/>
      <c r="X658" s="95"/>
      <c r="Y658" s="95"/>
      <c r="Z658" s="95"/>
      <c r="AA658" s="95"/>
      <c r="AB658" s="95"/>
    </row>
    <row r="659" spans="1:28" ht="66.75" customHeight="1" x14ac:dyDescent="0.25">
      <c r="A659" s="663" t="s">
        <v>454</v>
      </c>
      <c r="B659" s="120" t="s">
        <v>764</v>
      </c>
      <c r="C659" s="120" t="s">
        <v>765</v>
      </c>
      <c r="D659" s="206">
        <v>20</v>
      </c>
      <c r="E659" s="163">
        <v>12</v>
      </c>
      <c r="F659" s="163">
        <v>1</v>
      </c>
      <c r="G659" s="164">
        <f t="shared" ref="G659:G706" si="39">F659/E659</f>
        <v>8.3333333333333329E-2</v>
      </c>
      <c r="H659" s="230" t="s">
        <v>830</v>
      </c>
      <c r="I659" s="95"/>
      <c r="J659" s="95"/>
      <c r="K659" s="95"/>
      <c r="L659" s="95"/>
      <c r="M659" s="95"/>
      <c r="N659" s="95"/>
      <c r="O659" s="95"/>
      <c r="P659" s="95"/>
      <c r="Q659" s="95"/>
      <c r="R659" s="95"/>
      <c r="S659" s="95"/>
      <c r="T659" s="95"/>
      <c r="U659" s="95"/>
      <c r="V659" s="95"/>
      <c r="W659" s="95"/>
      <c r="X659" s="95"/>
      <c r="Y659" s="95"/>
      <c r="Z659" s="95"/>
      <c r="AA659" s="95"/>
      <c r="AB659" s="95"/>
    </row>
    <row r="660" spans="1:28" ht="54" customHeight="1" x14ac:dyDescent="0.25">
      <c r="A660" s="653"/>
      <c r="B660" s="127" t="s">
        <v>767</v>
      </c>
      <c r="C660" s="127" t="s">
        <v>765</v>
      </c>
      <c r="D660" s="209">
        <v>20</v>
      </c>
      <c r="E660" s="30">
        <v>12</v>
      </c>
      <c r="F660" s="30">
        <v>1</v>
      </c>
      <c r="G660" s="164">
        <f t="shared" si="39"/>
        <v>8.3333333333333329E-2</v>
      </c>
      <c r="H660" s="228" t="s">
        <v>823</v>
      </c>
      <c r="I660" s="95"/>
      <c r="J660" s="95"/>
      <c r="K660" s="95"/>
      <c r="L660" s="95"/>
      <c r="M660" s="95"/>
      <c r="N660" s="95"/>
      <c r="O660" s="95"/>
      <c r="P660" s="95"/>
      <c r="Q660" s="95"/>
      <c r="R660" s="95"/>
      <c r="S660" s="95"/>
      <c r="T660" s="95"/>
      <c r="U660" s="95"/>
      <c r="V660" s="95"/>
      <c r="W660" s="95"/>
      <c r="X660" s="95"/>
      <c r="Y660" s="95"/>
      <c r="Z660" s="95"/>
      <c r="AA660" s="95"/>
      <c r="AB660" s="95"/>
    </row>
    <row r="661" spans="1:28" ht="51.75" customHeight="1" x14ac:dyDescent="0.25">
      <c r="A661" s="653"/>
      <c r="B661" s="127" t="s">
        <v>769</v>
      </c>
      <c r="C661" s="127" t="s">
        <v>765</v>
      </c>
      <c r="D661" s="209">
        <v>20</v>
      </c>
      <c r="E661" s="30">
        <v>12</v>
      </c>
      <c r="F661" s="30">
        <v>1</v>
      </c>
      <c r="G661" s="164">
        <f t="shared" si="39"/>
        <v>8.3333333333333329E-2</v>
      </c>
      <c r="H661" s="228" t="s">
        <v>824</v>
      </c>
      <c r="I661" s="95"/>
      <c r="J661" s="95"/>
      <c r="K661" s="95"/>
      <c r="L661" s="95"/>
      <c r="M661" s="95"/>
      <c r="N661" s="95"/>
      <c r="O661" s="95"/>
      <c r="P661" s="95"/>
      <c r="Q661" s="95"/>
      <c r="R661" s="95"/>
      <c r="S661" s="95"/>
      <c r="T661" s="95"/>
      <c r="U661" s="95"/>
      <c r="V661" s="95"/>
      <c r="W661" s="95"/>
      <c r="X661" s="95"/>
      <c r="Y661" s="95"/>
      <c r="Z661" s="95"/>
      <c r="AA661" s="95"/>
      <c r="AB661" s="95"/>
    </row>
    <row r="662" spans="1:28" ht="33.75" customHeight="1" x14ac:dyDescent="0.25">
      <c r="A662" s="653"/>
      <c r="B662" s="127" t="s">
        <v>771</v>
      </c>
      <c r="C662" s="127" t="s">
        <v>177</v>
      </c>
      <c r="D662" s="209">
        <v>20</v>
      </c>
      <c r="E662" s="176">
        <v>20</v>
      </c>
      <c r="F662" s="129">
        <v>1.67E-2</v>
      </c>
      <c r="G662" s="164">
        <f t="shared" si="39"/>
        <v>8.3500000000000002E-4</v>
      </c>
      <c r="H662" s="228" t="s">
        <v>825</v>
      </c>
      <c r="I662" s="95"/>
      <c r="J662" s="95"/>
      <c r="K662" s="95"/>
      <c r="L662" s="95"/>
      <c r="M662" s="95"/>
      <c r="N662" s="95"/>
      <c r="O662" s="95"/>
      <c r="P662" s="95"/>
      <c r="Q662" s="95"/>
      <c r="R662" s="95"/>
      <c r="S662" s="95"/>
      <c r="T662" s="95"/>
      <c r="U662" s="95"/>
      <c r="V662" s="95"/>
      <c r="W662" s="95"/>
      <c r="X662" s="95"/>
      <c r="Y662" s="95"/>
      <c r="Z662" s="95"/>
      <c r="AA662" s="95"/>
      <c r="AB662" s="95"/>
    </row>
    <row r="663" spans="1:28" ht="48" customHeight="1" x14ac:dyDescent="0.25">
      <c r="A663" s="654"/>
      <c r="B663" s="135" t="s">
        <v>773</v>
      </c>
      <c r="C663" s="135" t="s">
        <v>765</v>
      </c>
      <c r="D663" s="216">
        <v>20</v>
      </c>
      <c r="E663" s="137">
        <v>12</v>
      </c>
      <c r="F663" s="137">
        <v>1</v>
      </c>
      <c r="G663" s="164">
        <f t="shared" si="39"/>
        <v>8.3333333333333329E-2</v>
      </c>
      <c r="H663" s="229" t="s">
        <v>835</v>
      </c>
      <c r="I663" s="95"/>
      <c r="J663" s="95"/>
      <c r="K663" s="95"/>
      <c r="L663" s="95"/>
      <c r="M663" s="95"/>
      <c r="N663" s="95"/>
      <c r="O663" s="95"/>
      <c r="P663" s="95"/>
      <c r="Q663" s="95"/>
      <c r="R663" s="95"/>
      <c r="S663" s="95"/>
      <c r="T663" s="95"/>
      <c r="U663" s="95"/>
      <c r="V663" s="95"/>
      <c r="W663" s="95"/>
      <c r="X663" s="95"/>
      <c r="Y663" s="95"/>
      <c r="Z663" s="95"/>
      <c r="AA663" s="95"/>
      <c r="AB663" s="95"/>
    </row>
    <row r="664" spans="1:28" ht="41.25" customHeight="1" x14ac:dyDescent="0.25">
      <c r="A664" s="663" t="s">
        <v>456</v>
      </c>
      <c r="B664" s="120" t="s">
        <v>764</v>
      </c>
      <c r="C664" s="120" t="s">
        <v>765</v>
      </c>
      <c r="D664" s="206">
        <v>20</v>
      </c>
      <c r="E664" s="163">
        <v>12</v>
      </c>
      <c r="F664" s="163">
        <v>2</v>
      </c>
      <c r="G664" s="164">
        <f t="shared" si="39"/>
        <v>0.16666666666666666</v>
      </c>
      <c r="H664" s="230" t="s">
        <v>830</v>
      </c>
      <c r="I664" s="95"/>
      <c r="J664" s="95"/>
      <c r="K664" s="95"/>
      <c r="L664" s="95"/>
      <c r="M664" s="95"/>
      <c r="N664" s="95"/>
      <c r="O664" s="95"/>
      <c r="P664" s="95"/>
      <c r="Q664" s="95"/>
      <c r="R664" s="95"/>
      <c r="S664" s="95"/>
      <c r="T664" s="95"/>
      <c r="U664" s="95"/>
      <c r="V664" s="95"/>
      <c r="W664" s="95"/>
      <c r="X664" s="95"/>
      <c r="Y664" s="95"/>
      <c r="Z664" s="95"/>
      <c r="AA664" s="95"/>
      <c r="AB664" s="95"/>
    </row>
    <row r="665" spans="1:28" ht="49.5" customHeight="1" x14ac:dyDescent="0.25">
      <c r="A665" s="653"/>
      <c r="B665" s="127" t="s">
        <v>767</v>
      </c>
      <c r="C665" s="127" t="s">
        <v>765</v>
      </c>
      <c r="D665" s="209">
        <v>20</v>
      </c>
      <c r="E665" s="30">
        <v>12</v>
      </c>
      <c r="F665" s="30">
        <v>2</v>
      </c>
      <c r="G665" s="164">
        <f t="shared" si="39"/>
        <v>0.16666666666666666</v>
      </c>
      <c r="H665" s="228" t="s">
        <v>823</v>
      </c>
      <c r="I665" s="95"/>
      <c r="J665" s="95"/>
      <c r="K665" s="95"/>
      <c r="L665" s="95"/>
      <c r="M665" s="95"/>
      <c r="N665" s="95"/>
      <c r="O665" s="95"/>
      <c r="P665" s="95"/>
      <c r="Q665" s="95"/>
      <c r="R665" s="95"/>
      <c r="S665" s="95"/>
      <c r="T665" s="95"/>
      <c r="U665" s="95"/>
      <c r="V665" s="95"/>
      <c r="W665" s="95"/>
      <c r="X665" s="95"/>
      <c r="Y665" s="95"/>
      <c r="Z665" s="95"/>
      <c r="AA665" s="95"/>
      <c r="AB665" s="95"/>
    </row>
    <row r="666" spans="1:28" ht="49.5" customHeight="1" x14ac:dyDescent="0.25">
      <c r="A666" s="653"/>
      <c r="B666" s="127" t="s">
        <v>769</v>
      </c>
      <c r="C666" s="127" t="s">
        <v>765</v>
      </c>
      <c r="D666" s="209">
        <v>20</v>
      </c>
      <c r="E666" s="30">
        <v>12</v>
      </c>
      <c r="F666" s="30">
        <v>2</v>
      </c>
      <c r="G666" s="164">
        <f t="shared" si="39"/>
        <v>0.16666666666666666</v>
      </c>
      <c r="H666" s="228" t="s">
        <v>824</v>
      </c>
      <c r="I666" s="95"/>
      <c r="J666" s="95"/>
      <c r="K666" s="95"/>
      <c r="L666" s="95"/>
      <c r="M666" s="95"/>
      <c r="N666" s="95"/>
      <c r="O666" s="95"/>
      <c r="P666" s="95"/>
      <c r="Q666" s="95"/>
      <c r="R666" s="95"/>
      <c r="S666" s="95"/>
      <c r="T666" s="95"/>
      <c r="U666" s="95"/>
      <c r="V666" s="95"/>
      <c r="W666" s="95"/>
      <c r="X666" s="95"/>
      <c r="Y666" s="95"/>
      <c r="Z666" s="95"/>
      <c r="AA666" s="95"/>
      <c r="AB666" s="95"/>
    </row>
    <row r="667" spans="1:28" ht="46.5" customHeight="1" x14ac:dyDescent="0.25">
      <c r="A667" s="653"/>
      <c r="B667" s="127" t="s">
        <v>771</v>
      </c>
      <c r="C667" s="127" t="s">
        <v>177</v>
      </c>
      <c r="D667" s="209">
        <v>20</v>
      </c>
      <c r="E667" s="227">
        <v>0.2</v>
      </c>
      <c r="F667" s="129">
        <v>3.3399999999999999E-2</v>
      </c>
      <c r="G667" s="164">
        <f t="shared" si="39"/>
        <v>0.16699999999999998</v>
      </c>
      <c r="H667" s="228" t="s">
        <v>825</v>
      </c>
      <c r="I667" s="95"/>
      <c r="J667" s="95"/>
      <c r="K667" s="95"/>
      <c r="L667" s="95"/>
      <c r="M667" s="95"/>
      <c r="N667" s="95"/>
      <c r="O667" s="95"/>
      <c r="P667" s="95"/>
      <c r="Q667" s="95"/>
      <c r="R667" s="95"/>
      <c r="S667" s="95"/>
      <c r="T667" s="95"/>
      <c r="U667" s="95"/>
      <c r="V667" s="95"/>
      <c r="W667" s="95"/>
      <c r="X667" s="95"/>
      <c r="Y667" s="95"/>
      <c r="Z667" s="95"/>
      <c r="AA667" s="95"/>
      <c r="AB667" s="95"/>
    </row>
    <row r="668" spans="1:28" ht="63.75" customHeight="1" x14ac:dyDescent="0.25">
      <c r="A668" s="654"/>
      <c r="B668" s="135" t="s">
        <v>773</v>
      </c>
      <c r="C668" s="135" t="s">
        <v>765</v>
      </c>
      <c r="D668" s="216">
        <v>20</v>
      </c>
      <c r="E668" s="137">
        <v>12</v>
      </c>
      <c r="F668" s="137">
        <v>2</v>
      </c>
      <c r="G668" s="164">
        <f t="shared" si="39"/>
        <v>0.16666666666666666</v>
      </c>
      <c r="H668" s="229" t="s">
        <v>835</v>
      </c>
      <c r="I668" s="95"/>
      <c r="J668" s="95"/>
      <c r="K668" s="95"/>
      <c r="L668" s="95"/>
      <c r="M668" s="95"/>
      <c r="N668" s="95"/>
      <c r="O668" s="95"/>
      <c r="P668" s="95"/>
      <c r="Q668" s="95"/>
      <c r="R668" s="95"/>
      <c r="S668" s="95"/>
      <c r="T668" s="95"/>
      <c r="U668" s="95"/>
      <c r="V668" s="95"/>
      <c r="W668" s="95"/>
      <c r="X668" s="95"/>
      <c r="Y668" s="95"/>
      <c r="Z668" s="95"/>
      <c r="AA668" s="95"/>
      <c r="AB668" s="95"/>
    </row>
    <row r="669" spans="1:28" ht="49.5" customHeight="1" x14ac:dyDescent="0.25">
      <c r="A669" s="663" t="s">
        <v>457</v>
      </c>
      <c r="B669" s="120" t="s">
        <v>764</v>
      </c>
      <c r="C669" s="120" t="s">
        <v>765</v>
      </c>
      <c r="D669" s="206">
        <v>20</v>
      </c>
      <c r="E669" s="163">
        <v>12</v>
      </c>
      <c r="F669" s="163">
        <v>3</v>
      </c>
      <c r="G669" s="164">
        <f t="shared" si="39"/>
        <v>0.25</v>
      </c>
      <c r="H669" s="230" t="s">
        <v>830</v>
      </c>
      <c r="I669" s="95"/>
      <c r="J669" s="95"/>
      <c r="K669" s="95"/>
      <c r="L669" s="95"/>
      <c r="M669" s="95"/>
      <c r="N669" s="95"/>
      <c r="O669" s="95"/>
      <c r="P669" s="95"/>
      <c r="Q669" s="95"/>
      <c r="R669" s="95"/>
      <c r="S669" s="95"/>
      <c r="T669" s="95"/>
      <c r="U669" s="95"/>
      <c r="V669" s="95"/>
      <c r="W669" s="95"/>
      <c r="X669" s="95"/>
      <c r="Y669" s="95"/>
      <c r="Z669" s="95"/>
      <c r="AA669" s="95"/>
      <c r="AB669" s="95"/>
    </row>
    <row r="670" spans="1:28" ht="58.5" customHeight="1" x14ac:dyDescent="0.25">
      <c r="A670" s="653"/>
      <c r="B670" s="127" t="s">
        <v>767</v>
      </c>
      <c r="C670" s="127" t="s">
        <v>765</v>
      </c>
      <c r="D670" s="209">
        <v>20</v>
      </c>
      <c r="E670" s="30">
        <v>12</v>
      </c>
      <c r="F670" s="30">
        <v>3</v>
      </c>
      <c r="G670" s="164">
        <f t="shared" si="39"/>
        <v>0.25</v>
      </c>
      <c r="H670" s="228" t="s">
        <v>823</v>
      </c>
      <c r="I670" s="95"/>
      <c r="J670" s="95"/>
      <c r="K670" s="95"/>
      <c r="L670" s="95"/>
      <c r="M670" s="95"/>
      <c r="N670" s="95"/>
      <c r="O670" s="95"/>
      <c r="P670" s="95"/>
      <c r="Q670" s="95"/>
      <c r="R670" s="95"/>
      <c r="S670" s="95"/>
      <c r="T670" s="95"/>
      <c r="U670" s="95"/>
      <c r="V670" s="95"/>
      <c r="W670" s="95"/>
      <c r="X670" s="95"/>
      <c r="Y670" s="95"/>
      <c r="Z670" s="95"/>
      <c r="AA670" s="95"/>
      <c r="AB670" s="95"/>
    </row>
    <row r="671" spans="1:28" ht="52.5" customHeight="1" x14ac:dyDescent="0.25">
      <c r="A671" s="653"/>
      <c r="B671" s="127" t="s">
        <v>769</v>
      </c>
      <c r="C671" s="127" t="s">
        <v>765</v>
      </c>
      <c r="D671" s="209">
        <v>20</v>
      </c>
      <c r="E671" s="30">
        <v>12</v>
      </c>
      <c r="F671" s="30">
        <v>3</v>
      </c>
      <c r="G671" s="164">
        <f t="shared" si="39"/>
        <v>0.25</v>
      </c>
      <c r="H671" s="228" t="s">
        <v>824</v>
      </c>
      <c r="I671" s="95"/>
      <c r="J671" s="95"/>
      <c r="K671" s="95"/>
      <c r="L671" s="95"/>
      <c r="M671" s="95"/>
      <c r="N671" s="95"/>
      <c r="O671" s="95"/>
      <c r="P671" s="95"/>
      <c r="Q671" s="95"/>
      <c r="R671" s="95"/>
      <c r="S671" s="95"/>
      <c r="T671" s="95"/>
      <c r="U671" s="95"/>
      <c r="V671" s="95"/>
      <c r="W671" s="95"/>
      <c r="X671" s="95"/>
      <c r="Y671" s="95"/>
      <c r="Z671" s="95"/>
      <c r="AA671" s="95"/>
      <c r="AB671" s="95"/>
    </row>
    <row r="672" spans="1:28" ht="43.5" customHeight="1" x14ac:dyDescent="0.25">
      <c r="A672" s="653"/>
      <c r="B672" s="127" t="s">
        <v>771</v>
      </c>
      <c r="C672" s="127" t="s">
        <v>177</v>
      </c>
      <c r="D672" s="209">
        <v>20</v>
      </c>
      <c r="E672" s="227">
        <v>0.2</v>
      </c>
      <c r="F672" s="129">
        <v>5.0099999999999999E-2</v>
      </c>
      <c r="G672" s="164">
        <f t="shared" si="39"/>
        <v>0.2505</v>
      </c>
      <c r="H672" s="228" t="s">
        <v>825</v>
      </c>
      <c r="I672" s="95"/>
      <c r="J672" s="95"/>
      <c r="K672" s="95"/>
      <c r="L672" s="95"/>
      <c r="M672" s="95"/>
      <c r="N672" s="95"/>
      <c r="O672" s="95"/>
      <c r="P672" s="95"/>
      <c r="Q672" s="95"/>
      <c r="R672" s="95"/>
      <c r="S672" s="95"/>
      <c r="T672" s="95"/>
      <c r="U672" s="95"/>
      <c r="V672" s="95"/>
      <c r="W672" s="95"/>
      <c r="X672" s="95"/>
      <c r="Y672" s="95"/>
      <c r="Z672" s="95"/>
      <c r="AA672" s="95"/>
      <c r="AB672" s="95"/>
    </row>
    <row r="673" spans="1:28" ht="52.5" customHeight="1" x14ac:dyDescent="0.25">
      <c r="A673" s="654"/>
      <c r="B673" s="135" t="s">
        <v>773</v>
      </c>
      <c r="C673" s="135" t="s">
        <v>765</v>
      </c>
      <c r="D673" s="216">
        <v>20</v>
      </c>
      <c r="E673" s="137">
        <v>12</v>
      </c>
      <c r="F673" s="137">
        <v>3</v>
      </c>
      <c r="G673" s="164">
        <f t="shared" si="39"/>
        <v>0.25</v>
      </c>
      <c r="H673" s="229" t="s">
        <v>835</v>
      </c>
      <c r="I673" s="95"/>
      <c r="J673" s="95"/>
      <c r="K673" s="95"/>
      <c r="L673" s="95"/>
      <c r="M673" s="95"/>
      <c r="N673" s="95"/>
      <c r="O673" s="95"/>
      <c r="P673" s="95"/>
      <c r="Q673" s="95"/>
      <c r="R673" s="95"/>
      <c r="S673" s="95"/>
      <c r="T673" s="95"/>
      <c r="U673" s="95"/>
      <c r="V673" s="95"/>
      <c r="W673" s="95"/>
      <c r="X673" s="95"/>
      <c r="Y673" s="95"/>
      <c r="Z673" s="95"/>
      <c r="AA673" s="95"/>
      <c r="AB673" s="95"/>
    </row>
    <row r="674" spans="1:28" ht="50.25" customHeight="1" x14ac:dyDescent="0.25">
      <c r="A674" s="663" t="s">
        <v>458</v>
      </c>
      <c r="B674" s="120" t="s">
        <v>764</v>
      </c>
      <c r="C674" s="120" t="s">
        <v>765</v>
      </c>
      <c r="D674" s="206">
        <v>20</v>
      </c>
      <c r="E674" s="163">
        <v>12</v>
      </c>
      <c r="F674" s="163">
        <v>4</v>
      </c>
      <c r="G674" s="164">
        <f t="shared" si="39"/>
        <v>0.33333333333333331</v>
      </c>
      <c r="H674" s="230" t="s">
        <v>830</v>
      </c>
      <c r="I674" s="95"/>
      <c r="J674" s="95"/>
      <c r="K674" s="95"/>
      <c r="L674" s="95"/>
      <c r="M674" s="95"/>
      <c r="N674" s="95"/>
      <c r="O674" s="95"/>
      <c r="P674" s="95"/>
      <c r="Q674" s="95"/>
      <c r="R674" s="95"/>
      <c r="S674" s="95"/>
      <c r="T674" s="95"/>
      <c r="U674" s="95"/>
      <c r="V674" s="95"/>
      <c r="W674" s="95"/>
      <c r="X674" s="95"/>
      <c r="Y674" s="95"/>
      <c r="Z674" s="95"/>
      <c r="AA674" s="95"/>
      <c r="AB674" s="95"/>
    </row>
    <row r="675" spans="1:28" ht="55.5" customHeight="1" x14ac:dyDescent="0.25">
      <c r="A675" s="653"/>
      <c r="B675" s="127" t="s">
        <v>767</v>
      </c>
      <c r="C675" s="127" t="s">
        <v>765</v>
      </c>
      <c r="D675" s="209">
        <v>20</v>
      </c>
      <c r="E675" s="30">
        <v>12</v>
      </c>
      <c r="F675" s="30">
        <v>4</v>
      </c>
      <c r="G675" s="164">
        <f t="shared" si="39"/>
        <v>0.33333333333333331</v>
      </c>
      <c r="H675" s="228" t="s">
        <v>823</v>
      </c>
      <c r="I675" s="95"/>
      <c r="J675" s="95"/>
      <c r="K675" s="95"/>
      <c r="L675" s="95"/>
      <c r="M675" s="95"/>
      <c r="N675" s="95"/>
      <c r="O675" s="95"/>
      <c r="P675" s="95"/>
      <c r="Q675" s="95"/>
      <c r="R675" s="95"/>
      <c r="S675" s="95"/>
      <c r="T675" s="95"/>
      <c r="U675" s="95"/>
      <c r="V675" s="95"/>
      <c r="W675" s="95"/>
      <c r="X675" s="95"/>
      <c r="Y675" s="95"/>
      <c r="Z675" s="95"/>
      <c r="AA675" s="95"/>
      <c r="AB675" s="95"/>
    </row>
    <row r="676" spans="1:28" ht="51.75" customHeight="1" x14ac:dyDescent="0.25">
      <c r="A676" s="653"/>
      <c r="B676" s="127" t="s">
        <v>769</v>
      </c>
      <c r="C676" s="127" t="s">
        <v>765</v>
      </c>
      <c r="D676" s="209">
        <v>20</v>
      </c>
      <c r="E676" s="30">
        <v>12</v>
      </c>
      <c r="F676" s="30">
        <v>4</v>
      </c>
      <c r="G676" s="164">
        <f t="shared" si="39"/>
        <v>0.33333333333333331</v>
      </c>
      <c r="H676" s="228" t="s">
        <v>824</v>
      </c>
      <c r="I676" s="95"/>
      <c r="J676" s="95"/>
      <c r="K676" s="95"/>
      <c r="L676" s="95"/>
      <c r="M676" s="95"/>
      <c r="N676" s="95"/>
      <c r="O676" s="95"/>
      <c r="P676" s="95"/>
      <c r="Q676" s="95"/>
      <c r="R676" s="95"/>
      <c r="S676" s="95"/>
      <c r="T676" s="95"/>
      <c r="U676" s="95"/>
      <c r="V676" s="95"/>
      <c r="W676" s="95"/>
      <c r="X676" s="95"/>
      <c r="Y676" s="95"/>
      <c r="Z676" s="95"/>
      <c r="AA676" s="95"/>
      <c r="AB676" s="95"/>
    </row>
    <row r="677" spans="1:28" ht="48.75" customHeight="1" x14ac:dyDescent="0.25">
      <c r="A677" s="653"/>
      <c r="B677" s="127" t="s">
        <v>771</v>
      </c>
      <c r="C677" s="127" t="s">
        <v>177</v>
      </c>
      <c r="D677" s="209">
        <v>20</v>
      </c>
      <c r="E677" s="227">
        <v>0.2</v>
      </c>
      <c r="F677" s="129">
        <v>6.6799999999999998E-2</v>
      </c>
      <c r="G677" s="164">
        <f t="shared" si="39"/>
        <v>0.33399999999999996</v>
      </c>
      <c r="H677" s="228" t="s">
        <v>825</v>
      </c>
      <c r="I677" s="95"/>
      <c r="J677" s="95"/>
      <c r="K677" s="95"/>
      <c r="L677" s="95"/>
      <c r="M677" s="95"/>
      <c r="N677" s="95"/>
      <c r="O677" s="95"/>
      <c r="P677" s="95"/>
      <c r="Q677" s="95"/>
      <c r="R677" s="95"/>
      <c r="S677" s="95"/>
      <c r="T677" s="95"/>
      <c r="U677" s="95"/>
      <c r="V677" s="95"/>
      <c r="W677" s="95"/>
      <c r="X677" s="95"/>
      <c r="Y677" s="95"/>
      <c r="Z677" s="95"/>
      <c r="AA677" s="95"/>
      <c r="AB677" s="95"/>
    </row>
    <row r="678" spans="1:28" ht="63.75" customHeight="1" x14ac:dyDescent="0.25">
      <c r="A678" s="654"/>
      <c r="B678" s="135" t="s">
        <v>773</v>
      </c>
      <c r="C678" s="135" t="s">
        <v>765</v>
      </c>
      <c r="D678" s="216">
        <v>20</v>
      </c>
      <c r="E678" s="137">
        <v>12</v>
      </c>
      <c r="F678" s="137">
        <v>4</v>
      </c>
      <c r="G678" s="164">
        <f t="shared" si="39"/>
        <v>0.33333333333333331</v>
      </c>
      <c r="H678" s="229" t="s">
        <v>835</v>
      </c>
      <c r="I678" s="95"/>
      <c r="J678" s="95"/>
      <c r="K678" s="95"/>
      <c r="L678" s="95"/>
      <c r="M678" s="95"/>
      <c r="N678" s="95"/>
      <c r="O678" s="95"/>
      <c r="P678" s="95"/>
      <c r="Q678" s="95"/>
      <c r="R678" s="95"/>
      <c r="S678" s="95"/>
      <c r="T678" s="95"/>
      <c r="U678" s="95"/>
      <c r="V678" s="95"/>
      <c r="W678" s="95"/>
      <c r="X678" s="95"/>
      <c r="Y678" s="95"/>
      <c r="Z678" s="95"/>
      <c r="AA678" s="95"/>
      <c r="AB678" s="95"/>
    </row>
    <row r="679" spans="1:28" ht="64.5" customHeight="1" x14ac:dyDescent="0.25">
      <c r="A679" s="663" t="s">
        <v>459</v>
      </c>
      <c r="B679" s="120" t="s">
        <v>764</v>
      </c>
      <c r="C679" s="120" t="s">
        <v>765</v>
      </c>
      <c r="D679" s="206">
        <v>20</v>
      </c>
      <c r="E679" s="163">
        <v>12</v>
      </c>
      <c r="F679" s="163">
        <v>5</v>
      </c>
      <c r="G679" s="164">
        <f t="shared" si="39"/>
        <v>0.41666666666666669</v>
      </c>
      <c r="H679" s="230" t="s">
        <v>830</v>
      </c>
      <c r="I679" s="95"/>
      <c r="J679" s="95"/>
      <c r="K679" s="95"/>
      <c r="L679" s="95"/>
      <c r="M679" s="95"/>
      <c r="N679" s="95"/>
      <c r="O679" s="95"/>
      <c r="P679" s="95"/>
      <c r="Q679" s="95"/>
      <c r="R679" s="95"/>
      <c r="S679" s="95"/>
      <c r="T679" s="95"/>
      <c r="U679" s="95"/>
      <c r="V679" s="95"/>
      <c r="W679" s="95"/>
      <c r="X679" s="95"/>
      <c r="Y679" s="95"/>
      <c r="Z679" s="95"/>
      <c r="AA679" s="95"/>
      <c r="AB679" s="95"/>
    </row>
    <row r="680" spans="1:28" ht="69.75" customHeight="1" x14ac:dyDescent="0.25">
      <c r="A680" s="653"/>
      <c r="B680" s="127" t="s">
        <v>767</v>
      </c>
      <c r="C680" s="127" t="s">
        <v>765</v>
      </c>
      <c r="D680" s="209">
        <v>20</v>
      </c>
      <c r="E680" s="30">
        <v>12</v>
      </c>
      <c r="F680" s="30">
        <v>5</v>
      </c>
      <c r="G680" s="164">
        <f t="shared" si="39"/>
        <v>0.41666666666666669</v>
      </c>
      <c r="H680" s="228" t="s">
        <v>823</v>
      </c>
      <c r="I680" s="95"/>
      <c r="J680" s="95"/>
      <c r="K680" s="95"/>
      <c r="L680" s="95"/>
      <c r="M680" s="95"/>
      <c r="N680" s="95"/>
      <c r="O680" s="95"/>
      <c r="P680" s="95"/>
      <c r="Q680" s="95"/>
      <c r="R680" s="95"/>
      <c r="S680" s="95"/>
      <c r="T680" s="95"/>
      <c r="U680" s="95"/>
      <c r="V680" s="95"/>
      <c r="W680" s="95"/>
      <c r="X680" s="95"/>
      <c r="Y680" s="95"/>
      <c r="Z680" s="95"/>
      <c r="AA680" s="95"/>
      <c r="AB680" s="95"/>
    </row>
    <row r="681" spans="1:28" ht="58.5" customHeight="1" x14ac:dyDescent="0.25">
      <c r="A681" s="653"/>
      <c r="B681" s="127" t="s">
        <v>769</v>
      </c>
      <c r="C681" s="127" t="s">
        <v>765</v>
      </c>
      <c r="D681" s="209">
        <v>20</v>
      </c>
      <c r="E681" s="30">
        <v>12</v>
      </c>
      <c r="F681" s="30">
        <v>5</v>
      </c>
      <c r="G681" s="164">
        <f t="shared" si="39"/>
        <v>0.41666666666666669</v>
      </c>
      <c r="H681" s="228" t="s">
        <v>824</v>
      </c>
      <c r="I681" s="95"/>
      <c r="J681" s="95"/>
      <c r="K681" s="95"/>
      <c r="L681" s="95"/>
      <c r="M681" s="95"/>
      <c r="N681" s="95"/>
      <c r="O681" s="95"/>
      <c r="P681" s="95"/>
      <c r="Q681" s="95"/>
      <c r="R681" s="95"/>
      <c r="S681" s="95"/>
      <c r="T681" s="95"/>
      <c r="U681" s="95"/>
      <c r="V681" s="95"/>
      <c r="W681" s="95"/>
      <c r="X681" s="95"/>
      <c r="Y681" s="95"/>
      <c r="Z681" s="95"/>
      <c r="AA681" s="95"/>
      <c r="AB681" s="95"/>
    </row>
    <row r="682" spans="1:28" ht="41.25" customHeight="1" x14ac:dyDescent="0.25">
      <c r="A682" s="653"/>
      <c r="B682" s="127" t="s">
        <v>771</v>
      </c>
      <c r="C682" s="127" t="s">
        <v>177</v>
      </c>
      <c r="D682" s="209">
        <v>20</v>
      </c>
      <c r="E682" s="227">
        <v>0.2</v>
      </c>
      <c r="F682" s="129">
        <v>8.3500000000000005E-2</v>
      </c>
      <c r="G682" s="164">
        <f t="shared" si="39"/>
        <v>0.41749999999999998</v>
      </c>
      <c r="H682" s="228" t="s">
        <v>825</v>
      </c>
      <c r="I682" s="95"/>
      <c r="J682" s="95"/>
      <c r="K682" s="95"/>
      <c r="L682" s="95"/>
      <c r="M682" s="95"/>
      <c r="N682" s="95"/>
      <c r="O682" s="95"/>
      <c r="P682" s="95"/>
      <c r="Q682" s="95"/>
      <c r="R682" s="95"/>
      <c r="S682" s="95"/>
      <c r="T682" s="95"/>
      <c r="U682" s="95"/>
      <c r="V682" s="95"/>
      <c r="W682" s="95"/>
      <c r="X682" s="95"/>
      <c r="Y682" s="95"/>
      <c r="Z682" s="95"/>
      <c r="AA682" s="95"/>
      <c r="AB682" s="95"/>
    </row>
    <row r="683" spans="1:28" ht="62.25" customHeight="1" x14ac:dyDescent="0.25">
      <c r="A683" s="654"/>
      <c r="B683" s="135" t="s">
        <v>773</v>
      </c>
      <c r="C683" s="135" t="s">
        <v>765</v>
      </c>
      <c r="D683" s="216">
        <v>20</v>
      </c>
      <c r="E683" s="137">
        <v>12</v>
      </c>
      <c r="F683" s="137">
        <v>5</v>
      </c>
      <c r="G683" s="164">
        <f t="shared" si="39"/>
        <v>0.41666666666666669</v>
      </c>
      <c r="H683" s="229" t="s">
        <v>835</v>
      </c>
      <c r="I683" s="95"/>
      <c r="J683" s="95"/>
      <c r="K683" s="95"/>
      <c r="L683" s="95"/>
      <c r="M683" s="95"/>
      <c r="N683" s="95"/>
      <c r="O683" s="95"/>
      <c r="P683" s="95"/>
      <c r="Q683" s="95"/>
      <c r="R683" s="95"/>
      <c r="S683" s="95"/>
      <c r="T683" s="95"/>
      <c r="U683" s="95"/>
      <c r="V683" s="95"/>
      <c r="W683" s="95"/>
      <c r="X683" s="95"/>
      <c r="Y683" s="95"/>
      <c r="Z683" s="95"/>
      <c r="AA683" s="95"/>
      <c r="AB683" s="95"/>
    </row>
    <row r="684" spans="1:28" ht="56.25" customHeight="1" x14ac:dyDescent="0.25">
      <c r="A684" s="663" t="s">
        <v>460</v>
      </c>
      <c r="B684" s="120" t="s">
        <v>764</v>
      </c>
      <c r="C684" s="120" t="s">
        <v>765</v>
      </c>
      <c r="D684" s="206">
        <v>20</v>
      </c>
      <c r="E684" s="163">
        <v>12</v>
      </c>
      <c r="F684" s="163">
        <v>6</v>
      </c>
      <c r="G684" s="164">
        <f t="shared" si="39"/>
        <v>0.5</v>
      </c>
      <c r="H684" s="230" t="s">
        <v>830</v>
      </c>
      <c r="I684" s="95"/>
      <c r="J684" s="95"/>
      <c r="K684" s="95"/>
      <c r="L684" s="95"/>
      <c r="M684" s="95"/>
      <c r="N684" s="95"/>
      <c r="O684" s="95"/>
      <c r="P684" s="95"/>
      <c r="Q684" s="95"/>
      <c r="R684" s="95"/>
      <c r="S684" s="95"/>
      <c r="T684" s="95"/>
      <c r="U684" s="95"/>
      <c r="V684" s="95"/>
      <c r="W684" s="95"/>
      <c r="X684" s="95"/>
      <c r="Y684" s="95"/>
      <c r="Z684" s="95"/>
      <c r="AA684" s="95"/>
      <c r="AB684" s="95"/>
    </row>
    <row r="685" spans="1:28" ht="57" customHeight="1" x14ac:dyDescent="0.25">
      <c r="A685" s="653"/>
      <c r="B685" s="127" t="s">
        <v>767</v>
      </c>
      <c r="C685" s="127" t="s">
        <v>765</v>
      </c>
      <c r="D685" s="209">
        <v>20</v>
      </c>
      <c r="E685" s="30">
        <v>12</v>
      </c>
      <c r="F685" s="30">
        <v>6</v>
      </c>
      <c r="G685" s="164">
        <f t="shared" si="39"/>
        <v>0.5</v>
      </c>
      <c r="H685" s="228" t="s">
        <v>823</v>
      </c>
      <c r="I685" s="95"/>
      <c r="J685" s="95"/>
      <c r="K685" s="95"/>
      <c r="L685" s="95"/>
      <c r="M685" s="95"/>
      <c r="N685" s="95"/>
      <c r="O685" s="95"/>
      <c r="P685" s="95"/>
      <c r="Q685" s="95"/>
      <c r="R685" s="95"/>
      <c r="S685" s="95"/>
      <c r="T685" s="95"/>
      <c r="U685" s="95"/>
      <c r="V685" s="95"/>
      <c r="W685" s="95"/>
      <c r="X685" s="95"/>
      <c r="Y685" s="95"/>
      <c r="Z685" s="95"/>
      <c r="AA685" s="95"/>
      <c r="AB685" s="95"/>
    </row>
    <row r="686" spans="1:28" ht="45.75" customHeight="1" x14ac:dyDescent="0.25">
      <c r="A686" s="653"/>
      <c r="B686" s="127" t="s">
        <v>769</v>
      </c>
      <c r="C686" s="127" t="s">
        <v>765</v>
      </c>
      <c r="D686" s="209">
        <v>20</v>
      </c>
      <c r="E686" s="30">
        <v>12</v>
      </c>
      <c r="F686" s="30">
        <v>6</v>
      </c>
      <c r="G686" s="164">
        <f t="shared" si="39"/>
        <v>0.5</v>
      </c>
      <c r="H686" s="228" t="s">
        <v>824</v>
      </c>
      <c r="I686" s="95"/>
      <c r="J686" s="95"/>
      <c r="K686" s="95"/>
      <c r="L686" s="95"/>
      <c r="M686" s="95"/>
      <c r="N686" s="95"/>
      <c r="O686" s="95"/>
      <c r="P686" s="95"/>
      <c r="Q686" s="95"/>
      <c r="R686" s="95"/>
      <c r="S686" s="95"/>
      <c r="T686" s="95"/>
      <c r="U686" s="95"/>
      <c r="V686" s="95"/>
      <c r="W686" s="95"/>
      <c r="X686" s="95"/>
      <c r="Y686" s="95"/>
      <c r="Z686" s="95"/>
      <c r="AA686" s="95"/>
      <c r="AB686" s="95"/>
    </row>
    <row r="687" spans="1:28" ht="59.25" customHeight="1" x14ac:dyDescent="0.25">
      <c r="A687" s="653"/>
      <c r="B687" s="127" t="s">
        <v>771</v>
      </c>
      <c r="C687" s="127" t="s">
        <v>177</v>
      </c>
      <c r="D687" s="209">
        <v>20</v>
      </c>
      <c r="E687" s="227">
        <v>0.2</v>
      </c>
      <c r="F687" s="129">
        <v>0.1002</v>
      </c>
      <c r="G687" s="164">
        <f t="shared" si="39"/>
        <v>0.501</v>
      </c>
      <c r="H687" s="228" t="s">
        <v>825</v>
      </c>
      <c r="I687" s="95"/>
      <c r="J687" s="95"/>
      <c r="K687" s="95"/>
      <c r="L687" s="95"/>
      <c r="M687" s="95"/>
      <c r="N687" s="95"/>
      <c r="O687" s="95"/>
      <c r="P687" s="95"/>
      <c r="Q687" s="95"/>
      <c r="R687" s="95"/>
      <c r="S687" s="95"/>
      <c r="T687" s="95"/>
      <c r="U687" s="95"/>
      <c r="V687" s="95"/>
      <c r="W687" s="95"/>
      <c r="X687" s="95"/>
      <c r="Y687" s="95"/>
      <c r="Z687" s="95"/>
      <c r="AA687" s="95"/>
      <c r="AB687" s="95"/>
    </row>
    <row r="688" spans="1:28" ht="69.75" customHeight="1" x14ac:dyDescent="0.25">
      <c r="A688" s="654"/>
      <c r="B688" s="135" t="s">
        <v>773</v>
      </c>
      <c r="C688" s="135" t="s">
        <v>765</v>
      </c>
      <c r="D688" s="216">
        <v>20</v>
      </c>
      <c r="E688" s="137">
        <v>12</v>
      </c>
      <c r="F688" s="137">
        <v>6</v>
      </c>
      <c r="G688" s="164">
        <f t="shared" si="39"/>
        <v>0.5</v>
      </c>
      <c r="H688" s="229" t="s">
        <v>835</v>
      </c>
      <c r="I688" s="95"/>
      <c r="J688" s="95"/>
      <c r="K688" s="95"/>
      <c r="L688" s="95"/>
      <c r="M688" s="95"/>
      <c r="N688" s="95"/>
      <c r="O688" s="95"/>
      <c r="P688" s="95"/>
      <c r="Q688" s="95"/>
      <c r="R688" s="95"/>
      <c r="S688" s="95"/>
      <c r="T688" s="95"/>
      <c r="U688" s="95"/>
      <c r="V688" s="95"/>
      <c r="W688" s="95"/>
      <c r="X688" s="95"/>
      <c r="Y688" s="95"/>
      <c r="Z688" s="95"/>
      <c r="AA688" s="95"/>
      <c r="AB688" s="95"/>
    </row>
    <row r="689" spans="1:28" ht="78" customHeight="1" x14ac:dyDescent="0.25">
      <c r="A689" s="663" t="s">
        <v>447</v>
      </c>
      <c r="B689" s="120" t="s">
        <v>764</v>
      </c>
      <c r="C689" s="120" t="s">
        <v>765</v>
      </c>
      <c r="D689" s="206">
        <v>20</v>
      </c>
      <c r="E689" s="163">
        <v>12</v>
      </c>
      <c r="F689" s="163">
        <v>7</v>
      </c>
      <c r="G689" s="164">
        <f t="shared" si="39"/>
        <v>0.58333333333333337</v>
      </c>
      <c r="H689" s="230" t="s">
        <v>830</v>
      </c>
      <c r="I689" s="95"/>
      <c r="J689" s="95"/>
      <c r="K689" s="95"/>
      <c r="L689" s="95"/>
      <c r="M689" s="95"/>
      <c r="N689" s="95"/>
      <c r="O689" s="95"/>
      <c r="P689" s="95"/>
      <c r="Q689" s="95"/>
      <c r="R689" s="95"/>
      <c r="S689" s="95"/>
      <c r="T689" s="95"/>
      <c r="U689" s="95"/>
      <c r="V689" s="95"/>
      <c r="W689" s="95"/>
      <c r="X689" s="95"/>
      <c r="Y689" s="95"/>
      <c r="Z689" s="95"/>
      <c r="AA689" s="95"/>
      <c r="AB689" s="95"/>
    </row>
    <row r="690" spans="1:28" ht="72" customHeight="1" x14ac:dyDescent="0.25">
      <c r="A690" s="653"/>
      <c r="B690" s="127" t="s">
        <v>767</v>
      </c>
      <c r="C690" s="127" t="s">
        <v>765</v>
      </c>
      <c r="D690" s="209">
        <v>20</v>
      </c>
      <c r="E690" s="30">
        <v>12</v>
      </c>
      <c r="F690" s="30">
        <v>7</v>
      </c>
      <c r="G690" s="164">
        <f t="shared" si="39"/>
        <v>0.58333333333333337</v>
      </c>
      <c r="H690" s="228" t="s">
        <v>823</v>
      </c>
      <c r="I690" s="95"/>
      <c r="J690" s="95"/>
      <c r="K690" s="95"/>
      <c r="L690" s="95"/>
      <c r="M690" s="95"/>
      <c r="N690" s="95"/>
      <c r="O690" s="95"/>
      <c r="P690" s="95"/>
      <c r="Q690" s="95"/>
      <c r="R690" s="95"/>
      <c r="S690" s="95"/>
      <c r="T690" s="95"/>
      <c r="U690" s="95"/>
      <c r="V690" s="95"/>
      <c r="W690" s="95"/>
      <c r="X690" s="95"/>
      <c r="Y690" s="95"/>
      <c r="Z690" s="95"/>
      <c r="AA690" s="95"/>
      <c r="AB690" s="95"/>
    </row>
    <row r="691" spans="1:28" ht="54.75" customHeight="1" x14ac:dyDescent="0.25">
      <c r="A691" s="653"/>
      <c r="B691" s="127" t="s">
        <v>769</v>
      </c>
      <c r="C691" s="127" t="s">
        <v>765</v>
      </c>
      <c r="D691" s="209">
        <v>20</v>
      </c>
      <c r="E691" s="30">
        <v>12</v>
      </c>
      <c r="F691" s="30">
        <v>7</v>
      </c>
      <c r="G691" s="164">
        <f t="shared" si="39"/>
        <v>0.58333333333333337</v>
      </c>
      <c r="H691" s="228" t="s">
        <v>824</v>
      </c>
      <c r="I691" s="95"/>
      <c r="J691" s="95"/>
      <c r="K691" s="95"/>
      <c r="L691" s="95"/>
      <c r="M691" s="95"/>
      <c r="N691" s="95"/>
      <c r="O691" s="95"/>
      <c r="P691" s="95"/>
      <c r="Q691" s="95"/>
      <c r="R691" s="95"/>
      <c r="S691" s="95"/>
      <c r="T691" s="95"/>
      <c r="U691" s="95"/>
      <c r="V691" s="95"/>
      <c r="W691" s="95"/>
      <c r="X691" s="95"/>
      <c r="Y691" s="95"/>
      <c r="Z691" s="95"/>
      <c r="AA691" s="95"/>
      <c r="AB691" s="95"/>
    </row>
    <row r="692" spans="1:28" ht="62.25" customHeight="1" x14ac:dyDescent="0.25">
      <c r="A692" s="653"/>
      <c r="B692" s="127" t="s">
        <v>771</v>
      </c>
      <c r="C692" s="127" t="s">
        <v>177</v>
      </c>
      <c r="D692" s="209">
        <v>20</v>
      </c>
      <c r="E692" s="227">
        <v>0.2</v>
      </c>
      <c r="F692" s="129">
        <v>0.1169</v>
      </c>
      <c r="G692" s="164">
        <f t="shared" si="39"/>
        <v>0.58450000000000002</v>
      </c>
      <c r="H692" s="228" t="s">
        <v>825</v>
      </c>
      <c r="I692" s="95"/>
      <c r="J692" s="95"/>
      <c r="K692" s="95"/>
      <c r="L692" s="95"/>
      <c r="M692" s="95"/>
      <c r="N692" s="95"/>
      <c r="O692" s="95"/>
      <c r="P692" s="95"/>
      <c r="Q692" s="95"/>
      <c r="R692" s="95"/>
      <c r="S692" s="95"/>
      <c r="T692" s="95"/>
      <c r="U692" s="95"/>
      <c r="V692" s="95"/>
      <c r="W692" s="95"/>
      <c r="X692" s="95"/>
      <c r="Y692" s="95"/>
      <c r="Z692" s="95"/>
      <c r="AA692" s="95"/>
      <c r="AB692" s="95"/>
    </row>
    <row r="693" spans="1:28" ht="59.25" customHeight="1" x14ac:dyDescent="0.25">
      <c r="A693" s="654"/>
      <c r="B693" s="135" t="s">
        <v>773</v>
      </c>
      <c r="C693" s="135" t="s">
        <v>765</v>
      </c>
      <c r="D693" s="216">
        <v>20</v>
      </c>
      <c r="E693" s="137">
        <v>12</v>
      </c>
      <c r="F693" s="137">
        <v>7</v>
      </c>
      <c r="G693" s="164">
        <f t="shared" si="39"/>
        <v>0.58333333333333337</v>
      </c>
      <c r="H693" s="229" t="s">
        <v>835</v>
      </c>
      <c r="I693" s="95"/>
      <c r="J693" s="95"/>
      <c r="K693" s="95"/>
      <c r="L693" s="95"/>
      <c r="M693" s="95"/>
      <c r="N693" s="95"/>
      <c r="O693" s="95"/>
      <c r="P693" s="95"/>
      <c r="Q693" s="95"/>
      <c r="R693" s="95"/>
      <c r="S693" s="95"/>
      <c r="T693" s="95"/>
      <c r="U693" s="95"/>
      <c r="V693" s="95"/>
      <c r="W693" s="95"/>
      <c r="X693" s="95"/>
      <c r="Y693" s="95"/>
      <c r="Z693" s="95"/>
      <c r="AA693" s="95"/>
      <c r="AB693" s="95"/>
    </row>
    <row r="694" spans="1:28" ht="59.25" customHeight="1" x14ac:dyDescent="0.25">
      <c r="A694" s="663" t="s">
        <v>448</v>
      </c>
      <c r="B694" s="120" t="s">
        <v>764</v>
      </c>
      <c r="C694" s="120" t="s">
        <v>765</v>
      </c>
      <c r="D694" s="206">
        <v>20</v>
      </c>
      <c r="E694" s="163">
        <v>12</v>
      </c>
      <c r="F694" s="163">
        <v>8</v>
      </c>
      <c r="G694" s="164">
        <f t="shared" si="39"/>
        <v>0.66666666666666663</v>
      </c>
      <c r="H694" s="230" t="s">
        <v>830</v>
      </c>
      <c r="I694" s="95"/>
      <c r="J694" s="95"/>
      <c r="K694" s="95"/>
      <c r="L694" s="95"/>
      <c r="M694" s="95"/>
      <c r="N694" s="95"/>
      <c r="O694" s="95"/>
      <c r="P694" s="95"/>
      <c r="Q694" s="95"/>
      <c r="R694" s="95"/>
      <c r="S694" s="95"/>
      <c r="T694" s="95"/>
      <c r="U694" s="95"/>
      <c r="V694" s="95"/>
      <c r="W694" s="95"/>
      <c r="X694" s="95"/>
      <c r="Y694" s="95"/>
      <c r="Z694" s="95"/>
      <c r="AA694" s="95"/>
      <c r="AB694" s="95"/>
    </row>
    <row r="695" spans="1:28" ht="58.5" customHeight="1" x14ac:dyDescent="0.25">
      <c r="A695" s="653"/>
      <c r="B695" s="127" t="s">
        <v>767</v>
      </c>
      <c r="C695" s="127" t="s">
        <v>765</v>
      </c>
      <c r="D695" s="209">
        <v>20</v>
      </c>
      <c r="E695" s="30">
        <v>12</v>
      </c>
      <c r="F695" s="30">
        <v>8</v>
      </c>
      <c r="G695" s="164">
        <f t="shared" si="39"/>
        <v>0.66666666666666663</v>
      </c>
      <c r="H695" s="228" t="s">
        <v>823</v>
      </c>
      <c r="I695" s="95"/>
      <c r="J695" s="95"/>
      <c r="K695" s="95"/>
      <c r="L695" s="95"/>
      <c r="M695" s="95"/>
      <c r="N695" s="95"/>
      <c r="O695" s="95"/>
      <c r="P695" s="95"/>
      <c r="Q695" s="95"/>
      <c r="R695" s="95"/>
      <c r="S695" s="95"/>
      <c r="T695" s="95"/>
      <c r="U695" s="95"/>
      <c r="V695" s="95"/>
      <c r="W695" s="95"/>
      <c r="X695" s="95"/>
      <c r="Y695" s="95"/>
      <c r="Z695" s="95"/>
      <c r="AA695" s="95"/>
      <c r="AB695" s="95"/>
    </row>
    <row r="696" spans="1:28" ht="74.25" customHeight="1" x14ac:dyDescent="0.25">
      <c r="A696" s="653"/>
      <c r="B696" s="127" t="s">
        <v>769</v>
      </c>
      <c r="C696" s="127" t="s">
        <v>765</v>
      </c>
      <c r="D696" s="209">
        <v>20</v>
      </c>
      <c r="E696" s="30">
        <v>12</v>
      </c>
      <c r="F696" s="30">
        <v>8</v>
      </c>
      <c r="G696" s="164">
        <f t="shared" si="39"/>
        <v>0.66666666666666663</v>
      </c>
      <c r="H696" s="228" t="s">
        <v>824</v>
      </c>
      <c r="I696" s="95"/>
      <c r="J696" s="95"/>
      <c r="K696" s="95"/>
      <c r="L696" s="95"/>
      <c r="M696" s="95"/>
      <c r="N696" s="95"/>
      <c r="O696" s="95"/>
      <c r="P696" s="95"/>
      <c r="Q696" s="95"/>
      <c r="R696" s="95"/>
      <c r="S696" s="95"/>
      <c r="T696" s="95"/>
      <c r="U696" s="95"/>
      <c r="V696" s="95"/>
      <c r="W696" s="95"/>
      <c r="X696" s="95"/>
      <c r="Y696" s="95"/>
      <c r="Z696" s="95"/>
      <c r="AA696" s="95"/>
      <c r="AB696" s="95"/>
    </row>
    <row r="697" spans="1:28" ht="59.25" customHeight="1" x14ac:dyDescent="0.25">
      <c r="A697" s="653"/>
      <c r="B697" s="127" t="s">
        <v>771</v>
      </c>
      <c r="C697" s="127" t="s">
        <v>177</v>
      </c>
      <c r="D697" s="209">
        <v>20</v>
      </c>
      <c r="E697" s="227">
        <v>0.2</v>
      </c>
      <c r="F697" s="129">
        <v>0.1336</v>
      </c>
      <c r="G697" s="164">
        <f t="shared" si="39"/>
        <v>0.66799999999999993</v>
      </c>
      <c r="H697" s="228" t="s">
        <v>825</v>
      </c>
      <c r="I697" s="95"/>
      <c r="J697" s="95"/>
      <c r="K697" s="95"/>
      <c r="L697" s="95"/>
      <c r="M697" s="95"/>
      <c r="N697" s="95"/>
      <c r="O697" s="95"/>
      <c r="P697" s="95"/>
      <c r="Q697" s="95"/>
      <c r="R697" s="95"/>
      <c r="S697" s="95"/>
      <c r="T697" s="95"/>
      <c r="U697" s="95"/>
      <c r="V697" s="95"/>
      <c r="W697" s="95"/>
      <c r="X697" s="95"/>
      <c r="Y697" s="95"/>
      <c r="Z697" s="95"/>
      <c r="AA697" s="95"/>
      <c r="AB697" s="95"/>
    </row>
    <row r="698" spans="1:28" ht="83.25" customHeight="1" thickBot="1" x14ac:dyDescent="0.3">
      <c r="A698" s="654"/>
      <c r="B698" s="135" t="s">
        <v>773</v>
      </c>
      <c r="C698" s="135" t="s">
        <v>765</v>
      </c>
      <c r="D698" s="216">
        <v>20</v>
      </c>
      <c r="E698" s="137">
        <v>12</v>
      </c>
      <c r="F698" s="137">
        <v>8</v>
      </c>
      <c r="G698" s="164">
        <f t="shared" si="39"/>
        <v>0.66666666666666663</v>
      </c>
      <c r="H698" s="229" t="s">
        <v>835</v>
      </c>
      <c r="I698" s="95"/>
      <c r="J698" s="95"/>
      <c r="K698" s="95"/>
      <c r="L698" s="95"/>
      <c r="M698" s="95"/>
      <c r="N698" s="95"/>
      <c r="O698" s="95"/>
      <c r="P698" s="95"/>
      <c r="Q698" s="95"/>
      <c r="R698" s="95"/>
      <c r="S698" s="95"/>
      <c r="T698" s="95"/>
      <c r="U698" s="95"/>
      <c r="V698" s="95"/>
      <c r="W698" s="95"/>
      <c r="X698" s="95"/>
      <c r="Y698" s="95"/>
      <c r="Z698" s="95"/>
      <c r="AA698" s="95"/>
      <c r="AB698" s="95"/>
    </row>
    <row r="699" spans="1:28" ht="55.5" customHeight="1" x14ac:dyDescent="0.25">
      <c r="A699" s="663" t="s">
        <v>449</v>
      </c>
      <c r="B699" s="120" t="s">
        <v>764</v>
      </c>
      <c r="C699" s="120" t="s">
        <v>765</v>
      </c>
      <c r="D699" s="206">
        <v>20</v>
      </c>
      <c r="E699" s="163">
        <v>12</v>
      </c>
      <c r="F699" s="163">
        <v>9</v>
      </c>
      <c r="G699" s="164">
        <f t="shared" ref="G699:G703" si="40">F699/E699</f>
        <v>0.75</v>
      </c>
      <c r="H699" s="230" t="s">
        <v>830</v>
      </c>
      <c r="I699" s="95"/>
      <c r="J699" s="95"/>
      <c r="K699" s="95"/>
      <c r="L699" s="95"/>
      <c r="M699" s="95"/>
      <c r="N699" s="95"/>
      <c r="O699" s="95"/>
      <c r="P699" s="95"/>
      <c r="Q699" s="95"/>
      <c r="R699" s="95"/>
      <c r="S699" s="95"/>
      <c r="T699" s="95"/>
      <c r="U699" s="95"/>
      <c r="V699" s="95"/>
      <c r="W699" s="95"/>
      <c r="X699" s="95"/>
      <c r="Y699" s="95"/>
      <c r="Z699" s="95"/>
      <c r="AA699" s="95"/>
      <c r="AB699" s="95"/>
    </row>
    <row r="700" spans="1:28" s="232" customFormat="1" ht="54.75" customHeight="1" x14ac:dyDescent="0.25">
      <c r="A700" s="653"/>
      <c r="B700" s="127" t="s">
        <v>767</v>
      </c>
      <c r="C700" s="127" t="s">
        <v>765</v>
      </c>
      <c r="D700" s="209">
        <v>20</v>
      </c>
      <c r="E700" s="30">
        <v>12</v>
      </c>
      <c r="F700" s="30">
        <v>9</v>
      </c>
      <c r="G700" s="164">
        <f t="shared" si="40"/>
        <v>0.75</v>
      </c>
      <c r="H700" s="228" t="s">
        <v>823</v>
      </c>
      <c r="I700" s="95"/>
      <c r="J700" s="95"/>
      <c r="K700" s="95"/>
      <c r="L700" s="95"/>
      <c r="M700" s="95"/>
      <c r="N700" s="95"/>
      <c r="O700" s="95"/>
      <c r="P700" s="95"/>
      <c r="Q700" s="95"/>
      <c r="R700" s="95"/>
      <c r="S700" s="95"/>
      <c r="T700" s="95"/>
      <c r="U700" s="95"/>
      <c r="V700" s="95"/>
      <c r="W700" s="95"/>
      <c r="X700" s="95"/>
      <c r="Y700" s="95"/>
      <c r="Z700" s="95"/>
      <c r="AA700" s="95"/>
      <c r="AB700" s="95"/>
    </row>
    <row r="701" spans="1:28" s="232" customFormat="1" ht="47.25" customHeight="1" x14ac:dyDescent="0.25">
      <c r="A701" s="653"/>
      <c r="B701" s="127" t="s">
        <v>769</v>
      </c>
      <c r="C701" s="127" t="s">
        <v>765</v>
      </c>
      <c r="D701" s="209">
        <v>20</v>
      </c>
      <c r="E701" s="30">
        <v>12</v>
      </c>
      <c r="F701" s="30">
        <v>9</v>
      </c>
      <c r="G701" s="164">
        <f t="shared" si="40"/>
        <v>0.75</v>
      </c>
      <c r="H701" s="228" t="s">
        <v>824</v>
      </c>
      <c r="I701" s="95"/>
      <c r="J701" s="95"/>
      <c r="K701" s="95"/>
      <c r="L701" s="95"/>
      <c r="M701" s="95"/>
      <c r="N701" s="95"/>
      <c r="O701" s="95"/>
      <c r="P701" s="95"/>
      <c r="Q701" s="95"/>
      <c r="R701" s="95"/>
      <c r="S701" s="95"/>
      <c r="T701" s="95"/>
      <c r="U701" s="95"/>
      <c r="V701" s="95"/>
      <c r="W701" s="95"/>
      <c r="X701" s="95"/>
      <c r="Y701" s="95"/>
      <c r="Z701" s="95"/>
      <c r="AA701" s="95"/>
      <c r="AB701" s="95"/>
    </row>
    <row r="702" spans="1:28" s="232" customFormat="1" ht="73.5" customHeight="1" x14ac:dyDescent="0.25">
      <c r="A702" s="653"/>
      <c r="B702" s="127" t="s">
        <v>771</v>
      </c>
      <c r="C702" s="127" t="s">
        <v>177</v>
      </c>
      <c r="D702" s="209">
        <v>20</v>
      </c>
      <c r="E702" s="227">
        <v>0.2</v>
      </c>
      <c r="F702" s="129">
        <v>0.14960000000000001</v>
      </c>
      <c r="G702" s="164">
        <f t="shared" si="40"/>
        <v>0.748</v>
      </c>
      <c r="H702" s="228" t="s">
        <v>825</v>
      </c>
      <c r="I702" s="95"/>
      <c r="J702" s="95"/>
      <c r="K702" s="95"/>
      <c r="L702" s="95"/>
      <c r="M702" s="95"/>
      <c r="N702" s="95"/>
      <c r="O702" s="95"/>
      <c r="P702" s="95"/>
      <c r="Q702" s="95"/>
      <c r="R702" s="95"/>
      <c r="S702" s="95"/>
      <c r="T702" s="95"/>
      <c r="U702" s="95"/>
      <c r="V702" s="95"/>
      <c r="W702" s="95"/>
      <c r="X702" s="95"/>
      <c r="Y702" s="95"/>
      <c r="Z702" s="95"/>
      <c r="AA702" s="95"/>
      <c r="AB702" s="95"/>
    </row>
    <row r="703" spans="1:28" s="232" customFormat="1" ht="63" customHeight="1" thickBot="1" x14ac:dyDescent="0.3">
      <c r="A703" s="654"/>
      <c r="B703" s="135" t="s">
        <v>773</v>
      </c>
      <c r="C703" s="135" t="s">
        <v>765</v>
      </c>
      <c r="D703" s="216">
        <v>20</v>
      </c>
      <c r="E703" s="137">
        <v>12</v>
      </c>
      <c r="F703" s="137">
        <v>9</v>
      </c>
      <c r="G703" s="164">
        <f t="shared" si="40"/>
        <v>0.75</v>
      </c>
      <c r="H703" s="229" t="s">
        <v>835</v>
      </c>
      <c r="I703" s="95"/>
      <c r="J703" s="95"/>
      <c r="K703" s="95"/>
      <c r="L703" s="95"/>
      <c r="M703" s="95"/>
      <c r="N703" s="95"/>
      <c r="O703" s="95"/>
      <c r="P703" s="95"/>
      <c r="Q703" s="95"/>
      <c r="R703" s="95"/>
      <c r="S703" s="95"/>
      <c r="T703" s="95"/>
      <c r="U703" s="95"/>
      <c r="V703" s="95"/>
      <c r="W703" s="95"/>
      <c r="X703" s="95"/>
      <c r="Y703" s="95"/>
      <c r="Z703" s="95"/>
      <c r="AA703" s="95"/>
      <c r="AB703" s="95"/>
    </row>
    <row r="704" spans="1:28" ht="15.75" hidden="1" customHeight="1" x14ac:dyDescent="0.25">
      <c r="A704" s="108" t="s">
        <v>450</v>
      </c>
      <c r="B704" s="100"/>
      <c r="C704" s="100"/>
      <c r="D704" s="100"/>
      <c r="E704" s="100"/>
      <c r="F704" s="100"/>
      <c r="G704" s="100" t="e">
        <f t="shared" si="39"/>
        <v>#DIV/0!</v>
      </c>
      <c r="H704" s="115"/>
      <c r="I704" s="95"/>
      <c r="J704" s="95"/>
      <c r="K704" s="95"/>
      <c r="L704" s="95"/>
      <c r="M704" s="95"/>
      <c r="N704" s="95"/>
      <c r="O704" s="95"/>
      <c r="P704" s="95"/>
      <c r="Q704" s="95"/>
      <c r="R704" s="95"/>
      <c r="S704" s="95"/>
      <c r="T704" s="95"/>
      <c r="U704" s="95"/>
      <c r="V704" s="95"/>
      <c r="W704" s="95"/>
      <c r="X704" s="95"/>
      <c r="Y704" s="95"/>
      <c r="Z704" s="95"/>
      <c r="AA704" s="95"/>
      <c r="AB704" s="95"/>
    </row>
    <row r="705" spans="1:28" ht="15.75" hidden="1" customHeight="1" x14ac:dyDescent="0.25">
      <c r="A705" s="108" t="s">
        <v>451</v>
      </c>
      <c r="B705" s="100"/>
      <c r="C705" s="100"/>
      <c r="D705" s="100"/>
      <c r="E705" s="100"/>
      <c r="F705" s="100"/>
      <c r="G705" s="100" t="e">
        <f t="shared" si="39"/>
        <v>#DIV/0!</v>
      </c>
      <c r="H705" s="115"/>
      <c r="I705" s="95"/>
      <c r="J705" s="95"/>
      <c r="K705" s="95"/>
      <c r="L705" s="95"/>
      <c r="M705" s="95"/>
      <c r="N705" s="95"/>
      <c r="O705" s="95"/>
      <c r="P705" s="95"/>
      <c r="Q705" s="95"/>
      <c r="R705" s="95"/>
      <c r="S705" s="95"/>
      <c r="T705" s="95"/>
      <c r="U705" s="95"/>
      <c r="V705" s="95"/>
      <c r="W705" s="95"/>
      <c r="X705" s="95"/>
      <c r="Y705" s="95"/>
      <c r="Z705" s="95"/>
      <c r="AA705" s="95"/>
      <c r="AB705" s="95"/>
    </row>
    <row r="706" spans="1:28" ht="15.75" hidden="1" customHeight="1" thickBot="1" x14ac:dyDescent="0.3">
      <c r="A706" s="111" t="s">
        <v>452</v>
      </c>
      <c r="B706" s="105"/>
      <c r="C706" s="105"/>
      <c r="D706" s="105"/>
      <c r="E706" s="105"/>
      <c r="F706" s="105"/>
      <c r="G706" s="105" t="e">
        <f t="shared" si="39"/>
        <v>#DIV/0!</v>
      </c>
      <c r="H706" s="166"/>
      <c r="I706" s="95"/>
      <c r="J706" s="95"/>
      <c r="K706" s="95"/>
      <c r="L706" s="95"/>
      <c r="M706" s="95"/>
      <c r="N706" s="95"/>
      <c r="O706" s="95"/>
      <c r="P706" s="95"/>
      <c r="Q706" s="95"/>
      <c r="R706" s="95"/>
      <c r="S706" s="95"/>
      <c r="T706" s="95"/>
      <c r="U706" s="95"/>
      <c r="V706" s="95"/>
      <c r="W706" s="95"/>
      <c r="X706" s="95"/>
      <c r="Y706" s="95"/>
      <c r="Z706" s="95"/>
      <c r="AA706" s="95"/>
      <c r="AB706" s="95"/>
    </row>
    <row r="707" spans="1:28" ht="15.75" customHeight="1" x14ac:dyDescent="0.25">
      <c r="A707" s="95"/>
      <c r="B707" s="95"/>
      <c r="C707" s="95"/>
      <c r="D707" s="95"/>
      <c r="E707" s="95"/>
      <c r="F707" s="95"/>
      <c r="G707" s="95"/>
      <c r="H707" s="95"/>
      <c r="I707" s="95"/>
      <c r="J707" s="95"/>
      <c r="K707" s="95"/>
      <c r="L707" s="95"/>
      <c r="M707" s="95"/>
      <c r="N707" s="95"/>
      <c r="O707" s="95"/>
      <c r="P707" s="95"/>
      <c r="Q707" s="95"/>
      <c r="R707" s="95"/>
      <c r="S707" s="95"/>
      <c r="T707" s="95"/>
      <c r="U707" s="95"/>
      <c r="V707" s="95"/>
      <c r="W707" s="95"/>
      <c r="X707" s="95"/>
      <c r="Y707" s="95"/>
      <c r="Z707" s="95"/>
      <c r="AA707" s="95"/>
      <c r="AB707" s="95"/>
    </row>
    <row r="708" spans="1:28" ht="15.75" hidden="1" customHeight="1" x14ac:dyDescent="0.3">
      <c r="A708" s="661" t="s">
        <v>840</v>
      </c>
      <c r="B708" s="469"/>
      <c r="C708" s="469"/>
      <c r="D708" s="469"/>
      <c r="E708" s="469"/>
      <c r="F708" s="469"/>
      <c r="G708" s="469"/>
      <c r="H708" s="561"/>
      <c r="I708" s="95"/>
      <c r="J708" s="95"/>
      <c r="K708" s="95"/>
      <c r="L708" s="95"/>
      <c r="M708" s="95"/>
      <c r="N708" s="95"/>
      <c r="O708" s="95"/>
      <c r="P708" s="95"/>
      <c r="Q708" s="95"/>
      <c r="R708" s="95"/>
      <c r="S708" s="95"/>
      <c r="T708" s="95"/>
      <c r="U708" s="95"/>
      <c r="V708" s="95"/>
      <c r="W708" s="95"/>
      <c r="X708" s="95"/>
      <c r="Y708" s="95"/>
      <c r="Z708" s="95"/>
      <c r="AA708" s="95"/>
      <c r="AB708" s="95"/>
    </row>
    <row r="709" spans="1:28" ht="63.75" hidden="1" customHeight="1" x14ac:dyDescent="0.25">
      <c r="A709" s="96" t="s">
        <v>29</v>
      </c>
      <c r="B709" s="97" t="s">
        <v>760</v>
      </c>
      <c r="C709" s="220" t="s">
        <v>468</v>
      </c>
      <c r="D709" s="220" t="s">
        <v>692</v>
      </c>
      <c r="E709" s="220" t="s">
        <v>841</v>
      </c>
      <c r="F709" s="220" t="s">
        <v>842</v>
      </c>
      <c r="G709" s="220" t="s">
        <v>843</v>
      </c>
      <c r="H709" s="98" t="s">
        <v>700</v>
      </c>
      <c r="I709" s="95"/>
      <c r="J709" s="95"/>
      <c r="K709" s="95"/>
      <c r="L709" s="95"/>
      <c r="M709" s="95"/>
      <c r="N709" s="95"/>
      <c r="O709" s="95"/>
      <c r="P709" s="95"/>
      <c r="Q709" s="95"/>
      <c r="R709" s="95"/>
      <c r="S709" s="95"/>
      <c r="T709" s="95"/>
      <c r="U709" s="95"/>
      <c r="V709" s="95"/>
      <c r="W709" s="95"/>
      <c r="X709" s="95"/>
      <c r="Y709" s="95"/>
      <c r="Z709" s="95"/>
      <c r="AA709" s="95"/>
      <c r="AB709" s="95"/>
    </row>
    <row r="710" spans="1:28" ht="15.75" hidden="1" customHeight="1" x14ac:dyDescent="0.25">
      <c r="A710" s="108" t="s">
        <v>454</v>
      </c>
      <c r="B710" s="100"/>
      <c r="C710" s="100"/>
      <c r="D710" s="100"/>
      <c r="E710" s="100"/>
      <c r="F710" s="100"/>
      <c r="G710" s="100" t="e">
        <f t="shared" ref="G710:G721" si="41">F710/E710</f>
        <v>#DIV/0!</v>
      </c>
      <c r="H710" s="115"/>
      <c r="I710" s="95"/>
      <c r="J710" s="95"/>
      <c r="K710" s="95"/>
      <c r="L710" s="95"/>
      <c r="M710" s="95"/>
      <c r="N710" s="95"/>
      <c r="O710" s="95"/>
      <c r="P710" s="95"/>
      <c r="Q710" s="95"/>
      <c r="R710" s="95"/>
      <c r="S710" s="95"/>
      <c r="T710" s="95"/>
      <c r="U710" s="95"/>
      <c r="V710" s="95"/>
      <c r="W710" s="95"/>
      <c r="X710" s="95"/>
      <c r="Y710" s="95"/>
      <c r="Z710" s="95"/>
      <c r="AA710" s="95"/>
      <c r="AB710" s="95"/>
    </row>
    <row r="711" spans="1:28" ht="15.75" hidden="1" customHeight="1" x14ac:dyDescent="0.25">
      <c r="A711" s="108" t="s">
        <v>456</v>
      </c>
      <c r="B711" s="100"/>
      <c r="C711" s="100"/>
      <c r="D711" s="100"/>
      <c r="E711" s="100"/>
      <c r="F711" s="100"/>
      <c r="G711" s="100" t="e">
        <f t="shared" si="41"/>
        <v>#DIV/0!</v>
      </c>
      <c r="H711" s="115"/>
      <c r="I711" s="95"/>
      <c r="J711" s="95"/>
      <c r="K711" s="95"/>
      <c r="L711" s="95"/>
      <c r="M711" s="95"/>
      <c r="N711" s="95"/>
      <c r="O711" s="95"/>
      <c r="P711" s="95"/>
      <c r="Q711" s="95"/>
      <c r="R711" s="95"/>
      <c r="S711" s="95"/>
      <c r="T711" s="95"/>
      <c r="U711" s="95"/>
      <c r="V711" s="95"/>
      <c r="W711" s="95"/>
      <c r="X711" s="95"/>
      <c r="Y711" s="95"/>
      <c r="Z711" s="95"/>
      <c r="AA711" s="95"/>
      <c r="AB711" s="95"/>
    </row>
    <row r="712" spans="1:28" ht="15.75" hidden="1" customHeight="1" x14ac:dyDescent="0.25">
      <c r="A712" s="108" t="s">
        <v>457</v>
      </c>
      <c r="B712" s="100"/>
      <c r="C712" s="100"/>
      <c r="D712" s="100"/>
      <c r="E712" s="100"/>
      <c r="F712" s="100"/>
      <c r="G712" s="100" t="e">
        <f t="shared" si="41"/>
        <v>#DIV/0!</v>
      </c>
      <c r="H712" s="115"/>
      <c r="I712" s="95"/>
      <c r="J712" s="95"/>
      <c r="K712" s="95"/>
      <c r="L712" s="95"/>
      <c r="M712" s="95"/>
      <c r="N712" s="95"/>
      <c r="O712" s="95"/>
      <c r="P712" s="95"/>
      <c r="Q712" s="95"/>
      <c r="R712" s="95"/>
      <c r="S712" s="95"/>
      <c r="T712" s="95"/>
      <c r="U712" s="95"/>
      <c r="V712" s="95"/>
      <c r="W712" s="95"/>
      <c r="X712" s="95"/>
      <c r="Y712" s="95"/>
      <c r="Z712" s="95"/>
      <c r="AA712" s="95"/>
      <c r="AB712" s="95"/>
    </row>
    <row r="713" spans="1:28" ht="15.75" hidden="1" customHeight="1" x14ac:dyDescent="0.25">
      <c r="A713" s="108" t="s">
        <v>458</v>
      </c>
      <c r="B713" s="100"/>
      <c r="C713" s="100"/>
      <c r="D713" s="100"/>
      <c r="E713" s="100"/>
      <c r="F713" s="100"/>
      <c r="G713" s="100" t="e">
        <f t="shared" si="41"/>
        <v>#DIV/0!</v>
      </c>
      <c r="H713" s="115"/>
      <c r="I713" s="95"/>
      <c r="J713" s="95"/>
      <c r="K713" s="95"/>
      <c r="L713" s="95"/>
      <c r="M713" s="95"/>
      <c r="N713" s="95"/>
      <c r="O713" s="95"/>
      <c r="P713" s="95"/>
      <c r="Q713" s="95"/>
      <c r="R713" s="95"/>
      <c r="S713" s="95"/>
      <c r="T713" s="95"/>
      <c r="U713" s="95"/>
      <c r="V713" s="95"/>
      <c r="W713" s="95"/>
      <c r="X713" s="95"/>
      <c r="Y713" s="95"/>
      <c r="Z713" s="95"/>
      <c r="AA713" s="95"/>
      <c r="AB713" s="95"/>
    </row>
    <row r="714" spans="1:28" ht="15.75" hidden="1" customHeight="1" x14ac:dyDescent="0.25">
      <c r="A714" s="108" t="s">
        <v>459</v>
      </c>
      <c r="B714" s="100"/>
      <c r="C714" s="100"/>
      <c r="D714" s="100"/>
      <c r="E714" s="100"/>
      <c r="F714" s="100"/>
      <c r="G714" s="100" t="e">
        <f t="shared" si="41"/>
        <v>#DIV/0!</v>
      </c>
      <c r="H714" s="115"/>
      <c r="I714" s="95"/>
      <c r="J714" s="95"/>
      <c r="K714" s="95"/>
      <c r="L714" s="95"/>
      <c r="M714" s="95"/>
      <c r="N714" s="95"/>
      <c r="O714" s="95"/>
      <c r="P714" s="95"/>
      <c r="Q714" s="95"/>
      <c r="R714" s="95"/>
      <c r="S714" s="95"/>
      <c r="T714" s="95"/>
      <c r="U714" s="95"/>
      <c r="V714" s="95"/>
      <c r="W714" s="95"/>
      <c r="X714" s="95"/>
      <c r="Y714" s="95"/>
      <c r="Z714" s="95"/>
      <c r="AA714" s="95"/>
      <c r="AB714" s="95"/>
    </row>
    <row r="715" spans="1:28" ht="15.75" hidden="1" customHeight="1" x14ac:dyDescent="0.25">
      <c r="A715" s="108" t="s">
        <v>460</v>
      </c>
      <c r="B715" s="100"/>
      <c r="C715" s="100"/>
      <c r="D715" s="100"/>
      <c r="E715" s="100"/>
      <c r="F715" s="100"/>
      <c r="G715" s="100" t="e">
        <f t="shared" si="41"/>
        <v>#DIV/0!</v>
      </c>
      <c r="H715" s="115"/>
      <c r="I715" s="95"/>
      <c r="J715" s="95"/>
      <c r="K715" s="95"/>
      <c r="L715" s="95"/>
      <c r="M715" s="95"/>
      <c r="N715" s="95"/>
      <c r="O715" s="95"/>
      <c r="P715" s="95"/>
      <c r="Q715" s="95"/>
      <c r="R715" s="95"/>
      <c r="S715" s="95"/>
      <c r="T715" s="95"/>
      <c r="U715" s="95"/>
      <c r="V715" s="95"/>
      <c r="W715" s="95"/>
      <c r="X715" s="95"/>
      <c r="Y715" s="95"/>
      <c r="Z715" s="95"/>
      <c r="AA715" s="95"/>
      <c r="AB715" s="95"/>
    </row>
    <row r="716" spans="1:28" ht="15.75" hidden="1" customHeight="1" x14ac:dyDescent="0.25">
      <c r="A716" s="108" t="s">
        <v>447</v>
      </c>
      <c r="B716" s="100"/>
      <c r="C716" s="100"/>
      <c r="D716" s="100"/>
      <c r="E716" s="100"/>
      <c r="F716" s="100"/>
      <c r="G716" s="100" t="e">
        <f t="shared" si="41"/>
        <v>#DIV/0!</v>
      </c>
      <c r="H716" s="115"/>
      <c r="I716" s="95"/>
      <c r="J716" s="95"/>
      <c r="K716" s="95"/>
      <c r="L716" s="95"/>
      <c r="M716" s="95"/>
      <c r="N716" s="95"/>
      <c r="O716" s="95"/>
      <c r="P716" s="95"/>
      <c r="Q716" s="95"/>
      <c r="R716" s="95"/>
      <c r="S716" s="95"/>
      <c r="T716" s="95"/>
      <c r="U716" s="95"/>
      <c r="V716" s="95"/>
      <c r="W716" s="95"/>
      <c r="X716" s="95"/>
      <c r="Y716" s="95"/>
      <c r="Z716" s="95"/>
      <c r="AA716" s="95"/>
      <c r="AB716" s="95"/>
    </row>
    <row r="717" spans="1:28" ht="15.75" hidden="1" customHeight="1" x14ac:dyDescent="0.25">
      <c r="A717" s="108" t="s">
        <v>448</v>
      </c>
      <c r="B717" s="100"/>
      <c r="C717" s="100"/>
      <c r="D717" s="100"/>
      <c r="E717" s="100"/>
      <c r="F717" s="100"/>
      <c r="G717" s="100" t="e">
        <f t="shared" si="41"/>
        <v>#DIV/0!</v>
      </c>
      <c r="H717" s="115"/>
      <c r="I717" s="95"/>
      <c r="J717" s="95"/>
      <c r="K717" s="95"/>
      <c r="L717" s="95"/>
      <c r="M717" s="95"/>
      <c r="N717" s="95"/>
      <c r="O717" s="95"/>
      <c r="P717" s="95"/>
      <c r="Q717" s="95"/>
      <c r="R717" s="95"/>
      <c r="S717" s="95"/>
      <c r="T717" s="95"/>
      <c r="U717" s="95"/>
      <c r="V717" s="95"/>
      <c r="W717" s="95"/>
      <c r="X717" s="95"/>
      <c r="Y717" s="95"/>
      <c r="Z717" s="95"/>
      <c r="AA717" s="95"/>
      <c r="AB717" s="95"/>
    </row>
    <row r="718" spans="1:28" ht="15.75" hidden="1" customHeight="1" x14ac:dyDescent="0.25">
      <c r="A718" s="108" t="s">
        <v>449</v>
      </c>
      <c r="B718" s="100"/>
      <c r="C718" s="100"/>
      <c r="D718" s="100"/>
      <c r="E718" s="100"/>
      <c r="F718" s="100"/>
      <c r="G718" s="100" t="e">
        <f t="shared" si="41"/>
        <v>#DIV/0!</v>
      </c>
      <c r="H718" s="115"/>
      <c r="I718" s="95"/>
      <c r="J718" s="95"/>
      <c r="K718" s="95"/>
      <c r="L718" s="95"/>
      <c r="M718" s="95"/>
      <c r="N718" s="95"/>
      <c r="O718" s="95"/>
      <c r="P718" s="95"/>
      <c r="Q718" s="95"/>
      <c r="R718" s="95"/>
      <c r="S718" s="95"/>
      <c r="T718" s="95"/>
      <c r="U718" s="95"/>
      <c r="V718" s="95"/>
      <c r="W718" s="95"/>
      <c r="X718" s="95"/>
      <c r="Y718" s="95"/>
      <c r="Z718" s="95"/>
      <c r="AA718" s="95"/>
      <c r="AB718" s="95"/>
    </row>
    <row r="719" spans="1:28" ht="15.75" hidden="1" customHeight="1" x14ac:dyDescent="0.25">
      <c r="A719" s="108" t="s">
        <v>450</v>
      </c>
      <c r="B719" s="100"/>
      <c r="C719" s="100"/>
      <c r="D719" s="100"/>
      <c r="E719" s="100"/>
      <c r="F719" s="100"/>
      <c r="G719" s="100" t="e">
        <f t="shared" si="41"/>
        <v>#DIV/0!</v>
      </c>
      <c r="H719" s="115"/>
      <c r="I719" s="95"/>
      <c r="J719" s="95"/>
      <c r="K719" s="95"/>
      <c r="L719" s="95"/>
      <c r="M719" s="95"/>
      <c r="N719" s="95"/>
      <c r="O719" s="95"/>
      <c r="P719" s="95"/>
      <c r="Q719" s="95"/>
      <c r="R719" s="95"/>
      <c r="S719" s="95"/>
      <c r="T719" s="95"/>
      <c r="U719" s="95"/>
      <c r="V719" s="95"/>
      <c r="W719" s="95"/>
      <c r="X719" s="95"/>
      <c r="Y719" s="95"/>
      <c r="Z719" s="95"/>
      <c r="AA719" s="95"/>
      <c r="AB719" s="95"/>
    </row>
    <row r="720" spans="1:28" ht="15.75" hidden="1" customHeight="1" x14ac:dyDescent="0.25">
      <c r="A720" s="108" t="s">
        <v>451</v>
      </c>
      <c r="B720" s="100"/>
      <c r="C720" s="100"/>
      <c r="D720" s="100"/>
      <c r="E720" s="100"/>
      <c r="F720" s="100"/>
      <c r="G720" s="100" t="e">
        <f t="shared" si="41"/>
        <v>#DIV/0!</v>
      </c>
      <c r="H720" s="115"/>
      <c r="I720" s="95"/>
      <c r="J720" s="95"/>
      <c r="K720" s="95"/>
      <c r="L720" s="95"/>
      <c r="M720" s="95"/>
      <c r="N720" s="95"/>
      <c r="O720" s="95"/>
      <c r="P720" s="95"/>
      <c r="Q720" s="95"/>
      <c r="R720" s="95"/>
      <c r="S720" s="95"/>
      <c r="T720" s="95"/>
      <c r="U720" s="95"/>
      <c r="V720" s="95"/>
      <c r="W720" s="95"/>
      <c r="X720" s="95"/>
      <c r="Y720" s="95"/>
      <c r="Z720" s="95"/>
      <c r="AA720" s="95"/>
      <c r="AB720" s="95"/>
    </row>
    <row r="721" spans="1:28" ht="15.75" hidden="1" customHeight="1" x14ac:dyDescent="0.25">
      <c r="A721" s="111" t="s">
        <v>452</v>
      </c>
      <c r="B721" s="105"/>
      <c r="C721" s="105"/>
      <c r="D721" s="105"/>
      <c r="E721" s="105"/>
      <c r="F721" s="105"/>
      <c r="G721" s="105" t="e">
        <f t="shared" si="41"/>
        <v>#DIV/0!</v>
      </c>
      <c r="H721" s="166"/>
      <c r="I721" s="95"/>
      <c r="J721" s="95"/>
      <c r="K721" s="95"/>
      <c r="L721" s="95"/>
      <c r="M721" s="95"/>
      <c r="N721" s="95"/>
      <c r="O721" s="95"/>
      <c r="P721" s="95"/>
      <c r="Q721" s="95"/>
      <c r="R721" s="95"/>
      <c r="S721" s="95"/>
      <c r="T721" s="95"/>
      <c r="U721" s="95"/>
      <c r="V721" s="95"/>
      <c r="W721" s="95"/>
      <c r="X721" s="95"/>
      <c r="Y721" s="95"/>
      <c r="Z721" s="95"/>
      <c r="AA721" s="95"/>
      <c r="AB721" s="95"/>
    </row>
    <row r="722" spans="1:28" ht="26.25" customHeight="1" x14ac:dyDescent="0.25">
      <c r="A722" s="94" t="s">
        <v>182</v>
      </c>
      <c r="B722" s="92"/>
      <c r="C722" s="92"/>
      <c r="D722" s="92"/>
      <c r="E722" s="93"/>
      <c r="F722" s="93"/>
      <c r="G722" s="93"/>
      <c r="H722" s="93"/>
      <c r="I722" s="93"/>
      <c r="J722" s="93"/>
      <c r="K722" s="93"/>
      <c r="L722" s="93"/>
      <c r="M722" s="93"/>
      <c r="N722" s="93"/>
      <c r="O722" s="93"/>
      <c r="P722" s="93"/>
      <c r="Q722" s="93"/>
      <c r="R722" s="93"/>
      <c r="S722" s="93"/>
      <c r="T722" s="93"/>
      <c r="U722" s="93"/>
      <c r="V722" s="93"/>
      <c r="W722" s="93"/>
      <c r="X722" s="92"/>
      <c r="Y722" s="92"/>
      <c r="Z722" s="92"/>
      <c r="AA722" s="92"/>
      <c r="AB722" s="92"/>
    </row>
    <row r="723" spans="1:28" ht="15.75" customHeight="1" x14ac:dyDescent="0.25">
      <c r="A723" s="28" t="s">
        <v>183</v>
      </c>
      <c r="B723" s="494" t="s">
        <v>184</v>
      </c>
      <c r="C723" s="473"/>
      <c r="D723" s="473"/>
      <c r="E723" s="473"/>
      <c r="F723" s="473"/>
      <c r="G723" s="473"/>
      <c r="H723" s="474"/>
      <c r="I723" s="495" t="s">
        <v>185</v>
      </c>
      <c r="J723" s="473"/>
      <c r="K723" s="473"/>
      <c r="L723" s="473"/>
      <c r="M723" s="473"/>
      <c r="N723" s="473"/>
      <c r="O723" s="474"/>
      <c r="P723" s="95"/>
      <c r="Q723" s="95"/>
      <c r="R723" s="95"/>
      <c r="S723" s="95"/>
      <c r="T723" s="95"/>
      <c r="U723" s="95"/>
      <c r="V723" s="95"/>
      <c r="W723" s="95"/>
      <c r="X723" s="95"/>
      <c r="Y723" s="95"/>
      <c r="Z723" s="95"/>
      <c r="AA723" s="95"/>
      <c r="AB723" s="95"/>
    </row>
    <row r="724" spans="1:28" ht="15.75" customHeight="1" x14ac:dyDescent="0.25">
      <c r="A724" s="30">
        <v>13</v>
      </c>
      <c r="B724" s="472" t="s">
        <v>186</v>
      </c>
      <c r="C724" s="473"/>
      <c r="D724" s="473"/>
      <c r="E724" s="473"/>
      <c r="F724" s="473"/>
      <c r="G724" s="473"/>
      <c r="H724" s="474"/>
      <c r="I724" s="472" t="s">
        <v>187</v>
      </c>
      <c r="J724" s="473"/>
      <c r="K724" s="473"/>
      <c r="L724" s="473"/>
      <c r="M724" s="473"/>
      <c r="N724" s="473"/>
      <c r="O724" s="474"/>
      <c r="P724" s="95"/>
      <c r="Q724" s="95"/>
      <c r="R724" s="95"/>
      <c r="S724" s="95"/>
      <c r="T724" s="95"/>
      <c r="U724" s="95"/>
      <c r="V724" s="95"/>
      <c r="W724" s="95"/>
      <c r="X724" s="95"/>
      <c r="Y724" s="95"/>
      <c r="Z724" s="95"/>
      <c r="AA724" s="95"/>
      <c r="AB724" s="95"/>
    </row>
    <row r="725" spans="1:28" ht="15.75" customHeight="1" x14ac:dyDescent="0.25">
      <c r="A725" s="30">
        <v>14</v>
      </c>
      <c r="B725" s="472" t="s">
        <v>385</v>
      </c>
      <c r="C725" s="473"/>
      <c r="D725" s="473"/>
      <c r="E725" s="473"/>
      <c r="F725" s="473"/>
      <c r="G725" s="473"/>
      <c r="H725" s="474"/>
      <c r="I725" s="475" t="s">
        <v>189</v>
      </c>
      <c r="J725" s="473"/>
      <c r="K725" s="473"/>
      <c r="L725" s="473"/>
      <c r="M725" s="473"/>
      <c r="N725" s="473"/>
      <c r="O725" s="474"/>
      <c r="P725" s="95"/>
      <c r="Q725" s="95"/>
      <c r="R725" s="95"/>
      <c r="S725" s="95"/>
      <c r="T725" s="95"/>
      <c r="U725" s="95"/>
      <c r="V725" s="95"/>
      <c r="W725" s="95"/>
      <c r="X725" s="95"/>
      <c r="Y725" s="95"/>
      <c r="Z725" s="95"/>
      <c r="AA725" s="95"/>
      <c r="AB725" s="95"/>
    </row>
    <row r="726" spans="1:28" ht="15.75" customHeight="1" x14ac:dyDescent="0.25">
      <c r="A726" s="95"/>
      <c r="B726" s="95"/>
      <c r="C726" s="95"/>
      <c r="D726" s="95"/>
      <c r="E726" s="95"/>
      <c r="F726" s="95"/>
      <c r="G726" s="95"/>
      <c r="H726" s="95"/>
      <c r="I726" s="95"/>
      <c r="J726" s="95"/>
      <c r="K726" s="95"/>
      <c r="L726" s="95"/>
      <c r="M726" s="95"/>
      <c r="N726" s="95"/>
      <c r="O726" s="95"/>
      <c r="P726" s="95"/>
      <c r="Q726" s="95"/>
      <c r="R726" s="95"/>
      <c r="S726" s="95"/>
      <c r="T726" s="95"/>
      <c r="U726" s="95"/>
      <c r="V726" s="95"/>
      <c r="W726" s="95"/>
      <c r="X726" s="95"/>
      <c r="Y726" s="95"/>
      <c r="Z726" s="95"/>
      <c r="AA726" s="95"/>
      <c r="AB726" s="95"/>
    </row>
    <row r="727" spans="1:28" ht="15.75" customHeight="1" x14ac:dyDescent="0.25">
      <c r="A727" s="95"/>
      <c r="B727" s="95"/>
      <c r="C727" s="95"/>
      <c r="D727" s="95"/>
      <c r="E727" s="95"/>
      <c r="F727" s="95"/>
      <c r="G727" s="95"/>
      <c r="H727" s="95"/>
      <c r="I727" s="95"/>
      <c r="J727" s="95"/>
      <c r="K727" s="95"/>
      <c r="L727" s="95"/>
      <c r="M727" s="95"/>
      <c r="N727" s="95"/>
      <c r="O727" s="95"/>
      <c r="P727" s="95"/>
      <c r="Q727" s="95"/>
      <c r="R727" s="95"/>
      <c r="S727" s="95"/>
      <c r="T727" s="95"/>
      <c r="U727" s="95"/>
      <c r="V727" s="95"/>
      <c r="W727" s="95"/>
      <c r="X727" s="95"/>
      <c r="Y727" s="95"/>
      <c r="Z727" s="95"/>
      <c r="AA727" s="95"/>
      <c r="AB727" s="95"/>
    </row>
    <row r="728" spans="1:28" ht="15.75" customHeight="1" x14ac:dyDescent="0.25">
      <c r="A728" s="95"/>
      <c r="B728" s="95"/>
      <c r="C728" s="95"/>
      <c r="D728" s="95"/>
      <c r="E728" s="95"/>
      <c r="F728" s="95"/>
      <c r="G728" s="95"/>
      <c r="H728" s="95"/>
      <c r="I728" s="95"/>
      <c r="J728" s="95"/>
      <c r="K728" s="95"/>
      <c r="L728" s="95"/>
      <c r="M728" s="95"/>
      <c r="N728" s="95"/>
      <c r="O728" s="95"/>
      <c r="P728" s="95"/>
      <c r="Q728" s="95"/>
      <c r="R728" s="95"/>
      <c r="S728" s="95"/>
      <c r="T728" s="95"/>
      <c r="U728" s="95"/>
      <c r="V728" s="95"/>
      <c r="W728" s="95"/>
      <c r="X728" s="95"/>
      <c r="Y728" s="95"/>
      <c r="Z728" s="95"/>
      <c r="AA728" s="95"/>
      <c r="AB728" s="95"/>
    </row>
    <row r="729" spans="1:28" ht="15.75" customHeight="1" x14ac:dyDescent="0.25">
      <c r="A729" s="95"/>
      <c r="B729" s="95"/>
      <c r="C729" s="95"/>
      <c r="D729" s="95"/>
      <c r="E729" s="95"/>
      <c r="F729" s="95"/>
      <c r="G729" s="95"/>
      <c r="H729" s="95"/>
      <c r="I729" s="95"/>
      <c r="J729" s="95"/>
      <c r="K729" s="95"/>
      <c r="L729" s="95"/>
      <c r="M729" s="95"/>
      <c r="N729" s="95"/>
      <c r="O729" s="95"/>
      <c r="P729" s="95"/>
      <c r="Q729" s="95"/>
      <c r="R729" s="95"/>
      <c r="S729" s="95"/>
      <c r="T729" s="95"/>
      <c r="U729" s="95"/>
      <c r="V729" s="95"/>
      <c r="W729" s="95"/>
      <c r="X729" s="95"/>
      <c r="Y729" s="95"/>
      <c r="Z729" s="95"/>
      <c r="AA729" s="95"/>
      <c r="AB729" s="95"/>
    </row>
    <row r="730" spans="1:28" ht="15.75" customHeight="1" x14ac:dyDescent="0.25">
      <c r="A730" s="95"/>
      <c r="B730" s="95"/>
      <c r="C730" s="95"/>
      <c r="D730" s="95"/>
      <c r="E730" s="95"/>
      <c r="F730" s="95"/>
      <c r="G730" s="95"/>
      <c r="H730" s="95"/>
      <c r="I730" s="95"/>
      <c r="J730" s="95"/>
      <c r="K730" s="95"/>
      <c r="L730" s="95"/>
      <c r="M730" s="95"/>
      <c r="N730" s="95"/>
      <c r="O730" s="95"/>
      <c r="P730" s="95"/>
      <c r="Q730" s="95"/>
      <c r="R730" s="95"/>
      <c r="S730" s="95"/>
      <c r="T730" s="95"/>
      <c r="U730" s="95"/>
      <c r="V730" s="95"/>
      <c r="W730" s="95"/>
      <c r="X730" s="95"/>
      <c r="Y730" s="95"/>
      <c r="Z730" s="95"/>
      <c r="AA730" s="95"/>
      <c r="AB730" s="95"/>
    </row>
    <row r="731" spans="1:28" ht="15.75" customHeight="1" x14ac:dyDescent="0.25">
      <c r="A731" s="95"/>
      <c r="B731" s="95"/>
      <c r="C731" s="95"/>
      <c r="D731" s="95"/>
      <c r="E731" s="95"/>
      <c r="F731" s="95"/>
      <c r="G731" s="95"/>
      <c r="H731" s="95"/>
      <c r="I731" s="95"/>
      <c r="J731" s="95"/>
      <c r="K731" s="95"/>
      <c r="L731" s="95"/>
      <c r="M731" s="95"/>
      <c r="N731" s="95"/>
      <c r="O731" s="95"/>
      <c r="P731" s="95"/>
      <c r="Q731" s="95"/>
      <c r="R731" s="95"/>
      <c r="S731" s="95"/>
      <c r="T731" s="95"/>
      <c r="U731" s="95"/>
      <c r="V731" s="95"/>
      <c r="W731" s="95"/>
      <c r="X731" s="95"/>
      <c r="Y731" s="95"/>
      <c r="Z731" s="95"/>
      <c r="AA731" s="95"/>
      <c r="AB731" s="95"/>
    </row>
    <row r="732" spans="1:28" ht="15.75" customHeight="1" x14ac:dyDescent="0.25">
      <c r="A732" s="95"/>
      <c r="B732" s="95"/>
      <c r="C732" s="95"/>
      <c r="D732" s="95"/>
      <c r="E732" s="95"/>
      <c r="F732" s="95"/>
      <c r="G732" s="95"/>
      <c r="H732" s="95"/>
      <c r="I732" s="95"/>
      <c r="J732" s="95"/>
      <c r="K732" s="95"/>
      <c r="L732" s="95"/>
      <c r="M732" s="95"/>
      <c r="N732" s="95"/>
      <c r="O732" s="95"/>
      <c r="P732" s="95"/>
      <c r="Q732" s="95"/>
      <c r="R732" s="95"/>
      <c r="S732" s="95"/>
      <c r="T732" s="95"/>
      <c r="U732" s="95"/>
      <c r="V732" s="95"/>
      <c r="W732" s="95"/>
      <c r="X732" s="95"/>
      <c r="Y732" s="95"/>
      <c r="Z732" s="95"/>
      <c r="AA732" s="95"/>
      <c r="AB732" s="95"/>
    </row>
    <row r="733" spans="1:28" ht="15.75" customHeight="1" x14ac:dyDescent="0.25">
      <c r="A733" s="95"/>
      <c r="B733" s="95"/>
      <c r="C733" s="95"/>
      <c r="D733" s="95"/>
      <c r="E733" s="95"/>
      <c r="F733" s="95"/>
      <c r="G733" s="95"/>
      <c r="H733" s="95"/>
      <c r="I733" s="95"/>
      <c r="J733" s="95"/>
      <c r="K733" s="95"/>
      <c r="L733" s="95"/>
      <c r="M733" s="95"/>
      <c r="N733" s="95"/>
      <c r="O733" s="95"/>
      <c r="P733" s="95"/>
      <c r="Q733" s="95"/>
      <c r="R733" s="95"/>
      <c r="S733" s="95"/>
      <c r="T733" s="95"/>
      <c r="U733" s="95"/>
      <c r="V733" s="95"/>
      <c r="W733" s="95"/>
      <c r="X733" s="95"/>
      <c r="Y733" s="95"/>
      <c r="Z733" s="95"/>
      <c r="AA733" s="95"/>
      <c r="AB733" s="95"/>
    </row>
    <row r="734" spans="1:28" ht="15.75" customHeight="1" x14ac:dyDescent="0.25">
      <c r="A734" s="95"/>
      <c r="B734" s="95"/>
      <c r="C734" s="95"/>
      <c r="D734" s="95"/>
      <c r="E734" s="95"/>
      <c r="F734" s="95"/>
      <c r="G734" s="95"/>
      <c r="H734" s="95"/>
      <c r="I734" s="95"/>
      <c r="J734" s="95"/>
      <c r="K734" s="95"/>
      <c r="L734" s="95"/>
      <c r="M734" s="95"/>
      <c r="N734" s="95"/>
      <c r="O734" s="95"/>
      <c r="P734" s="95"/>
      <c r="Q734" s="95"/>
      <c r="R734" s="95"/>
      <c r="S734" s="95"/>
      <c r="T734" s="95"/>
      <c r="U734" s="95"/>
      <c r="V734" s="95"/>
      <c r="W734" s="95"/>
      <c r="X734" s="95"/>
      <c r="Y734" s="95"/>
      <c r="Z734" s="95"/>
      <c r="AA734" s="95"/>
      <c r="AB734" s="95"/>
    </row>
    <row r="735" spans="1:28" ht="15.75" customHeight="1" x14ac:dyDescent="0.25">
      <c r="A735" s="95"/>
      <c r="B735" s="95"/>
      <c r="C735" s="95"/>
      <c r="D735" s="95"/>
      <c r="E735" s="95"/>
      <c r="F735" s="95"/>
      <c r="G735" s="95"/>
      <c r="H735" s="95"/>
      <c r="I735" s="95"/>
      <c r="J735" s="95"/>
      <c r="K735" s="95"/>
      <c r="L735" s="95"/>
      <c r="M735" s="95"/>
      <c r="N735" s="95"/>
      <c r="O735" s="95"/>
      <c r="P735" s="95"/>
      <c r="Q735" s="95"/>
      <c r="R735" s="95"/>
      <c r="S735" s="95"/>
      <c r="T735" s="95"/>
      <c r="U735" s="95"/>
      <c r="V735" s="95"/>
      <c r="W735" s="95"/>
      <c r="X735" s="95"/>
      <c r="Y735" s="95"/>
      <c r="Z735" s="95"/>
      <c r="AA735" s="95"/>
      <c r="AB735" s="95"/>
    </row>
    <row r="736" spans="1:28" ht="15.75" customHeight="1" x14ac:dyDescent="0.25">
      <c r="A736" s="95"/>
      <c r="B736" s="95"/>
      <c r="C736" s="95"/>
      <c r="D736" s="95"/>
      <c r="E736" s="95"/>
      <c r="F736" s="95"/>
      <c r="G736" s="95"/>
      <c r="H736" s="95"/>
      <c r="I736" s="95"/>
      <c r="J736" s="95"/>
      <c r="K736" s="95"/>
      <c r="L736" s="95"/>
      <c r="M736" s="95"/>
      <c r="N736" s="95"/>
      <c r="O736" s="95"/>
      <c r="P736" s="95"/>
      <c r="Q736" s="95"/>
      <c r="R736" s="95"/>
      <c r="S736" s="95"/>
      <c r="T736" s="95"/>
      <c r="U736" s="95"/>
      <c r="V736" s="95"/>
      <c r="W736" s="95"/>
      <c r="X736" s="95"/>
      <c r="Y736" s="95"/>
      <c r="Z736" s="95"/>
      <c r="AA736" s="95"/>
      <c r="AB736" s="95"/>
    </row>
    <row r="737" spans="1:28" ht="15.75" customHeight="1" x14ac:dyDescent="0.25">
      <c r="A737" s="95"/>
      <c r="B737" s="95"/>
      <c r="C737" s="95"/>
      <c r="D737" s="95"/>
      <c r="E737" s="95"/>
      <c r="F737" s="95"/>
      <c r="G737" s="95"/>
      <c r="H737" s="95"/>
      <c r="I737" s="95"/>
      <c r="J737" s="95"/>
      <c r="K737" s="95"/>
      <c r="L737" s="95"/>
      <c r="M737" s="95"/>
      <c r="N737" s="95"/>
      <c r="O737" s="95"/>
      <c r="P737" s="95"/>
      <c r="Q737" s="95"/>
      <c r="R737" s="95"/>
      <c r="S737" s="95"/>
      <c r="T737" s="95"/>
      <c r="U737" s="95"/>
      <c r="V737" s="95"/>
      <c r="W737" s="95"/>
      <c r="X737" s="95"/>
      <c r="Y737" s="95"/>
      <c r="Z737" s="95"/>
      <c r="AA737" s="95"/>
      <c r="AB737" s="95"/>
    </row>
    <row r="738" spans="1:28" ht="15.75" customHeight="1" x14ac:dyDescent="0.25">
      <c r="A738" s="95"/>
      <c r="B738" s="95"/>
      <c r="C738" s="95"/>
      <c r="D738" s="95"/>
      <c r="E738" s="95"/>
      <c r="F738" s="95"/>
      <c r="G738" s="95"/>
      <c r="H738" s="95"/>
      <c r="I738" s="95"/>
      <c r="J738" s="95"/>
      <c r="K738" s="95"/>
      <c r="L738" s="95"/>
      <c r="M738" s="95"/>
      <c r="N738" s="95"/>
      <c r="O738" s="95"/>
      <c r="P738" s="95"/>
      <c r="Q738" s="95"/>
      <c r="R738" s="95"/>
      <c r="S738" s="95"/>
      <c r="T738" s="95"/>
      <c r="U738" s="95"/>
      <c r="V738" s="95"/>
      <c r="W738" s="95"/>
      <c r="X738" s="95"/>
      <c r="Y738" s="95"/>
      <c r="Z738" s="95"/>
      <c r="AA738" s="95"/>
      <c r="AB738" s="95"/>
    </row>
    <row r="739" spans="1:28" ht="15.75" customHeight="1" x14ac:dyDescent="0.25">
      <c r="A739" s="95"/>
      <c r="B739" s="95"/>
      <c r="C739" s="95"/>
      <c r="D739" s="95"/>
      <c r="E739" s="95"/>
      <c r="F739" s="95"/>
      <c r="G739" s="95"/>
      <c r="H739" s="95"/>
      <c r="I739" s="95"/>
      <c r="J739" s="95"/>
      <c r="K739" s="95"/>
      <c r="L739" s="95"/>
      <c r="M739" s="95"/>
      <c r="N739" s="95"/>
      <c r="O739" s="95"/>
      <c r="P739" s="95"/>
      <c r="Q739" s="95"/>
      <c r="R739" s="95"/>
      <c r="S739" s="95"/>
      <c r="T739" s="95"/>
      <c r="U739" s="95"/>
      <c r="V739" s="95"/>
      <c r="W739" s="95"/>
      <c r="X739" s="95"/>
      <c r="Y739" s="95"/>
      <c r="Z739" s="95"/>
      <c r="AA739" s="95"/>
      <c r="AB739" s="95"/>
    </row>
    <row r="740" spans="1:28" ht="15.75" customHeight="1" x14ac:dyDescent="0.25">
      <c r="A740" s="95"/>
      <c r="B740" s="95"/>
      <c r="C740" s="95"/>
      <c r="D740" s="95"/>
      <c r="E740" s="95"/>
      <c r="F740" s="95"/>
      <c r="G740" s="95"/>
      <c r="H740" s="95"/>
      <c r="I740" s="95"/>
      <c r="J740" s="95"/>
      <c r="K740" s="95"/>
      <c r="L740" s="95"/>
      <c r="M740" s="95"/>
      <c r="N740" s="95"/>
      <c r="O740" s="95"/>
      <c r="P740" s="95"/>
      <c r="Q740" s="95"/>
      <c r="R740" s="95"/>
      <c r="S740" s="95"/>
      <c r="T740" s="95"/>
      <c r="U740" s="95"/>
      <c r="V740" s="95"/>
      <c r="W740" s="95"/>
      <c r="X740" s="95"/>
      <c r="Y740" s="95"/>
      <c r="Z740" s="95"/>
      <c r="AA740" s="95"/>
      <c r="AB740" s="95"/>
    </row>
    <row r="741" spans="1:28" ht="15.75" customHeight="1" x14ac:dyDescent="0.25">
      <c r="A741" s="95"/>
      <c r="B741" s="95"/>
      <c r="C741" s="95"/>
      <c r="D741" s="95"/>
      <c r="E741" s="95"/>
      <c r="F741" s="95"/>
      <c r="G741" s="95"/>
      <c r="H741" s="95"/>
      <c r="I741" s="95"/>
      <c r="J741" s="95"/>
      <c r="K741" s="95"/>
      <c r="L741" s="95"/>
      <c r="M741" s="95"/>
      <c r="N741" s="95"/>
      <c r="O741" s="95"/>
      <c r="P741" s="95"/>
      <c r="Q741" s="95"/>
      <c r="R741" s="95"/>
      <c r="S741" s="95"/>
      <c r="T741" s="95"/>
      <c r="U741" s="95"/>
      <c r="V741" s="95"/>
      <c r="W741" s="95"/>
      <c r="X741" s="95"/>
      <c r="Y741" s="95"/>
      <c r="Z741" s="95"/>
      <c r="AA741" s="95"/>
      <c r="AB741" s="95"/>
    </row>
    <row r="742" spans="1:28" ht="15.75" customHeight="1" x14ac:dyDescent="0.25">
      <c r="A742" s="95"/>
      <c r="B742" s="95"/>
      <c r="C742" s="95"/>
      <c r="D742" s="95"/>
      <c r="E742" s="95"/>
      <c r="F742" s="95"/>
      <c r="G742" s="95"/>
      <c r="H742" s="95"/>
      <c r="I742" s="95"/>
      <c r="J742" s="95"/>
      <c r="K742" s="95"/>
      <c r="L742" s="95"/>
      <c r="M742" s="95"/>
      <c r="N742" s="95"/>
      <c r="O742" s="95"/>
      <c r="P742" s="95"/>
      <c r="Q742" s="95"/>
      <c r="R742" s="95"/>
      <c r="S742" s="95"/>
      <c r="T742" s="95"/>
      <c r="U742" s="95"/>
      <c r="V742" s="95"/>
      <c r="W742" s="95"/>
      <c r="X742" s="95"/>
      <c r="Y742" s="95"/>
      <c r="Z742" s="95"/>
      <c r="AA742" s="95"/>
      <c r="AB742" s="95"/>
    </row>
    <row r="743" spans="1:28" ht="15.75" customHeight="1" x14ac:dyDescent="0.25">
      <c r="A743" s="95"/>
      <c r="B743" s="95"/>
      <c r="C743" s="95"/>
      <c r="D743" s="95"/>
      <c r="E743" s="95"/>
      <c r="F743" s="95"/>
      <c r="G743" s="95"/>
      <c r="H743" s="95"/>
      <c r="I743" s="95"/>
      <c r="J743" s="95"/>
      <c r="K743" s="95"/>
      <c r="L743" s="95"/>
      <c r="M743" s="95"/>
      <c r="N743" s="95"/>
      <c r="O743" s="95"/>
      <c r="P743" s="95"/>
      <c r="Q743" s="95"/>
      <c r="R743" s="95"/>
      <c r="S743" s="95"/>
      <c r="T743" s="95"/>
      <c r="U743" s="95"/>
      <c r="V743" s="95"/>
      <c r="W743" s="95"/>
      <c r="X743" s="95"/>
      <c r="Y743" s="95"/>
      <c r="Z743" s="95"/>
      <c r="AA743" s="95"/>
      <c r="AB743" s="95"/>
    </row>
    <row r="744" spans="1:28" ht="15.75" customHeight="1" x14ac:dyDescent="0.25">
      <c r="A744" s="95"/>
      <c r="B744" s="95"/>
      <c r="C744" s="95"/>
      <c r="D744" s="95"/>
      <c r="E744" s="95"/>
      <c r="F744" s="95"/>
      <c r="G744" s="95"/>
      <c r="H744" s="95"/>
      <c r="I744" s="95"/>
      <c r="J744" s="95"/>
      <c r="K744" s="95"/>
      <c r="L744" s="95"/>
      <c r="M744" s="95"/>
      <c r="N744" s="95"/>
      <c r="O744" s="95"/>
      <c r="P744" s="95"/>
      <c r="Q744" s="95"/>
      <c r="R744" s="95"/>
      <c r="S744" s="95"/>
      <c r="T744" s="95"/>
      <c r="U744" s="95"/>
      <c r="V744" s="95"/>
      <c r="W744" s="95"/>
      <c r="X744" s="95"/>
      <c r="Y744" s="95"/>
      <c r="Z744" s="95"/>
      <c r="AA744" s="95"/>
      <c r="AB744" s="95"/>
    </row>
    <row r="745" spans="1:28" ht="15.75" customHeight="1" x14ac:dyDescent="0.25">
      <c r="A745" s="95"/>
      <c r="B745" s="95"/>
      <c r="C745" s="95"/>
      <c r="D745" s="95"/>
      <c r="E745" s="95"/>
      <c r="F745" s="95"/>
      <c r="G745" s="95"/>
      <c r="H745" s="95"/>
      <c r="I745" s="95"/>
      <c r="J745" s="95"/>
      <c r="K745" s="95"/>
      <c r="L745" s="95"/>
      <c r="M745" s="95"/>
      <c r="N745" s="95"/>
      <c r="O745" s="95"/>
      <c r="P745" s="95"/>
      <c r="Q745" s="95"/>
      <c r="R745" s="95"/>
      <c r="S745" s="95"/>
      <c r="T745" s="95"/>
      <c r="U745" s="95"/>
      <c r="V745" s="95"/>
      <c r="W745" s="95"/>
      <c r="X745" s="95"/>
      <c r="Y745" s="95"/>
      <c r="Z745" s="95"/>
      <c r="AA745" s="95"/>
      <c r="AB745" s="95"/>
    </row>
    <row r="746" spans="1:28" ht="15.75" customHeight="1" x14ac:dyDescent="0.25">
      <c r="A746" s="95"/>
      <c r="B746" s="95"/>
      <c r="C746" s="95"/>
      <c r="D746" s="95"/>
      <c r="E746" s="95"/>
      <c r="F746" s="95"/>
      <c r="G746" s="95"/>
      <c r="H746" s="95"/>
      <c r="I746" s="95"/>
      <c r="J746" s="95"/>
      <c r="K746" s="95"/>
      <c r="L746" s="95"/>
      <c r="M746" s="95"/>
      <c r="N746" s="95"/>
      <c r="O746" s="95"/>
      <c r="P746" s="95"/>
      <c r="Q746" s="95"/>
      <c r="R746" s="95"/>
      <c r="S746" s="95"/>
      <c r="T746" s="95"/>
      <c r="U746" s="95"/>
      <c r="V746" s="95"/>
      <c r="W746" s="95"/>
      <c r="X746" s="95"/>
      <c r="Y746" s="95"/>
      <c r="Z746" s="95"/>
      <c r="AA746" s="95"/>
      <c r="AB746" s="95"/>
    </row>
    <row r="747" spans="1:28" ht="15.75" customHeight="1" x14ac:dyDescent="0.25">
      <c r="A747" s="95"/>
      <c r="B747" s="95"/>
      <c r="C747" s="95"/>
      <c r="D747" s="95"/>
      <c r="E747" s="95"/>
      <c r="F747" s="95"/>
      <c r="G747" s="95"/>
      <c r="H747" s="95"/>
      <c r="I747" s="95"/>
      <c r="J747" s="95"/>
      <c r="K747" s="95"/>
      <c r="L747" s="95"/>
      <c r="M747" s="95"/>
      <c r="N747" s="95"/>
      <c r="O747" s="95"/>
      <c r="P747" s="95"/>
      <c r="Q747" s="95"/>
      <c r="R747" s="95"/>
      <c r="S747" s="95"/>
      <c r="T747" s="95"/>
      <c r="U747" s="95"/>
      <c r="V747" s="95"/>
      <c r="W747" s="95"/>
      <c r="X747" s="95"/>
      <c r="Y747" s="95"/>
      <c r="Z747" s="95"/>
      <c r="AA747" s="95"/>
      <c r="AB747" s="95"/>
    </row>
    <row r="748" spans="1:28" ht="15.75" customHeight="1" x14ac:dyDescent="0.25">
      <c r="A748" s="95"/>
      <c r="B748" s="95"/>
      <c r="C748" s="95"/>
      <c r="D748" s="95"/>
      <c r="E748" s="95"/>
      <c r="F748" s="95"/>
      <c r="G748" s="95"/>
      <c r="H748" s="95"/>
      <c r="I748" s="95"/>
      <c r="J748" s="95"/>
      <c r="K748" s="95"/>
      <c r="L748" s="95"/>
      <c r="M748" s="95"/>
      <c r="N748" s="95"/>
      <c r="O748" s="95"/>
      <c r="P748" s="95"/>
      <c r="Q748" s="95"/>
      <c r="R748" s="95"/>
      <c r="S748" s="95"/>
      <c r="T748" s="95"/>
      <c r="U748" s="95"/>
      <c r="V748" s="95"/>
      <c r="W748" s="95"/>
      <c r="X748" s="95"/>
      <c r="Y748" s="95"/>
      <c r="Z748" s="95"/>
      <c r="AA748" s="95"/>
      <c r="AB748" s="95"/>
    </row>
    <row r="749" spans="1:28" ht="15.75" customHeight="1" x14ac:dyDescent="0.25">
      <c r="A749" s="95"/>
      <c r="B749" s="95"/>
      <c r="C749" s="95"/>
      <c r="D749" s="95"/>
      <c r="E749" s="95"/>
      <c r="F749" s="95"/>
      <c r="G749" s="95"/>
      <c r="H749" s="95"/>
      <c r="I749" s="95"/>
      <c r="J749" s="95"/>
      <c r="K749" s="95"/>
      <c r="L749" s="95"/>
      <c r="M749" s="95"/>
      <c r="N749" s="95"/>
      <c r="O749" s="95"/>
      <c r="P749" s="95"/>
      <c r="Q749" s="95"/>
      <c r="R749" s="95"/>
      <c r="S749" s="95"/>
      <c r="T749" s="95"/>
      <c r="U749" s="95"/>
      <c r="V749" s="95"/>
      <c r="W749" s="95"/>
      <c r="X749" s="95"/>
      <c r="Y749" s="95"/>
      <c r="Z749" s="95"/>
      <c r="AA749" s="95"/>
      <c r="AB749" s="95"/>
    </row>
    <row r="750" spans="1:28" ht="15.75" customHeight="1" x14ac:dyDescent="0.25">
      <c r="A750" s="95"/>
      <c r="B750" s="95"/>
      <c r="C750" s="95"/>
      <c r="D750" s="95"/>
      <c r="E750" s="95"/>
      <c r="F750" s="95"/>
      <c r="G750" s="95"/>
      <c r="H750" s="95"/>
      <c r="I750" s="95"/>
      <c r="J750" s="95"/>
      <c r="K750" s="95"/>
      <c r="L750" s="95"/>
      <c r="M750" s="95"/>
      <c r="N750" s="95"/>
      <c r="O750" s="95"/>
      <c r="P750" s="95"/>
      <c r="Q750" s="95"/>
      <c r="R750" s="95"/>
      <c r="S750" s="95"/>
      <c r="T750" s="95"/>
      <c r="U750" s="95"/>
      <c r="V750" s="95"/>
      <c r="W750" s="95"/>
      <c r="X750" s="95"/>
      <c r="Y750" s="95"/>
      <c r="Z750" s="95"/>
      <c r="AA750" s="95"/>
      <c r="AB750" s="95"/>
    </row>
    <row r="751" spans="1:28" ht="15.75" customHeight="1" x14ac:dyDescent="0.25">
      <c r="A751" s="95"/>
      <c r="B751" s="95"/>
      <c r="C751" s="95"/>
      <c r="D751" s="95"/>
      <c r="E751" s="95"/>
      <c r="F751" s="95"/>
      <c r="G751" s="95"/>
      <c r="H751" s="95"/>
      <c r="I751" s="95"/>
      <c r="J751" s="95"/>
      <c r="K751" s="95"/>
      <c r="L751" s="95"/>
      <c r="M751" s="95"/>
      <c r="N751" s="95"/>
      <c r="O751" s="95"/>
      <c r="P751" s="95"/>
      <c r="Q751" s="95"/>
      <c r="R751" s="95"/>
      <c r="S751" s="95"/>
      <c r="T751" s="95"/>
      <c r="U751" s="95"/>
      <c r="V751" s="95"/>
      <c r="W751" s="95"/>
      <c r="X751" s="95"/>
      <c r="Y751" s="95"/>
      <c r="Z751" s="95"/>
      <c r="AA751" s="95"/>
      <c r="AB751" s="95"/>
    </row>
    <row r="752" spans="1:28" ht="15.75" customHeight="1" x14ac:dyDescent="0.25">
      <c r="A752" s="95"/>
      <c r="B752" s="95"/>
      <c r="C752" s="95"/>
      <c r="D752" s="95"/>
      <c r="E752" s="95"/>
      <c r="F752" s="95"/>
      <c r="G752" s="95"/>
      <c r="H752" s="95"/>
      <c r="I752" s="95"/>
      <c r="J752" s="95"/>
      <c r="K752" s="95"/>
      <c r="L752" s="95"/>
      <c r="M752" s="95"/>
      <c r="N752" s="95"/>
      <c r="O752" s="95"/>
      <c r="P752" s="95"/>
      <c r="Q752" s="95"/>
      <c r="R752" s="95"/>
      <c r="S752" s="95"/>
      <c r="T752" s="95"/>
      <c r="U752" s="95"/>
      <c r="V752" s="95"/>
      <c r="W752" s="95"/>
      <c r="X752" s="95"/>
      <c r="Y752" s="95"/>
      <c r="Z752" s="95"/>
      <c r="AA752" s="95"/>
      <c r="AB752" s="95"/>
    </row>
    <row r="753" spans="1:28" ht="15.75" customHeight="1" x14ac:dyDescent="0.25">
      <c r="A753" s="95"/>
      <c r="B753" s="95"/>
      <c r="C753" s="95"/>
      <c r="D753" s="95"/>
      <c r="E753" s="95"/>
      <c r="F753" s="95"/>
      <c r="G753" s="95"/>
      <c r="H753" s="95"/>
      <c r="I753" s="95"/>
      <c r="J753" s="95"/>
      <c r="K753" s="95"/>
      <c r="L753" s="95"/>
      <c r="M753" s="95"/>
      <c r="N753" s="95"/>
      <c r="O753" s="95"/>
      <c r="P753" s="95"/>
      <c r="Q753" s="95"/>
      <c r="R753" s="95"/>
      <c r="S753" s="95"/>
      <c r="T753" s="95"/>
      <c r="U753" s="95"/>
      <c r="V753" s="95"/>
      <c r="W753" s="95"/>
      <c r="X753" s="95"/>
      <c r="Y753" s="95"/>
      <c r="Z753" s="95"/>
      <c r="AA753" s="95"/>
      <c r="AB753" s="95"/>
    </row>
    <row r="754" spans="1:28" ht="15.75" customHeight="1" x14ac:dyDescent="0.25">
      <c r="A754" s="95"/>
      <c r="B754" s="95"/>
      <c r="C754" s="95"/>
      <c r="D754" s="95"/>
      <c r="E754" s="95"/>
      <c r="F754" s="95"/>
      <c r="G754" s="95"/>
      <c r="H754" s="95"/>
      <c r="I754" s="95"/>
      <c r="J754" s="95"/>
      <c r="K754" s="95"/>
      <c r="L754" s="95"/>
      <c r="M754" s="95"/>
      <c r="N754" s="95"/>
      <c r="O754" s="95"/>
      <c r="P754" s="95"/>
      <c r="Q754" s="95"/>
      <c r="R754" s="95"/>
      <c r="S754" s="95"/>
      <c r="T754" s="95"/>
      <c r="U754" s="95"/>
      <c r="V754" s="95"/>
      <c r="W754" s="95"/>
      <c r="X754" s="95"/>
      <c r="Y754" s="95"/>
      <c r="Z754" s="95"/>
      <c r="AA754" s="95"/>
      <c r="AB754" s="95"/>
    </row>
    <row r="755" spans="1:28" ht="15.75" customHeight="1" x14ac:dyDescent="0.25">
      <c r="A755" s="95"/>
      <c r="B755" s="95"/>
      <c r="C755" s="95"/>
      <c r="D755" s="95"/>
      <c r="E755" s="95"/>
      <c r="F755" s="95"/>
      <c r="G755" s="95"/>
      <c r="H755" s="95"/>
      <c r="I755" s="95"/>
      <c r="J755" s="95"/>
      <c r="K755" s="95"/>
      <c r="L755" s="95"/>
      <c r="M755" s="95"/>
      <c r="N755" s="95"/>
      <c r="O755" s="95"/>
      <c r="P755" s="95"/>
      <c r="Q755" s="95"/>
      <c r="R755" s="95"/>
      <c r="S755" s="95"/>
      <c r="T755" s="95"/>
      <c r="U755" s="95"/>
      <c r="V755" s="95"/>
      <c r="W755" s="95"/>
      <c r="X755" s="95"/>
      <c r="Y755" s="95"/>
      <c r="Z755" s="95"/>
      <c r="AA755" s="95"/>
      <c r="AB755" s="95"/>
    </row>
    <row r="756" spans="1:28" ht="15.75" customHeight="1" x14ac:dyDescent="0.25">
      <c r="A756" s="95"/>
      <c r="B756" s="95"/>
      <c r="C756" s="95"/>
      <c r="D756" s="95"/>
      <c r="E756" s="95"/>
      <c r="F756" s="95"/>
      <c r="G756" s="95"/>
      <c r="H756" s="95"/>
      <c r="I756" s="95"/>
      <c r="J756" s="95"/>
      <c r="K756" s="95"/>
      <c r="L756" s="95"/>
      <c r="M756" s="95"/>
      <c r="N756" s="95"/>
      <c r="O756" s="95"/>
      <c r="P756" s="95"/>
      <c r="Q756" s="95"/>
      <c r="R756" s="95"/>
      <c r="S756" s="95"/>
      <c r="T756" s="95"/>
      <c r="U756" s="95"/>
      <c r="V756" s="95"/>
      <c r="W756" s="95"/>
      <c r="X756" s="95"/>
      <c r="Y756" s="95"/>
      <c r="Z756" s="95"/>
      <c r="AA756" s="95"/>
      <c r="AB756" s="95"/>
    </row>
    <row r="757" spans="1:28" ht="15.75" customHeight="1" x14ac:dyDescent="0.25">
      <c r="A757" s="95"/>
      <c r="B757" s="95"/>
      <c r="C757" s="95"/>
      <c r="D757" s="95"/>
      <c r="E757" s="95"/>
      <c r="F757" s="95"/>
      <c r="G757" s="95"/>
      <c r="H757" s="95"/>
      <c r="I757" s="95"/>
      <c r="J757" s="95"/>
      <c r="K757" s="95"/>
      <c r="L757" s="95"/>
      <c r="M757" s="95"/>
      <c r="N757" s="95"/>
      <c r="O757" s="95"/>
      <c r="P757" s="95"/>
      <c r="Q757" s="95"/>
      <c r="R757" s="95"/>
      <c r="S757" s="95"/>
      <c r="T757" s="95"/>
      <c r="U757" s="95"/>
      <c r="V757" s="95"/>
      <c r="W757" s="95"/>
      <c r="X757" s="95"/>
      <c r="Y757" s="95"/>
      <c r="Z757" s="95"/>
      <c r="AA757" s="95"/>
      <c r="AB757" s="95"/>
    </row>
    <row r="758" spans="1:28" ht="15.75" customHeight="1" x14ac:dyDescent="0.25">
      <c r="A758" s="95"/>
      <c r="B758" s="95"/>
      <c r="C758" s="95"/>
      <c r="D758" s="95"/>
      <c r="E758" s="95"/>
      <c r="F758" s="95"/>
      <c r="G758" s="95"/>
      <c r="H758" s="95"/>
      <c r="I758" s="95"/>
      <c r="J758" s="95"/>
      <c r="K758" s="95"/>
      <c r="L758" s="95"/>
      <c r="M758" s="95"/>
      <c r="N758" s="95"/>
      <c r="O758" s="95"/>
      <c r="P758" s="95"/>
      <c r="Q758" s="95"/>
      <c r="R758" s="95"/>
      <c r="S758" s="95"/>
      <c r="T758" s="95"/>
      <c r="U758" s="95"/>
      <c r="V758" s="95"/>
      <c r="W758" s="95"/>
      <c r="X758" s="95"/>
      <c r="Y758" s="95"/>
      <c r="Z758" s="95"/>
      <c r="AA758" s="95"/>
      <c r="AB758" s="95"/>
    </row>
    <row r="759" spans="1:28" ht="15.75" customHeight="1" x14ac:dyDescent="0.25">
      <c r="A759" s="95"/>
      <c r="B759" s="95"/>
      <c r="C759" s="95"/>
      <c r="D759" s="95"/>
      <c r="E759" s="95"/>
      <c r="F759" s="95"/>
      <c r="G759" s="95"/>
      <c r="H759" s="95"/>
      <c r="I759" s="95"/>
      <c r="J759" s="95"/>
      <c r="K759" s="95"/>
      <c r="L759" s="95"/>
      <c r="M759" s="95"/>
      <c r="N759" s="95"/>
      <c r="O759" s="95"/>
      <c r="P759" s="95"/>
      <c r="Q759" s="95"/>
      <c r="R759" s="95"/>
      <c r="S759" s="95"/>
      <c r="T759" s="95"/>
      <c r="U759" s="95"/>
      <c r="V759" s="95"/>
      <c r="W759" s="95"/>
      <c r="X759" s="95"/>
      <c r="Y759" s="95"/>
      <c r="Z759" s="95"/>
      <c r="AA759" s="95"/>
      <c r="AB759" s="95"/>
    </row>
    <row r="760" spans="1:28" ht="15.75" customHeight="1" x14ac:dyDescent="0.25">
      <c r="A760" s="95"/>
      <c r="B760" s="95"/>
      <c r="C760" s="95"/>
      <c r="D760" s="95"/>
      <c r="E760" s="95"/>
      <c r="F760" s="95"/>
      <c r="G760" s="95"/>
      <c r="H760" s="95"/>
      <c r="I760" s="95"/>
      <c r="J760" s="95"/>
      <c r="K760" s="95"/>
      <c r="L760" s="95"/>
      <c r="M760" s="95"/>
      <c r="N760" s="95"/>
      <c r="O760" s="95"/>
      <c r="P760" s="95"/>
      <c r="Q760" s="95"/>
      <c r="R760" s="95"/>
      <c r="S760" s="95"/>
      <c r="T760" s="95"/>
      <c r="U760" s="95"/>
      <c r="V760" s="95"/>
      <c r="W760" s="95"/>
      <c r="X760" s="95"/>
      <c r="Y760" s="95"/>
      <c r="Z760" s="95"/>
      <c r="AA760" s="95"/>
      <c r="AB760" s="95"/>
    </row>
    <row r="761" spans="1:28" ht="15.75" customHeight="1" x14ac:dyDescent="0.25">
      <c r="A761" s="95"/>
      <c r="B761" s="95"/>
      <c r="C761" s="95"/>
      <c r="D761" s="95"/>
      <c r="E761" s="95"/>
      <c r="F761" s="95"/>
      <c r="G761" s="95"/>
      <c r="H761" s="95"/>
      <c r="I761" s="95"/>
      <c r="J761" s="95"/>
      <c r="K761" s="95"/>
      <c r="L761" s="95"/>
      <c r="M761" s="95"/>
      <c r="N761" s="95"/>
      <c r="O761" s="95"/>
      <c r="P761" s="95"/>
      <c r="Q761" s="95"/>
      <c r="R761" s="95"/>
      <c r="S761" s="95"/>
      <c r="T761" s="95"/>
      <c r="U761" s="95"/>
      <c r="V761" s="95"/>
      <c r="W761" s="95"/>
      <c r="X761" s="95"/>
      <c r="Y761" s="95"/>
      <c r="Z761" s="95"/>
      <c r="AA761" s="95"/>
      <c r="AB761" s="95"/>
    </row>
    <row r="762" spans="1:28" ht="15.75" customHeight="1" x14ac:dyDescent="0.25">
      <c r="A762" s="95"/>
      <c r="B762" s="95"/>
      <c r="C762" s="95"/>
      <c r="D762" s="95"/>
      <c r="E762" s="95"/>
      <c r="F762" s="95"/>
      <c r="G762" s="95"/>
      <c r="H762" s="95"/>
      <c r="I762" s="95"/>
      <c r="J762" s="95"/>
      <c r="K762" s="95"/>
      <c r="L762" s="95"/>
      <c r="M762" s="95"/>
      <c r="N762" s="95"/>
      <c r="O762" s="95"/>
      <c r="P762" s="95"/>
      <c r="Q762" s="95"/>
      <c r="R762" s="95"/>
      <c r="S762" s="95"/>
      <c r="T762" s="95"/>
      <c r="U762" s="95"/>
      <c r="V762" s="95"/>
      <c r="W762" s="95"/>
      <c r="X762" s="95"/>
      <c r="Y762" s="95"/>
      <c r="Z762" s="95"/>
      <c r="AA762" s="95"/>
      <c r="AB762" s="95"/>
    </row>
    <row r="763" spans="1:28" ht="15.75" customHeight="1" x14ac:dyDescent="0.25">
      <c r="A763" s="95"/>
      <c r="B763" s="95"/>
      <c r="C763" s="95"/>
      <c r="D763" s="95"/>
      <c r="E763" s="95"/>
      <c r="F763" s="95"/>
      <c r="G763" s="95"/>
      <c r="H763" s="95"/>
      <c r="I763" s="95"/>
      <c r="J763" s="95"/>
      <c r="K763" s="95"/>
      <c r="L763" s="95"/>
      <c r="M763" s="95"/>
      <c r="N763" s="95"/>
      <c r="O763" s="95"/>
      <c r="P763" s="95"/>
      <c r="Q763" s="95"/>
      <c r="R763" s="95"/>
      <c r="S763" s="95"/>
      <c r="T763" s="95"/>
      <c r="U763" s="95"/>
      <c r="V763" s="95"/>
      <c r="W763" s="95"/>
      <c r="X763" s="95"/>
      <c r="Y763" s="95"/>
      <c r="Z763" s="95"/>
      <c r="AA763" s="95"/>
      <c r="AB763" s="95"/>
    </row>
    <row r="764" spans="1:28" ht="15.75" customHeight="1" x14ac:dyDescent="0.25">
      <c r="A764" s="95"/>
      <c r="B764" s="95"/>
      <c r="C764" s="95"/>
      <c r="D764" s="95"/>
      <c r="E764" s="95"/>
      <c r="F764" s="95"/>
      <c r="G764" s="95"/>
      <c r="H764" s="95"/>
      <c r="I764" s="95"/>
      <c r="J764" s="95"/>
      <c r="K764" s="95"/>
      <c r="L764" s="95"/>
      <c r="M764" s="95"/>
      <c r="N764" s="95"/>
      <c r="O764" s="95"/>
      <c r="P764" s="95"/>
      <c r="Q764" s="95"/>
      <c r="R764" s="95"/>
      <c r="S764" s="95"/>
      <c r="T764" s="95"/>
      <c r="U764" s="95"/>
      <c r="V764" s="95"/>
      <c r="W764" s="95"/>
      <c r="X764" s="95"/>
      <c r="Y764" s="95"/>
      <c r="Z764" s="95"/>
      <c r="AA764" s="95"/>
      <c r="AB764" s="95"/>
    </row>
    <row r="765" spans="1:28" ht="15.75" customHeight="1" x14ac:dyDescent="0.25">
      <c r="A765" s="95"/>
      <c r="B765" s="95"/>
      <c r="C765" s="95"/>
      <c r="D765" s="95"/>
      <c r="E765" s="95"/>
      <c r="F765" s="95"/>
      <c r="G765" s="95"/>
      <c r="H765" s="95"/>
      <c r="I765" s="95"/>
      <c r="J765" s="95"/>
      <c r="K765" s="95"/>
      <c r="L765" s="95"/>
      <c r="M765" s="95"/>
      <c r="N765" s="95"/>
      <c r="O765" s="95"/>
      <c r="P765" s="95"/>
      <c r="Q765" s="95"/>
      <c r="R765" s="95"/>
      <c r="S765" s="95"/>
      <c r="T765" s="95"/>
      <c r="U765" s="95"/>
      <c r="V765" s="95"/>
      <c r="W765" s="95"/>
      <c r="X765" s="95"/>
      <c r="Y765" s="95"/>
      <c r="Z765" s="95"/>
      <c r="AA765" s="95"/>
      <c r="AB765" s="95"/>
    </row>
    <row r="766" spans="1:28" ht="15.75" customHeight="1" x14ac:dyDescent="0.25">
      <c r="A766" s="95"/>
      <c r="B766" s="95"/>
      <c r="C766" s="95"/>
      <c r="D766" s="95"/>
      <c r="E766" s="95"/>
      <c r="F766" s="95"/>
      <c r="G766" s="95"/>
      <c r="H766" s="95"/>
      <c r="I766" s="95"/>
      <c r="J766" s="95"/>
      <c r="K766" s="95"/>
      <c r="L766" s="95"/>
      <c r="M766" s="95"/>
      <c r="N766" s="95"/>
      <c r="O766" s="95"/>
      <c r="P766" s="95"/>
      <c r="Q766" s="95"/>
      <c r="R766" s="95"/>
      <c r="S766" s="95"/>
      <c r="T766" s="95"/>
      <c r="U766" s="95"/>
      <c r="V766" s="95"/>
      <c r="W766" s="95"/>
      <c r="X766" s="95"/>
      <c r="Y766" s="95"/>
      <c r="Z766" s="95"/>
      <c r="AA766" s="95"/>
      <c r="AB766" s="95"/>
    </row>
    <row r="767" spans="1:28" ht="15.75" customHeight="1" x14ac:dyDescent="0.25">
      <c r="A767" s="95"/>
      <c r="B767" s="95"/>
      <c r="C767" s="95"/>
      <c r="D767" s="95"/>
      <c r="E767" s="95"/>
      <c r="F767" s="95"/>
      <c r="G767" s="95"/>
      <c r="H767" s="95"/>
      <c r="I767" s="95"/>
      <c r="J767" s="95"/>
      <c r="K767" s="95"/>
      <c r="L767" s="95"/>
      <c r="M767" s="95"/>
      <c r="N767" s="95"/>
      <c r="O767" s="95"/>
      <c r="P767" s="95"/>
      <c r="Q767" s="95"/>
      <c r="R767" s="95"/>
      <c r="S767" s="95"/>
      <c r="T767" s="95"/>
      <c r="U767" s="95"/>
      <c r="V767" s="95"/>
      <c r="W767" s="95"/>
      <c r="X767" s="95"/>
      <c r="Y767" s="95"/>
      <c r="Z767" s="95"/>
      <c r="AA767" s="95"/>
      <c r="AB767" s="95"/>
    </row>
    <row r="768" spans="1:28" ht="15.75" customHeight="1" x14ac:dyDescent="0.25">
      <c r="A768" s="95"/>
      <c r="B768" s="95"/>
      <c r="C768" s="95"/>
      <c r="D768" s="95"/>
      <c r="E768" s="95"/>
      <c r="F768" s="95"/>
      <c r="G768" s="95"/>
      <c r="H768" s="95"/>
      <c r="I768" s="95"/>
      <c r="J768" s="95"/>
      <c r="K768" s="95"/>
      <c r="L768" s="95"/>
      <c r="M768" s="95"/>
      <c r="N768" s="95"/>
      <c r="O768" s="95"/>
      <c r="P768" s="95"/>
      <c r="Q768" s="95"/>
      <c r="R768" s="95"/>
      <c r="S768" s="95"/>
      <c r="T768" s="95"/>
      <c r="U768" s="95"/>
      <c r="V768" s="95"/>
      <c r="W768" s="95"/>
      <c r="X768" s="95"/>
      <c r="Y768" s="95"/>
      <c r="Z768" s="95"/>
      <c r="AA768" s="95"/>
      <c r="AB768" s="95"/>
    </row>
    <row r="769" spans="1:28" ht="15.75" customHeight="1" x14ac:dyDescent="0.25">
      <c r="A769" s="95"/>
      <c r="B769" s="95"/>
      <c r="C769" s="95"/>
      <c r="D769" s="95"/>
      <c r="E769" s="95"/>
      <c r="F769" s="95"/>
      <c r="G769" s="95"/>
      <c r="H769" s="95"/>
      <c r="I769" s="95"/>
      <c r="J769" s="95"/>
      <c r="K769" s="95"/>
      <c r="L769" s="95"/>
      <c r="M769" s="95"/>
      <c r="N769" s="95"/>
      <c r="O769" s="95"/>
      <c r="P769" s="95"/>
      <c r="Q769" s="95"/>
      <c r="R769" s="95"/>
      <c r="S769" s="95"/>
      <c r="T769" s="95"/>
      <c r="U769" s="95"/>
      <c r="V769" s="95"/>
      <c r="W769" s="95"/>
      <c r="X769" s="95"/>
      <c r="Y769" s="95"/>
      <c r="Z769" s="95"/>
      <c r="AA769" s="95"/>
      <c r="AB769" s="95"/>
    </row>
    <row r="770" spans="1:28" ht="15.75" customHeight="1" x14ac:dyDescent="0.25">
      <c r="A770" s="95"/>
      <c r="B770" s="95"/>
      <c r="C770" s="95"/>
      <c r="D770" s="95"/>
      <c r="E770" s="95"/>
      <c r="F770" s="95"/>
      <c r="G770" s="95"/>
      <c r="H770" s="95"/>
      <c r="I770" s="95"/>
      <c r="J770" s="95"/>
      <c r="K770" s="95"/>
      <c r="L770" s="95"/>
      <c r="M770" s="95"/>
      <c r="N770" s="95"/>
      <c r="O770" s="95"/>
      <c r="P770" s="95"/>
      <c r="Q770" s="95"/>
      <c r="R770" s="95"/>
      <c r="S770" s="95"/>
      <c r="T770" s="95"/>
      <c r="U770" s="95"/>
      <c r="V770" s="95"/>
      <c r="W770" s="95"/>
      <c r="X770" s="95"/>
      <c r="Y770" s="95"/>
      <c r="Z770" s="95"/>
      <c r="AA770" s="95"/>
      <c r="AB770" s="95"/>
    </row>
    <row r="771" spans="1:28" ht="15.75" customHeight="1" x14ac:dyDescent="0.25">
      <c r="A771" s="95"/>
      <c r="B771" s="95"/>
      <c r="C771" s="95"/>
      <c r="D771" s="95"/>
      <c r="E771" s="95"/>
      <c r="F771" s="95"/>
      <c r="G771" s="95"/>
      <c r="H771" s="95"/>
      <c r="I771" s="95"/>
      <c r="J771" s="95"/>
      <c r="K771" s="95"/>
      <c r="L771" s="95"/>
      <c r="M771" s="95"/>
      <c r="N771" s="95"/>
      <c r="O771" s="95"/>
      <c r="P771" s="95"/>
      <c r="Q771" s="95"/>
      <c r="R771" s="95"/>
      <c r="S771" s="95"/>
      <c r="T771" s="95"/>
      <c r="U771" s="95"/>
      <c r="V771" s="95"/>
      <c r="W771" s="95"/>
      <c r="X771" s="95"/>
      <c r="Y771" s="95"/>
      <c r="Z771" s="95"/>
      <c r="AA771" s="95"/>
      <c r="AB771" s="95"/>
    </row>
    <row r="772" spans="1:28" ht="15.75" customHeight="1" x14ac:dyDescent="0.25">
      <c r="A772" s="95"/>
      <c r="B772" s="95"/>
      <c r="C772" s="95"/>
      <c r="D772" s="95"/>
      <c r="E772" s="95"/>
      <c r="F772" s="95"/>
      <c r="G772" s="95"/>
      <c r="H772" s="95"/>
      <c r="I772" s="95"/>
      <c r="J772" s="95"/>
      <c r="K772" s="95"/>
      <c r="L772" s="95"/>
      <c r="M772" s="95"/>
      <c r="N772" s="95"/>
      <c r="O772" s="95"/>
      <c r="P772" s="95"/>
      <c r="Q772" s="95"/>
      <c r="R772" s="95"/>
      <c r="S772" s="95"/>
      <c r="T772" s="95"/>
      <c r="U772" s="95"/>
      <c r="V772" s="95"/>
      <c r="W772" s="95"/>
      <c r="X772" s="95"/>
      <c r="Y772" s="95"/>
      <c r="Z772" s="95"/>
      <c r="AA772" s="95"/>
      <c r="AB772" s="95"/>
    </row>
    <row r="773" spans="1:28" ht="15.75" customHeight="1" x14ac:dyDescent="0.25">
      <c r="A773" s="95"/>
      <c r="B773" s="95"/>
      <c r="C773" s="95"/>
      <c r="D773" s="95"/>
      <c r="E773" s="95"/>
      <c r="F773" s="95"/>
      <c r="G773" s="95"/>
      <c r="H773" s="95"/>
      <c r="I773" s="95"/>
      <c r="J773" s="95"/>
      <c r="K773" s="95"/>
      <c r="L773" s="95"/>
      <c r="M773" s="95"/>
      <c r="N773" s="95"/>
      <c r="O773" s="95"/>
      <c r="P773" s="95"/>
      <c r="Q773" s="95"/>
      <c r="R773" s="95"/>
      <c r="S773" s="95"/>
      <c r="T773" s="95"/>
      <c r="U773" s="95"/>
      <c r="V773" s="95"/>
      <c r="W773" s="95"/>
      <c r="X773" s="95"/>
      <c r="Y773" s="95"/>
      <c r="Z773" s="95"/>
      <c r="AA773" s="95"/>
      <c r="AB773" s="95"/>
    </row>
    <row r="774" spans="1:28" ht="15.75" customHeight="1" x14ac:dyDescent="0.25">
      <c r="A774" s="95"/>
      <c r="B774" s="95"/>
      <c r="C774" s="95"/>
      <c r="D774" s="95"/>
      <c r="E774" s="95"/>
      <c r="F774" s="95"/>
      <c r="G774" s="95"/>
      <c r="H774" s="95"/>
      <c r="I774" s="95"/>
      <c r="J774" s="95"/>
      <c r="K774" s="95"/>
      <c r="L774" s="95"/>
      <c r="M774" s="95"/>
      <c r="N774" s="95"/>
      <c r="O774" s="95"/>
      <c r="P774" s="95"/>
      <c r="Q774" s="95"/>
      <c r="R774" s="95"/>
      <c r="S774" s="95"/>
      <c r="T774" s="95"/>
      <c r="U774" s="95"/>
      <c r="V774" s="95"/>
      <c r="W774" s="95"/>
      <c r="X774" s="95"/>
      <c r="Y774" s="95"/>
      <c r="Z774" s="95"/>
      <c r="AA774" s="95"/>
      <c r="AB774" s="95"/>
    </row>
    <row r="775" spans="1:28" ht="15.75" customHeight="1" x14ac:dyDescent="0.25">
      <c r="A775" s="95"/>
      <c r="B775" s="95"/>
      <c r="C775" s="95"/>
      <c r="D775" s="95"/>
      <c r="E775" s="95"/>
      <c r="F775" s="95"/>
      <c r="G775" s="95"/>
      <c r="H775" s="95"/>
      <c r="I775" s="95"/>
      <c r="J775" s="95"/>
      <c r="K775" s="95"/>
      <c r="L775" s="95"/>
      <c r="M775" s="95"/>
      <c r="N775" s="95"/>
      <c r="O775" s="95"/>
      <c r="P775" s="95"/>
      <c r="Q775" s="95"/>
      <c r="R775" s="95"/>
      <c r="S775" s="95"/>
      <c r="T775" s="95"/>
      <c r="U775" s="95"/>
      <c r="V775" s="95"/>
      <c r="W775" s="95"/>
      <c r="X775" s="95"/>
      <c r="Y775" s="95"/>
      <c r="Z775" s="95"/>
      <c r="AA775" s="95"/>
      <c r="AB775" s="95"/>
    </row>
    <row r="776" spans="1:28" ht="15.75" customHeight="1" x14ac:dyDescent="0.25">
      <c r="A776" s="95"/>
      <c r="B776" s="95"/>
      <c r="C776" s="95"/>
      <c r="D776" s="95"/>
      <c r="E776" s="95"/>
      <c r="F776" s="95"/>
      <c r="G776" s="95"/>
      <c r="H776" s="95"/>
      <c r="I776" s="95"/>
      <c r="J776" s="95"/>
      <c r="K776" s="95"/>
      <c r="L776" s="95"/>
      <c r="M776" s="95"/>
      <c r="N776" s="95"/>
      <c r="O776" s="95"/>
      <c r="P776" s="95"/>
      <c r="Q776" s="95"/>
      <c r="R776" s="95"/>
      <c r="S776" s="95"/>
      <c r="T776" s="95"/>
      <c r="U776" s="95"/>
      <c r="V776" s="95"/>
      <c r="W776" s="95"/>
      <c r="X776" s="95"/>
      <c r="Y776" s="95"/>
      <c r="Z776" s="95"/>
      <c r="AA776" s="95"/>
      <c r="AB776" s="95"/>
    </row>
    <row r="777" spans="1:28" ht="15.75" customHeight="1" x14ac:dyDescent="0.25">
      <c r="A777" s="95"/>
      <c r="B777" s="95"/>
      <c r="C777" s="95"/>
      <c r="D777" s="95"/>
      <c r="E777" s="95"/>
      <c r="F777" s="95"/>
      <c r="G777" s="95"/>
      <c r="H777" s="95"/>
      <c r="I777" s="95"/>
      <c r="J777" s="95"/>
      <c r="K777" s="95"/>
      <c r="L777" s="95"/>
      <c r="M777" s="95"/>
      <c r="N777" s="95"/>
      <c r="O777" s="95"/>
      <c r="P777" s="95"/>
      <c r="Q777" s="95"/>
      <c r="R777" s="95"/>
      <c r="S777" s="95"/>
      <c r="T777" s="95"/>
      <c r="U777" s="95"/>
      <c r="V777" s="95"/>
      <c r="W777" s="95"/>
      <c r="X777" s="95"/>
      <c r="Y777" s="95"/>
      <c r="Z777" s="95"/>
      <c r="AA777" s="95"/>
      <c r="AB777" s="95"/>
    </row>
    <row r="778" spans="1:28" ht="15.75" customHeight="1" x14ac:dyDescent="0.25">
      <c r="A778" s="95"/>
      <c r="B778" s="95"/>
      <c r="C778" s="95"/>
      <c r="D778" s="95"/>
      <c r="E778" s="95"/>
      <c r="F778" s="95"/>
      <c r="G778" s="95"/>
      <c r="H778" s="95"/>
      <c r="I778" s="95"/>
      <c r="J778" s="95"/>
      <c r="K778" s="95"/>
      <c r="L778" s="95"/>
      <c r="M778" s="95"/>
      <c r="N778" s="95"/>
      <c r="O778" s="95"/>
      <c r="P778" s="95"/>
      <c r="Q778" s="95"/>
      <c r="R778" s="95"/>
      <c r="S778" s="95"/>
      <c r="T778" s="95"/>
      <c r="U778" s="95"/>
      <c r="V778" s="95"/>
      <c r="W778" s="95"/>
      <c r="X778" s="95"/>
      <c r="Y778" s="95"/>
      <c r="Z778" s="95"/>
      <c r="AA778" s="95"/>
      <c r="AB778" s="95"/>
    </row>
    <row r="779" spans="1:28" ht="15.75" customHeight="1" x14ac:dyDescent="0.25">
      <c r="A779" s="95"/>
      <c r="B779" s="95"/>
      <c r="C779" s="95"/>
      <c r="D779" s="95"/>
      <c r="E779" s="95"/>
      <c r="F779" s="95"/>
      <c r="G779" s="95"/>
      <c r="H779" s="95"/>
      <c r="I779" s="95"/>
      <c r="J779" s="95"/>
      <c r="K779" s="95"/>
      <c r="L779" s="95"/>
      <c r="M779" s="95"/>
      <c r="N779" s="95"/>
      <c r="O779" s="95"/>
      <c r="P779" s="95"/>
      <c r="Q779" s="95"/>
      <c r="R779" s="95"/>
      <c r="S779" s="95"/>
      <c r="T779" s="95"/>
      <c r="U779" s="95"/>
      <c r="V779" s="95"/>
      <c r="W779" s="95"/>
      <c r="X779" s="95"/>
      <c r="Y779" s="95"/>
      <c r="Z779" s="95"/>
      <c r="AA779" s="95"/>
      <c r="AB779" s="95"/>
    </row>
    <row r="780" spans="1:28" ht="15.75" customHeight="1" x14ac:dyDescent="0.25">
      <c r="A780" s="95"/>
      <c r="B780" s="95"/>
      <c r="C780" s="95"/>
      <c r="D780" s="95"/>
      <c r="E780" s="95"/>
      <c r="F780" s="95"/>
      <c r="G780" s="95"/>
      <c r="H780" s="95"/>
      <c r="I780" s="95"/>
      <c r="J780" s="95"/>
      <c r="K780" s="95"/>
      <c r="L780" s="95"/>
      <c r="M780" s="95"/>
      <c r="N780" s="95"/>
      <c r="O780" s="95"/>
      <c r="P780" s="95"/>
      <c r="Q780" s="95"/>
      <c r="R780" s="95"/>
      <c r="S780" s="95"/>
      <c r="T780" s="95"/>
      <c r="U780" s="95"/>
      <c r="V780" s="95"/>
      <c r="W780" s="95"/>
      <c r="X780" s="95"/>
      <c r="Y780" s="95"/>
      <c r="Z780" s="95"/>
      <c r="AA780" s="95"/>
      <c r="AB780" s="95"/>
    </row>
    <row r="781" spans="1:28" ht="15.75" customHeight="1" x14ac:dyDescent="0.25">
      <c r="A781" s="95"/>
      <c r="B781" s="95"/>
      <c r="C781" s="95"/>
      <c r="D781" s="95"/>
      <c r="E781" s="95"/>
      <c r="F781" s="95"/>
      <c r="G781" s="95"/>
      <c r="H781" s="95"/>
      <c r="I781" s="95"/>
      <c r="J781" s="95"/>
      <c r="K781" s="95"/>
      <c r="L781" s="95"/>
      <c r="M781" s="95"/>
      <c r="N781" s="95"/>
      <c r="O781" s="95"/>
      <c r="P781" s="95"/>
      <c r="Q781" s="95"/>
      <c r="R781" s="95"/>
      <c r="S781" s="95"/>
      <c r="T781" s="95"/>
      <c r="U781" s="95"/>
      <c r="V781" s="95"/>
      <c r="W781" s="95"/>
      <c r="X781" s="95"/>
      <c r="Y781" s="95"/>
      <c r="Z781" s="95"/>
      <c r="AA781" s="95"/>
      <c r="AB781" s="95"/>
    </row>
    <row r="782" spans="1:28" ht="15.75" customHeight="1" x14ac:dyDescent="0.25">
      <c r="A782" s="95"/>
      <c r="B782" s="95"/>
      <c r="C782" s="95"/>
      <c r="D782" s="95"/>
      <c r="E782" s="95"/>
      <c r="F782" s="95"/>
      <c r="G782" s="95"/>
      <c r="H782" s="95"/>
      <c r="I782" s="95"/>
      <c r="J782" s="95"/>
      <c r="K782" s="95"/>
      <c r="L782" s="95"/>
      <c r="M782" s="95"/>
      <c r="N782" s="95"/>
      <c r="O782" s="95"/>
      <c r="P782" s="95"/>
      <c r="Q782" s="95"/>
      <c r="R782" s="95"/>
      <c r="S782" s="95"/>
      <c r="T782" s="95"/>
      <c r="U782" s="95"/>
      <c r="V782" s="95"/>
      <c r="W782" s="95"/>
      <c r="X782" s="95"/>
      <c r="Y782" s="95"/>
      <c r="Z782" s="95"/>
      <c r="AA782" s="95"/>
      <c r="AB782" s="95"/>
    </row>
    <row r="783" spans="1:28" ht="15.75" customHeight="1" x14ac:dyDescent="0.25">
      <c r="A783" s="95"/>
      <c r="B783" s="95"/>
      <c r="C783" s="95"/>
      <c r="D783" s="95"/>
      <c r="E783" s="95"/>
      <c r="F783" s="95"/>
      <c r="G783" s="95"/>
      <c r="H783" s="95"/>
      <c r="I783" s="95"/>
      <c r="J783" s="95"/>
      <c r="K783" s="95"/>
      <c r="L783" s="95"/>
      <c r="M783" s="95"/>
      <c r="N783" s="95"/>
      <c r="O783" s="95"/>
      <c r="P783" s="95"/>
      <c r="Q783" s="95"/>
      <c r="R783" s="95"/>
      <c r="S783" s="95"/>
      <c r="T783" s="95"/>
      <c r="U783" s="95"/>
      <c r="V783" s="95"/>
      <c r="W783" s="95"/>
      <c r="X783" s="95"/>
      <c r="Y783" s="95"/>
      <c r="Z783" s="95"/>
      <c r="AA783" s="95"/>
      <c r="AB783" s="95"/>
    </row>
    <row r="784" spans="1:28" ht="15.75" customHeight="1" x14ac:dyDescent="0.25">
      <c r="A784" s="95"/>
      <c r="B784" s="95"/>
      <c r="C784" s="95"/>
      <c r="D784" s="95"/>
      <c r="E784" s="95"/>
      <c r="F784" s="95"/>
      <c r="G784" s="95"/>
      <c r="H784" s="95"/>
      <c r="I784" s="95"/>
      <c r="J784" s="95"/>
      <c r="K784" s="95"/>
      <c r="L784" s="95"/>
      <c r="M784" s="95"/>
      <c r="N784" s="95"/>
      <c r="O784" s="95"/>
      <c r="P784" s="95"/>
      <c r="Q784" s="95"/>
      <c r="R784" s="95"/>
      <c r="S784" s="95"/>
      <c r="T784" s="95"/>
      <c r="U784" s="95"/>
      <c r="V784" s="95"/>
      <c r="W784" s="95"/>
      <c r="X784" s="95"/>
      <c r="Y784" s="95"/>
      <c r="Z784" s="95"/>
      <c r="AA784" s="95"/>
      <c r="AB784" s="95"/>
    </row>
    <row r="785" spans="1:28" ht="15.75" customHeight="1" x14ac:dyDescent="0.25">
      <c r="A785" s="95"/>
      <c r="B785" s="95"/>
      <c r="C785" s="95"/>
      <c r="D785" s="95"/>
      <c r="E785" s="95"/>
      <c r="F785" s="95"/>
      <c r="G785" s="95"/>
      <c r="H785" s="95"/>
      <c r="I785" s="95"/>
      <c r="J785" s="95"/>
      <c r="K785" s="95"/>
      <c r="L785" s="95"/>
      <c r="M785" s="95"/>
      <c r="N785" s="95"/>
      <c r="O785" s="95"/>
      <c r="P785" s="95"/>
      <c r="Q785" s="95"/>
      <c r="R785" s="95"/>
      <c r="S785" s="95"/>
      <c r="T785" s="95"/>
      <c r="U785" s="95"/>
      <c r="V785" s="95"/>
      <c r="W785" s="95"/>
      <c r="X785" s="95"/>
      <c r="Y785" s="95"/>
      <c r="Z785" s="95"/>
      <c r="AA785" s="95"/>
      <c r="AB785" s="95"/>
    </row>
    <row r="786" spans="1:28" ht="15.75" customHeight="1" x14ac:dyDescent="0.25">
      <c r="A786" s="95"/>
      <c r="B786" s="95"/>
      <c r="C786" s="95"/>
      <c r="D786" s="95"/>
      <c r="E786" s="95"/>
      <c r="F786" s="95"/>
      <c r="G786" s="95"/>
      <c r="H786" s="95"/>
      <c r="I786" s="95"/>
      <c r="J786" s="95"/>
      <c r="K786" s="95"/>
      <c r="L786" s="95"/>
      <c r="M786" s="95"/>
      <c r="N786" s="95"/>
      <c r="O786" s="95"/>
      <c r="P786" s="95"/>
      <c r="Q786" s="95"/>
      <c r="R786" s="95"/>
      <c r="S786" s="95"/>
      <c r="T786" s="95"/>
      <c r="U786" s="95"/>
      <c r="V786" s="95"/>
      <c r="W786" s="95"/>
      <c r="X786" s="95"/>
      <c r="Y786" s="95"/>
      <c r="Z786" s="95"/>
      <c r="AA786" s="95"/>
      <c r="AB786" s="95"/>
    </row>
    <row r="787" spans="1:28" ht="15.75" customHeight="1" x14ac:dyDescent="0.25">
      <c r="A787" s="95"/>
      <c r="B787" s="95"/>
      <c r="C787" s="95"/>
      <c r="D787" s="95"/>
      <c r="E787" s="95"/>
      <c r="F787" s="95"/>
      <c r="G787" s="95"/>
      <c r="H787" s="95"/>
      <c r="I787" s="95"/>
      <c r="J787" s="95"/>
      <c r="K787" s="95"/>
      <c r="L787" s="95"/>
      <c r="M787" s="95"/>
      <c r="N787" s="95"/>
      <c r="O787" s="95"/>
      <c r="P787" s="95"/>
      <c r="Q787" s="95"/>
      <c r="R787" s="95"/>
      <c r="S787" s="95"/>
      <c r="T787" s="95"/>
      <c r="U787" s="95"/>
      <c r="V787" s="95"/>
      <c r="W787" s="95"/>
      <c r="X787" s="95"/>
      <c r="Y787" s="95"/>
      <c r="Z787" s="95"/>
      <c r="AA787" s="95"/>
      <c r="AB787" s="95"/>
    </row>
    <row r="788" spans="1:28" ht="15.75" customHeight="1" x14ac:dyDescent="0.25">
      <c r="A788" s="95"/>
      <c r="B788" s="95"/>
      <c r="C788" s="95"/>
      <c r="D788" s="95"/>
      <c r="E788" s="95"/>
      <c r="F788" s="95"/>
      <c r="G788" s="95"/>
      <c r="H788" s="95"/>
      <c r="I788" s="95"/>
      <c r="J788" s="95"/>
      <c r="K788" s="95"/>
      <c r="L788" s="95"/>
      <c r="M788" s="95"/>
      <c r="N788" s="95"/>
      <c r="O788" s="95"/>
      <c r="P788" s="95"/>
      <c r="Q788" s="95"/>
      <c r="R788" s="95"/>
      <c r="S788" s="95"/>
      <c r="T788" s="95"/>
      <c r="U788" s="95"/>
      <c r="V788" s="95"/>
      <c r="W788" s="95"/>
      <c r="X788" s="95"/>
      <c r="Y788" s="95"/>
      <c r="Z788" s="95"/>
      <c r="AA788" s="95"/>
      <c r="AB788" s="95"/>
    </row>
    <row r="789" spans="1:28" ht="15.75" customHeight="1" x14ac:dyDescent="0.25">
      <c r="A789" s="95"/>
      <c r="B789" s="95"/>
      <c r="C789" s="95"/>
      <c r="D789" s="95"/>
      <c r="E789" s="95"/>
      <c r="F789" s="95"/>
      <c r="G789" s="95"/>
      <c r="H789" s="95"/>
      <c r="I789" s="95"/>
      <c r="J789" s="95"/>
      <c r="K789" s="95"/>
      <c r="L789" s="95"/>
      <c r="M789" s="95"/>
      <c r="N789" s="95"/>
      <c r="O789" s="95"/>
      <c r="P789" s="95"/>
      <c r="Q789" s="95"/>
      <c r="R789" s="95"/>
      <c r="S789" s="95"/>
      <c r="T789" s="95"/>
      <c r="U789" s="95"/>
      <c r="V789" s="95"/>
      <c r="W789" s="95"/>
      <c r="X789" s="95"/>
      <c r="Y789" s="95"/>
      <c r="Z789" s="95"/>
      <c r="AA789" s="95"/>
      <c r="AB789" s="95"/>
    </row>
    <row r="790" spans="1:28" ht="15.75" customHeight="1" x14ac:dyDescent="0.25">
      <c r="A790" s="95"/>
      <c r="B790" s="95"/>
      <c r="C790" s="95"/>
      <c r="D790" s="95"/>
      <c r="E790" s="95"/>
      <c r="F790" s="95"/>
      <c r="G790" s="95"/>
      <c r="H790" s="95"/>
      <c r="I790" s="95"/>
      <c r="J790" s="95"/>
      <c r="K790" s="95"/>
      <c r="L790" s="95"/>
      <c r="M790" s="95"/>
      <c r="N790" s="95"/>
      <c r="O790" s="95"/>
      <c r="P790" s="95"/>
      <c r="Q790" s="95"/>
      <c r="R790" s="95"/>
      <c r="S790" s="95"/>
      <c r="T790" s="95"/>
      <c r="U790" s="95"/>
      <c r="V790" s="95"/>
      <c r="W790" s="95"/>
      <c r="X790" s="95"/>
      <c r="Y790" s="95"/>
      <c r="Z790" s="95"/>
      <c r="AA790" s="95"/>
      <c r="AB790" s="95"/>
    </row>
    <row r="791" spans="1:28" ht="15.75" customHeight="1" x14ac:dyDescent="0.25">
      <c r="A791" s="95"/>
      <c r="B791" s="95"/>
      <c r="C791" s="95"/>
      <c r="D791" s="95"/>
      <c r="E791" s="95"/>
      <c r="F791" s="95"/>
      <c r="G791" s="95"/>
      <c r="H791" s="95"/>
      <c r="I791" s="95"/>
      <c r="J791" s="95"/>
      <c r="K791" s="95"/>
      <c r="L791" s="95"/>
      <c r="M791" s="95"/>
      <c r="N791" s="95"/>
      <c r="O791" s="95"/>
      <c r="P791" s="95"/>
      <c r="Q791" s="95"/>
      <c r="R791" s="95"/>
      <c r="S791" s="95"/>
      <c r="T791" s="95"/>
      <c r="U791" s="95"/>
      <c r="V791" s="95"/>
      <c r="W791" s="95"/>
      <c r="X791" s="95"/>
      <c r="Y791" s="95"/>
      <c r="Z791" s="95"/>
      <c r="AA791" s="95"/>
      <c r="AB791" s="95"/>
    </row>
    <row r="792" spans="1:28" ht="15.75" customHeight="1" x14ac:dyDescent="0.25">
      <c r="A792" s="95"/>
      <c r="B792" s="95"/>
      <c r="C792" s="95"/>
      <c r="D792" s="95"/>
      <c r="E792" s="95"/>
      <c r="F792" s="95"/>
      <c r="G792" s="95"/>
      <c r="H792" s="95"/>
      <c r="I792" s="95"/>
      <c r="J792" s="95"/>
      <c r="K792" s="95"/>
      <c r="L792" s="95"/>
      <c r="M792" s="95"/>
      <c r="N792" s="95"/>
      <c r="O792" s="95"/>
      <c r="P792" s="95"/>
      <c r="Q792" s="95"/>
      <c r="R792" s="95"/>
      <c r="S792" s="95"/>
      <c r="T792" s="95"/>
      <c r="U792" s="95"/>
      <c r="V792" s="95"/>
      <c r="W792" s="95"/>
      <c r="X792" s="95"/>
      <c r="Y792" s="95"/>
      <c r="Z792" s="95"/>
      <c r="AA792" s="95"/>
      <c r="AB792" s="95"/>
    </row>
    <row r="793" spans="1:28" ht="15.75" customHeight="1" x14ac:dyDescent="0.25">
      <c r="A793" s="95"/>
      <c r="B793" s="95"/>
      <c r="C793" s="95"/>
      <c r="D793" s="95"/>
      <c r="E793" s="95"/>
      <c r="F793" s="95"/>
      <c r="G793" s="95"/>
      <c r="H793" s="95"/>
      <c r="I793" s="95"/>
      <c r="J793" s="95"/>
      <c r="K793" s="95"/>
      <c r="L793" s="95"/>
      <c r="M793" s="95"/>
      <c r="N793" s="95"/>
      <c r="O793" s="95"/>
      <c r="P793" s="95"/>
      <c r="Q793" s="95"/>
      <c r="R793" s="95"/>
      <c r="S793" s="95"/>
      <c r="T793" s="95"/>
      <c r="U793" s="95"/>
      <c r="V793" s="95"/>
      <c r="W793" s="95"/>
      <c r="X793" s="95"/>
      <c r="Y793" s="95"/>
      <c r="Z793" s="95"/>
      <c r="AA793" s="95"/>
      <c r="AB793" s="95"/>
    </row>
    <row r="794" spans="1:28" ht="15.75" customHeight="1" x14ac:dyDescent="0.25">
      <c r="A794" s="95"/>
      <c r="B794" s="95"/>
      <c r="C794" s="95"/>
      <c r="D794" s="95"/>
      <c r="E794" s="95"/>
      <c r="F794" s="95"/>
      <c r="G794" s="95"/>
      <c r="H794" s="95"/>
      <c r="I794" s="95"/>
      <c r="J794" s="95"/>
      <c r="K794" s="95"/>
      <c r="L794" s="95"/>
      <c r="M794" s="95"/>
      <c r="N794" s="95"/>
      <c r="O794" s="95"/>
      <c r="P794" s="95"/>
      <c r="Q794" s="95"/>
      <c r="R794" s="95"/>
      <c r="S794" s="95"/>
      <c r="T794" s="95"/>
      <c r="U794" s="95"/>
      <c r="V794" s="95"/>
      <c r="W794" s="95"/>
      <c r="X794" s="95"/>
      <c r="Y794" s="95"/>
      <c r="Z794" s="95"/>
      <c r="AA794" s="95"/>
      <c r="AB794" s="95"/>
    </row>
    <row r="795" spans="1:28" ht="15.75" customHeight="1" x14ac:dyDescent="0.25">
      <c r="A795" s="95"/>
      <c r="B795" s="95"/>
      <c r="C795" s="95"/>
      <c r="D795" s="95"/>
      <c r="E795" s="95"/>
      <c r="F795" s="95"/>
      <c r="G795" s="95"/>
      <c r="H795" s="95"/>
      <c r="I795" s="95"/>
      <c r="J795" s="95"/>
      <c r="K795" s="95"/>
      <c r="L795" s="95"/>
      <c r="M795" s="95"/>
      <c r="N795" s="95"/>
      <c r="O795" s="95"/>
      <c r="P795" s="95"/>
      <c r="Q795" s="95"/>
      <c r="R795" s="95"/>
      <c r="S795" s="95"/>
      <c r="T795" s="95"/>
      <c r="U795" s="95"/>
      <c r="V795" s="95"/>
      <c r="W795" s="95"/>
      <c r="X795" s="95"/>
      <c r="Y795" s="95"/>
      <c r="Z795" s="95"/>
      <c r="AA795" s="95"/>
      <c r="AB795" s="95"/>
    </row>
    <row r="796" spans="1:28" ht="15.75" customHeight="1" x14ac:dyDescent="0.25">
      <c r="A796" s="95"/>
      <c r="B796" s="95"/>
      <c r="C796" s="95"/>
      <c r="D796" s="95"/>
      <c r="E796" s="95"/>
      <c r="F796" s="95"/>
      <c r="G796" s="95"/>
      <c r="H796" s="95"/>
      <c r="I796" s="95"/>
      <c r="J796" s="95"/>
      <c r="K796" s="95"/>
      <c r="L796" s="95"/>
      <c r="M796" s="95"/>
      <c r="N796" s="95"/>
      <c r="O796" s="95"/>
      <c r="P796" s="95"/>
      <c r="Q796" s="95"/>
      <c r="R796" s="95"/>
      <c r="S796" s="95"/>
      <c r="T796" s="95"/>
      <c r="U796" s="95"/>
      <c r="V796" s="95"/>
      <c r="W796" s="95"/>
      <c r="X796" s="95"/>
      <c r="Y796" s="95"/>
      <c r="Z796" s="95"/>
      <c r="AA796" s="95"/>
      <c r="AB796" s="95"/>
    </row>
    <row r="797" spans="1:28" ht="15.75" customHeight="1" x14ac:dyDescent="0.25">
      <c r="A797" s="95"/>
      <c r="B797" s="95"/>
      <c r="C797" s="95"/>
      <c r="D797" s="95"/>
      <c r="E797" s="95"/>
      <c r="F797" s="95"/>
      <c r="G797" s="95"/>
      <c r="H797" s="95"/>
      <c r="I797" s="95"/>
      <c r="J797" s="95"/>
      <c r="K797" s="95"/>
      <c r="L797" s="95"/>
      <c r="M797" s="95"/>
      <c r="N797" s="95"/>
      <c r="O797" s="95"/>
      <c r="P797" s="95"/>
      <c r="Q797" s="95"/>
      <c r="R797" s="95"/>
      <c r="S797" s="95"/>
      <c r="T797" s="95"/>
      <c r="U797" s="95"/>
      <c r="V797" s="95"/>
      <c r="W797" s="95"/>
      <c r="X797" s="95"/>
      <c r="Y797" s="95"/>
      <c r="Z797" s="95"/>
      <c r="AA797" s="95"/>
      <c r="AB797" s="95"/>
    </row>
    <row r="798" spans="1:28" ht="15.75" customHeight="1" x14ac:dyDescent="0.25">
      <c r="A798" s="95"/>
      <c r="B798" s="95"/>
      <c r="C798" s="95"/>
      <c r="D798" s="95"/>
      <c r="E798" s="95"/>
      <c r="F798" s="95"/>
      <c r="G798" s="95"/>
      <c r="H798" s="95"/>
      <c r="I798" s="95"/>
      <c r="J798" s="95"/>
      <c r="K798" s="95"/>
      <c r="L798" s="95"/>
      <c r="M798" s="95"/>
      <c r="N798" s="95"/>
      <c r="O798" s="95"/>
      <c r="P798" s="95"/>
      <c r="Q798" s="95"/>
      <c r="R798" s="95"/>
      <c r="S798" s="95"/>
      <c r="T798" s="95"/>
      <c r="U798" s="95"/>
      <c r="V798" s="95"/>
      <c r="W798" s="95"/>
      <c r="X798" s="95"/>
      <c r="Y798" s="95"/>
      <c r="Z798" s="95"/>
      <c r="AA798" s="95"/>
      <c r="AB798" s="95"/>
    </row>
    <row r="799" spans="1:28" ht="15.75" customHeight="1" x14ac:dyDescent="0.25">
      <c r="A799" s="95"/>
      <c r="B799" s="95"/>
      <c r="C799" s="95"/>
      <c r="D799" s="95"/>
      <c r="E799" s="95"/>
      <c r="F799" s="95"/>
      <c r="G799" s="95"/>
      <c r="H799" s="95"/>
      <c r="I799" s="95"/>
      <c r="J799" s="95"/>
      <c r="K799" s="95"/>
      <c r="L799" s="95"/>
      <c r="M799" s="95"/>
      <c r="N799" s="95"/>
      <c r="O799" s="95"/>
      <c r="P799" s="95"/>
      <c r="Q799" s="95"/>
      <c r="R799" s="95"/>
      <c r="S799" s="95"/>
      <c r="T799" s="95"/>
      <c r="U799" s="95"/>
      <c r="V799" s="95"/>
      <c r="W799" s="95"/>
      <c r="X799" s="95"/>
      <c r="Y799" s="95"/>
      <c r="Z799" s="95"/>
      <c r="AA799" s="95"/>
      <c r="AB799" s="95"/>
    </row>
    <row r="800" spans="1:28" ht="15.75" customHeight="1" x14ac:dyDescent="0.25">
      <c r="A800" s="95"/>
      <c r="B800" s="95"/>
      <c r="C800" s="95"/>
      <c r="D800" s="95"/>
      <c r="E800" s="95"/>
      <c r="F800" s="95"/>
      <c r="G800" s="95"/>
      <c r="H800" s="95"/>
      <c r="I800" s="95"/>
      <c r="J800" s="95"/>
      <c r="K800" s="95"/>
      <c r="L800" s="95"/>
      <c r="M800" s="95"/>
      <c r="N800" s="95"/>
      <c r="O800" s="95"/>
      <c r="P800" s="95"/>
      <c r="Q800" s="95"/>
      <c r="R800" s="95"/>
      <c r="S800" s="95"/>
      <c r="T800" s="95"/>
      <c r="U800" s="95"/>
      <c r="V800" s="95"/>
      <c r="W800" s="95"/>
      <c r="X800" s="95"/>
      <c r="Y800" s="95"/>
      <c r="Z800" s="95"/>
      <c r="AA800" s="95"/>
      <c r="AB800" s="95"/>
    </row>
    <row r="801" spans="1:28" ht="15.75" customHeight="1" x14ac:dyDescent="0.25">
      <c r="A801" s="95"/>
      <c r="B801" s="95"/>
      <c r="C801" s="95"/>
      <c r="D801" s="95"/>
      <c r="E801" s="95"/>
      <c r="F801" s="95"/>
      <c r="G801" s="95"/>
      <c r="H801" s="95"/>
      <c r="I801" s="95"/>
      <c r="J801" s="95"/>
      <c r="K801" s="95"/>
      <c r="L801" s="95"/>
      <c r="M801" s="95"/>
      <c r="N801" s="95"/>
      <c r="O801" s="95"/>
      <c r="P801" s="95"/>
      <c r="Q801" s="95"/>
      <c r="R801" s="95"/>
      <c r="S801" s="95"/>
      <c r="T801" s="95"/>
      <c r="U801" s="95"/>
      <c r="V801" s="95"/>
      <c r="W801" s="95"/>
      <c r="X801" s="95"/>
      <c r="Y801" s="95"/>
      <c r="Z801" s="95"/>
      <c r="AA801" s="95"/>
      <c r="AB801" s="95"/>
    </row>
    <row r="802" spans="1:28" ht="15.75" customHeight="1" x14ac:dyDescent="0.25">
      <c r="A802" s="95"/>
      <c r="B802" s="95"/>
      <c r="C802" s="95"/>
      <c r="D802" s="95"/>
      <c r="E802" s="95"/>
      <c r="F802" s="95"/>
      <c r="G802" s="95"/>
      <c r="H802" s="95"/>
      <c r="I802" s="95"/>
      <c r="J802" s="95"/>
      <c r="K802" s="95"/>
      <c r="L802" s="95"/>
      <c r="M802" s="95"/>
      <c r="N802" s="95"/>
      <c r="O802" s="95"/>
      <c r="P802" s="95"/>
      <c r="Q802" s="95"/>
      <c r="R802" s="95"/>
      <c r="S802" s="95"/>
      <c r="T802" s="95"/>
      <c r="U802" s="95"/>
      <c r="V802" s="95"/>
      <c r="W802" s="95"/>
      <c r="X802" s="95"/>
      <c r="Y802" s="95"/>
      <c r="Z802" s="95"/>
      <c r="AA802" s="95"/>
      <c r="AB802" s="95"/>
    </row>
    <row r="803" spans="1:28" ht="15.75" customHeight="1" x14ac:dyDescent="0.25">
      <c r="A803" s="95"/>
      <c r="B803" s="95"/>
      <c r="C803" s="95"/>
      <c r="D803" s="95"/>
      <c r="E803" s="95"/>
      <c r="F803" s="95"/>
      <c r="G803" s="95"/>
      <c r="H803" s="95"/>
      <c r="I803" s="95"/>
      <c r="J803" s="95"/>
      <c r="K803" s="95"/>
      <c r="L803" s="95"/>
      <c r="M803" s="95"/>
      <c r="N803" s="95"/>
      <c r="O803" s="95"/>
      <c r="P803" s="95"/>
      <c r="Q803" s="95"/>
      <c r="R803" s="95"/>
      <c r="S803" s="95"/>
      <c r="T803" s="95"/>
      <c r="U803" s="95"/>
      <c r="V803" s="95"/>
      <c r="W803" s="95"/>
      <c r="X803" s="95"/>
      <c r="Y803" s="95"/>
      <c r="Z803" s="95"/>
      <c r="AA803" s="95"/>
      <c r="AB803" s="95"/>
    </row>
    <row r="804" spans="1:28" ht="15.75" customHeight="1" x14ac:dyDescent="0.25">
      <c r="A804" s="95"/>
      <c r="B804" s="95"/>
      <c r="C804" s="95"/>
      <c r="D804" s="95"/>
      <c r="E804" s="95"/>
      <c r="F804" s="95"/>
      <c r="G804" s="95"/>
      <c r="H804" s="95"/>
      <c r="I804" s="95"/>
      <c r="J804" s="95"/>
      <c r="K804" s="95"/>
      <c r="L804" s="95"/>
      <c r="M804" s="95"/>
      <c r="N804" s="95"/>
      <c r="O804" s="95"/>
      <c r="P804" s="95"/>
      <c r="Q804" s="95"/>
      <c r="R804" s="95"/>
      <c r="S804" s="95"/>
      <c r="T804" s="95"/>
      <c r="U804" s="95"/>
      <c r="V804" s="95"/>
      <c r="W804" s="95"/>
      <c r="X804" s="95"/>
      <c r="Y804" s="95"/>
      <c r="Z804" s="95"/>
      <c r="AA804" s="95"/>
      <c r="AB804" s="95"/>
    </row>
    <row r="805" spans="1:28" ht="15.75" customHeight="1" x14ac:dyDescent="0.25">
      <c r="A805" s="95"/>
      <c r="B805" s="95"/>
      <c r="C805" s="95"/>
      <c r="D805" s="95"/>
      <c r="E805" s="95"/>
      <c r="F805" s="95"/>
      <c r="G805" s="95"/>
      <c r="H805" s="95"/>
      <c r="I805" s="95"/>
      <c r="J805" s="95"/>
      <c r="K805" s="95"/>
      <c r="L805" s="95"/>
      <c r="M805" s="95"/>
      <c r="N805" s="95"/>
      <c r="O805" s="95"/>
      <c r="P805" s="95"/>
      <c r="Q805" s="95"/>
      <c r="R805" s="95"/>
      <c r="S805" s="95"/>
      <c r="T805" s="95"/>
      <c r="U805" s="95"/>
      <c r="V805" s="95"/>
      <c r="W805" s="95"/>
      <c r="X805" s="95"/>
      <c r="Y805" s="95"/>
      <c r="Z805" s="95"/>
      <c r="AA805" s="95"/>
      <c r="AB805" s="95"/>
    </row>
    <row r="806" spans="1:28" ht="15.75" customHeight="1" x14ac:dyDescent="0.25">
      <c r="A806" s="95"/>
      <c r="B806" s="95"/>
      <c r="C806" s="95"/>
      <c r="D806" s="95"/>
      <c r="E806" s="95"/>
      <c r="F806" s="95"/>
      <c r="G806" s="95"/>
      <c r="H806" s="95"/>
      <c r="I806" s="95"/>
      <c r="J806" s="95"/>
      <c r="K806" s="95"/>
      <c r="L806" s="95"/>
      <c r="M806" s="95"/>
      <c r="N806" s="95"/>
      <c r="O806" s="95"/>
      <c r="P806" s="95"/>
      <c r="Q806" s="95"/>
      <c r="R806" s="95"/>
      <c r="S806" s="95"/>
      <c r="T806" s="95"/>
      <c r="U806" s="95"/>
      <c r="V806" s="95"/>
      <c r="W806" s="95"/>
      <c r="X806" s="95"/>
      <c r="Y806" s="95"/>
      <c r="Z806" s="95"/>
      <c r="AA806" s="95"/>
      <c r="AB806" s="95"/>
    </row>
    <row r="807" spans="1:28" ht="15.75" customHeight="1" x14ac:dyDescent="0.25">
      <c r="A807" s="95"/>
      <c r="B807" s="95"/>
      <c r="C807" s="95"/>
      <c r="D807" s="95"/>
      <c r="E807" s="95"/>
      <c r="F807" s="95"/>
      <c r="G807" s="95"/>
      <c r="H807" s="95"/>
      <c r="I807" s="95"/>
      <c r="J807" s="95"/>
      <c r="K807" s="95"/>
      <c r="L807" s="95"/>
      <c r="M807" s="95"/>
      <c r="N807" s="95"/>
      <c r="O807" s="95"/>
      <c r="P807" s="95"/>
      <c r="Q807" s="95"/>
      <c r="R807" s="95"/>
      <c r="S807" s="95"/>
      <c r="T807" s="95"/>
      <c r="U807" s="95"/>
      <c r="V807" s="95"/>
      <c r="W807" s="95"/>
      <c r="X807" s="95"/>
      <c r="Y807" s="95"/>
      <c r="Z807" s="95"/>
      <c r="AA807" s="95"/>
      <c r="AB807" s="95"/>
    </row>
    <row r="808" spans="1:28" ht="15.75" customHeight="1" x14ac:dyDescent="0.25">
      <c r="A808" s="95"/>
      <c r="B808" s="95"/>
      <c r="C808" s="95"/>
      <c r="D808" s="95"/>
      <c r="E808" s="95"/>
      <c r="F808" s="95"/>
      <c r="G808" s="95"/>
      <c r="H808" s="95"/>
      <c r="I808" s="95"/>
      <c r="J808" s="95"/>
      <c r="K808" s="95"/>
      <c r="L808" s="95"/>
      <c r="M808" s="95"/>
      <c r="N808" s="95"/>
      <c r="O808" s="95"/>
      <c r="P808" s="95"/>
      <c r="Q808" s="95"/>
      <c r="R808" s="95"/>
      <c r="S808" s="95"/>
      <c r="T808" s="95"/>
      <c r="U808" s="95"/>
      <c r="V808" s="95"/>
      <c r="W808" s="95"/>
      <c r="X808" s="95"/>
      <c r="Y808" s="95"/>
      <c r="Z808" s="95"/>
      <c r="AA808" s="95"/>
      <c r="AB808" s="95"/>
    </row>
    <row r="809" spans="1:28" ht="15.75" customHeight="1" x14ac:dyDescent="0.25">
      <c r="A809" s="95"/>
      <c r="B809" s="95"/>
      <c r="C809" s="95"/>
      <c r="D809" s="95"/>
      <c r="E809" s="95"/>
      <c r="F809" s="95"/>
      <c r="G809" s="95"/>
      <c r="H809" s="95"/>
      <c r="I809" s="95"/>
      <c r="J809" s="95"/>
      <c r="K809" s="95"/>
      <c r="L809" s="95"/>
      <c r="M809" s="95"/>
      <c r="N809" s="95"/>
      <c r="O809" s="95"/>
      <c r="P809" s="95"/>
      <c r="Q809" s="95"/>
      <c r="R809" s="95"/>
      <c r="S809" s="95"/>
      <c r="T809" s="95"/>
      <c r="U809" s="95"/>
      <c r="V809" s="95"/>
      <c r="W809" s="95"/>
      <c r="X809" s="95"/>
      <c r="Y809" s="95"/>
      <c r="Z809" s="95"/>
      <c r="AA809" s="95"/>
      <c r="AB809" s="95"/>
    </row>
    <row r="810" spans="1:28" ht="15.75" customHeight="1" x14ac:dyDescent="0.25">
      <c r="A810" s="95"/>
      <c r="B810" s="95"/>
      <c r="C810" s="95"/>
      <c r="D810" s="95"/>
      <c r="E810" s="95"/>
      <c r="F810" s="95"/>
      <c r="G810" s="95"/>
      <c r="H810" s="95"/>
      <c r="I810" s="95"/>
      <c r="J810" s="95"/>
      <c r="K810" s="95"/>
      <c r="L810" s="95"/>
      <c r="M810" s="95"/>
      <c r="N810" s="95"/>
      <c r="O810" s="95"/>
      <c r="P810" s="95"/>
      <c r="Q810" s="95"/>
      <c r="R810" s="95"/>
      <c r="S810" s="95"/>
      <c r="T810" s="95"/>
      <c r="U810" s="95"/>
      <c r="V810" s="95"/>
      <c r="W810" s="95"/>
      <c r="X810" s="95"/>
      <c r="Y810" s="95"/>
      <c r="Z810" s="95"/>
      <c r="AA810" s="95"/>
      <c r="AB810" s="95"/>
    </row>
    <row r="811" spans="1:28" ht="15.75" customHeight="1" x14ac:dyDescent="0.25">
      <c r="A811" s="95"/>
      <c r="B811" s="95"/>
      <c r="C811" s="95"/>
      <c r="D811" s="95"/>
      <c r="E811" s="95"/>
      <c r="F811" s="95"/>
      <c r="G811" s="95"/>
      <c r="H811" s="95"/>
      <c r="I811" s="95"/>
      <c r="J811" s="95"/>
      <c r="K811" s="95"/>
      <c r="L811" s="95"/>
      <c r="M811" s="95"/>
      <c r="N811" s="95"/>
      <c r="O811" s="95"/>
      <c r="P811" s="95"/>
      <c r="Q811" s="95"/>
      <c r="R811" s="95"/>
      <c r="S811" s="95"/>
      <c r="T811" s="95"/>
      <c r="U811" s="95"/>
      <c r="V811" s="95"/>
      <c r="W811" s="95"/>
      <c r="X811" s="95"/>
      <c r="Y811" s="95"/>
      <c r="Z811" s="95"/>
      <c r="AA811" s="95"/>
      <c r="AB811" s="95"/>
    </row>
    <row r="812" spans="1:28" ht="15.75" customHeight="1" x14ac:dyDescent="0.25">
      <c r="A812" s="95"/>
      <c r="B812" s="95"/>
      <c r="C812" s="95"/>
      <c r="D812" s="95"/>
      <c r="E812" s="95"/>
      <c r="F812" s="95"/>
      <c r="G812" s="95"/>
      <c r="H812" s="95"/>
      <c r="I812" s="95"/>
      <c r="J812" s="95"/>
      <c r="K812" s="95"/>
      <c r="L812" s="95"/>
      <c r="M812" s="95"/>
      <c r="N812" s="95"/>
      <c r="O812" s="95"/>
      <c r="P812" s="95"/>
      <c r="Q812" s="95"/>
      <c r="R812" s="95"/>
      <c r="S812" s="95"/>
      <c r="T812" s="95"/>
      <c r="U812" s="95"/>
      <c r="V812" s="95"/>
      <c r="W812" s="95"/>
      <c r="X812" s="95"/>
      <c r="Y812" s="95"/>
      <c r="Z812" s="95"/>
      <c r="AA812" s="95"/>
      <c r="AB812" s="95"/>
    </row>
    <row r="813" spans="1:28" ht="15.75" customHeight="1" x14ac:dyDescent="0.25">
      <c r="A813" s="95"/>
      <c r="B813" s="95"/>
      <c r="C813" s="95"/>
      <c r="D813" s="95"/>
      <c r="E813" s="95"/>
      <c r="F813" s="95"/>
      <c r="G813" s="95"/>
      <c r="H813" s="95"/>
      <c r="I813" s="95"/>
      <c r="J813" s="95"/>
      <c r="K813" s="95"/>
      <c r="L813" s="95"/>
      <c r="M813" s="95"/>
      <c r="N813" s="95"/>
      <c r="O813" s="95"/>
      <c r="P813" s="95"/>
      <c r="Q813" s="95"/>
      <c r="R813" s="95"/>
      <c r="S813" s="95"/>
      <c r="T813" s="95"/>
      <c r="U813" s="95"/>
      <c r="V813" s="95"/>
      <c r="W813" s="95"/>
      <c r="X813" s="95"/>
      <c r="Y813" s="95"/>
      <c r="Z813" s="95"/>
      <c r="AA813" s="95"/>
      <c r="AB813" s="95"/>
    </row>
    <row r="814" spans="1:28" ht="15.75" customHeight="1" x14ac:dyDescent="0.25">
      <c r="A814" s="95"/>
      <c r="B814" s="95"/>
      <c r="C814" s="95"/>
      <c r="D814" s="95"/>
      <c r="E814" s="95"/>
      <c r="F814" s="95"/>
      <c r="G814" s="95"/>
      <c r="H814" s="95"/>
      <c r="I814" s="95"/>
      <c r="J814" s="95"/>
      <c r="K814" s="95"/>
      <c r="L814" s="95"/>
      <c r="M814" s="95"/>
      <c r="N814" s="95"/>
      <c r="O814" s="95"/>
      <c r="P814" s="95"/>
      <c r="Q814" s="95"/>
      <c r="R814" s="95"/>
      <c r="S814" s="95"/>
      <c r="T814" s="95"/>
      <c r="U814" s="95"/>
      <c r="V814" s="95"/>
      <c r="W814" s="95"/>
      <c r="X814" s="95"/>
      <c r="Y814" s="95"/>
      <c r="Z814" s="95"/>
      <c r="AA814" s="95"/>
      <c r="AB814" s="95"/>
    </row>
    <row r="815" spans="1:28" ht="15.75" customHeight="1" x14ac:dyDescent="0.25">
      <c r="A815" s="95"/>
      <c r="B815" s="95"/>
      <c r="C815" s="95"/>
      <c r="D815" s="95"/>
      <c r="E815" s="95"/>
      <c r="F815" s="95"/>
      <c r="G815" s="95"/>
      <c r="H815" s="95"/>
      <c r="I815" s="95"/>
      <c r="J815" s="95"/>
      <c r="K815" s="95"/>
      <c r="L815" s="95"/>
      <c r="M815" s="95"/>
      <c r="N815" s="95"/>
      <c r="O815" s="95"/>
      <c r="P815" s="95"/>
      <c r="Q815" s="95"/>
      <c r="R815" s="95"/>
      <c r="S815" s="95"/>
      <c r="T815" s="95"/>
      <c r="U815" s="95"/>
      <c r="V815" s="95"/>
      <c r="W815" s="95"/>
      <c r="X815" s="95"/>
      <c r="Y815" s="95"/>
      <c r="Z815" s="95"/>
      <c r="AA815" s="95"/>
      <c r="AB815" s="95"/>
    </row>
    <row r="816" spans="1:28" ht="15.75" customHeight="1" x14ac:dyDescent="0.25">
      <c r="A816" s="95"/>
      <c r="B816" s="95"/>
      <c r="C816" s="95"/>
      <c r="D816" s="95"/>
      <c r="E816" s="95"/>
      <c r="F816" s="95"/>
      <c r="G816" s="95"/>
      <c r="H816" s="95"/>
      <c r="I816" s="95"/>
      <c r="J816" s="95"/>
      <c r="K816" s="95"/>
      <c r="L816" s="95"/>
      <c r="M816" s="95"/>
      <c r="N816" s="95"/>
      <c r="O816" s="95"/>
      <c r="P816" s="95"/>
      <c r="Q816" s="95"/>
      <c r="R816" s="95"/>
      <c r="S816" s="95"/>
      <c r="T816" s="95"/>
      <c r="U816" s="95"/>
      <c r="V816" s="95"/>
      <c r="W816" s="95"/>
      <c r="X816" s="95"/>
      <c r="Y816" s="95"/>
      <c r="Z816" s="95"/>
      <c r="AA816" s="95"/>
      <c r="AB816" s="95"/>
    </row>
    <row r="817" spans="1:28" ht="15.75" customHeight="1" x14ac:dyDescent="0.25">
      <c r="A817" s="95"/>
      <c r="B817" s="95"/>
      <c r="C817" s="95"/>
      <c r="D817" s="95"/>
      <c r="E817" s="95"/>
      <c r="F817" s="95"/>
      <c r="G817" s="95"/>
      <c r="H817" s="95"/>
      <c r="I817" s="95"/>
      <c r="J817" s="95"/>
      <c r="K817" s="95"/>
      <c r="L817" s="95"/>
      <c r="M817" s="95"/>
      <c r="N817" s="95"/>
      <c r="O817" s="95"/>
      <c r="P817" s="95"/>
      <c r="Q817" s="95"/>
      <c r="R817" s="95"/>
      <c r="S817" s="95"/>
      <c r="T817" s="95"/>
      <c r="U817" s="95"/>
      <c r="V817" s="95"/>
      <c r="W817" s="95"/>
      <c r="X817" s="95"/>
      <c r="Y817" s="95"/>
      <c r="Z817" s="95"/>
      <c r="AA817" s="95"/>
      <c r="AB817" s="95"/>
    </row>
    <row r="818" spans="1:28" ht="15.75" customHeight="1" x14ac:dyDescent="0.25">
      <c r="A818" s="95"/>
      <c r="B818" s="95"/>
      <c r="C818" s="95"/>
      <c r="D818" s="95"/>
      <c r="E818" s="95"/>
      <c r="F818" s="95"/>
      <c r="G818" s="95"/>
      <c r="H818" s="95"/>
      <c r="I818" s="95"/>
      <c r="J818" s="95"/>
      <c r="K818" s="95"/>
      <c r="L818" s="95"/>
      <c r="M818" s="95"/>
      <c r="N818" s="95"/>
      <c r="O818" s="95"/>
      <c r="P818" s="95"/>
      <c r="Q818" s="95"/>
      <c r="R818" s="95"/>
      <c r="S818" s="95"/>
      <c r="T818" s="95"/>
      <c r="U818" s="95"/>
      <c r="V818" s="95"/>
      <c r="W818" s="95"/>
      <c r="X818" s="95"/>
      <c r="Y818" s="95"/>
      <c r="Z818" s="95"/>
      <c r="AA818" s="95"/>
      <c r="AB818" s="95"/>
    </row>
    <row r="819" spans="1:28" ht="15.75" customHeight="1" x14ac:dyDescent="0.25">
      <c r="A819" s="95"/>
      <c r="B819" s="95"/>
      <c r="C819" s="95"/>
      <c r="D819" s="95"/>
      <c r="E819" s="95"/>
      <c r="F819" s="95"/>
      <c r="G819" s="95"/>
      <c r="H819" s="95"/>
      <c r="I819" s="95"/>
      <c r="J819" s="95"/>
      <c r="K819" s="95"/>
      <c r="L819" s="95"/>
      <c r="M819" s="95"/>
      <c r="N819" s="95"/>
      <c r="O819" s="95"/>
      <c r="P819" s="95"/>
      <c r="Q819" s="95"/>
      <c r="R819" s="95"/>
      <c r="S819" s="95"/>
      <c r="T819" s="95"/>
      <c r="U819" s="95"/>
      <c r="V819" s="95"/>
      <c r="W819" s="95"/>
      <c r="X819" s="95"/>
      <c r="Y819" s="95"/>
      <c r="Z819" s="95"/>
      <c r="AA819" s="95"/>
      <c r="AB819" s="95"/>
    </row>
    <row r="820" spans="1:28" ht="15.75" customHeight="1" x14ac:dyDescent="0.25">
      <c r="A820" s="95"/>
      <c r="B820" s="95"/>
      <c r="C820" s="95"/>
      <c r="D820" s="95"/>
      <c r="E820" s="95"/>
      <c r="F820" s="95"/>
      <c r="G820" s="95"/>
      <c r="H820" s="95"/>
      <c r="I820" s="95"/>
      <c r="J820" s="95"/>
      <c r="K820" s="95"/>
      <c r="L820" s="95"/>
      <c r="M820" s="95"/>
      <c r="N820" s="95"/>
      <c r="O820" s="95"/>
      <c r="P820" s="95"/>
      <c r="Q820" s="95"/>
      <c r="R820" s="95"/>
      <c r="S820" s="95"/>
      <c r="T820" s="95"/>
      <c r="U820" s="95"/>
      <c r="V820" s="95"/>
      <c r="W820" s="95"/>
      <c r="X820" s="95"/>
      <c r="Y820" s="95"/>
      <c r="Z820" s="95"/>
      <c r="AA820" s="95"/>
      <c r="AB820" s="95"/>
    </row>
    <row r="821" spans="1:28" ht="15.75" customHeight="1" x14ac:dyDescent="0.25">
      <c r="A821" s="95"/>
      <c r="B821" s="95"/>
      <c r="C821" s="95"/>
      <c r="D821" s="95"/>
      <c r="E821" s="95"/>
      <c r="F821" s="95"/>
      <c r="G821" s="95"/>
      <c r="H821" s="95"/>
      <c r="I821" s="95"/>
      <c r="J821" s="95"/>
      <c r="K821" s="95"/>
      <c r="L821" s="95"/>
      <c r="M821" s="95"/>
      <c r="N821" s="95"/>
      <c r="O821" s="95"/>
      <c r="P821" s="95"/>
      <c r="Q821" s="95"/>
      <c r="R821" s="95"/>
      <c r="S821" s="95"/>
      <c r="T821" s="95"/>
      <c r="U821" s="95"/>
      <c r="V821" s="95"/>
      <c r="W821" s="95"/>
      <c r="X821" s="95"/>
      <c r="Y821" s="95"/>
      <c r="Z821" s="95"/>
      <c r="AA821" s="95"/>
      <c r="AB821" s="95"/>
    </row>
    <row r="822" spans="1:28" ht="15.75" customHeight="1" x14ac:dyDescent="0.25">
      <c r="A822" s="95"/>
      <c r="B822" s="95"/>
      <c r="C822" s="95"/>
      <c r="D822" s="95"/>
      <c r="E822" s="95"/>
      <c r="F822" s="95"/>
      <c r="G822" s="95"/>
      <c r="H822" s="95"/>
      <c r="I822" s="95"/>
      <c r="J822" s="95"/>
      <c r="K822" s="95"/>
      <c r="L822" s="95"/>
      <c r="M822" s="95"/>
      <c r="N822" s="95"/>
      <c r="O822" s="95"/>
      <c r="P822" s="95"/>
      <c r="Q822" s="95"/>
      <c r="R822" s="95"/>
      <c r="S822" s="95"/>
      <c r="T822" s="95"/>
      <c r="U822" s="95"/>
      <c r="V822" s="95"/>
      <c r="W822" s="95"/>
      <c r="X822" s="95"/>
      <c r="Y822" s="95"/>
      <c r="Z822" s="95"/>
      <c r="AA822" s="95"/>
      <c r="AB822" s="95"/>
    </row>
    <row r="823" spans="1:28" ht="15.75" customHeight="1" x14ac:dyDescent="0.25">
      <c r="A823" s="95"/>
      <c r="B823" s="95"/>
      <c r="C823" s="95"/>
      <c r="D823" s="95"/>
      <c r="E823" s="95"/>
      <c r="F823" s="95"/>
      <c r="G823" s="95"/>
      <c r="H823" s="95"/>
      <c r="I823" s="95"/>
      <c r="J823" s="95"/>
      <c r="K823" s="95"/>
      <c r="L823" s="95"/>
      <c r="M823" s="95"/>
      <c r="N823" s="95"/>
      <c r="O823" s="95"/>
      <c r="P823" s="95"/>
      <c r="Q823" s="95"/>
      <c r="R823" s="95"/>
      <c r="S823" s="95"/>
      <c r="T823" s="95"/>
      <c r="U823" s="95"/>
      <c r="V823" s="95"/>
      <c r="W823" s="95"/>
      <c r="X823" s="95"/>
      <c r="Y823" s="95"/>
      <c r="Z823" s="95"/>
      <c r="AA823" s="95"/>
      <c r="AB823" s="95"/>
    </row>
    <row r="824" spans="1:28" ht="15.75" customHeight="1" x14ac:dyDescent="0.25">
      <c r="A824" s="95"/>
      <c r="B824" s="95"/>
      <c r="C824" s="95"/>
      <c r="D824" s="95"/>
      <c r="E824" s="95"/>
      <c r="F824" s="95"/>
      <c r="G824" s="95"/>
      <c r="H824" s="95"/>
      <c r="I824" s="95"/>
      <c r="J824" s="95"/>
      <c r="K824" s="95"/>
      <c r="L824" s="95"/>
      <c r="M824" s="95"/>
      <c r="N824" s="95"/>
      <c r="O824" s="95"/>
      <c r="P824" s="95"/>
      <c r="Q824" s="95"/>
      <c r="R824" s="95"/>
      <c r="S824" s="95"/>
      <c r="T824" s="95"/>
      <c r="U824" s="95"/>
      <c r="V824" s="95"/>
      <c r="W824" s="95"/>
      <c r="X824" s="95"/>
      <c r="Y824" s="95"/>
      <c r="Z824" s="95"/>
      <c r="AA824" s="95"/>
      <c r="AB824" s="95"/>
    </row>
    <row r="825" spans="1:28" ht="15.75" customHeight="1" x14ac:dyDescent="0.25">
      <c r="A825" s="95"/>
      <c r="B825" s="95"/>
      <c r="C825" s="95"/>
      <c r="D825" s="95"/>
      <c r="E825" s="95"/>
      <c r="F825" s="95"/>
      <c r="G825" s="95"/>
      <c r="H825" s="95"/>
      <c r="I825" s="95"/>
      <c r="J825" s="95"/>
      <c r="K825" s="95"/>
      <c r="L825" s="95"/>
      <c r="M825" s="95"/>
      <c r="N825" s="95"/>
      <c r="O825" s="95"/>
      <c r="P825" s="95"/>
      <c r="Q825" s="95"/>
      <c r="R825" s="95"/>
      <c r="S825" s="95"/>
      <c r="T825" s="95"/>
      <c r="U825" s="95"/>
      <c r="V825" s="95"/>
      <c r="W825" s="95"/>
      <c r="X825" s="95"/>
      <c r="Y825" s="95"/>
      <c r="Z825" s="95"/>
      <c r="AA825" s="95"/>
      <c r="AB825" s="95"/>
    </row>
    <row r="826" spans="1:28" ht="15.75" customHeight="1" x14ac:dyDescent="0.25">
      <c r="A826" s="95"/>
      <c r="B826" s="95"/>
      <c r="C826" s="95"/>
      <c r="D826" s="95"/>
      <c r="E826" s="95"/>
      <c r="F826" s="95"/>
      <c r="G826" s="95"/>
      <c r="H826" s="95"/>
      <c r="I826" s="95"/>
      <c r="J826" s="95"/>
      <c r="K826" s="95"/>
      <c r="L826" s="95"/>
      <c r="M826" s="95"/>
      <c r="N826" s="95"/>
      <c r="O826" s="95"/>
      <c r="P826" s="95"/>
      <c r="Q826" s="95"/>
      <c r="R826" s="95"/>
      <c r="S826" s="95"/>
      <c r="T826" s="95"/>
      <c r="U826" s="95"/>
      <c r="V826" s="95"/>
      <c r="W826" s="95"/>
      <c r="X826" s="95"/>
      <c r="Y826" s="95"/>
      <c r="Z826" s="95"/>
      <c r="AA826" s="95"/>
      <c r="AB826" s="95"/>
    </row>
    <row r="827" spans="1:28" ht="15.75" customHeight="1" x14ac:dyDescent="0.25">
      <c r="A827" s="95"/>
      <c r="B827" s="95"/>
      <c r="C827" s="95"/>
      <c r="D827" s="95"/>
      <c r="E827" s="95"/>
      <c r="F827" s="95"/>
      <c r="G827" s="95"/>
      <c r="H827" s="95"/>
      <c r="I827" s="95"/>
      <c r="J827" s="95"/>
      <c r="K827" s="95"/>
      <c r="L827" s="95"/>
      <c r="M827" s="95"/>
      <c r="N827" s="95"/>
      <c r="O827" s="95"/>
      <c r="P827" s="95"/>
      <c r="Q827" s="95"/>
      <c r="R827" s="95"/>
      <c r="S827" s="95"/>
      <c r="T827" s="95"/>
      <c r="U827" s="95"/>
      <c r="V827" s="95"/>
      <c r="W827" s="95"/>
      <c r="X827" s="95"/>
      <c r="Y827" s="95"/>
      <c r="Z827" s="95"/>
      <c r="AA827" s="95"/>
      <c r="AB827" s="95"/>
    </row>
    <row r="828" spans="1:28" ht="15.75" customHeight="1" x14ac:dyDescent="0.25">
      <c r="A828" s="95"/>
      <c r="B828" s="95"/>
      <c r="C828" s="95"/>
      <c r="D828" s="95"/>
      <c r="E828" s="95"/>
      <c r="F828" s="95"/>
      <c r="G828" s="95"/>
      <c r="H828" s="95"/>
      <c r="I828" s="95"/>
      <c r="J828" s="95"/>
      <c r="K828" s="95"/>
      <c r="L828" s="95"/>
      <c r="M828" s="95"/>
      <c r="N828" s="95"/>
      <c r="O828" s="95"/>
      <c r="P828" s="95"/>
      <c r="Q828" s="95"/>
      <c r="R828" s="95"/>
      <c r="S828" s="95"/>
      <c r="T828" s="95"/>
      <c r="U828" s="95"/>
      <c r="V828" s="95"/>
      <c r="W828" s="95"/>
      <c r="X828" s="95"/>
      <c r="Y828" s="95"/>
      <c r="Z828" s="95"/>
      <c r="AA828" s="95"/>
      <c r="AB828" s="95"/>
    </row>
    <row r="829" spans="1:28" ht="15.75" customHeight="1" x14ac:dyDescent="0.25">
      <c r="A829" s="95"/>
      <c r="B829" s="95"/>
      <c r="C829" s="95"/>
      <c r="D829" s="95"/>
      <c r="E829" s="95"/>
      <c r="F829" s="95"/>
      <c r="G829" s="95"/>
      <c r="H829" s="95"/>
      <c r="I829" s="95"/>
      <c r="J829" s="95"/>
      <c r="K829" s="95"/>
      <c r="L829" s="95"/>
      <c r="M829" s="95"/>
      <c r="N829" s="95"/>
      <c r="O829" s="95"/>
      <c r="P829" s="95"/>
      <c r="Q829" s="95"/>
      <c r="R829" s="95"/>
      <c r="S829" s="95"/>
      <c r="T829" s="95"/>
      <c r="U829" s="95"/>
      <c r="V829" s="95"/>
      <c r="W829" s="95"/>
      <c r="X829" s="95"/>
      <c r="Y829" s="95"/>
      <c r="Z829" s="95"/>
      <c r="AA829" s="95"/>
      <c r="AB829" s="95"/>
    </row>
    <row r="830" spans="1:28" ht="15.75" customHeight="1" x14ac:dyDescent="0.25">
      <c r="A830" s="95"/>
      <c r="B830" s="95"/>
      <c r="C830" s="95"/>
      <c r="D830" s="95"/>
      <c r="E830" s="95"/>
      <c r="F830" s="95"/>
      <c r="G830" s="95"/>
      <c r="H830" s="95"/>
      <c r="I830" s="95"/>
      <c r="J830" s="95"/>
      <c r="K830" s="95"/>
      <c r="L830" s="95"/>
      <c r="M830" s="95"/>
      <c r="N830" s="95"/>
      <c r="O830" s="95"/>
      <c r="P830" s="95"/>
      <c r="Q830" s="95"/>
      <c r="R830" s="95"/>
      <c r="S830" s="95"/>
      <c r="T830" s="95"/>
      <c r="U830" s="95"/>
      <c r="V830" s="95"/>
      <c r="W830" s="95"/>
      <c r="X830" s="95"/>
      <c r="Y830" s="95"/>
      <c r="Z830" s="95"/>
      <c r="AA830" s="95"/>
      <c r="AB830" s="95"/>
    </row>
    <row r="831" spans="1:28" ht="15.75" customHeight="1" x14ac:dyDescent="0.25">
      <c r="A831" s="95"/>
      <c r="B831" s="95"/>
      <c r="C831" s="95"/>
      <c r="D831" s="95"/>
      <c r="E831" s="95"/>
      <c r="F831" s="95"/>
      <c r="G831" s="95"/>
      <c r="H831" s="95"/>
      <c r="I831" s="95"/>
      <c r="J831" s="95"/>
      <c r="K831" s="95"/>
      <c r="L831" s="95"/>
      <c r="M831" s="95"/>
      <c r="N831" s="95"/>
      <c r="O831" s="95"/>
      <c r="P831" s="95"/>
      <c r="Q831" s="95"/>
      <c r="R831" s="95"/>
      <c r="S831" s="95"/>
      <c r="T831" s="95"/>
      <c r="U831" s="95"/>
      <c r="V831" s="95"/>
      <c r="W831" s="95"/>
      <c r="X831" s="95"/>
      <c r="Y831" s="95"/>
      <c r="Z831" s="95"/>
      <c r="AA831" s="95"/>
      <c r="AB831" s="95"/>
    </row>
    <row r="832" spans="1:28" ht="15.75" customHeight="1" x14ac:dyDescent="0.25">
      <c r="A832" s="95"/>
      <c r="B832" s="95"/>
      <c r="C832" s="95"/>
      <c r="D832" s="95"/>
      <c r="E832" s="95"/>
      <c r="F832" s="95"/>
      <c r="G832" s="95"/>
      <c r="H832" s="95"/>
      <c r="I832" s="95"/>
      <c r="J832" s="95"/>
      <c r="K832" s="95"/>
      <c r="L832" s="95"/>
      <c r="M832" s="95"/>
      <c r="N832" s="95"/>
      <c r="O832" s="95"/>
      <c r="P832" s="95"/>
      <c r="Q832" s="95"/>
      <c r="R832" s="95"/>
      <c r="S832" s="95"/>
      <c r="T832" s="95"/>
      <c r="U832" s="95"/>
      <c r="V832" s="95"/>
      <c r="W832" s="95"/>
      <c r="X832" s="95"/>
      <c r="Y832" s="95"/>
      <c r="Z832" s="95"/>
      <c r="AA832" s="95"/>
      <c r="AB832" s="95"/>
    </row>
    <row r="833" spans="1:28" ht="15.75" customHeight="1" x14ac:dyDescent="0.25">
      <c r="A833" s="95"/>
      <c r="B833" s="95"/>
      <c r="C833" s="95"/>
      <c r="D833" s="95"/>
      <c r="E833" s="95"/>
      <c r="F833" s="95"/>
      <c r="G833" s="95"/>
      <c r="H833" s="95"/>
      <c r="I833" s="95"/>
      <c r="J833" s="95"/>
      <c r="K833" s="95"/>
      <c r="L833" s="95"/>
      <c r="M833" s="95"/>
      <c r="N833" s="95"/>
      <c r="O833" s="95"/>
      <c r="P833" s="95"/>
      <c r="Q833" s="95"/>
      <c r="R833" s="95"/>
      <c r="S833" s="95"/>
      <c r="T833" s="95"/>
      <c r="U833" s="95"/>
      <c r="V833" s="95"/>
      <c r="W833" s="95"/>
      <c r="X833" s="95"/>
      <c r="Y833" s="95"/>
      <c r="Z833" s="95"/>
      <c r="AA833" s="95"/>
      <c r="AB833" s="95"/>
    </row>
    <row r="834" spans="1:28" ht="15.75" customHeight="1" x14ac:dyDescent="0.25">
      <c r="A834" s="95"/>
      <c r="B834" s="95"/>
      <c r="C834" s="95"/>
      <c r="D834" s="95"/>
      <c r="E834" s="95"/>
      <c r="F834" s="95"/>
      <c r="G834" s="95"/>
      <c r="H834" s="95"/>
      <c r="I834" s="95"/>
      <c r="J834" s="95"/>
      <c r="K834" s="95"/>
      <c r="L834" s="95"/>
      <c r="M834" s="95"/>
      <c r="N834" s="95"/>
      <c r="O834" s="95"/>
      <c r="P834" s="95"/>
      <c r="Q834" s="95"/>
      <c r="R834" s="95"/>
      <c r="S834" s="95"/>
      <c r="T834" s="95"/>
      <c r="U834" s="95"/>
      <c r="V834" s="95"/>
      <c r="W834" s="95"/>
      <c r="X834" s="95"/>
      <c r="Y834" s="95"/>
      <c r="Z834" s="95"/>
      <c r="AA834" s="95"/>
      <c r="AB834" s="95"/>
    </row>
    <row r="835" spans="1:28" ht="15.75" customHeight="1" x14ac:dyDescent="0.25">
      <c r="A835" s="95"/>
      <c r="B835" s="95"/>
      <c r="C835" s="95"/>
      <c r="D835" s="95"/>
      <c r="E835" s="95"/>
      <c r="F835" s="95"/>
      <c r="G835" s="95"/>
      <c r="H835" s="95"/>
      <c r="I835" s="95"/>
      <c r="J835" s="95"/>
      <c r="K835" s="95"/>
      <c r="L835" s="95"/>
      <c r="M835" s="95"/>
      <c r="N835" s="95"/>
      <c r="O835" s="95"/>
      <c r="P835" s="95"/>
      <c r="Q835" s="95"/>
      <c r="R835" s="95"/>
      <c r="S835" s="95"/>
      <c r="T835" s="95"/>
      <c r="U835" s="95"/>
      <c r="V835" s="95"/>
      <c r="W835" s="95"/>
      <c r="X835" s="95"/>
      <c r="Y835" s="95"/>
      <c r="Z835" s="95"/>
      <c r="AA835" s="95"/>
      <c r="AB835" s="95"/>
    </row>
    <row r="836" spans="1:28" ht="15.75" customHeight="1" x14ac:dyDescent="0.25">
      <c r="A836" s="95"/>
      <c r="B836" s="95"/>
      <c r="C836" s="95"/>
      <c r="D836" s="95"/>
      <c r="E836" s="95"/>
      <c r="F836" s="95"/>
      <c r="G836" s="95"/>
      <c r="H836" s="95"/>
      <c r="I836" s="95"/>
      <c r="J836" s="95"/>
      <c r="K836" s="95"/>
      <c r="L836" s="95"/>
      <c r="M836" s="95"/>
      <c r="N836" s="95"/>
      <c r="O836" s="95"/>
      <c r="P836" s="95"/>
      <c r="Q836" s="95"/>
      <c r="R836" s="95"/>
      <c r="S836" s="95"/>
      <c r="T836" s="95"/>
      <c r="U836" s="95"/>
      <c r="V836" s="95"/>
      <c r="W836" s="95"/>
      <c r="X836" s="95"/>
      <c r="Y836" s="95"/>
      <c r="Z836" s="95"/>
      <c r="AA836" s="95"/>
      <c r="AB836" s="95"/>
    </row>
    <row r="837" spans="1:28" ht="15.75" customHeight="1" x14ac:dyDescent="0.25">
      <c r="A837" s="95"/>
      <c r="B837" s="95"/>
      <c r="C837" s="95"/>
      <c r="D837" s="95"/>
      <c r="E837" s="95"/>
      <c r="F837" s="95"/>
      <c r="G837" s="95"/>
      <c r="H837" s="95"/>
      <c r="I837" s="95"/>
      <c r="J837" s="95"/>
      <c r="K837" s="95"/>
      <c r="L837" s="95"/>
      <c r="M837" s="95"/>
      <c r="N837" s="95"/>
      <c r="O837" s="95"/>
      <c r="P837" s="95"/>
      <c r="Q837" s="95"/>
      <c r="R837" s="95"/>
      <c r="S837" s="95"/>
      <c r="T837" s="95"/>
      <c r="U837" s="95"/>
      <c r="V837" s="95"/>
      <c r="W837" s="95"/>
      <c r="X837" s="95"/>
      <c r="Y837" s="95"/>
      <c r="Z837" s="95"/>
      <c r="AA837" s="95"/>
      <c r="AB837" s="95"/>
    </row>
    <row r="838" spans="1:28" ht="15.75" customHeight="1" x14ac:dyDescent="0.25">
      <c r="A838" s="95"/>
      <c r="B838" s="95"/>
      <c r="C838" s="95"/>
      <c r="D838" s="95"/>
      <c r="E838" s="95"/>
      <c r="F838" s="95"/>
      <c r="G838" s="95"/>
      <c r="H838" s="95"/>
      <c r="I838" s="95"/>
      <c r="J838" s="95"/>
      <c r="K838" s="95"/>
      <c r="L838" s="95"/>
      <c r="M838" s="95"/>
      <c r="N838" s="95"/>
      <c r="O838" s="95"/>
      <c r="P838" s="95"/>
      <c r="Q838" s="95"/>
      <c r="R838" s="95"/>
      <c r="S838" s="95"/>
      <c r="T838" s="95"/>
      <c r="U838" s="95"/>
      <c r="V838" s="95"/>
      <c r="W838" s="95"/>
      <c r="X838" s="95"/>
      <c r="Y838" s="95"/>
      <c r="Z838" s="95"/>
      <c r="AA838" s="95"/>
      <c r="AB838" s="95"/>
    </row>
    <row r="839" spans="1:28" ht="15.75" customHeight="1" x14ac:dyDescent="0.25">
      <c r="A839" s="95"/>
      <c r="B839" s="95"/>
      <c r="C839" s="95"/>
      <c r="D839" s="95"/>
      <c r="E839" s="95"/>
      <c r="F839" s="95"/>
      <c r="G839" s="95"/>
      <c r="H839" s="95"/>
      <c r="I839" s="95"/>
      <c r="J839" s="95"/>
      <c r="K839" s="95"/>
      <c r="L839" s="95"/>
      <c r="M839" s="95"/>
      <c r="N839" s="95"/>
      <c r="O839" s="95"/>
      <c r="P839" s="95"/>
      <c r="Q839" s="95"/>
      <c r="R839" s="95"/>
      <c r="S839" s="95"/>
      <c r="T839" s="95"/>
      <c r="U839" s="95"/>
      <c r="V839" s="95"/>
      <c r="W839" s="95"/>
      <c r="X839" s="95"/>
      <c r="Y839" s="95"/>
      <c r="Z839" s="95"/>
      <c r="AA839" s="95"/>
      <c r="AB839" s="95"/>
    </row>
    <row r="840" spans="1:28" ht="15.75" customHeight="1" x14ac:dyDescent="0.25">
      <c r="A840" s="95"/>
      <c r="B840" s="95"/>
      <c r="C840" s="95"/>
      <c r="D840" s="95"/>
      <c r="E840" s="95"/>
      <c r="F840" s="95"/>
      <c r="G840" s="95"/>
      <c r="H840" s="95"/>
      <c r="I840" s="95"/>
      <c r="J840" s="95"/>
      <c r="K840" s="95"/>
      <c r="L840" s="95"/>
      <c r="M840" s="95"/>
      <c r="N840" s="95"/>
      <c r="O840" s="95"/>
      <c r="P840" s="95"/>
      <c r="Q840" s="95"/>
      <c r="R840" s="95"/>
      <c r="S840" s="95"/>
      <c r="T840" s="95"/>
      <c r="U840" s="95"/>
      <c r="V840" s="95"/>
      <c r="W840" s="95"/>
      <c r="X840" s="95"/>
      <c r="Y840" s="95"/>
      <c r="Z840" s="95"/>
      <c r="AA840" s="95"/>
      <c r="AB840" s="95"/>
    </row>
    <row r="841" spans="1:28" ht="15.75" customHeight="1" x14ac:dyDescent="0.25">
      <c r="A841" s="95"/>
      <c r="B841" s="95"/>
      <c r="C841" s="95"/>
      <c r="D841" s="95"/>
      <c r="E841" s="95"/>
      <c r="F841" s="95"/>
      <c r="G841" s="95"/>
      <c r="H841" s="95"/>
      <c r="I841" s="95"/>
      <c r="J841" s="95"/>
      <c r="K841" s="95"/>
      <c r="L841" s="95"/>
      <c r="M841" s="95"/>
      <c r="N841" s="95"/>
      <c r="O841" s="95"/>
      <c r="P841" s="95"/>
      <c r="Q841" s="95"/>
      <c r="R841" s="95"/>
      <c r="S841" s="95"/>
      <c r="T841" s="95"/>
      <c r="U841" s="95"/>
      <c r="V841" s="95"/>
      <c r="W841" s="95"/>
      <c r="X841" s="95"/>
      <c r="Y841" s="95"/>
      <c r="Z841" s="95"/>
      <c r="AA841" s="95"/>
      <c r="AB841" s="95"/>
    </row>
    <row r="842" spans="1:28" ht="15.75" customHeight="1" x14ac:dyDescent="0.25">
      <c r="A842" s="95"/>
      <c r="B842" s="95"/>
      <c r="C842" s="95"/>
      <c r="D842" s="95"/>
      <c r="E842" s="95"/>
      <c r="F842" s="95"/>
      <c r="G842" s="95"/>
      <c r="H842" s="95"/>
      <c r="I842" s="95"/>
      <c r="J842" s="95"/>
      <c r="K842" s="95"/>
      <c r="L842" s="95"/>
      <c r="M842" s="95"/>
      <c r="N842" s="95"/>
      <c r="O842" s="95"/>
      <c r="P842" s="95"/>
      <c r="Q842" s="95"/>
      <c r="R842" s="95"/>
      <c r="S842" s="95"/>
      <c r="T842" s="95"/>
      <c r="U842" s="95"/>
      <c r="V842" s="95"/>
      <c r="W842" s="95"/>
      <c r="X842" s="95"/>
      <c r="Y842" s="95"/>
      <c r="Z842" s="95"/>
      <c r="AA842" s="95"/>
      <c r="AB842" s="95"/>
    </row>
    <row r="843" spans="1:28" ht="15.75" customHeight="1" x14ac:dyDescent="0.25">
      <c r="A843" s="95"/>
      <c r="B843" s="95"/>
      <c r="C843" s="95"/>
      <c r="D843" s="95"/>
      <c r="E843" s="95"/>
      <c r="F843" s="95"/>
      <c r="G843" s="95"/>
      <c r="H843" s="95"/>
      <c r="I843" s="95"/>
      <c r="J843" s="95"/>
      <c r="K843" s="95"/>
      <c r="L843" s="95"/>
      <c r="M843" s="95"/>
      <c r="N843" s="95"/>
      <c r="O843" s="95"/>
      <c r="P843" s="95"/>
      <c r="Q843" s="95"/>
      <c r="R843" s="95"/>
      <c r="S843" s="95"/>
      <c r="T843" s="95"/>
      <c r="U843" s="95"/>
      <c r="V843" s="95"/>
      <c r="W843" s="95"/>
      <c r="X843" s="95"/>
      <c r="Y843" s="95"/>
      <c r="Z843" s="95"/>
      <c r="AA843" s="95"/>
      <c r="AB843" s="95"/>
    </row>
    <row r="844" spans="1:28" ht="15.75" customHeight="1" x14ac:dyDescent="0.25">
      <c r="A844" s="95"/>
      <c r="B844" s="95"/>
      <c r="C844" s="95"/>
      <c r="D844" s="95"/>
      <c r="E844" s="95"/>
      <c r="F844" s="95"/>
      <c r="G844" s="95"/>
      <c r="H844" s="95"/>
      <c r="I844" s="95"/>
      <c r="J844" s="95"/>
      <c r="K844" s="95"/>
      <c r="L844" s="95"/>
      <c r="M844" s="95"/>
      <c r="N844" s="95"/>
      <c r="O844" s="95"/>
      <c r="P844" s="95"/>
      <c r="Q844" s="95"/>
      <c r="R844" s="95"/>
      <c r="S844" s="95"/>
      <c r="T844" s="95"/>
      <c r="U844" s="95"/>
      <c r="V844" s="95"/>
      <c r="W844" s="95"/>
      <c r="X844" s="95"/>
      <c r="Y844" s="95"/>
      <c r="Z844" s="95"/>
      <c r="AA844" s="95"/>
      <c r="AB844" s="95"/>
    </row>
    <row r="845" spans="1:28" ht="15.75" customHeight="1" x14ac:dyDescent="0.25">
      <c r="A845" s="95"/>
      <c r="B845" s="95"/>
      <c r="C845" s="95"/>
      <c r="D845" s="95"/>
      <c r="E845" s="95"/>
      <c r="F845" s="95"/>
      <c r="G845" s="95"/>
      <c r="H845" s="95"/>
      <c r="I845" s="95"/>
      <c r="J845" s="95"/>
      <c r="K845" s="95"/>
      <c r="L845" s="95"/>
      <c r="M845" s="95"/>
      <c r="N845" s="95"/>
      <c r="O845" s="95"/>
      <c r="P845" s="95"/>
      <c r="Q845" s="95"/>
      <c r="R845" s="95"/>
      <c r="S845" s="95"/>
      <c r="T845" s="95"/>
      <c r="U845" s="95"/>
      <c r="V845" s="95"/>
      <c r="W845" s="95"/>
      <c r="X845" s="95"/>
      <c r="Y845" s="95"/>
      <c r="Z845" s="95"/>
      <c r="AA845" s="95"/>
      <c r="AB845" s="95"/>
    </row>
    <row r="846" spans="1:28" ht="15.75" customHeight="1" x14ac:dyDescent="0.25">
      <c r="A846" s="95"/>
      <c r="B846" s="95"/>
      <c r="C846" s="95"/>
      <c r="D846" s="95"/>
      <c r="E846" s="95"/>
      <c r="F846" s="95"/>
      <c r="G846" s="95"/>
      <c r="H846" s="95"/>
      <c r="I846" s="95"/>
      <c r="J846" s="95"/>
      <c r="K846" s="95"/>
      <c r="L846" s="95"/>
      <c r="M846" s="95"/>
      <c r="N846" s="95"/>
      <c r="O846" s="95"/>
      <c r="P846" s="95"/>
      <c r="Q846" s="95"/>
      <c r="R846" s="95"/>
      <c r="S846" s="95"/>
      <c r="T846" s="95"/>
      <c r="U846" s="95"/>
      <c r="V846" s="95"/>
      <c r="W846" s="95"/>
      <c r="X846" s="95"/>
      <c r="Y846" s="95"/>
      <c r="Z846" s="95"/>
      <c r="AA846" s="95"/>
      <c r="AB846" s="95"/>
    </row>
    <row r="847" spans="1:28" ht="15.75" customHeight="1" x14ac:dyDescent="0.25">
      <c r="A847" s="95"/>
      <c r="B847" s="95"/>
      <c r="C847" s="95"/>
      <c r="D847" s="95"/>
      <c r="E847" s="95"/>
      <c r="F847" s="95"/>
      <c r="G847" s="95"/>
      <c r="H847" s="95"/>
      <c r="I847" s="95"/>
      <c r="J847" s="95"/>
      <c r="K847" s="95"/>
      <c r="L847" s="95"/>
      <c r="M847" s="95"/>
      <c r="N847" s="95"/>
      <c r="O847" s="95"/>
      <c r="P847" s="95"/>
      <c r="Q847" s="95"/>
      <c r="R847" s="95"/>
      <c r="S847" s="95"/>
      <c r="T847" s="95"/>
      <c r="U847" s="95"/>
      <c r="V847" s="95"/>
      <c r="W847" s="95"/>
      <c r="X847" s="95"/>
      <c r="Y847" s="95"/>
      <c r="Z847" s="95"/>
      <c r="AA847" s="95"/>
      <c r="AB847" s="95"/>
    </row>
    <row r="848" spans="1:28" ht="15.75" customHeight="1" x14ac:dyDescent="0.25">
      <c r="A848" s="95"/>
      <c r="B848" s="95"/>
      <c r="C848" s="95"/>
      <c r="D848" s="95"/>
      <c r="E848" s="95"/>
      <c r="F848" s="95"/>
      <c r="G848" s="95"/>
      <c r="H848" s="95"/>
      <c r="I848" s="95"/>
      <c r="J848" s="95"/>
      <c r="K848" s="95"/>
      <c r="L848" s="95"/>
      <c r="M848" s="95"/>
      <c r="N848" s="95"/>
      <c r="O848" s="95"/>
      <c r="P848" s="95"/>
      <c r="Q848" s="95"/>
      <c r="R848" s="95"/>
      <c r="S848" s="95"/>
      <c r="T848" s="95"/>
      <c r="U848" s="95"/>
      <c r="V848" s="95"/>
      <c r="W848" s="95"/>
      <c r="X848" s="95"/>
      <c r="Y848" s="95"/>
      <c r="Z848" s="95"/>
      <c r="AA848" s="95"/>
      <c r="AB848" s="95"/>
    </row>
    <row r="849" spans="1:28" ht="15.75" customHeight="1" x14ac:dyDescent="0.25">
      <c r="A849" s="95"/>
      <c r="B849" s="95"/>
      <c r="C849" s="95"/>
      <c r="D849" s="95"/>
      <c r="E849" s="95"/>
      <c r="F849" s="95"/>
      <c r="G849" s="95"/>
      <c r="H849" s="95"/>
      <c r="I849" s="95"/>
      <c r="J849" s="95"/>
      <c r="K849" s="95"/>
      <c r="L849" s="95"/>
      <c r="M849" s="95"/>
      <c r="N849" s="95"/>
      <c r="O849" s="95"/>
      <c r="P849" s="95"/>
      <c r="Q849" s="95"/>
      <c r="R849" s="95"/>
      <c r="S849" s="95"/>
      <c r="T849" s="95"/>
      <c r="U849" s="95"/>
      <c r="V849" s="95"/>
      <c r="W849" s="95"/>
      <c r="X849" s="95"/>
      <c r="Y849" s="95"/>
      <c r="Z849" s="95"/>
      <c r="AA849" s="95"/>
      <c r="AB849" s="95"/>
    </row>
    <row r="850" spans="1:28" ht="15.75" customHeight="1" x14ac:dyDescent="0.25">
      <c r="A850" s="95"/>
      <c r="B850" s="95"/>
      <c r="C850" s="95"/>
      <c r="D850" s="95"/>
      <c r="E850" s="95"/>
      <c r="F850" s="95"/>
      <c r="G850" s="95"/>
      <c r="H850" s="95"/>
      <c r="I850" s="95"/>
      <c r="J850" s="95"/>
      <c r="K850" s="95"/>
      <c r="L850" s="95"/>
      <c r="M850" s="95"/>
      <c r="N850" s="95"/>
      <c r="O850" s="95"/>
      <c r="P850" s="95"/>
      <c r="Q850" s="95"/>
      <c r="R850" s="95"/>
      <c r="S850" s="95"/>
      <c r="T850" s="95"/>
      <c r="U850" s="95"/>
      <c r="V850" s="95"/>
      <c r="W850" s="95"/>
      <c r="X850" s="95"/>
      <c r="Y850" s="95"/>
      <c r="Z850" s="95"/>
      <c r="AA850" s="95"/>
      <c r="AB850" s="95"/>
    </row>
    <row r="851" spans="1:28" ht="15.75" customHeight="1" x14ac:dyDescent="0.25">
      <c r="A851" s="95"/>
      <c r="B851" s="95"/>
      <c r="C851" s="95"/>
      <c r="D851" s="95"/>
      <c r="E851" s="95"/>
      <c r="F851" s="95"/>
      <c r="G851" s="95"/>
      <c r="H851" s="95"/>
      <c r="I851" s="95"/>
      <c r="J851" s="95"/>
      <c r="K851" s="95"/>
      <c r="L851" s="95"/>
      <c r="M851" s="95"/>
      <c r="N851" s="95"/>
      <c r="O851" s="95"/>
      <c r="P851" s="95"/>
      <c r="Q851" s="95"/>
      <c r="R851" s="95"/>
      <c r="S851" s="95"/>
      <c r="T851" s="95"/>
      <c r="U851" s="95"/>
      <c r="V851" s="95"/>
      <c r="W851" s="95"/>
      <c r="X851" s="95"/>
      <c r="Y851" s="95"/>
      <c r="Z851" s="95"/>
      <c r="AA851" s="95"/>
      <c r="AB851" s="95"/>
    </row>
    <row r="852" spans="1:28" ht="15.75" customHeight="1" x14ac:dyDescent="0.25">
      <c r="A852" s="95"/>
      <c r="B852" s="95"/>
      <c r="C852" s="95"/>
      <c r="D852" s="95"/>
      <c r="E852" s="95"/>
      <c r="F852" s="95"/>
      <c r="G852" s="95"/>
      <c r="H852" s="95"/>
      <c r="I852" s="95"/>
      <c r="J852" s="95"/>
      <c r="K852" s="95"/>
      <c r="L852" s="95"/>
      <c r="M852" s="95"/>
      <c r="N852" s="95"/>
      <c r="O852" s="95"/>
      <c r="P852" s="95"/>
      <c r="Q852" s="95"/>
      <c r="R852" s="95"/>
      <c r="S852" s="95"/>
      <c r="T852" s="95"/>
      <c r="U852" s="95"/>
      <c r="V852" s="95"/>
      <c r="W852" s="95"/>
      <c r="X852" s="95"/>
      <c r="Y852" s="95"/>
      <c r="Z852" s="95"/>
      <c r="AA852" s="95"/>
      <c r="AB852" s="95"/>
    </row>
    <row r="853" spans="1:28" ht="15.75" customHeight="1" x14ac:dyDescent="0.25">
      <c r="A853" s="95"/>
      <c r="B853" s="95"/>
      <c r="C853" s="95"/>
      <c r="D853" s="95"/>
      <c r="E853" s="95"/>
      <c r="F853" s="95"/>
      <c r="G853" s="95"/>
      <c r="H853" s="95"/>
      <c r="I853" s="95"/>
      <c r="J853" s="95"/>
      <c r="K853" s="95"/>
      <c r="L853" s="95"/>
      <c r="M853" s="95"/>
      <c r="N853" s="95"/>
      <c r="O853" s="95"/>
      <c r="P853" s="95"/>
      <c r="Q853" s="95"/>
      <c r="R853" s="95"/>
      <c r="S853" s="95"/>
      <c r="T853" s="95"/>
      <c r="U853" s="95"/>
      <c r="V853" s="95"/>
      <c r="W853" s="95"/>
      <c r="X853" s="95"/>
      <c r="Y853" s="95"/>
      <c r="Z853" s="95"/>
      <c r="AA853" s="95"/>
      <c r="AB853" s="95"/>
    </row>
    <row r="854" spans="1:28" ht="15.75" customHeight="1" x14ac:dyDescent="0.25">
      <c r="A854" s="95"/>
      <c r="B854" s="95"/>
      <c r="C854" s="95"/>
      <c r="D854" s="95"/>
      <c r="E854" s="95"/>
      <c r="F854" s="95"/>
      <c r="G854" s="95"/>
      <c r="H854" s="95"/>
      <c r="I854" s="95"/>
      <c r="J854" s="95"/>
      <c r="K854" s="95"/>
      <c r="L854" s="95"/>
      <c r="M854" s="95"/>
      <c r="N854" s="95"/>
      <c r="O854" s="95"/>
      <c r="P854" s="95"/>
      <c r="Q854" s="95"/>
      <c r="R854" s="95"/>
      <c r="S854" s="95"/>
      <c r="T854" s="95"/>
      <c r="U854" s="95"/>
      <c r="V854" s="95"/>
      <c r="W854" s="95"/>
      <c r="X854" s="95"/>
      <c r="Y854" s="95"/>
      <c r="Z854" s="95"/>
      <c r="AA854" s="95"/>
      <c r="AB854" s="95"/>
    </row>
    <row r="855" spans="1:28" ht="15.75" customHeight="1" x14ac:dyDescent="0.25">
      <c r="A855" s="95"/>
      <c r="B855" s="95"/>
      <c r="C855" s="95"/>
      <c r="D855" s="95"/>
      <c r="E855" s="95"/>
      <c r="F855" s="95"/>
      <c r="G855" s="95"/>
      <c r="H855" s="95"/>
      <c r="I855" s="95"/>
      <c r="J855" s="95"/>
      <c r="K855" s="95"/>
      <c r="L855" s="95"/>
      <c r="M855" s="95"/>
      <c r="N855" s="95"/>
      <c r="O855" s="95"/>
      <c r="P855" s="95"/>
      <c r="Q855" s="95"/>
      <c r="R855" s="95"/>
      <c r="S855" s="95"/>
      <c r="T855" s="95"/>
      <c r="U855" s="95"/>
      <c r="V855" s="95"/>
      <c r="W855" s="95"/>
      <c r="X855" s="95"/>
      <c r="Y855" s="95"/>
      <c r="Z855" s="95"/>
      <c r="AA855" s="95"/>
      <c r="AB855" s="95"/>
    </row>
    <row r="856" spans="1:28" ht="15.75" customHeight="1" x14ac:dyDescent="0.25">
      <c r="A856" s="95"/>
      <c r="B856" s="95"/>
      <c r="C856" s="95"/>
      <c r="D856" s="95"/>
      <c r="E856" s="95"/>
      <c r="F856" s="95"/>
      <c r="G856" s="95"/>
      <c r="H856" s="95"/>
      <c r="I856" s="95"/>
      <c r="J856" s="95"/>
      <c r="K856" s="95"/>
      <c r="L856" s="95"/>
      <c r="M856" s="95"/>
      <c r="N856" s="95"/>
      <c r="O856" s="95"/>
      <c r="P856" s="95"/>
      <c r="Q856" s="95"/>
      <c r="R856" s="95"/>
      <c r="S856" s="95"/>
      <c r="T856" s="95"/>
      <c r="U856" s="95"/>
      <c r="V856" s="95"/>
      <c r="W856" s="95"/>
      <c r="X856" s="95"/>
      <c r="Y856" s="95"/>
      <c r="Z856" s="95"/>
      <c r="AA856" s="95"/>
      <c r="AB856" s="95"/>
    </row>
    <row r="857" spans="1:28" ht="15.75" customHeight="1" x14ac:dyDescent="0.25">
      <c r="A857" s="95"/>
      <c r="B857" s="95"/>
      <c r="C857" s="95"/>
      <c r="D857" s="95"/>
      <c r="E857" s="95"/>
      <c r="F857" s="95"/>
      <c r="G857" s="95"/>
      <c r="H857" s="95"/>
      <c r="I857" s="95"/>
      <c r="J857" s="95"/>
      <c r="K857" s="95"/>
      <c r="L857" s="95"/>
      <c r="M857" s="95"/>
      <c r="N857" s="95"/>
      <c r="O857" s="95"/>
      <c r="P857" s="95"/>
      <c r="Q857" s="95"/>
      <c r="R857" s="95"/>
      <c r="S857" s="95"/>
      <c r="T857" s="95"/>
      <c r="U857" s="95"/>
      <c r="V857" s="95"/>
      <c r="W857" s="95"/>
      <c r="X857" s="95"/>
      <c r="Y857" s="95"/>
      <c r="Z857" s="95"/>
      <c r="AA857" s="95"/>
      <c r="AB857" s="95"/>
    </row>
    <row r="858" spans="1:28" ht="15.75" customHeight="1" x14ac:dyDescent="0.25">
      <c r="A858" s="95"/>
      <c r="B858" s="95"/>
      <c r="C858" s="95"/>
      <c r="D858" s="95"/>
      <c r="E858" s="95"/>
      <c r="F858" s="95"/>
      <c r="G858" s="95"/>
      <c r="H858" s="95"/>
      <c r="I858" s="95"/>
      <c r="J858" s="95"/>
      <c r="K858" s="95"/>
      <c r="L858" s="95"/>
      <c r="M858" s="95"/>
      <c r="N858" s="95"/>
      <c r="O858" s="95"/>
      <c r="P858" s="95"/>
      <c r="Q858" s="95"/>
      <c r="R858" s="95"/>
      <c r="S858" s="95"/>
      <c r="T858" s="95"/>
      <c r="U858" s="95"/>
      <c r="V858" s="95"/>
      <c r="W858" s="95"/>
      <c r="X858" s="95"/>
      <c r="Y858" s="95"/>
      <c r="Z858" s="95"/>
      <c r="AA858" s="95"/>
      <c r="AB858" s="95"/>
    </row>
    <row r="859" spans="1:28" ht="15.75" customHeight="1" x14ac:dyDescent="0.25">
      <c r="A859" s="95"/>
      <c r="B859" s="95"/>
      <c r="C859" s="95"/>
      <c r="D859" s="95"/>
      <c r="E859" s="95"/>
      <c r="F859" s="95"/>
      <c r="G859" s="95"/>
      <c r="H859" s="95"/>
      <c r="I859" s="95"/>
      <c r="J859" s="95"/>
      <c r="K859" s="95"/>
      <c r="L859" s="95"/>
      <c r="M859" s="95"/>
      <c r="N859" s="95"/>
      <c r="O859" s="95"/>
      <c r="P859" s="95"/>
      <c r="Q859" s="95"/>
      <c r="R859" s="95"/>
      <c r="S859" s="95"/>
      <c r="T859" s="95"/>
      <c r="U859" s="95"/>
      <c r="V859" s="95"/>
      <c r="W859" s="95"/>
      <c r="X859" s="95"/>
      <c r="Y859" s="95"/>
      <c r="Z859" s="95"/>
      <c r="AA859" s="95"/>
      <c r="AB859" s="95"/>
    </row>
    <row r="860" spans="1:28" ht="15.75" customHeight="1" x14ac:dyDescent="0.25">
      <c r="A860" s="95"/>
      <c r="B860" s="95"/>
      <c r="C860" s="95"/>
      <c r="D860" s="95"/>
      <c r="E860" s="95"/>
      <c r="F860" s="95"/>
      <c r="G860" s="95"/>
      <c r="H860" s="95"/>
      <c r="I860" s="95"/>
      <c r="J860" s="95"/>
      <c r="K860" s="95"/>
      <c r="L860" s="95"/>
      <c r="M860" s="95"/>
      <c r="N860" s="95"/>
      <c r="O860" s="95"/>
      <c r="P860" s="95"/>
      <c r="Q860" s="95"/>
      <c r="R860" s="95"/>
      <c r="S860" s="95"/>
      <c r="T860" s="95"/>
      <c r="U860" s="95"/>
      <c r="V860" s="95"/>
      <c r="W860" s="95"/>
      <c r="X860" s="95"/>
      <c r="Y860" s="95"/>
      <c r="Z860" s="95"/>
      <c r="AA860" s="95"/>
      <c r="AB860" s="95"/>
    </row>
    <row r="861" spans="1:28" ht="15.75" customHeight="1" x14ac:dyDescent="0.25">
      <c r="A861" s="95"/>
      <c r="B861" s="95"/>
      <c r="C861" s="95"/>
      <c r="D861" s="95"/>
      <c r="E861" s="95"/>
      <c r="F861" s="95"/>
      <c r="G861" s="95"/>
      <c r="H861" s="95"/>
      <c r="I861" s="95"/>
      <c r="J861" s="95"/>
      <c r="K861" s="95"/>
      <c r="L861" s="95"/>
      <c r="M861" s="95"/>
      <c r="N861" s="95"/>
      <c r="O861" s="95"/>
      <c r="P861" s="95"/>
      <c r="Q861" s="95"/>
      <c r="R861" s="95"/>
      <c r="S861" s="95"/>
      <c r="T861" s="95"/>
      <c r="U861" s="95"/>
      <c r="V861" s="95"/>
      <c r="W861" s="95"/>
      <c r="X861" s="95"/>
      <c r="Y861" s="95"/>
      <c r="Z861" s="95"/>
      <c r="AA861" s="95"/>
      <c r="AB861" s="95"/>
    </row>
    <row r="862" spans="1:28" ht="15.75" customHeight="1" x14ac:dyDescent="0.25">
      <c r="A862" s="95"/>
      <c r="B862" s="95"/>
      <c r="C862" s="95"/>
      <c r="D862" s="95"/>
      <c r="E862" s="95"/>
      <c r="F862" s="95"/>
      <c r="G862" s="95"/>
      <c r="H862" s="95"/>
      <c r="I862" s="95"/>
      <c r="J862" s="95"/>
      <c r="K862" s="95"/>
      <c r="L862" s="95"/>
      <c r="M862" s="95"/>
      <c r="N862" s="95"/>
      <c r="O862" s="95"/>
      <c r="P862" s="95"/>
      <c r="Q862" s="95"/>
      <c r="R862" s="95"/>
      <c r="S862" s="95"/>
      <c r="T862" s="95"/>
      <c r="U862" s="95"/>
      <c r="V862" s="95"/>
      <c r="W862" s="95"/>
      <c r="X862" s="95"/>
      <c r="Y862" s="95"/>
      <c r="Z862" s="95"/>
      <c r="AA862" s="95"/>
      <c r="AB862" s="95"/>
    </row>
    <row r="863" spans="1:28" ht="15.75" customHeight="1" x14ac:dyDescent="0.25">
      <c r="A863" s="95"/>
      <c r="B863" s="95"/>
      <c r="C863" s="95"/>
      <c r="D863" s="95"/>
      <c r="E863" s="95"/>
      <c r="F863" s="95"/>
      <c r="G863" s="95"/>
      <c r="H863" s="95"/>
      <c r="I863" s="95"/>
      <c r="J863" s="95"/>
      <c r="K863" s="95"/>
      <c r="L863" s="95"/>
      <c r="M863" s="95"/>
      <c r="N863" s="95"/>
      <c r="O863" s="95"/>
      <c r="P863" s="95"/>
      <c r="Q863" s="95"/>
      <c r="R863" s="95"/>
      <c r="S863" s="95"/>
      <c r="T863" s="95"/>
      <c r="U863" s="95"/>
      <c r="V863" s="95"/>
      <c r="W863" s="95"/>
      <c r="X863" s="95"/>
      <c r="Y863" s="95"/>
      <c r="Z863" s="95"/>
      <c r="AA863" s="95"/>
      <c r="AB863" s="95"/>
    </row>
    <row r="864" spans="1:28" ht="15.75" customHeight="1" x14ac:dyDescent="0.25">
      <c r="A864" s="95"/>
      <c r="B864" s="95"/>
      <c r="C864" s="95"/>
      <c r="D864" s="95"/>
      <c r="E864" s="95"/>
      <c r="F864" s="95"/>
      <c r="G864" s="95"/>
      <c r="H864" s="95"/>
      <c r="I864" s="95"/>
      <c r="J864" s="95"/>
      <c r="K864" s="95"/>
      <c r="L864" s="95"/>
      <c r="M864" s="95"/>
      <c r="N864" s="95"/>
      <c r="O864" s="95"/>
      <c r="P864" s="95"/>
      <c r="Q864" s="95"/>
      <c r="R864" s="95"/>
      <c r="S864" s="95"/>
      <c r="T864" s="95"/>
      <c r="U864" s="95"/>
      <c r="V864" s="95"/>
      <c r="W864" s="95"/>
      <c r="X864" s="95"/>
      <c r="Y864" s="95"/>
      <c r="Z864" s="95"/>
      <c r="AA864" s="95"/>
      <c r="AB864" s="95"/>
    </row>
    <row r="865" spans="1:28" ht="15.75" customHeight="1" x14ac:dyDescent="0.25">
      <c r="A865" s="95"/>
      <c r="B865" s="95"/>
      <c r="C865" s="95"/>
      <c r="D865" s="95"/>
      <c r="E865" s="95"/>
      <c r="F865" s="95"/>
      <c r="G865" s="95"/>
      <c r="H865" s="95"/>
      <c r="I865" s="95"/>
      <c r="J865" s="95"/>
      <c r="K865" s="95"/>
      <c r="L865" s="95"/>
      <c r="M865" s="95"/>
      <c r="N865" s="95"/>
      <c r="O865" s="95"/>
      <c r="P865" s="95"/>
      <c r="Q865" s="95"/>
      <c r="R865" s="95"/>
      <c r="S865" s="95"/>
      <c r="T865" s="95"/>
      <c r="U865" s="95"/>
      <c r="V865" s="95"/>
      <c r="W865" s="95"/>
      <c r="X865" s="95"/>
      <c r="Y865" s="95"/>
      <c r="Z865" s="95"/>
      <c r="AA865" s="95"/>
      <c r="AB865" s="95"/>
    </row>
    <row r="866" spans="1:28" ht="15.75" customHeight="1" x14ac:dyDescent="0.25">
      <c r="A866" s="95"/>
      <c r="B866" s="95"/>
      <c r="C866" s="95"/>
      <c r="D866" s="95"/>
      <c r="E866" s="95"/>
      <c r="F866" s="95"/>
      <c r="G866" s="95"/>
      <c r="H866" s="95"/>
      <c r="I866" s="95"/>
      <c r="J866" s="95"/>
      <c r="K866" s="95"/>
      <c r="L866" s="95"/>
      <c r="M866" s="95"/>
      <c r="N866" s="95"/>
      <c r="O866" s="95"/>
      <c r="P866" s="95"/>
      <c r="Q866" s="95"/>
      <c r="R866" s="95"/>
      <c r="S866" s="95"/>
      <c r="T866" s="95"/>
      <c r="U866" s="95"/>
      <c r="V866" s="95"/>
      <c r="W866" s="95"/>
      <c r="X866" s="95"/>
      <c r="Y866" s="95"/>
      <c r="Z866" s="95"/>
      <c r="AA866" s="95"/>
      <c r="AB866" s="95"/>
    </row>
    <row r="867" spans="1:28" ht="15.75" customHeight="1" x14ac:dyDescent="0.25">
      <c r="A867" s="95"/>
      <c r="B867" s="95"/>
      <c r="C867" s="95"/>
      <c r="D867" s="95"/>
      <c r="E867" s="95"/>
      <c r="F867" s="95"/>
      <c r="G867" s="95"/>
      <c r="H867" s="95"/>
      <c r="I867" s="95"/>
      <c r="J867" s="95"/>
      <c r="K867" s="95"/>
      <c r="L867" s="95"/>
      <c r="M867" s="95"/>
      <c r="N867" s="95"/>
      <c r="O867" s="95"/>
      <c r="P867" s="95"/>
      <c r="Q867" s="95"/>
      <c r="R867" s="95"/>
      <c r="S867" s="95"/>
      <c r="T867" s="95"/>
      <c r="U867" s="95"/>
      <c r="V867" s="95"/>
      <c r="W867" s="95"/>
      <c r="X867" s="95"/>
      <c r="Y867" s="95"/>
      <c r="Z867" s="95"/>
      <c r="AA867" s="95"/>
      <c r="AB867" s="95"/>
    </row>
    <row r="868" spans="1:28" ht="15.75" customHeight="1" x14ac:dyDescent="0.25">
      <c r="A868" s="95"/>
      <c r="B868" s="95"/>
      <c r="C868" s="95"/>
      <c r="D868" s="95"/>
      <c r="E868" s="95"/>
      <c r="F868" s="95"/>
      <c r="G868" s="95"/>
      <c r="H868" s="95"/>
      <c r="I868" s="95"/>
      <c r="J868" s="95"/>
      <c r="K868" s="95"/>
      <c r="L868" s="95"/>
      <c r="M868" s="95"/>
      <c r="N868" s="95"/>
      <c r="O868" s="95"/>
      <c r="P868" s="95"/>
      <c r="Q868" s="95"/>
      <c r="R868" s="95"/>
      <c r="S868" s="95"/>
      <c r="T868" s="95"/>
      <c r="U868" s="95"/>
      <c r="V868" s="95"/>
      <c r="W868" s="95"/>
      <c r="X868" s="95"/>
      <c r="Y868" s="95"/>
      <c r="Z868" s="95"/>
      <c r="AA868" s="95"/>
      <c r="AB868" s="95"/>
    </row>
    <row r="869" spans="1:28" ht="15.75" customHeight="1" x14ac:dyDescent="0.25">
      <c r="A869" s="95"/>
      <c r="B869" s="95"/>
      <c r="C869" s="95"/>
      <c r="D869" s="95"/>
      <c r="E869" s="95"/>
      <c r="F869" s="95"/>
      <c r="G869" s="95"/>
      <c r="H869" s="95"/>
      <c r="I869" s="95"/>
      <c r="J869" s="95"/>
      <c r="K869" s="95"/>
      <c r="L869" s="95"/>
      <c r="M869" s="95"/>
      <c r="N869" s="95"/>
      <c r="O869" s="95"/>
      <c r="P869" s="95"/>
      <c r="Q869" s="95"/>
      <c r="R869" s="95"/>
      <c r="S869" s="95"/>
      <c r="T869" s="95"/>
      <c r="U869" s="95"/>
      <c r="V869" s="95"/>
      <c r="W869" s="95"/>
      <c r="X869" s="95"/>
      <c r="Y869" s="95"/>
      <c r="Z869" s="95"/>
      <c r="AA869" s="95"/>
      <c r="AB869" s="95"/>
    </row>
    <row r="870" spans="1:28" ht="15.75" customHeight="1" x14ac:dyDescent="0.25">
      <c r="A870" s="95"/>
      <c r="B870" s="95"/>
      <c r="C870" s="95"/>
      <c r="D870" s="95"/>
      <c r="E870" s="95"/>
      <c r="F870" s="95"/>
      <c r="G870" s="95"/>
      <c r="H870" s="95"/>
      <c r="I870" s="95"/>
      <c r="J870" s="95"/>
      <c r="K870" s="95"/>
      <c r="L870" s="95"/>
      <c r="M870" s="95"/>
      <c r="N870" s="95"/>
      <c r="O870" s="95"/>
      <c r="P870" s="95"/>
      <c r="Q870" s="95"/>
      <c r="R870" s="95"/>
      <c r="S870" s="95"/>
      <c r="T870" s="95"/>
      <c r="U870" s="95"/>
      <c r="V870" s="95"/>
      <c r="W870" s="95"/>
      <c r="X870" s="95"/>
      <c r="Y870" s="95"/>
      <c r="Z870" s="95"/>
      <c r="AA870" s="95"/>
      <c r="AB870" s="95"/>
    </row>
    <row r="871" spans="1:28" ht="15.75" customHeight="1" x14ac:dyDescent="0.25">
      <c r="A871" s="95"/>
      <c r="B871" s="95"/>
      <c r="C871" s="95"/>
      <c r="D871" s="95"/>
      <c r="E871" s="95"/>
      <c r="F871" s="95"/>
      <c r="G871" s="95"/>
      <c r="H871" s="95"/>
      <c r="I871" s="95"/>
      <c r="J871" s="95"/>
      <c r="K871" s="95"/>
      <c r="L871" s="95"/>
      <c r="M871" s="95"/>
      <c r="N871" s="95"/>
      <c r="O871" s="95"/>
      <c r="P871" s="95"/>
      <c r="Q871" s="95"/>
      <c r="R871" s="95"/>
      <c r="S871" s="95"/>
      <c r="T871" s="95"/>
      <c r="U871" s="95"/>
      <c r="V871" s="95"/>
      <c r="W871" s="95"/>
      <c r="X871" s="95"/>
      <c r="Y871" s="95"/>
      <c r="Z871" s="95"/>
      <c r="AA871" s="95"/>
      <c r="AB871" s="95"/>
    </row>
    <row r="872" spans="1:28" ht="15.75" customHeight="1" x14ac:dyDescent="0.25">
      <c r="A872" s="95"/>
      <c r="B872" s="95"/>
      <c r="C872" s="95"/>
      <c r="D872" s="95"/>
      <c r="E872" s="95"/>
      <c r="F872" s="95"/>
      <c r="G872" s="95"/>
      <c r="H872" s="95"/>
      <c r="I872" s="95"/>
      <c r="J872" s="95"/>
      <c r="K872" s="95"/>
      <c r="L872" s="95"/>
      <c r="M872" s="95"/>
      <c r="N872" s="95"/>
      <c r="O872" s="95"/>
      <c r="P872" s="95"/>
      <c r="Q872" s="95"/>
      <c r="R872" s="95"/>
      <c r="S872" s="95"/>
      <c r="T872" s="95"/>
      <c r="U872" s="95"/>
      <c r="V872" s="95"/>
      <c r="W872" s="95"/>
      <c r="X872" s="95"/>
      <c r="Y872" s="95"/>
      <c r="Z872" s="95"/>
      <c r="AA872" s="95"/>
      <c r="AB872" s="95"/>
    </row>
    <row r="873" spans="1:28" ht="15.75" customHeight="1" x14ac:dyDescent="0.25">
      <c r="A873" s="95"/>
      <c r="B873" s="95"/>
      <c r="C873" s="95"/>
      <c r="D873" s="95"/>
      <c r="E873" s="95"/>
      <c r="F873" s="95"/>
      <c r="G873" s="95"/>
      <c r="H873" s="95"/>
      <c r="I873" s="95"/>
      <c r="J873" s="95"/>
      <c r="K873" s="95"/>
      <c r="L873" s="95"/>
      <c r="M873" s="95"/>
      <c r="N873" s="95"/>
      <c r="O873" s="95"/>
      <c r="P873" s="95"/>
      <c r="Q873" s="95"/>
      <c r="R873" s="95"/>
      <c r="S873" s="95"/>
      <c r="T873" s="95"/>
      <c r="U873" s="95"/>
      <c r="V873" s="95"/>
      <c r="W873" s="95"/>
      <c r="X873" s="95"/>
      <c r="Y873" s="95"/>
      <c r="Z873" s="95"/>
      <c r="AA873" s="95"/>
      <c r="AB873" s="95"/>
    </row>
    <row r="874" spans="1:28" ht="15.75" customHeight="1" x14ac:dyDescent="0.25">
      <c r="A874" s="95"/>
      <c r="B874" s="95"/>
      <c r="C874" s="95"/>
      <c r="D874" s="95"/>
      <c r="E874" s="95"/>
      <c r="F874" s="95"/>
      <c r="G874" s="95"/>
      <c r="H874" s="95"/>
      <c r="I874" s="95"/>
      <c r="J874" s="95"/>
      <c r="K874" s="95"/>
      <c r="L874" s="95"/>
      <c r="M874" s="95"/>
      <c r="N874" s="95"/>
      <c r="O874" s="95"/>
      <c r="P874" s="95"/>
      <c r="Q874" s="95"/>
      <c r="R874" s="95"/>
      <c r="S874" s="95"/>
      <c r="T874" s="95"/>
      <c r="U874" s="95"/>
      <c r="V874" s="95"/>
      <c r="W874" s="95"/>
      <c r="X874" s="95"/>
      <c r="Y874" s="95"/>
      <c r="Z874" s="95"/>
      <c r="AA874" s="95"/>
      <c r="AB874" s="95"/>
    </row>
    <row r="875" spans="1:28" ht="15.75" customHeight="1" x14ac:dyDescent="0.25">
      <c r="A875" s="95"/>
      <c r="B875" s="95"/>
      <c r="C875" s="95"/>
      <c r="D875" s="95"/>
      <c r="E875" s="95"/>
      <c r="F875" s="95"/>
      <c r="G875" s="95"/>
      <c r="H875" s="95"/>
      <c r="I875" s="95"/>
      <c r="J875" s="95"/>
      <c r="K875" s="95"/>
      <c r="L875" s="95"/>
      <c r="M875" s="95"/>
      <c r="N875" s="95"/>
      <c r="O875" s="95"/>
      <c r="P875" s="95"/>
      <c r="Q875" s="95"/>
      <c r="R875" s="95"/>
      <c r="S875" s="95"/>
      <c r="T875" s="95"/>
      <c r="U875" s="95"/>
      <c r="V875" s="95"/>
      <c r="W875" s="95"/>
      <c r="X875" s="95"/>
      <c r="Y875" s="95"/>
      <c r="Z875" s="95"/>
      <c r="AA875" s="95"/>
      <c r="AB875" s="95"/>
    </row>
    <row r="876" spans="1:28" ht="15.75" customHeight="1" x14ac:dyDescent="0.25">
      <c r="A876" s="95"/>
      <c r="B876" s="95"/>
      <c r="C876" s="95"/>
      <c r="D876" s="95"/>
      <c r="E876" s="95"/>
      <c r="F876" s="95"/>
      <c r="G876" s="95"/>
      <c r="H876" s="95"/>
      <c r="I876" s="95"/>
      <c r="J876" s="95"/>
      <c r="K876" s="95"/>
      <c r="L876" s="95"/>
      <c r="M876" s="95"/>
      <c r="N876" s="95"/>
      <c r="O876" s="95"/>
      <c r="P876" s="95"/>
      <c r="Q876" s="95"/>
      <c r="R876" s="95"/>
      <c r="S876" s="95"/>
      <c r="T876" s="95"/>
      <c r="U876" s="95"/>
      <c r="V876" s="95"/>
      <c r="W876" s="95"/>
      <c r="X876" s="95"/>
      <c r="Y876" s="95"/>
      <c r="Z876" s="95"/>
      <c r="AA876" s="95"/>
      <c r="AB876" s="95"/>
    </row>
    <row r="877" spans="1:28" ht="15.75" customHeight="1" x14ac:dyDescent="0.25">
      <c r="A877" s="95"/>
      <c r="B877" s="95"/>
      <c r="C877" s="95"/>
      <c r="D877" s="95"/>
      <c r="E877" s="95"/>
      <c r="F877" s="95"/>
      <c r="G877" s="95"/>
      <c r="H877" s="95"/>
      <c r="I877" s="95"/>
      <c r="J877" s="95"/>
      <c r="K877" s="95"/>
      <c r="L877" s="95"/>
      <c r="M877" s="95"/>
      <c r="N877" s="95"/>
      <c r="O877" s="95"/>
      <c r="P877" s="95"/>
      <c r="Q877" s="95"/>
      <c r="R877" s="95"/>
      <c r="S877" s="95"/>
      <c r="T877" s="95"/>
      <c r="U877" s="95"/>
      <c r="V877" s="95"/>
      <c r="W877" s="95"/>
      <c r="X877" s="95"/>
      <c r="Y877" s="95"/>
      <c r="Z877" s="95"/>
      <c r="AA877" s="95"/>
      <c r="AB877" s="95"/>
    </row>
    <row r="878" spans="1:28" ht="15.75" customHeight="1" x14ac:dyDescent="0.25">
      <c r="A878" s="95"/>
      <c r="B878" s="95"/>
      <c r="C878" s="95"/>
      <c r="D878" s="95"/>
      <c r="E878" s="95"/>
      <c r="F878" s="95"/>
      <c r="G878" s="95"/>
      <c r="H878" s="95"/>
      <c r="I878" s="95"/>
      <c r="J878" s="95"/>
      <c r="K878" s="95"/>
      <c r="L878" s="95"/>
      <c r="M878" s="95"/>
      <c r="N878" s="95"/>
      <c r="O878" s="95"/>
      <c r="P878" s="95"/>
      <c r="Q878" s="95"/>
      <c r="R878" s="95"/>
      <c r="S878" s="95"/>
      <c r="T878" s="95"/>
      <c r="U878" s="95"/>
      <c r="V878" s="95"/>
      <c r="W878" s="95"/>
      <c r="X878" s="95"/>
      <c r="Y878" s="95"/>
      <c r="Z878" s="95"/>
      <c r="AA878" s="95"/>
      <c r="AB878" s="95"/>
    </row>
    <row r="879" spans="1:28" ht="15.75" customHeight="1" x14ac:dyDescent="0.25">
      <c r="A879" s="95"/>
      <c r="B879" s="95"/>
      <c r="C879" s="95"/>
      <c r="D879" s="95"/>
      <c r="E879" s="95"/>
      <c r="F879" s="95"/>
      <c r="G879" s="95"/>
      <c r="H879" s="95"/>
      <c r="I879" s="95"/>
      <c r="J879" s="95"/>
      <c r="K879" s="95"/>
      <c r="L879" s="95"/>
      <c r="M879" s="95"/>
      <c r="N879" s="95"/>
      <c r="O879" s="95"/>
      <c r="P879" s="95"/>
      <c r="Q879" s="95"/>
      <c r="R879" s="95"/>
      <c r="S879" s="95"/>
      <c r="T879" s="95"/>
      <c r="U879" s="95"/>
      <c r="V879" s="95"/>
      <c r="W879" s="95"/>
      <c r="X879" s="95"/>
      <c r="Y879" s="95"/>
      <c r="Z879" s="95"/>
      <c r="AA879" s="95"/>
      <c r="AB879" s="95"/>
    </row>
    <row r="880" spans="1:28" ht="15.75" customHeight="1" x14ac:dyDescent="0.25">
      <c r="A880" s="95"/>
      <c r="B880" s="95"/>
      <c r="C880" s="95"/>
      <c r="D880" s="95"/>
      <c r="E880" s="95"/>
      <c r="F880" s="95"/>
      <c r="G880" s="95"/>
      <c r="H880" s="95"/>
      <c r="I880" s="95"/>
      <c r="J880" s="95"/>
      <c r="K880" s="95"/>
      <c r="L880" s="95"/>
      <c r="M880" s="95"/>
      <c r="N880" s="95"/>
      <c r="O880" s="95"/>
      <c r="P880" s="95"/>
      <c r="Q880" s="95"/>
      <c r="R880" s="95"/>
      <c r="S880" s="95"/>
      <c r="T880" s="95"/>
      <c r="U880" s="95"/>
      <c r="V880" s="95"/>
      <c r="W880" s="95"/>
      <c r="X880" s="95"/>
      <c r="Y880" s="95"/>
      <c r="Z880" s="95"/>
      <c r="AA880" s="95"/>
      <c r="AB880" s="95"/>
    </row>
    <row r="881" spans="1:28" ht="15.75" customHeight="1" x14ac:dyDescent="0.25">
      <c r="A881" s="95"/>
      <c r="B881" s="95"/>
      <c r="C881" s="95"/>
      <c r="D881" s="95"/>
      <c r="E881" s="95"/>
      <c r="F881" s="95"/>
      <c r="G881" s="95"/>
      <c r="H881" s="95"/>
      <c r="I881" s="95"/>
      <c r="J881" s="95"/>
      <c r="K881" s="95"/>
      <c r="L881" s="95"/>
      <c r="M881" s="95"/>
      <c r="N881" s="95"/>
      <c r="O881" s="95"/>
      <c r="P881" s="95"/>
      <c r="Q881" s="95"/>
      <c r="R881" s="95"/>
      <c r="S881" s="95"/>
      <c r="T881" s="95"/>
      <c r="U881" s="95"/>
      <c r="V881" s="95"/>
      <c r="W881" s="95"/>
      <c r="X881" s="95"/>
      <c r="Y881" s="95"/>
      <c r="Z881" s="95"/>
      <c r="AA881" s="95"/>
      <c r="AB881" s="95"/>
    </row>
    <row r="882" spans="1:28" ht="15.75" customHeight="1" x14ac:dyDescent="0.25">
      <c r="A882" s="95"/>
      <c r="B882" s="95"/>
      <c r="C882" s="95"/>
      <c r="D882" s="95"/>
      <c r="E882" s="95"/>
      <c r="F882" s="95"/>
      <c r="G882" s="95"/>
      <c r="H882" s="95"/>
      <c r="I882" s="95"/>
      <c r="J882" s="95"/>
      <c r="K882" s="95"/>
      <c r="L882" s="95"/>
      <c r="M882" s="95"/>
      <c r="N882" s="95"/>
      <c r="O882" s="95"/>
      <c r="P882" s="95"/>
      <c r="Q882" s="95"/>
      <c r="R882" s="95"/>
      <c r="S882" s="95"/>
      <c r="T882" s="95"/>
      <c r="U882" s="95"/>
      <c r="V882" s="95"/>
      <c r="W882" s="95"/>
      <c r="X882" s="95"/>
      <c r="Y882" s="95"/>
      <c r="Z882" s="95"/>
      <c r="AA882" s="95"/>
      <c r="AB882" s="95"/>
    </row>
    <row r="883" spans="1:28" ht="15.75" customHeight="1" x14ac:dyDescent="0.25">
      <c r="A883" s="95"/>
      <c r="B883" s="95"/>
      <c r="C883" s="95"/>
      <c r="D883" s="95"/>
      <c r="E883" s="95"/>
      <c r="F883" s="95"/>
      <c r="G883" s="95"/>
      <c r="H883" s="95"/>
      <c r="I883" s="95"/>
      <c r="J883" s="95"/>
      <c r="K883" s="95"/>
      <c r="L883" s="95"/>
      <c r="M883" s="95"/>
      <c r="N883" s="95"/>
      <c r="O883" s="95"/>
      <c r="P883" s="95"/>
      <c r="Q883" s="95"/>
      <c r="R883" s="95"/>
      <c r="S883" s="95"/>
      <c r="T883" s="95"/>
      <c r="U883" s="95"/>
      <c r="V883" s="95"/>
      <c r="W883" s="95"/>
      <c r="X883" s="95"/>
      <c r="Y883" s="95"/>
      <c r="Z883" s="95"/>
      <c r="AA883" s="95"/>
      <c r="AB883" s="95"/>
    </row>
    <row r="884" spans="1:28" ht="15.75" customHeight="1" x14ac:dyDescent="0.25">
      <c r="A884" s="95"/>
      <c r="B884" s="95"/>
      <c r="C884" s="95"/>
      <c r="D884" s="95"/>
      <c r="E884" s="95"/>
      <c r="F884" s="95"/>
      <c r="G884" s="95"/>
      <c r="H884" s="95"/>
      <c r="I884" s="95"/>
      <c r="J884" s="95"/>
      <c r="K884" s="95"/>
      <c r="L884" s="95"/>
      <c r="M884" s="95"/>
      <c r="N884" s="95"/>
      <c r="O884" s="95"/>
      <c r="P884" s="95"/>
      <c r="Q884" s="95"/>
      <c r="R884" s="95"/>
      <c r="S884" s="95"/>
      <c r="T884" s="95"/>
      <c r="U884" s="95"/>
      <c r="V884" s="95"/>
      <c r="W884" s="95"/>
      <c r="X884" s="95"/>
      <c r="Y884" s="95"/>
      <c r="Z884" s="95"/>
      <c r="AA884" s="95"/>
      <c r="AB884" s="95"/>
    </row>
    <row r="885" spans="1:28" ht="15.75" customHeight="1" x14ac:dyDescent="0.25">
      <c r="A885" s="95"/>
      <c r="B885" s="95"/>
      <c r="C885" s="95"/>
      <c r="D885" s="95"/>
      <c r="E885" s="95"/>
      <c r="F885" s="95"/>
      <c r="G885" s="95"/>
      <c r="H885" s="95"/>
      <c r="I885" s="95"/>
      <c r="J885" s="95"/>
      <c r="K885" s="95"/>
      <c r="L885" s="95"/>
      <c r="M885" s="95"/>
      <c r="N885" s="95"/>
      <c r="O885" s="95"/>
      <c r="P885" s="95"/>
      <c r="Q885" s="95"/>
      <c r="R885" s="95"/>
      <c r="S885" s="95"/>
      <c r="T885" s="95"/>
      <c r="U885" s="95"/>
      <c r="V885" s="95"/>
      <c r="W885" s="95"/>
      <c r="X885" s="95"/>
      <c r="Y885" s="95"/>
      <c r="Z885" s="95"/>
      <c r="AA885" s="95"/>
      <c r="AB885" s="95"/>
    </row>
    <row r="886" spans="1:28" ht="15.75" customHeight="1" x14ac:dyDescent="0.25">
      <c r="A886" s="95"/>
      <c r="B886" s="95"/>
      <c r="C886" s="95"/>
      <c r="D886" s="95"/>
      <c r="E886" s="95"/>
      <c r="F886" s="95"/>
      <c r="G886" s="95"/>
      <c r="H886" s="95"/>
      <c r="I886" s="95"/>
      <c r="J886" s="95"/>
      <c r="K886" s="95"/>
      <c r="L886" s="95"/>
      <c r="M886" s="95"/>
      <c r="N886" s="95"/>
      <c r="O886" s="95"/>
      <c r="P886" s="95"/>
      <c r="Q886" s="95"/>
      <c r="R886" s="95"/>
      <c r="S886" s="95"/>
      <c r="T886" s="95"/>
      <c r="U886" s="95"/>
      <c r="V886" s="95"/>
      <c r="W886" s="95"/>
      <c r="X886" s="95"/>
      <c r="Y886" s="95"/>
      <c r="Z886" s="95"/>
      <c r="AA886" s="95"/>
      <c r="AB886" s="95"/>
    </row>
    <row r="887" spans="1:28" ht="15.75" customHeight="1" x14ac:dyDescent="0.25">
      <c r="A887" s="95"/>
      <c r="B887" s="95"/>
      <c r="C887" s="95"/>
      <c r="D887" s="95"/>
      <c r="E887" s="95"/>
      <c r="F887" s="95"/>
      <c r="G887" s="95"/>
      <c r="H887" s="95"/>
      <c r="I887" s="95"/>
      <c r="J887" s="95"/>
      <c r="K887" s="95"/>
      <c r="L887" s="95"/>
      <c r="M887" s="95"/>
      <c r="N887" s="95"/>
      <c r="O887" s="95"/>
      <c r="P887" s="95"/>
      <c r="Q887" s="95"/>
      <c r="R887" s="95"/>
      <c r="S887" s="95"/>
      <c r="T887" s="95"/>
      <c r="U887" s="95"/>
      <c r="V887" s="95"/>
      <c r="W887" s="95"/>
      <c r="X887" s="95"/>
      <c r="Y887" s="95"/>
      <c r="Z887" s="95"/>
      <c r="AA887" s="95"/>
      <c r="AB887" s="95"/>
    </row>
    <row r="888" spans="1:28" ht="15.75" customHeight="1" x14ac:dyDescent="0.25">
      <c r="A888" s="95"/>
      <c r="B888" s="95"/>
      <c r="C888" s="95"/>
      <c r="D888" s="95"/>
      <c r="E888" s="95"/>
      <c r="F888" s="95"/>
      <c r="G888" s="95"/>
      <c r="H888" s="95"/>
      <c r="I888" s="95"/>
      <c r="J888" s="95"/>
      <c r="K888" s="95"/>
      <c r="L888" s="95"/>
      <c r="M888" s="95"/>
      <c r="N888" s="95"/>
      <c r="O888" s="95"/>
      <c r="P888" s="95"/>
      <c r="Q888" s="95"/>
      <c r="R888" s="95"/>
      <c r="S888" s="95"/>
      <c r="T888" s="95"/>
      <c r="U888" s="95"/>
      <c r="V888" s="95"/>
      <c r="W888" s="95"/>
      <c r="X888" s="95"/>
      <c r="Y888" s="95"/>
      <c r="Z888" s="95"/>
      <c r="AA888" s="95"/>
      <c r="AB888" s="95"/>
    </row>
    <row r="889" spans="1:28" ht="15.75" customHeight="1" x14ac:dyDescent="0.25">
      <c r="A889" s="95"/>
      <c r="B889" s="95"/>
      <c r="C889" s="95"/>
      <c r="D889" s="95"/>
      <c r="E889" s="95"/>
      <c r="F889" s="95"/>
      <c r="G889" s="95"/>
      <c r="H889" s="95"/>
      <c r="I889" s="95"/>
      <c r="J889" s="95"/>
      <c r="K889" s="95"/>
      <c r="L889" s="95"/>
      <c r="M889" s="95"/>
      <c r="N889" s="95"/>
      <c r="O889" s="95"/>
      <c r="P889" s="95"/>
      <c r="Q889" s="95"/>
      <c r="R889" s="95"/>
      <c r="S889" s="95"/>
      <c r="T889" s="95"/>
      <c r="U889" s="95"/>
      <c r="V889" s="95"/>
      <c r="W889" s="95"/>
      <c r="X889" s="95"/>
      <c r="Y889" s="95"/>
      <c r="Z889" s="95"/>
      <c r="AA889" s="95"/>
      <c r="AB889" s="95"/>
    </row>
    <row r="890" spans="1:28" ht="15.75" customHeight="1" x14ac:dyDescent="0.25">
      <c r="A890" s="95"/>
      <c r="B890" s="95"/>
      <c r="C890" s="95"/>
      <c r="D890" s="95"/>
      <c r="E890" s="95"/>
      <c r="F890" s="95"/>
      <c r="G890" s="95"/>
      <c r="H890" s="95"/>
      <c r="I890" s="95"/>
      <c r="J890" s="95"/>
      <c r="K890" s="95"/>
      <c r="L890" s="95"/>
      <c r="M890" s="95"/>
      <c r="N890" s="95"/>
      <c r="O890" s="95"/>
      <c r="P890" s="95"/>
      <c r="Q890" s="95"/>
      <c r="R890" s="95"/>
      <c r="S890" s="95"/>
      <c r="T890" s="95"/>
      <c r="U890" s="95"/>
      <c r="V890" s="95"/>
      <c r="W890" s="95"/>
      <c r="X890" s="95"/>
      <c r="Y890" s="95"/>
      <c r="Z890" s="95"/>
      <c r="AA890" s="95"/>
      <c r="AB890" s="95"/>
    </row>
    <row r="891" spans="1:28" ht="15.75" customHeight="1" x14ac:dyDescent="0.25">
      <c r="A891" s="95"/>
      <c r="B891" s="95"/>
      <c r="C891" s="95"/>
      <c r="D891" s="95"/>
      <c r="E891" s="95"/>
      <c r="F891" s="95"/>
      <c r="G891" s="95"/>
      <c r="H891" s="95"/>
      <c r="I891" s="95"/>
      <c r="J891" s="95"/>
      <c r="K891" s="95"/>
      <c r="L891" s="95"/>
      <c r="M891" s="95"/>
      <c r="N891" s="95"/>
      <c r="O891" s="95"/>
      <c r="P891" s="95"/>
      <c r="Q891" s="95"/>
      <c r="R891" s="95"/>
      <c r="S891" s="95"/>
      <c r="T891" s="95"/>
      <c r="U891" s="95"/>
      <c r="V891" s="95"/>
      <c r="W891" s="95"/>
      <c r="X891" s="95"/>
      <c r="Y891" s="95"/>
      <c r="Z891" s="95"/>
      <c r="AA891" s="95"/>
      <c r="AB891" s="95"/>
    </row>
    <row r="892" spans="1:28" ht="15.75" customHeight="1" x14ac:dyDescent="0.25">
      <c r="A892" s="95"/>
      <c r="B892" s="95"/>
      <c r="C892" s="95"/>
      <c r="D892" s="95"/>
      <c r="E892" s="95"/>
      <c r="F892" s="95"/>
      <c r="G892" s="95"/>
      <c r="H892" s="95"/>
      <c r="I892" s="95"/>
      <c r="J892" s="95"/>
      <c r="K892" s="95"/>
      <c r="L892" s="95"/>
      <c r="M892" s="95"/>
      <c r="N892" s="95"/>
      <c r="O892" s="95"/>
      <c r="P892" s="95"/>
      <c r="Q892" s="95"/>
      <c r="R892" s="95"/>
      <c r="S892" s="95"/>
      <c r="T892" s="95"/>
      <c r="U892" s="95"/>
      <c r="V892" s="95"/>
      <c r="W892" s="95"/>
      <c r="X892" s="95"/>
      <c r="Y892" s="95"/>
      <c r="Z892" s="95"/>
      <c r="AA892" s="95"/>
      <c r="AB892" s="95"/>
    </row>
    <row r="893" spans="1:28" ht="15.75" customHeight="1" x14ac:dyDescent="0.25">
      <c r="A893" s="95"/>
      <c r="B893" s="95"/>
      <c r="C893" s="95"/>
      <c r="D893" s="95"/>
      <c r="E893" s="95"/>
      <c r="F893" s="95"/>
      <c r="G893" s="95"/>
      <c r="H893" s="95"/>
      <c r="I893" s="95"/>
      <c r="J893" s="95"/>
      <c r="K893" s="95"/>
      <c r="L893" s="95"/>
      <c r="M893" s="95"/>
      <c r="N893" s="95"/>
      <c r="O893" s="95"/>
      <c r="P893" s="95"/>
      <c r="Q893" s="95"/>
      <c r="R893" s="95"/>
      <c r="S893" s="95"/>
      <c r="T893" s="95"/>
      <c r="U893" s="95"/>
      <c r="V893" s="95"/>
      <c r="W893" s="95"/>
      <c r="X893" s="95"/>
      <c r="Y893" s="95"/>
      <c r="Z893" s="95"/>
      <c r="AA893" s="95"/>
      <c r="AB893" s="95"/>
    </row>
    <row r="894" spans="1:28" ht="15.75" customHeight="1" x14ac:dyDescent="0.25">
      <c r="A894" s="95"/>
      <c r="B894" s="95"/>
      <c r="C894" s="95"/>
      <c r="D894" s="95"/>
      <c r="E894" s="95"/>
      <c r="F894" s="95"/>
      <c r="G894" s="95"/>
      <c r="H894" s="95"/>
      <c r="I894" s="95"/>
      <c r="J894" s="95"/>
      <c r="K894" s="95"/>
      <c r="L894" s="95"/>
      <c r="M894" s="95"/>
      <c r="N894" s="95"/>
      <c r="O894" s="95"/>
      <c r="P894" s="95"/>
      <c r="Q894" s="95"/>
      <c r="R894" s="95"/>
      <c r="S894" s="95"/>
      <c r="T894" s="95"/>
      <c r="U894" s="95"/>
      <c r="V894" s="95"/>
      <c r="W894" s="95"/>
      <c r="X894" s="95"/>
      <c r="Y894" s="95"/>
      <c r="Z894" s="95"/>
      <c r="AA894" s="95"/>
      <c r="AB894" s="95"/>
    </row>
    <row r="895" spans="1:28" ht="15.75" customHeight="1" x14ac:dyDescent="0.25">
      <c r="A895" s="95"/>
      <c r="B895" s="95"/>
      <c r="C895" s="95"/>
      <c r="D895" s="95"/>
      <c r="E895" s="95"/>
      <c r="F895" s="95"/>
      <c r="G895" s="95"/>
      <c r="H895" s="95"/>
      <c r="I895" s="95"/>
      <c r="J895" s="95"/>
      <c r="K895" s="95"/>
      <c r="L895" s="95"/>
      <c r="M895" s="95"/>
      <c r="N895" s="95"/>
      <c r="O895" s="95"/>
      <c r="P895" s="95"/>
      <c r="Q895" s="95"/>
      <c r="R895" s="95"/>
      <c r="S895" s="95"/>
      <c r="T895" s="95"/>
      <c r="U895" s="95"/>
      <c r="V895" s="95"/>
      <c r="W895" s="95"/>
      <c r="X895" s="95"/>
      <c r="Y895" s="95"/>
      <c r="Z895" s="95"/>
      <c r="AA895" s="95"/>
      <c r="AB895" s="95"/>
    </row>
    <row r="896" spans="1:28" ht="15.75" customHeight="1" x14ac:dyDescent="0.25">
      <c r="A896" s="95"/>
      <c r="B896" s="95"/>
      <c r="C896" s="95"/>
      <c r="D896" s="95"/>
      <c r="E896" s="95"/>
      <c r="F896" s="95"/>
      <c r="G896" s="95"/>
      <c r="H896" s="95"/>
      <c r="I896" s="95"/>
      <c r="J896" s="95"/>
      <c r="K896" s="95"/>
      <c r="L896" s="95"/>
      <c r="M896" s="95"/>
      <c r="N896" s="95"/>
      <c r="O896" s="95"/>
      <c r="P896" s="95"/>
      <c r="Q896" s="95"/>
      <c r="R896" s="95"/>
      <c r="S896" s="95"/>
      <c r="T896" s="95"/>
      <c r="U896" s="95"/>
      <c r="V896" s="95"/>
      <c r="W896" s="95"/>
      <c r="X896" s="95"/>
      <c r="Y896" s="95"/>
      <c r="Z896" s="95"/>
      <c r="AA896" s="95"/>
      <c r="AB896" s="95"/>
    </row>
    <row r="897" spans="1:28" ht="15.75" customHeight="1" x14ac:dyDescent="0.25">
      <c r="A897" s="95"/>
      <c r="B897" s="95"/>
      <c r="C897" s="95"/>
      <c r="D897" s="95"/>
      <c r="E897" s="95"/>
      <c r="F897" s="95"/>
      <c r="G897" s="95"/>
      <c r="H897" s="95"/>
      <c r="I897" s="95"/>
      <c r="J897" s="95"/>
      <c r="K897" s="95"/>
      <c r="L897" s="95"/>
      <c r="M897" s="95"/>
      <c r="N897" s="95"/>
      <c r="O897" s="95"/>
      <c r="P897" s="95"/>
      <c r="Q897" s="95"/>
      <c r="R897" s="95"/>
      <c r="S897" s="95"/>
      <c r="T897" s="95"/>
      <c r="U897" s="95"/>
      <c r="V897" s="95"/>
      <c r="W897" s="95"/>
      <c r="X897" s="95"/>
      <c r="Y897" s="95"/>
      <c r="Z897" s="95"/>
      <c r="AA897" s="95"/>
      <c r="AB897" s="95"/>
    </row>
    <row r="898" spans="1:28" ht="15.75" customHeight="1" x14ac:dyDescent="0.25">
      <c r="A898" s="95"/>
      <c r="B898" s="95"/>
      <c r="C898" s="95"/>
      <c r="D898" s="95"/>
      <c r="E898" s="95"/>
      <c r="F898" s="95"/>
      <c r="G898" s="95"/>
      <c r="H898" s="95"/>
      <c r="I898" s="95"/>
      <c r="J898" s="95"/>
      <c r="K898" s="95"/>
      <c r="L898" s="95"/>
      <c r="M898" s="95"/>
      <c r="N898" s="95"/>
      <c r="O898" s="95"/>
      <c r="P898" s="95"/>
      <c r="Q898" s="95"/>
      <c r="R898" s="95"/>
      <c r="S898" s="95"/>
      <c r="T898" s="95"/>
      <c r="U898" s="95"/>
      <c r="V898" s="95"/>
      <c r="W898" s="95"/>
      <c r="X898" s="95"/>
      <c r="Y898" s="95"/>
      <c r="Z898" s="95"/>
      <c r="AA898" s="95"/>
      <c r="AB898" s="95"/>
    </row>
    <row r="899" spans="1:28" ht="15.75" customHeight="1" x14ac:dyDescent="0.25">
      <c r="A899" s="95"/>
      <c r="B899" s="95"/>
      <c r="C899" s="95"/>
      <c r="D899" s="95"/>
      <c r="E899" s="95"/>
      <c r="F899" s="95"/>
      <c r="G899" s="95"/>
      <c r="H899" s="95"/>
      <c r="I899" s="95"/>
      <c r="J899" s="95"/>
      <c r="K899" s="95"/>
      <c r="L899" s="95"/>
      <c r="M899" s="95"/>
      <c r="N899" s="95"/>
      <c r="O899" s="95"/>
      <c r="P899" s="95"/>
      <c r="Q899" s="95"/>
      <c r="R899" s="95"/>
      <c r="S899" s="95"/>
      <c r="T899" s="95"/>
      <c r="U899" s="95"/>
      <c r="V899" s="95"/>
      <c r="W899" s="95"/>
      <c r="X899" s="95"/>
      <c r="Y899" s="95"/>
      <c r="Z899" s="95"/>
      <c r="AA899" s="95"/>
      <c r="AB899" s="95"/>
    </row>
    <row r="900" spans="1:28" ht="15.75" customHeight="1" x14ac:dyDescent="0.25">
      <c r="A900" s="95"/>
      <c r="B900" s="95"/>
      <c r="C900" s="95"/>
      <c r="D900" s="95"/>
      <c r="E900" s="95"/>
      <c r="F900" s="95"/>
      <c r="G900" s="95"/>
      <c r="H900" s="95"/>
      <c r="I900" s="95"/>
      <c r="J900" s="95"/>
      <c r="K900" s="95"/>
      <c r="L900" s="95"/>
      <c r="M900" s="95"/>
      <c r="N900" s="95"/>
      <c r="O900" s="95"/>
      <c r="P900" s="95"/>
      <c r="Q900" s="95"/>
      <c r="R900" s="95"/>
      <c r="S900" s="95"/>
      <c r="T900" s="95"/>
      <c r="U900" s="95"/>
      <c r="V900" s="95"/>
      <c r="W900" s="95"/>
      <c r="X900" s="95"/>
      <c r="Y900" s="95"/>
      <c r="Z900" s="95"/>
      <c r="AA900" s="95"/>
      <c r="AB900" s="95"/>
    </row>
    <row r="901" spans="1:28" ht="15.75" customHeight="1" x14ac:dyDescent="0.25">
      <c r="A901" s="95"/>
      <c r="B901" s="95"/>
      <c r="C901" s="95"/>
      <c r="D901" s="95"/>
      <c r="E901" s="95"/>
      <c r="F901" s="95"/>
      <c r="G901" s="95"/>
      <c r="H901" s="95"/>
      <c r="I901" s="95"/>
      <c r="J901" s="95"/>
      <c r="K901" s="95"/>
      <c r="L901" s="95"/>
      <c r="M901" s="95"/>
      <c r="N901" s="95"/>
      <c r="O901" s="95"/>
      <c r="P901" s="95"/>
      <c r="Q901" s="95"/>
      <c r="R901" s="95"/>
      <c r="S901" s="95"/>
      <c r="T901" s="95"/>
      <c r="U901" s="95"/>
      <c r="V901" s="95"/>
      <c r="W901" s="95"/>
      <c r="X901" s="95"/>
      <c r="Y901" s="95"/>
      <c r="Z901" s="95"/>
      <c r="AA901" s="95"/>
      <c r="AB901" s="95"/>
    </row>
    <row r="902" spans="1:28" ht="15.75" customHeight="1" x14ac:dyDescent="0.25">
      <c r="A902" s="95"/>
      <c r="B902" s="95"/>
      <c r="C902" s="95"/>
      <c r="D902" s="95"/>
      <c r="E902" s="95"/>
      <c r="F902" s="95"/>
      <c r="G902" s="95"/>
      <c r="H902" s="95"/>
      <c r="I902" s="95"/>
      <c r="J902" s="95"/>
      <c r="K902" s="95"/>
      <c r="L902" s="95"/>
      <c r="M902" s="95"/>
      <c r="N902" s="95"/>
      <c r="O902" s="95"/>
      <c r="P902" s="95"/>
      <c r="Q902" s="95"/>
      <c r="R902" s="95"/>
      <c r="S902" s="95"/>
      <c r="T902" s="95"/>
      <c r="U902" s="95"/>
      <c r="V902" s="95"/>
      <c r="W902" s="95"/>
      <c r="X902" s="95"/>
      <c r="Y902" s="95"/>
      <c r="Z902" s="95"/>
      <c r="AA902" s="95"/>
      <c r="AB902" s="95"/>
    </row>
    <row r="903" spans="1:28" ht="15.75" customHeight="1" x14ac:dyDescent="0.25">
      <c r="A903" s="95"/>
      <c r="B903" s="95"/>
      <c r="C903" s="95"/>
      <c r="D903" s="95"/>
      <c r="E903" s="95"/>
      <c r="F903" s="95"/>
      <c r="G903" s="95"/>
      <c r="H903" s="95"/>
      <c r="I903" s="95"/>
      <c r="J903" s="95"/>
      <c r="K903" s="95"/>
      <c r="L903" s="95"/>
      <c r="M903" s="95"/>
      <c r="N903" s="95"/>
      <c r="O903" s="95"/>
      <c r="P903" s="95"/>
      <c r="Q903" s="95"/>
      <c r="R903" s="95"/>
      <c r="S903" s="95"/>
      <c r="T903" s="95"/>
      <c r="U903" s="95"/>
      <c r="V903" s="95"/>
      <c r="W903" s="95"/>
      <c r="X903" s="95"/>
      <c r="Y903" s="95"/>
      <c r="Z903" s="95"/>
      <c r="AA903" s="95"/>
      <c r="AB903" s="95"/>
    </row>
    <row r="904" spans="1:28" ht="15.75" customHeight="1" x14ac:dyDescent="0.25">
      <c r="A904" s="95"/>
      <c r="B904" s="95"/>
      <c r="C904" s="95"/>
      <c r="D904" s="95"/>
      <c r="E904" s="95"/>
      <c r="F904" s="95"/>
      <c r="G904" s="95"/>
      <c r="H904" s="95"/>
      <c r="I904" s="95"/>
      <c r="J904" s="95"/>
      <c r="K904" s="95"/>
      <c r="L904" s="95"/>
      <c r="M904" s="95"/>
      <c r="N904" s="95"/>
      <c r="O904" s="95"/>
      <c r="P904" s="95"/>
      <c r="Q904" s="95"/>
      <c r="R904" s="95"/>
      <c r="S904" s="95"/>
      <c r="T904" s="95"/>
      <c r="U904" s="95"/>
      <c r="V904" s="95"/>
      <c r="W904" s="95"/>
      <c r="X904" s="95"/>
      <c r="Y904" s="95"/>
      <c r="Z904" s="95"/>
      <c r="AA904" s="95"/>
      <c r="AB904" s="95"/>
    </row>
    <row r="905" spans="1:28" ht="15.75" customHeight="1" x14ac:dyDescent="0.25">
      <c r="A905" s="95"/>
      <c r="B905" s="95"/>
      <c r="C905" s="95"/>
      <c r="D905" s="95"/>
      <c r="E905" s="95"/>
      <c r="F905" s="95"/>
      <c r="G905" s="95"/>
      <c r="H905" s="95"/>
      <c r="I905" s="95"/>
      <c r="J905" s="95"/>
      <c r="K905" s="95"/>
      <c r="L905" s="95"/>
      <c r="M905" s="95"/>
      <c r="N905" s="95"/>
      <c r="O905" s="95"/>
      <c r="P905" s="95"/>
      <c r="Q905" s="95"/>
      <c r="R905" s="95"/>
      <c r="S905" s="95"/>
      <c r="T905" s="95"/>
      <c r="U905" s="95"/>
      <c r="V905" s="95"/>
      <c r="W905" s="95"/>
      <c r="X905" s="95"/>
      <c r="Y905" s="95"/>
      <c r="Z905" s="95"/>
      <c r="AA905" s="95"/>
      <c r="AB905" s="95"/>
    </row>
    <row r="906" spans="1:28" ht="15.75" customHeight="1" x14ac:dyDescent="0.25">
      <c r="A906" s="95"/>
      <c r="B906" s="95"/>
      <c r="C906" s="95"/>
      <c r="D906" s="95"/>
      <c r="E906" s="95"/>
      <c r="F906" s="95"/>
      <c r="G906" s="95"/>
      <c r="H906" s="95"/>
      <c r="I906" s="95"/>
      <c r="J906" s="95"/>
      <c r="K906" s="95"/>
      <c r="L906" s="95"/>
      <c r="M906" s="95"/>
      <c r="N906" s="95"/>
      <c r="O906" s="95"/>
      <c r="P906" s="95"/>
      <c r="Q906" s="95"/>
      <c r="R906" s="95"/>
      <c r="S906" s="95"/>
      <c r="T906" s="95"/>
      <c r="U906" s="95"/>
      <c r="V906" s="95"/>
      <c r="W906" s="95"/>
      <c r="X906" s="95"/>
      <c r="Y906" s="95"/>
      <c r="Z906" s="95"/>
      <c r="AA906" s="95"/>
      <c r="AB906" s="95"/>
    </row>
    <row r="907" spans="1:28" ht="15.75" customHeight="1" x14ac:dyDescent="0.25">
      <c r="A907" s="95"/>
      <c r="B907" s="95"/>
      <c r="C907" s="95"/>
      <c r="D907" s="95"/>
      <c r="E907" s="95"/>
      <c r="F907" s="95"/>
      <c r="G907" s="95"/>
      <c r="H907" s="95"/>
      <c r="I907" s="95"/>
      <c r="J907" s="95"/>
      <c r="K907" s="95"/>
      <c r="L907" s="95"/>
      <c r="M907" s="95"/>
      <c r="N907" s="95"/>
      <c r="O907" s="95"/>
      <c r="P907" s="95"/>
      <c r="Q907" s="95"/>
      <c r="R907" s="95"/>
      <c r="S907" s="95"/>
      <c r="T907" s="95"/>
      <c r="U907" s="95"/>
      <c r="V907" s="95"/>
      <c r="W907" s="95"/>
      <c r="X907" s="95"/>
      <c r="Y907" s="95"/>
      <c r="Z907" s="95"/>
      <c r="AA907" s="95"/>
      <c r="AB907" s="95"/>
    </row>
    <row r="908" spans="1:28" ht="15.75" customHeight="1" x14ac:dyDescent="0.25">
      <c r="A908" s="95"/>
      <c r="B908" s="95"/>
      <c r="C908" s="95"/>
      <c r="D908" s="95"/>
      <c r="E908" s="95"/>
      <c r="F908" s="95"/>
      <c r="G908" s="95"/>
      <c r="H908" s="95"/>
      <c r="I908" s="95"/>
      <c r="J908" s="95"/>
      <c r="K908" s="95"/>
      <c r="L908" s="95"/>
      <c r="M908" s="95"/>
      <c r="N908" s="95"/>
      <c r="O908" s="95"/>
      <c r="P908" s="95"/>
      <c r="Q908" s="95"/>
      <c r="R908" s="95"/>
      <c r="S908" s="95"/>
      <c r="T908" s="95"/>
      <c r="U908" s="95"/>
      <c r="V908" s="95"/>
      <c r="W908" s="95"/>
      <c r="X908" s="95"/>
      <c r="Y908" s="95"/>
      <c r="Z908" s="95"/>
      <c r="AA908" s="95"/>
      <c r="AB908" s="95"/>
    </row>
    <row r="909" spans="1:28" ht="15.75" customHeight="1" x14ac:dyDescent="0.25">
      <c r="A909" s="95"/>
      <c r="B909" s="95"/>
      <c r="C909" s="95"/>
      <c r="D909" s="95"/>
      <c r="E909" s="95"/>
      <c r="F909" s="95"/>
      <c r="G909" s="95"/>
      <c r="H909" s="95"/>
      <c r="I909" s="95"/>
      <c r="J909" s="95"/>
      <c r="K909" s="95"/>
      <c r="L909" s="95"/>
      <c r="M909" s="95"/>
      <c r="N909" s="95"/>
      <c r="O909" s="95"/>
      <c r="P909" s="95"/>
      <c r="Q909" s="95"/>
      <c r="R909" s="95"/>
      <c r="S909" s="95"/>
      <c r="T909" s="95"/>
      <c r="U909" s="95"/>
      <c r="V909" s="95"/>
      <c r="W909" s="95"/>
      <c r="X909" s="95"/>
      <c r="Y909" s="95"/>
      <c r="Z909" s="95"/>
      <c r="AA909" s="95"/>
      <c r="AB909" s="95"/>
    </row>
    <row r="910" spans="1:28" ht="15.75" customHeight="1" x14ac:dyDescent="0.25">
      <c r="A910" s="95"/>
      <c r="B910" s="95"/>
      <c r="C910" s="95"/>
      <c r="D910" s="95"/>
      <c r="E910" s="95"/>
      <c r="F910" s="95"/>
      <c r="G910" s="95"/>
      <c r="H910" s="95"/>
      <c r="I910" s="95"/>
      <c r="J910" s="95"/>
      <c r="K910" s="95"/>
      <c r="L910" s="95"/>
      <c r="M910" s="95"/>
      <c r="N910" s="95"/>
      <c r="O910" s="95"/>
      <c r="P910" s="95"/>
      <c r="Q910" s="95"/>
      <c r="R910" s="95"/>
      <c r="S910" s="95"/>
      <c r="T910" s="95"/>
      <c r="U910" s="95"/>
      <c r="V910" s="95"/>
      <c r="W910" s="95"/>
      <c r="X910" s="95"/>
      <c r="Y910" s="95"/>
      <c r="Z910" s="95"/>
      <c r="AA910" s="95"/>
      <c r="AB910" s="95"/>
    </row>
    <row r="911" spans="1:28" ht="15.75" customHeight="1" x14ac:dyDescent="0.25">
      <c r="A911" s="95"/>
      <c r="B911" s="95"/>
      <c r="C911" s="95"/>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row>
    <row r="912" spans="1:28" ht="15.75" customHeight="1" x14ac:dyDescent="0.25">
      <c r="A912" s="95"/>
      <c r="B912" s="95"/>
      <c r="C912" s="95"/>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row>
    <row r="913" spans="1:28" ht="15.75" customHeight="1" x14ac:dyDescent="0.25">
      <c r="A913" s="95"/>
      <c r="B913" s="95"/>
      <c r="C913" s="95"/>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row>
    <row r="914" spans="1:28" ht="15.75" customHeight="1" x14ac:dyDescent="0.25">
      <c r="A914" s="95"/>
      <c r="B914" s="95"/>
      <c r="C914" s="95"/>
      <c r="D914" s="95"/>
      <c r="E914" s="95"/>
      <c r="F914" s="95"/>
      <c r="G914" s="95"/>
      <c r="H914" s="95"/>
      <c r="I914" s="95"/>
      <c r="J914" s="95"/>
      <c r="K914" s="95"/>
      <c r="L914" s="95"/>
      <c r="M914" s="95"/>
      <c r="N914" s="95"/>
      <c r="O914" s="95"/>
      <c r="P914" s="95"/>
      <c r="Q914" s="95"/>
      <c r="R914" s="95"/>
      <c r="S914" s="95"/>
      <c r="T914" s="95"/>
      <c r="U914" s="95"/>
      <c r="V914" s="95"/>
      <c r="W914" s="95"/>
      <c r="X914" s="95"/>
      <c r="Y914" s="95"/>
      <c r="Z914" s="95"/>
      <c r="AA914" s="95"/>
      <c r="AB914" s="95"/>
    </row>
    <row r="915" spans="1:28" ht="15.75" customHeight="1" x14ac:dyDescent="0.25">
      <c r="A915" s="95"/>
      <c r="B915" s="95"/>
      <c r="C915" s="95"/>
      <c r="D915" s="95"/>
      <c r="E915" s="95"/>
      <c r="F915" s="95"/>
      <c r="G915" s="95"/>
      <c r="H915" s="95"/>
      <c r="I915" s="95"/>
      <c r="J915" s="95"/>
      <c r="K915" s="95"/>
      <c r="L915" s="95"/>
      <c r="M915" s="95"/>
      <c r="N915" s="95"/>
      <c r="O915" s="95"/>
      <c r="P915" s="95"/>
      <c r="Q915" s="95"/>
      <c r="R915" s="95"/>
      <c r="S915" s="95"/>
      <c r="T915" s="95"/>
      <c r="U915" s="95"/>
      <c r="V915" s="95"/>
      <c r="W915" s="95"/>
      <c r="X915" s="95"/>
      <c r="Y915" s="95"/>
      <c r="Z915" s="95"/>
      <c r="AA915" s="95"/>
      <c r="AB915" s="95"/>
    </row>
    <row r="916" spans="1:28" ht="15.75" customHeight="1" x14ac:dyDescent="0.25">
      <c r="A916" s="95"/>
      <c r="B916" s="95"/>
      <c r="C916" s="95"/>
      <c r="D916" s="95"/>
      <c r="E916" s="95"/>
      <c r="F916" s="95"/>
      <c r="G916" s="95"/>
      <c r="H916" s="95"/>
      <c r="I916" s="95"/>
      <c r="J916" s="95"/>
      <c r="K916" s="95"/>
      <c r="L916" s="95"/>
      <c r="M916" s="95"/>
      <c r="N916" s="95"/>
      <c r="O916" s="95"/>
      <c r="P916" s="95"/>
      <c r="Q916" s="95"/>
      <c r="R916" s="95"/>
      <c r="S916" s="95"/>
      <c r="T916" s="95"/>
      <c r="U916" s="95"/>
      <c r="V916" s="95"/>
      <c r="W916" s="95"/>
      <c r="X916" s="95"/>
      <c r="Y916" s="95"/>
      <c r="Z916" s="95"/>
      <c r="AA916" s="95"/>
      <c r="AB916" s="95"/>
    </row>
    <row r="917" spans="1:28" ht="15.75" customHeight="1" x14ac:dyDescent="0.25">
      <c r="A917" s="95"/>
      <c r="B917" s="95"/>
      <c r="C917" s="95"/>
      <c r="D917" s="95"/>
      <c r="E917" s="95"/>
      <c r="F917" s="95"/>
      <c r="G917" s="95"/>
      <c r="H917" s="95"/>
      <c r="I917" s="95"/>
      <c r="J917" s="95"/>
      <c r="K917" s="95"/>
      <c r="L917" s="95"/>
      <c r="M917" s="95"/>
      <c r="N917" s="95"/>
      <c r="O917" s="95"/>
      <c r="P917" s="95"/>
      <c r="Q917" s="95"/>
      <c r="R917" s="95"/>
      <c r="S917" s="95"/>
      <c r="T917" s="95"/>
      <c r="U917" s="95"/>
      <c r="V917" s="95"/>
      <c r="W917" s="95"/>
      <c r="X917" s="95"/>
      <c r="Y917" s="95"/>
      <c r="Z917" s="95"/>
      <c r="AA917" s="95"/>
      <c r="AB917" s="95"/>
    </row>
    <row r="918" spans="1:28" ht="15.75" customHeight="1" x14ac:dyDescent="0.25">
      <c r="A918" s="95"/>
      <c r="B918" s="95"/>
      <c r="C918" s="95"/>
      <c r="D918" s="95"/>
      <c r="E918" s="95"/>
      <c r="F918" s="95"/>
      <c r="G918" s="95"/>
      <c r="H918" s="95"/>
      <c r="I918" s="95"/>
      <c r="J918" s="95"/>
      <c r="K918" s="95"/>
      <c r="L918" s="95"/>
      <c r="M918" s="95"/>
      <c r="N918" s="95"/>
      <c r="O918" s="95"/>
      <c r="P918" s="95"/>
      <c r="Q918" s="95"/>
      <c r="R918" s="95"/>
      <c r="S918" s="95"/>
      <c r="T918" s="95"/>
      <c r="U918" s="95"/>
      <c r="V918" s="95"/>
      <c r="W918" s="95"/>
      <c r="X918" s="95"/>
      <c r="Y918" s="95"/>
      <c r="Z918" s="95"/>
      <c r="AA918" s="95"/>
      <c r="AB918" s="95"/>
    </row>
    <row r="919" spans="1:28" ht="15.75" customHeight="1" x14ac:dyDescent="0.25">
      <c r="A919" s="95"/>
      <c r="B919" s="95"/>
      <c r="C919" s="95"/>
      <c r="D919" s="95"/>
      <c r="E919" s="95"/>
      <c r="F919" s="95"/>
      <c r="G919" s="95"/>
      <c r="H919" s="95"/>
      <c r="I919" s="95"/>
      <c r="J919" s="95"/>
      <c r="K919" s="95"/>
      <c r="L919" s="95"/>
      <c r="M919" s="95"/>
      <c r="N919" s="95"/>
      <c r="O919" s="95"/>
      <c r="P919" s="95"/>
      <c r="Q919" s="95"/>
      <c r="R919" s="95"/>
      <c r="S919" s="95"/>
      <c r="T919" s="95"/>
      <c r="U919" s="95"/>
      <c r="V919" s="95"/>
      <c r="W919" s="95"/>
      <c r="X919" s="95"/>
      <c r="Y919" s="95"/>
      <c r="Z919" s="95"/>
      <c r="AA919" s="95"/>
      <c r="AB919" s="95"/>
    </row>
    <row r="920" spans="1:28" ht="15.75" customHeight="1" x14ac:dyDescent="0.25">
      <c r="A920" s="95"/>
      <c r="B920" s="95"/>
      <c r="C920" s="95"/>
      <c r="D920" s="95"/>
      <c r="E920" s="95"/>
      <c r="F920" s="95"/>
      <c r="G920" s="95"/>
      <c r="H920" s="95"/>
      <c r="I920" s="95"/>
      <c r="J920" s="95"/>
      <c r="K920" s="95"/>
      <c r="L920" s="95"/>
      <c r="M920" s="95"/>
      <c r="N920" s="95"/>
      <c r="O920" s="95"/>
      <c r="P920" s="95"/>
      <c r="Q920" s="95"/>
      <c r="R920" s="95"/>
      <c r="S920" s="95"/>
      <c r="T920" s="95"/>
      <c r="U920" s="95"/>
      <c r="V920" s="95"/>
      <c r="W920" s="95"/>
      <c r="X920" s="95"/>
      <c r="Y920" s="95"/>
      <c r="Z920" s="95"/>
      <c r="AA920" s="95"/>
      <c r="AB920" s="95"/>
    </row>
    <row r="921" spans="1:28" ht="15.75" customHeight="1" x14ac:dyDescent="0.25">
      <c r="A921" s="95"/>
      <c r="B921" s="95"/>
      <c r="C921" s="95"/>
      <c r="D921" s="95"/>
      <c r="E921" s="95"/>
      <c r="F921" s="95"/>
      <c r="G921" s="95"/>
      <c r="H921" s="95"/>
      <c r="I921" s="95"/>
      <c r="J921" s="95"/>
      <c r="K921" s="95"/>
      <c r="L921" s="95"/>
      <c r="M921" s="95"/>
      <c r="N921" s="95"/>
      <c r="O921" s="95"/>
      <c r="P921" s="95"/>
      <c r="Q921" s="95"/>
      <c r="R921" s="95"/>
      <c r="S921" s="95"/>
      <c r="T921" s="95"/>
      <c r="U921" s="95"/>
      <c r="V921" s="95"/>
      <c r="W921" s="95"/>
      <c r="X921" s="95"/>
      <c r="Y921" s="95"/>
      <c r="Z921" s="95"/>
      <c r="AA921" s="95"/>
      <c r="AB921" s="95"/>
    </row>
    <row r="922" spans="1:28" ht="15.75" customHeight="1" x14ac:dyDescent="0.25">
      <c r="A922" s="95"/>
      <c r="B922" s="95"/>
      <c r="C922" s="95"/>
      <c r="D922" s="95"/>
      <c r="E922" s="95"/>
      <c r="F922" s="95"/>
      <c r="G922" s="95"/>
      <c r="H922" s="95"/>
      <c r="I922" s="95"/>
      <c r="J922" s="95"/>
      <c r="K922" s="95"/>
      <c r="L922" s="95"/>
      <c r="M922" s="95"/>
      <c r="N922" s="95"/>
      <c r="O922" s="95"/>
      <c r="P922" s="95"/>
      <c r="Q922" s="95"/>
      <c r="R922" s="95"/>
      <c r="S922" s="95"/>
      <c r="T922" s="95"/>
      <c r="U922" s="95"/>
      <c r="V922" s="95"/>
      <c r="W922" s="95"/>
      <c r="X922" s="95"/>
      <c r="Y922" s="95"/>
      <c r="Z922" s="95"/>
      <c r="AA922" s="95"/>
      <c r="AB922" s="95"/>
    </row>
    <row r="923" spans="1:28" ht="15.75" customHeight="1" x14ac:dyDescent="0.25">
      <c r="A923" s="95"/>
      <c r="B923" s="95"/>
      <c r="C923" s="95"/>
      <c r="D923" s="95"/>
      <c r="E923" s="95"/>
      <c r="F923" s="95"/>
      <c r="G923" s="95"/>
      <c r="H923" s="95"/>
      <c r="I923" s="95"/>
      <c r="J923" s="95"/>
      <c r="K923" s="95"/>
      <c r="L923" s="95"/>
      <c r="M923" s="95"/>
      <c r="N923" s="95"/>
      <c r="O923" s="95"/>
      <c r="P923" s="95"/>
      <c r="Q923" s="95"/>
      <c r="R923" s="95"/>
      <c r="S923" s="95"/>
      <c r="T923" s="95"/>
      <c r="U923" s="95"/>
      <c r="V923" s="95"/>
      <c r="W923" s="95"/>
      <c r="X923" s="95"/>
      <c r="Y923" s="95"/>
      <c r="Z923" s="95"/>
      <c r="AA923" s="95"/>
      <c r="AB923" s="95"/>
    </row>
    <row r="924" spans="1:28" ht="15.75" customHeight="1" x14ac:dyDescent="0.25">
      <c r="A924" s="95"/>
      <c r="B924" s="95"/>
      <c r="C924" s="95"/>
      <c r="D924" s="95"/>
      <c r="E924" s="95"/>
      <c r="F924" s="95"/>
      <c r="G924" s="95"/>
      <c r="H924" s="95"/>
      <c r="I924" s="95"/>
      <c r="J924" s="95"/>
      <c r="K924" s="95"/>
      <c r="L924" s="95"/>
      <c r="M924" s="95"/>
      <c r="N924" s="95"/>
      <c r="O924" s="95"/>
      <c r="P924" s="95"/>
      <c r="Q924" s="95"/>
      <c r="R924" s="95"/>
      <c r="S924" s="95"/>
      <c r="T924" s="95"/>
      <c r="U924" s="95"/>
      <c r="V924" s="95"/>
      <c r="W924" s="95"/>
      <c r="X924" s="95"/>
      <c r="Y924" s="95"/>
      <c r="Z924" s="95"/>
      <c r="AA924" s="95"/>
      <c r="AB924" s="95"/>
    </row>
    <row r="925" spans="1:28" ht="15.75" customHeight="1" x14ac:dyDescent="0.25">
      <c r="A925" s="95"/>
      <c r="B925" s="95"/>
      <c r="C925" s="95"/>
      <c r="D925" s="95"/>
      <c r="E925" s="95"/>
      <c r="F925" s="95"/>
      <c r="G925" s="95"/>
      <c r="H925" s="95"/>
      <c r="I925" s="95"/>
      <c r="J925" s="95"/>
      <c r="K925" s="95"/>
      <c r="L925" s="95"/>
      <c r="M925" s="95"/>
      <c r="N925" s="95"/>
      <c r="O925" s="95"/>
      <c r="P925" s="95"/>
      <c r="Q925" s="95"/>
      <c r="R925" s="95"/>
      <c r="S925" s="95"/>
      <c r="T925" s="95"/>
      <c r="U925" s="95"/>
      <c r="V925" s="95"/>
      <c r="W925" s="95"/>
      <c r="X925" s="95"/>
      <c r="Y925" s="95"/>
      <c r="Z925" s="95"/>
      <c r="AA925" s="95"/>
      <c r="AB925" s="95"/>
    </row>
    <row r="926" spans="1:28" ht="15.75" customHeight="1" x14ac:dyDescent="0.25"/>
    <row r="927" spans="1:28" ht="15.75" customHeight="1" x14ac:dyDescent="0.25"/>
    <row r="928" spans="1: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sheetData>
  <mergeCells count="145">
    <mergeCell ref="A278:A282"/>
    <mergeCell ref="A473:A477"/>
    <mergeCell ref="A699:A703"/>
    <mergeCell ref="A395:A399"/>
    <mergeCell ref="A400:A404"/>
    <mergeCell ref="A405:A409"/>
    <mergeCell ref="A410:A414"/>
    <mergeCell ref="A415:A419"/>
    <mergeCell ref="A420:A424"/>
    <mergeCell ref="A425:A429"/>
    <mergeCell ref="A433:A437"/>
    <mergeCell ref="A438:A442"/>
    <mergeCell ref="A431:G431"/>
    <mergeCell ref="A347:A351"/>
    <mergeCell ref="A352:A356"/>
    <mergeCell ref="A357:A361"/>
    <mergeCell ref="A362:A366"/>
    <mergeCell ref="A370:A374"/>
    <mergeCell ref="A375:A379"/>
    <mergeCell ref="A380:A384"/>
    <mergeCell ref="A385:A389"/>
    <mergeCell ref="A390:A394"/>
    <mergeCell ref="A694:A698"/>
    <mergeCell ref="A631:A635"/>
    <mergeCell ref="A708:H708"/>
    <mergeCell ref="B723:H723"/>
    <mergeCell ref="I723:O723"/>
    <mergeCell ref="B724:H724"/>
    <mergeCell ref="I724:O724"/>
    <mergeCell ref="B725:H725"/>
    <mergeCell ref="I725:O725"/>
    <mergeCell ref="A659:A663"/>
    <mergeCell ref="A664:A668"/>
    <mergeCell ref="A669:A673"/>
    <mergeCell ref="A674:A678"/>
    <mergeCell ref="A679:A683"/>
    <mergeCell ref="A684:A688"/>
    <mergeCell ref="A689:A693"/>
    <mergeCell ref="A636:A640"/>
    <mergeCell ref="A641:A645"/>
    <mergeCell ref="A646:A650"/>
    <mergeCell ref="A651:A655"/>
    <mergeCell ref="A657:H657"/>
    <mergeCell ref="A596:A600"/>
    <mergeCell ref="A601:A605"/>
    <mergeCell ref="A606:A610"/>
    <mergeCell ref="A611:A615"/>
    <mergeCell ref="A616:A620"/>
    <mergeCell ref="A621:A625"/>
    <mergeCell ref="A626:A630"/>
    <mergeCell ref="A543:A547"/>
    <mergeCell ref="A548:A552"/>
    <mergeCell ref="A588:A592"/>
    <mergeCell ref="A594:H594"/>
    <mergeCell ref="A553:A557"/>
    <mergeCell ref="A558:A562"/>
    <mergeCell ref="A563:A567"/>
    <mergeCell ref="A568:A572"/>
    <mergeCell ref="A573:A577"/>
    <mergeCell ref="A578:A582"/>
    <mergeCell ref="A583:A587"/>
    <mergeCell ref="A482:G482"/>
    <mergeCell ref="A497:H497"/>
    <mergeCell ref="A531:H531"/>
    <mergeCell ref="A514:A518"/>
    <mergeCell ref="A519:A523"/>
    <mergeCell ref="A524:A528"/>
    <mergeCell ref="A533:A537"/>
    <mergeCell ref="A538:A542"/>
    <mergeCell ref="A443:A447"/>
    <mergeCell ref="A448:A452"/>
    <mergeCell ref="A453:A457"/>
    <mergeCell ref="A458:A462"/>
    <mergeCell ref="A463:A467"/>
    <mergeCell ref="A468:A472"/>
    <mergeCell ref="A499:A503"/>
    <mergeCell ref="A504:A508"/>
    <mergeCell ref="A509:A513"/>
    <mergeCell ref="A215:A219"/>
    <mergeCell ref="A220:A224"/>
    <mergeCell ref="A225:A229"/>
    <mergeCell ref="A230:A234"/>
    <mergeCell ref="A236:N236"/>
    <mergeCell ref="A273:A277"/>
    <mergeCell ref="A287:N287"/>
    <mergeCell ref="A305:G305"/>
    <mergeCell ref="A368:G368"/>
    <mergeCell ref="A238:A242"/>
    <mergeCell ref="A243:A247"/>
    <mergeCell ref="A248:A252"/>
    <mergeCell ref="A253:A257"/>
    <mergeCell ref="A258:A262"/>
    <mergeCell ref="A263:A267"/>
    <mergeCell ref="A268:A272"/>
    <mergeCell ref="A307:A311"/>
    <mergeCell ref="A312:A316"/>
    <mergeCell ref="A317:A321"/>
    <mergeCell ref="A322:A326"/>
    <mergeCell ref="A327:A331"/>
    <mergeCell ref="A332:A336"/>
    <mergeCell ref="A337:A341"/>
    <mergeCell ref="A342:A346"/>
    <mergeCell ref="A173:N173"/>
    <mergeCell ref="A103:A107"/>
    <mergeCell ref="A112:A116"/>
    <mergeCell ref="A117:A121"/>
    <mergeCell ref="A122:A126"/>
    <mergeCell ref="A127:A131"/>
    <mergeCell ref="A132:A136"/>
    <mergeCell ref="A137:A141"/>
    <mergeCell ref="A210:A214"/>
    <mergeCell ref="A175:A179"/>
    <mergeCell ref="A180:A184"/>
    <mergeCell ref="A185:A189"/>
    <mergeCell ref="A190:A194"/>
    <mergeCell ref="A195:A199"/>
    <mergeCell ref="A200:A204"/>
    <mergeCell ref="A205:A209"/>
    <mergeCell ref="A93:A97"/>
    <mergeCell ref="A98:A102"/>
    <mergeCell ref="A110:N110"/>
    <mergeCell ref="A142:A146"/>
    <mergeCell ref="A147:A151"/>
    <mergeCell ref="A152:A156"/>
    <mergeCell ref="A157:A161"/>
    <mergeCell ref="A162:A166"/>
    <mergeCell ref="A167:A171"/>
    <mergeCell ref="A7:H7"/>
    <mergeCell ref="A16:H16"/>
    <mergeCell ref="A31:H31"/>
    <mergeCell ref="A46:H46"/>
    <mergeCell ref="A61:H61"/>
    <mergeCell ref="A76:N76"/>
    <mergeCell ref="A78:A82"/>
    <mergeCell ref="A83:A87"/>
    <mergeCell ref="A88:A92"/>
    <mergeCell ref="A1:B3"/>
    <mergeCell ref="C1:N1"/>
    <mergeCell ref="C2:N2"/>
    <mergeCell ref="C3:G3"/>
    <mergeCell ref="H3:N3"/>
    <mergeCell ref="A4:B4"/>
    <mergeCell ref="C4:N4"/>
    <mergeCell ref="A5:B5"/>
    <mergeCell ref="C5:N5"/>
  </mergeCells>
  <pageMargins left="0.7" right="0.7" top="0.75" bottom="0.75" header="0" footer="0"/>
  <pageSetup orientation="landscape"/>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GESTIÓN</vt:lpstr>
      <vt:lpstr>INVERSIÓN</vt:lpstr>
      <vt:lpstr>ACTIVIDADES</vt:lpstr>
      <vt:lpstr>TERRITORIALIZACIÓN</vt:lpstr>
      <vt:lpstr>SPI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alquiler241 SPCI</cp:lastModifiedBy>
  <dcterms:created xsi:type="dcterms:W3CDTF">2010-03-25T16:40:43Z</dcterms:created>
  <dcterms:modified xsi:type="dcterms:W3CDTF">2023-10-30T16:16:56Z</dcterms:modified>
</cp:coreProperties>
</file>