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B041C73B-82A4-473A-BD89-FE616B802266}"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ON" sheetId="17" r:id="rId4"/>
    <sheet name="SPI" sheetId="16" r:id="rId5"/>
  </sheets>
  <externalReferences>
    <externalReference r:id="rId6"/>
    <externalReference r:id="rId7"/>
  </externalReferences>
  <definedNames>
    <definedName name="_xlnm._FilterDatabase" localSheetId="2" hidden="1">ACTIVIDADES!$A$8:$V$8</definedName>
    <definedName name="_xlnm._FilterDatabase" localSheetId="0" hidden="1">GESTIÓN!$A$12:$FC$12</definedName>
    <definedName name="_xlnm._FilterDatabase" localSheetId="1" hidden="1">INVERSIÓN!$A$9:$FB$55</definedName>
    <definedName name="_xlnm.Print_Area" localSheetId="2">ACTIVIDADES!$A$1:$V$30</definedName>
    <definedName name="_xlnm.Print_Area" localSheetId="0">GESTIÓN!$A$1:$FC$13</definedName>
    <definedName name="_xlnm.Print_Area" localSheetId="1">INVERSIÓN!$A$1:$FA$55</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5" i="17" l="1"/>
  <c r="AH54" i="17"/>
  <c r="AJ54" i="17" s="1"/>
  <c r="AL54" i="17" s="1"/>
  <c r="AN54" i="17" s="1"/>
  <c r="AP54" i="17" s="1"/>
  <c r="AR54" i="17" s="1"/>
  <c r="AT54" i="17" s="1"/>
  <c r="AV54" i="17" s="1"/>
  <c r="AX54" i="17" s="1"/>
  <c r="AZ54" i="17" s="1"/>
  <c r="BB54" i="17" s="1"/>
  <c r="AC54" i="17"/>
  <c r="E54" i="17"/>
  <c r="F54" i="17" s="1"/>
  <c r="AV53" i="17"/>
  <c r="AX53" i="17" s="1"/>
  <c r="AZ53" i="17" s="1"/>
  <c r="BB53" i="17" s="1"/>
  <c r="AH53" i="17"/>
  <c r="AJ53" i="17" s="1"/>
  <c r="AL53" i="17" s="1"/>
  <c r="AN53" i="17" s="1"/>
  <c r="AP53" i="17" s="1"/>
  <c r="AR53" i="17" s="1"/>
  <c r="AT53" i="17" s="1"/>
  <c r="AC53" i="17"/>
  <c r="AA53" i="17"/>
  <c r="Y53" i="17"/>
  <c r="W53" i="17"/>
  <c r="U53" i="17"/>
  <c r="S53" i="17"/>
  <c r="Q53" i="17"/>
  <c r="O53" i="17"/>
  <c r="K53" i="17"/>
  <c r="E53" i="17"/>
  <c r="F53" i="17" s="1"/>
  <c r="AH52" i="17"/>
  <c r="AJ52" i="17" s="1"/>
  <c r="AL52" i="17" s="1"/>
  <c r="AN52" i="17" s="1"/>
  <c r="AP52" i="17" s="1"/>
  <c r="AR52" i="17" s="1"/>
  <c r="AT52" i="17" s="1"/>
  <c r="AV52" i="17" s="1"/>
  <c r="AX52" i="17" s="1"/>
  <c r="AZ52" i="17" s="1"/>
  <c r="BB52" i="17" s="1"/>
  <c r="AC52" i="17"/>
  <c r="AA52" i="17"/>
  <c r="AA54" i="17" s="1"/>
  <c r="Y52" i="17"/>
  <c r="Y54" i="17" s="1"/>
  <c r="W52" i="17"/>
  <c r="W54" i="17" s="1"/>
  <c r="U52" i="17"/>
  <c r="U54" i="17" s="1"/>
  <c r="Q52" i="17"/>
  <c r="O52" i="17"/>
  <c r="M52" i="17"/>
  <c r="K52" i="17"/>
  <c r="K54" i="17" s="1"/>
  <c r="I52" i="17"/>
  <c r="F52" i="17"/>
  <c r="E52" i="17"/>
  <c r="AH51" i="17"/>
  <c r="AJ51" i="17" s="1"/>
  <c r="AL51" i="17" s="1"/>
  <c r="AN51" i="17" s="1"/>
  <c r="AP51" i="17" s="1"/>
  <c r="AR51" i="17" s="1"/>
  <c r="AT51" i="17" s="1"/>
  <c r="AV51" i="17" s="1"/>
  <c r="AX51" i="17" s="1"/>
  <c r="AZ51" i="17" s="1"/>
  <c r="BB51" i="17" s="1"/>
  <c r="AC51" i="17"/>
  <c r="AA51" i="17"/>
  <c r="Y51" i="17"/>
  <c r="W51" i="17"/>
  <c r="U51" i="17"/>
  <c r="S51" i="17"/>
  <c r="Q51" i="17"/>
  <c r="O51" i="17"/>
  <c r="K51" i="17"/>
  <c r="E51" i="17"/>
  <c r="F51" i="17" s="1"/>
  <c r="AH50" i="17"/>
  <c r="AJ50" i="17" s="1"/>
  <c r="AL50" i="17" s="1"/>
  <c r="AN50" i="17" s="1"/>
  <c r="AP50" i="17" s="1"/>
  <c r="AR50" i="17" s="1"/>
  <c r="AT50" i="17" s="1"/>
  <c r="AV50" i="17" s="1"/>
  <c r="AX50" i="17" s="1"/>
  <c r="AZ50" i="17" s="1"/>
  <c r="BB50" i="17" s="1"/>
  <c r="AC50" i="17"/>
  <c r="AA50" i="17"/>
  <c r="Y50" i="17"/>
  <c r="W50" i="17"/>
  <c r="U50" i="17"/>
  <c r="S50" i="17"/>
  <c r="Q50" i="17"/>
  <c r="R50" i="17" s="1"/>
  <c r="T50" i="17" s="1"/>
  <c r="V50" i="17" s="1"/>
  <c r="X50" i="17" s="1"/>
  <c r="Z50" i="17" s="1"/>
  <c r="AB50" i="17" s="1"/>
  <c r="AD50" i="17" s="1"/>
  <c r="O50" i="17"/>
  <c r="M50" i="17"/>
  <c r="K50" i="17"/>
  <c r="J50" i="17"/>
  <c r="L50" i="17" s="1"/>
  <c r="N50" i="17" s="1"/>
  <c r="P50" i="17" s="1"/>
  <c r="I50" i="17"/>
  <c r="H50" i="17"/>
  <c r="E50" i="17"/>
  <c r="F50" i="17" s="1"/>
  <c r="AH49" i="17"/>
  <c r="AJ49" i="17" s="1"/>
  <c r="AL49" i="17" s="1"/>
  <c r="AN49" i="17" s="1"/>
  <c r="AP49" i="17" s="1"/>
  <c r="AR49" i="17" s="1"/>
  <c r="AT49" i="17" s="1"/>
  <c r="AV49" i="17" s="1"/>
  <c r="AX49" i="17" s="1"/>
  <c r="AZ49" i="17" s="1"/>
  <c r="BB49" i="17" s="1"/>
  <c r="AC49" i="17"/>
  <c r="M49" i="17"/>
  <c r="M51" i="17" s="1"/>
  <c r="I49" i="17"/>
  <c r="J49" i="17" s="1"/>
  <c r="L49" i="17" s="1"/>
  <c r="H49" i="17"/>
  <c r="E49" i="17"/>
  <c r="F49" i="17" s="1"/>
  <c r="AH48" i="17"/>
  <c r="AJ48" i="17" s="1"/>
  <c r="AL48" i="17" s="1"/>
  <c r="AN48" i="17" s="1"/>
  <c r="AP48" i="17" s="1"/>
  <c r="AR48" i="17" s="1"/>
  <c r="AT48" i="17" s="1"/>
  <c r="AV48" i="17" s="1"/>
  <c r="AX48" i="17" s="1"/>
  <c r="AZ48" i="17" s="1"/>
  <c r="BB48" i="17" s="1"/>
  <c r="AC48" i="17"/>
  <c r="J48" i="17"/>
  <c r="L48" i="17" s="1"/>
  <c r="N48" i="17" s="1"/>
  <c r="P48" i="17" s="1"/>
  <c r="R48" i="17" s="1"/>
  <c r="T48" i="17" s="1"/>
  <c r="V48" i="17" s="1"/>
  <c r="X48" i="17" s="1"/>
  <c r="Z48" i="17" s="1"/>
  <c r="AB48" i="17" s="1"/>
  <c r="E48" i="17"/>
  <c r="F48" i="17" s="1"/>
  <c r="AH47" i="17"/>
  <c r="AJ47" i="17" s="1"/>
  <c r="AL47" i="17" s="1"/>
  <c r="AN47" i="17" s="1"/>
  <c r="AP47" i="17" s="1"/>
  <c r="AR47" i="17" s="1"/>
  <c r="AT47" i="17" s="1"/>
  <c r="AV47" i="17" s="1"/>
  <c r="AX47" i="17" s="1"/>
  <c r="AZ47" i="17" s="1"/>
  <c r="BB47" i="17" s="1"/>
  <c r="AC47" i="17"/>
  <c r="J47" i="17"/>
  <c r="L47" i="17" s="1"/>
  <c r="N47" i="17" s="1"/>
  <c r="P47" i="17" s="1"/>
  <c r="R47" i="17" s="1"/>
  <c r="T47" i="17" s="1"/>
  <c r="V47" i="17" s="1"/>
  <c r="X47" i="17" s="1"/>
  <c r="Z47" i="17" s="1"/>
  <c r="AB47" i="17" s="1"/>
  <c r="F47" i="17"/>
  <c r="E47" i="17"/>
  <c r="AH46" i="17"/>
  <c r="AJ46" i="17" s="1"/>
  <c r="AL46" i="17" s="1"/>
  <c r="AN46" i="17" s="1"/>
  <c r="AP46" i="17" s="1"/>
  <c r="AR46" i="17" s="1"/>
  <c r="AT46" i="17" s="1"/>
  <c r="AV46" i="17" s="1"/>
  <c r="AX46" i="17" s="1"/>
  <c r="AZ46" i="17" s="1"/>
  <c r="BB46" i="17" s="1"/>
  <c r="AC46" i="17"/>
  <c r="H46" i="17"/>
  <c r="H51" i="17" s="1"/>
  <c r="F46" i="17"/>
  <c r="E46" i="17"/>
  <c r="BC45" i="17"/>
  <c r="AH45" i="17"/>
  <c r="AJ45" i="17" s="1"/>
  <c r="AL45" i="17" s="1"/>
  <c r="AN45" i="17" s="1"/>
  <c r="AP45" i="17" s="1"/>
  <c r="AR45" i="17" s="1"/>
  <c r="AT45" i="17" s="1"/>
  <c r="AV45" i="17" s="1"/>
  <c r="AX45" i="17" s="1"/>
  <c r="AZ45" i="17" s="1"/>
  <c r="AC45" i="17"/>
  <c r="J45" i="17"/>
  <c r="L45" i="17" s="1"/>
  <c r="N45" i="17" s="1"/>
  <c r="P45" i="17" s="1"/>
  <c r="R45" i="17" s="1"/>
  <c r="T45" i="17" s="1"/>
  <c r="V45" i="17" s="1"/>
  <c r="X45" i="17" s="1"/>
  <c r="Z45" i="17" s="1"/>
  <c r="AB45" i="17" s="1"/>
  <c r="AD45" i="17" s="1"/>
  <c r="E45" i="17"/>
  <c r="F45" i="17" s="1"/>
  <c r="AH44" i="17"/>
  <c r="AJ44" i="17" s="1"/>
  <c r="AL44" i="17" s="1"/>
  <c r="AN44" i="17" s="1"/>
  <c r="AP44" i="17" s="1"/>
  <c r="AR44" i="17" s="1"/>
  <c r="AT44" i="17" s="1"/>
  <c r="AV44" i="17" s="1"/>
  <c r="AX44" i="17" s="1"/>
  <c r="AZ44" i="17" s="1"/>
  <c r="BB44" i="17" s="1"/>
  <c r="AC44" i="17"/>
  <c r="AA44" i="17"/>
  <c r="Y44" i="17"/>
  <c r="W44" i="17"/>
  <c r="U44" i="17"/>
  <c r="Q44" i="17"/>
  <c r="O44" i="17"/>
  <c r="K44" i="17"/>
  <c r="I44" i="17"/>
  <c r="E44" i="17"/>
  <c r="F44" i="17" s="1"/>
  <c r="AJ43" i="17"/>
  <c r="AL43" i="17" s="1"/>
  <c r="AN43" i="17" s="1"/>
  <c r="AP43" i="17" s="1"/>
  <c r="AR43" i="17" s="1"/>
  <c r="AT43" i="17" s="1"/>
  <c r="AV43" i="17" s="1"/>
  <c r="AX43" i="17" s="1"/>
  <c r="AZ43" i="17" s="1"/>
  <c r="BB43" i="17" s="1"/>
  <c r="AH43" i="17"/>
  <c r="AC43" i="17"/>
  <c r="AA43" i="17"/>
  <c r="Y43" i="17"/>
  <c r="W43" i="17"/>
  <c r="U43" i="17"/>
  <c r="S43" i="17"/>
  <c r="Q43" i="17"/>
  <c r="O43" i="17"/>
  <c r="M43" i="17"/>
  <c r="K43" i="17"/>
  <c r="L43" i="17" s="1"/>
  <c r="N43" i="17" s="1"/>
  <c r="P43" i="17" s="1"/>
  <c r="R43" i="17" s="1"/>
  <c r="T43" i="17" s="1"/>
  <c r="V43" i="17" s="1"/>
  <c r="X43" i="17" s="1"/>
  <c r="Z43" i="17" s="1"/>
  <c r="AB43" i="17" s="1"/>
  <c r="AD43" i="17" s="1"/>
  <c r="I43" i="17"/>
  <c r="H43" i="17"/>
  <c r="J43" i="17" s="1"/>
  <c r="E43" i="17"/>
  <c r="F43" i="17" s="1"/>
  <c r="AH42" i="17"/>
  <c r="AJ42" i="17" s="1"/>
  <c r="AL42" i="17" s="1"/>
  <c r="AN42" i="17" s="1"/>
  <c r="AP42" i="17" s="1"/>
  <c r="AR42" i="17" s="1"/>
  <c r="AT42" i="17" s="1"/>
  <c r="AV42" i="17" s="1"/>
  <c r="AX42" i="17" s="1"/>
  <c r="AZ42" i="17" s="1"/>
  <c r="BB42" i="17" s="1"/>
  <c r="AC42" i="17"/>
  <c r="M42" i="17"/>
  <c r="M44" i="17" s="1"/>
  <c r="J42" i="17"/>
  <c r="L42" i="17" s="1"/>
  <c r="N42" i="17" s="1"/>
  <c r="P42" i="17" s="1"/>
  <c r="R42" i="17" s="1"/>
  <c r="T42" i="17" s="1"/>
  <c r="V42" i="17" s="1"/>
  <c r="X42" i="17" s="1"/>
  <c r="Z42" i="17" s="1"/>
  <c r="AB42" i="17" s="1"/>
  <c r="AD42" i="17" s="1"/>
  <c r="E42" i="17"/>
  <c r="F42" i="17" s="1"/>
  <c r="AH41" i="17"/>
  <c r="AJ41" i="17" s="1"/>
  <c r="AL41" i="17" s="1"/>
  <c r="AN41" i="17" s="1"/>
  <c r="AP41" i="17" s="1"/>
  <c r="AR41" i="17" s="1"/>
  <c r="AT41" i="17" s="1"/>
  <c r="AV41" i="17" s="1"/>
  <c r="AX41" i="17" s="1"/>
  <c r="AZ41" i="17" s="1"/>
  <c r="BB41" i="17" s="1"/>
  <c r="AC41" i="17"/>
  <c r="J41" i="17"/>
  <c r="L41" i="17" s="1"/>
  <c r="N41" i="17" s="1"/>
  <c r="P41" i="17" s="1"/>
  <c r="R41" i="17" s="1"/>
  <c r="T41" i="17" s="1"/>
  <c r="V41" i="17" s="1"/>
  <c r="X41" i="17" s="1"/>
  <c r="Z41" i="17" s="1"/>
  <c r="AB41" i="17" s="1"/>
  <c r="AD41" i="17" s="1"/>
  <c r="F41" i="17"/>
  <c r="E41" i="17"/>
  <c r="AH40" i="17"/>
  <c r="AJ40" i="17" s="1"/>
  <c r="AL40" i="17" s="1"/>
  <c r="AN40" i="17" s="1"/>
  <c r="AP40" i="17" s="1"/>
  <c r="AR40" i="17" s="1"/>
  <c r="AT40" i="17" s="1"/>
  <c r="AV40" i="17" s="1"/>
  <c r="AX40" i="17" s="1"/>
  <c r="AZ40" i="17" s="1"/>
  <c r="BB40" i="17" s="1"/>
  <c r="AC40" i="17"/>
  <c r="J40" i="17"/>
  <c r="L40" i="17" s="1"/>
  <c r="N40" i="17" s="1"/>
  <c r="P40" i="17" s="1"/>
  <c r="R40" i="17" s="1"/>
  <c r="T40" i="17" s="1"/>
  <c r="V40" i="17" s="1"/>
  <c r="X40" i="17" s="1"/>
  <c r="Z40" i="17" s="1"/>
  <c r="AB40" i="17" s="1"/>
  <c r="AD40" i="17" s="1"/>
  <c r="F40" i="17"/>
  <c r="E40" i="17"/>
  <c r="AJ39" i="17"/>
  <c r="AL39" i="17" s="1"/>
  <c r="AH39" i="17"/>
  <c r="AC39" i="17"/>
  <c r="S39" i="17"/>
  <c r="S52" i="17" s="1"/>
  <c r="S54" i="17" s="1"/>
  <c r="J39" i="17"/>
  <c r="L39" i="17" s="1"/>
  <c r="H39" i="17"/>
  <c r="E39" i="17"/>
  <c r="F39" i="17" s="1"/>
  <c r="BB38" i="17"/>
  <c r="AH38" i="17"/>
  <c r="AJ38" i="17" s="1"/>
  <c r="AL38" i="17" s="1"/>
  <c r="AN38" i="17" s="1"/>
  <c r="AP38" i="17" s="1"/>
  <c r="AR38" i="17" s="1"/>
  <c r="AT38" i="17" s="1"/>
  <c r="AV38" i="17" s="1"/>
  <c r="AX38" i="17" s="1"/>
  <c r="AZ38" i="17" s="1"/>
  <c r="AC38" i="17"/>
  <c r="J38" i="17"/>
  <c r="L38" i="17" s="1"/>
  <c r="N38" i="17" s="1"/>
  <c r="P38" i="17" s="1"/>
  <c r="R38" i="17" s="1"/>
  <c r="T38" i="17" s="1"/>
  <c r="V38" i="17" s="1"/>
  <c r="X38" i="17" s="1"/>
  <c r="Z38" i="17" s="1"/>
  <c r="AB38" i="17" s="1"/>
  <c r="AD38" i="17" s="1"/>
  <c r="E38" i="17"/>
  <c r="F38" i="17" s="1"/>
  <c r="AH37" i="17"/>
  <c r="AJ37" i="17" s="1"/>
  <c r="AL37" i="17" s="1"/>
  <c r="AN37" i="17" s="1"/>
  <c r="AP37" i="17" s="1"/>
  <c r="AR37" i="17" s="1"/>
  <c r="AT37" i="17" s="1"/>
  <c r="AV37" i="17" s="1"/>
  <c r="AX37" i="17" s="1"/>
  <c r="AZ37" i="17" s="1"/>
  <c r="BB37" i="17" s="1"/>
  <c r="AC37" i="17"/>
  <c r="AA37" i="17"/>
  <c r="Y37" i="17"/>
  <c r="W37" i="17"/>
  <c r="U37" i="17"/>
  <c r="S37" i="17"/>
  <c r="Q37" i="17"/>
  <c r="O37" i="17"/>
  <c r="M37" i="17"/>
  <c r="K37" i="17"/>
  <c r="F37" i="17"/>
  <c r="E37" i="17"/>
  <c r="AH36" i="17"/>
  <c r="AJ36" i="17" s="1"/>
  <c r="AL36" i="17" s="1"/>
  <c r="AN36" i="17" s="1"/>
  <c r="AP36" i="17" s="1"/>
  <c r="AR36" i="17" s="1"/>
  <c r="AT36" i="17" s="1"/>
  <c r="AV36" i="17" s="1"/>
  <c r="AX36" i="17" s="1"/>
  <c r="AZ36" i="17" s="1"/>
  <c r="BB36" i="17" s="1"/>
  <c r="AC36" i="17"/>
  <c r="AA36" i="17"/>
  <c r="Y36" i="17"/>
  <c r="W36" i="17"/>
  <c r="U36" i="17"/>
  <c r="S36" i="17"/>
  <c r="Q36" i="17"/>
  <c r="O36" i="17"/>
  <c r="M36" i="17"/>
  <c r="K36" i="17"/>
  <c r="I36" i="17"/>
  <c r="H36" i="17"/>
  <c r="J36" i="17" s="1"/>
  <c r="E36" i="17"/>
  <c r="F36" i="17" s="1"/>
  <c r="AH35" i="17"/>
  <c r="AJ35" i="17" s="1"/>
  <c r="AL35" i="17" s="1"/>
  <c r="AN35" i="17" s="1"/>
  <c r="AP35" i="17" s="1"/>
  <c r="AR35" i="17" s="1"/>
  <c r="AT35" i="17" s="1"/>
  <c r="AV35" i="17" s="1"/>
  <c r="AX35" i="17" s="1"/>
  <c r="AZ35" i="17" s="1"/>
  <c r="BB35" i="17" s="1"/>
  <c r="AC35" i="17"/>
  <c r="I35" i="17"/>
  <c r="H35" i="17"/>
  <c r="H53" i="17" s="1"/>
  <c r="E35" i="17"/>
  <c r="F35" i="17" s="1"/>
  <c r="AH34" i="17"/>
  <c r="AJ34" i="17" s="1"/>
  <c r="AL34" i="17" s="1"/>
  <c r="AN34" i="17" s="1"/>
  <c r="AP34" i="17" s="1"/>
  <c r="AR34" i="17" s="1"/>
  <c r="AT34" i="17" s="1"/>
  <c r="AV34" i="17" s="1"/>
  <c r="AX34" i="17" s="1"/>
  <c r="AZ34" i="17" s="1"/>
  <c r="BB34" i="17" s="1"/>
  <c r="AC34" i="17"/>
  <c r="X34" i="17"/>
  <c r="Z34" i="17" s="1"/>
  <c r="AB34" i="17" s="1"/>
  <c r="AD34" i="17" s="1"/>
  <c r="J34" i="17"/>
  <c r="L34" i="17" s="1"/>
  <c r="N34" i="17" s="1"/>
  <c r="P34" i="17" s="1"/>
  <c r="R34" i="17" s="1"/>
  <c r="T34" i="17" s="1"/>
  <c r="V34" i="17" s="1"/>
  <c r="F34" i="17"/>
  <c r="E34" i="17"/>
  <c r="AH33" i="17"/>
  <c r="AJ33" i="17" s="1"/>
  <c r="AL33" i="17" s="1"/>
  <c r="AN33" i="17" s="1"/>
  <c r="AP33" i="17" s="1"/>
  <c r="AR33" i="17" s="1"/>
  <c r="AT33" i="17" s="1"/>
  <c r="AV33" i="17" s="1"/>
  <c r="AX33" i="17" s="1"/>
  <c r="AZ33" i="17" s="1"/>
  <c r="BB33" i="17" s="1"/>
  <c r="AC33" i="17"/>
  <c r="J33" i="17"/>
  <c r="L33" i="17" s="1"/>
  <c r="N33" i="17" s="1"/>
  <c r="P33" i="17" s="1"/>
  <c r="R33" i="17" s="1"/>
  <c r="T33" i="17" s="1"/>
  <c r="V33" i="17" s="1"/>
  <c r="X33" i="17" s="1"/>
  <c r="Z33" i="17" s="1"/>
  <c r="AB33" i="17" s="1"/>
  <c r="AD33" i="17" s="1"/>
  <c r="E33" i="17"/>
  <c r="F33" i="17" s="1"/>
  <c r="AH32" i="17"/>
  <c r="AJ32" i="17" s="1"/>
  <c r="AL32" i="17" s="1"/>
  <c r="AN32" i="17" s="1"/>
  <c r="AP32" i="17" s="1"/>
  <c r="AR32" i="17" s="1"/>
  <c r="AT32" i="17" s="1"/>
  <c r="AV32" i="17" s="1"/>
  <c r="AX32" i="17" s="1"/>
  <c r="AZ32" i="17" s="1"/>
  <c r="BB32" i="17" s="1"/>
  <c r="AC32" i="17"/>
  <c r="J32" i="17"/>
  <c r="L32" i="17" s="1"/>
  <c r="N32" i="17" s="1"/>
  <c r="P32" i="17" s="1"/>
  <c r="R32" i="17" s="1"/>
  <c r="T32" i="17" s="1"/>
  <c r="V32" i="17" s="1"/>
  <c r="X32" i="17" s="1"/>
  <c r="Z32" i="17" s="1"/>
  <c r="AB32" i="17" s="1"/>
  <c r="AD32" i="17" s="1"/>
  <c r="E32" i="17"/>
  <c r="F32" i="17" s="1"/>
  <c r="AJ31" i="17"/>
  <c r="AL31" i="17" s="1"/>
  <c r="AN31" i="17" s="1"/>
  <c r="AP31" i="17" s="1"/>
  <c r="AR31" i="17" s="1"/>
  <c r="AT31" i="17" s="1"/>
  <c r="AV31" i="17" s="1"/>
  <c r="AX31" i="17" s="1"/>
  <c r="AZ31" i="17" s="1"/>
  <c r="BB31" i="17" s="1"/>
  <c r="AH31" i="17"/>
  <c r="AC31" i="17"/>
  <c r="L31" i="17"/>
  <c r="N31" i="17" s="1"/>
  <c r="P31" i="17" s="1"/>
  <c r="R31" i="17" s="1"/>
  <c r="T31" i="17" s="1"/>
  <c r="V31" i="17" s="1"/>
  <c r="X31" i="17" s="1"/>
  <c r="Z31" i="17" s="1"/>
  <c r="AB31" i="17" s="1"/>
  <c r="AD31" i="17" s="1"/>
  <c r="J31" i="17"/>
  <c r="E31" i="17"/>
  <c r="F31" i="17" s="1"/>
  <c r="AL30" i="17"/>
  <c r="AN30" i="17" s="1"/>
  <c r="AP30" i="17" s="1"/>
  <c r="AR30" i="17" s="1"/>
  <c r="AT30" i="17" s="1"/>
  <c r="AV30" i="17" s="1"/>
  <c r="AX30" i="17" s="1"/>
  <c r="AZ30" i="17" s="1"/>
  <c r="BB30" i="17" s="1"/>
  <c r="AH30" i="17"/>
  <c r="AJ30" i="17" s="1"/>
  <c r="AC30" i="17"/>
  <c r="AA30" i="17"/>
  <c r="Y30" i="17"/>
  <c r="W30" i="17"/>
  <c r="U30" i="17"/>
  <c r="S30" i="17"/>
  <c r="Q30" i="17"/>
  <c r="O30" i="17"/>
  <c r="K30" i="17"/>
  <c r="I30" i="17"/>
  <c r="H30" i="17"/>
  <c r="E30" i="17"/>
  <c r="F30" i="17" s="1"/>
  <c r="AN29" i="17"/>
  <c r="AP29" i="17" s="1"/>
  <c r="AR29" i="17" s="1"/>
  <c r="AT29" i="17" s="1"/>
  <c r="AV29" i="17" s="1"/>
  <c r="AX29" i="17" s="1"/>
  <c r="AZ29" i="17" s="1"/>
  <c r="BB29" i="17" s="1"/>
  <c r="AH29" i="17"/>
  <c r="AJ29" i="17" s="1"/>
  <c r="AL29" i="17" s="1"/>
  <c r="AC29" i="17"/>
  <c r="AA29" i="17"/>
  <c r="Y29" i="17"/>
  <c r="W29" i="17"/>
  <c r="U29" i="17"/>
  <c r="S29" i="17"/>
  <c r="Q29" i="17"/>
  <c r="O29" i="17"/>
  <c r="M29" i="17"/>
  <c r="K29" i="17"/>
  <c r="I29" i="17"/>
  <c r="H29" i="17"/>
  <c r="J29" i="17" s="1"/>
  <c r="E29" i="17"/>
  <c r="F29" i="17" s="1"/>
  <c r="AH28" i="17"/>
  <c r="AJ28" i="17" s="1"/>
  <c r="AL28" i="17" s="1"/>
  <c r="AN28" i="17" s="1"/>
  <c r="AP28" i="17" s="1"/>
  <c r="AR28" i="17" s="1"/>
  <c r="AT28" i="17" s="1"/>
  <c r="AV28" i="17" s="1"/>
  <c r="AX28" i="17" s="1"/>
  <c r="AZ28" i="17" s="1"/>
  <c r="BB28" i="17" s="1"/>
  <c r="AC28" i="17"/>
  <c r="M28" i="17"/>
  <c r="M53" i="17" s="1"/>
  <c r="J28" i="17"/>
  <c r="L28" i="17" s="1"/>
  <c r="F28" i="17"/>
  <c r="E28" i="17"/>
  <c r="AP27" i="17"/>
  <c r="AR27" i="17" s="1"/>
  <c r="AT27" i="17" s="1"/>
  <c r="AV27" i="17" s="1"/>
  <c r="AX27" i="17" s="1"/>
  <c r="AZ27" i="17" s="1"/>
  <c r="BB27" i="17" s="1"/>
  <c r="AH27" i="17"/>
  <c r="AJ27" i="17" s="1"/>
  <c r="AL27" i="17" s="1"/>
  <c r="AN27" i="17" s="1"/>
  <c r="AC27" i="17"/>
  <c r="J27" i="17"/>
  <c r="L27" i="17" s="1"/>
  <c r="N27" i="17" s="1"/>
  <c r="P27" i="17" s="1"/>
  <c r="R27" i="17" s="1"/>
  <c r="T27" i="17" s="1"/>
  <c r="V27" i="17" s="1"/>
  <c r="X27" i="17" s="1"/>
  <c r="Z27" i="17" s="1"/>
  <c r="AB27" i="17" s="1"/>
  <c r="AD27" i="17" s="1"/>
  <c r="E27" i="17"/>
  <c r="F27" i="17" s="1"/>
  <c r="AH26" i="17"/>
  <c r="AJ26" i="17" s="1"/>
  <c r="AL26" i="17" s="1"/>
  <c r="AN26" i="17" s="1"/>
  <c r="AP26" i="17" s="1"/>
  <c r="AR26" i="17" s="1"/>
  <c r="AT26" i="17" s="1"/>
  <c r="AV26" i="17" s="1"/>
  <c r="AX26" i="17" s="1"/>
  <c r="AZ26" i="17" s="1"/>
  <c r="BB26" i="17" s="1"/>
  <c r="AC26" i="17"/>
  <c r="J26" i="17"/>
  <c r="L26" i="17" s="1"/>
  <c r="N26" i="17" s="1"/>
  <c r="P26" i="17" s="1"/>
  <c r="R26" i="17" s="1"/>
  <c r="T26" i="17" s="1"/>
  <c r="V26" i="17" s="1"/>
  <c r="X26" i="17" s="1"/>
  <c r="Z26" i="17" s="1"/>
  <c r="AB26" i="17" s="1"/>
  <c r="AD26" i="17" s="1"/>
  <c r="E26" i="17"/>
  <c r="F26" i="17" s="1"/>
  <c r="AH25" i="17"/>
  <c r="AJ25" i="17" s="1"/>
  <c r="AL25" i="17" s="1"/>
  <c r="AN25" i="17" s="1"/>
  <c r="AP25" i="17" s="1"/>
  <c r="AR25" i="17" s="1"/>
  <c r="AT25" i="17" s="1"/>
  <c r="AV25" i="17" s="1"/>
  <c r="AX25" i="17" s="1"/>
  <c r="AZ25" i="17" s="1"/>
  <c r="BB25" i="17" s="1"/>
  <c r="AC25" i="17"/>
  <c r="J25" i="17"/>
  <c r="L25" i="17" s="1"/>
  <c r="N25" i="17" s="1"/>
  <c r="P25" i="17" s="1"/>
  <c r="R25" i="17" s="1"/>
  <c r="T25" i="17" s="1"/>
  <c r="V25" i="17" s="1"/>
  <c r="X25" i="17" s="1"/>
  <c r="Z25" i="17" s="1"/>
  <c r="AB25" i="17" s="1"/>
  <c r="AD25" i="17" s="1"/>
  <c r="E25" i="17"/>
  <c r="F25" i="17" s="1"/>
  <c r="BC24" i="17"/>
  <c r="AH24" i="17"/>
  <c r="AJ24" i="17" s="1"/>
  <c r="AL24" i="17" s="1"/>
  <c r="AN24" i="17" s="1"/>
  <c r="AP24" i="17" s="1"/>
  <c r="AR24" i="17" s="1"/>
  <c r="AT24" i="17" s="1"/>
  <c r="AV24" i="17" s="1"/>
  <c r="AX24" i="17" s="1"/>
  <c r="AZ24" i="17" s="1"/>
  <c r="BB24" i="17" s="1"/>
  <c r="AC24" i="17"/>
  <c r="L24" i="17"/>
  <c r="N24" i="17" s="1"/>
  <c r="P24" i="17" s="1"/>
  <c r="R24" i="17" s="1"/>
  <c r="T24" i="17" s="1"/>
  <c r="V24" i="17" s="1"/>
  <c r="X24" i="17" s="1"/>
  <c r="Z24" i="17" s="1"/>
  <c r="AB24" i="17" s="1"/>
  <c r="AD24" i="17" s="1"/>
  <c r="J24" i="17"/>
  <c r="E24" i="17"/>
  <c r="F24" i="17" s="1"/>
  <c r="AJ23" i="17"/>
  <c r="AL23" i="17" s="1"/>
  <c r="AN23" i="17" s="1"/>
  <c r="AP23" i="17" s="1"/>
  <c r="AR23" i="17" s="1"/>
  <c r="AT23" i="17" s="1"/>
  <c r="AV23" i="17" s="1"/>
  <c r="AX23" i="17" s="1"/>
  <c r="AZ23" i="17" s="1"/>
  <c r="BB23" i="17" s="1"/>
  <c r="AH23" i="17"/>
  <c r="AC23" i="17"/>
  <c r="AA23" i="17"/>
  <c r="Y23" i="17"/>
  <c r="W23" i="17"/>
  <c r="U23" i="17"/>
  <c r="S23" i="17"/>
  <c r="Q23" i="17"/>
  <c r="O23" i="17"/>
  <c r="M23" i="17"/>
  <c r="K23" i="17"/>
  <c r="I23" i="17"/>
  <c r="H23" i="17"/>
  <c r="J23" i="17" s="1"/>
  <c r="L23" i="17" s="1"/>
  <c r="N23" i="17" s="1"/>
  <c r="P23" i="17" s="1"/>
  <c r="E23" i="17"/>
  <c r="F23" i="17" s="1"/>
  <c r="AL22" i="17"/>
  <c r="AN22" i="17" s="1"/>
  <c r="AP22" i="17" s="1"/>
  <c r="AR22" i="17" s="1"/>
  <c r="AT22" i="17" s="1"/>
  <c r="AV22" i="17" s="1"/>
  <c r="AX22" i="17" s="1"/>
  <c r="AZ22" i="17" s="1"/>
  <c r="BB22" i="17" s="1"/>
  <c r="AH22" i="17"/>
  <c r="AJ22" i="17" s="1"/>
  <c r="AC22" i="17"/>
  <c r="J22" i="17"/>
  <c r="L22" i="17" s="1"/>
  <c r="N22" i="17" s="1"/>
  <c r="P22" i="17" s="1"/>
  <c r="R22" i="17" s="1"/>
  <c r="T22" i="17" s="1"/>
  <c r="V22" i="17" s="1"/>
  <c r="X22" i="17" s="1"/>
  <c r="Z22" i="17" s="1"/>
  <c r="AB22" i="17" s="1"/>
  <c r="AD22" i="17" s="1"/>
  <c r="F22" i="17"/>
  <c r="E22" i="17"/>
  <c r="AJ21" i="17"/>
  <c r="AL21" i="17" s="1"/>
  <c r="AN21" i="17" s="1"/>
  <c r="AP21" i="17" s="1"/>
  <c r="AR21" i="17" s="1"/>
  <c r="AT21" i="17" s="1"/>
  <c r="AV21" i="17" s="1"/>
  <c r="AX21" i="17" s="1"/>
  <c r="AZ21" i="17" s="1"/>
  <c r="BB21" i="17" s="1"/>
  <c r="AH21" i="17"/>
  <c r="AC21" i="17"/>
  <c r="J21" i="17"/>
  <c r="L21" i="17" s="1"/>
  <c r="N21" i="17" s="1"/>
  <c r="P21" i="17" s="1"/>
  <c r="R21" i="17" s="1"/>
  <c r="T21" i="17" s="1"/>
  <c r="V21" i="17" s="1"/>
  <c r="X21" i="17" s="1"/>
  <c r="Z21" i="17" s="1"/>
  <c r="AB21" i="17" s="1"/>
  <c r="AD21" i="17" s="1"/>
  <c r="E21" i="17"/>
  <c r="F21" i="17" s="1"/>
  <c r="AH20" i="17"/>
  <c r="AJ20" i="17" s="1"/>
  <c r="AL20" i="17" s="1"/>
  <c r="AN20" i="17" s="1"/>
  <c r="AP20" i="17" s="1"/>
  <c r="AR20" i="17" s="1"/>
  <c r="AT20" i="17" s="1"/>
  <c r="AV20" i="17" s="1"/>
  <c r="AX20" i="17" s="1"/>
  <c r="AZ20" i="17" s="1"/>
  <c r="BB20" i="17" s="1"/>
  <c r="AC20" i="17"/>
  <c r="L20" i="17"/>
  <c r="N20" i="17" s="1"/>
  <c r="P20" i="17" s="1"/>
  <c r="R20" i="17" s="1"/>
  <c r="T20" i="17" s="1"/>
  <c r="V20" i="17" s="1"/>
  <c r="X20" i="17" s="1"/>
  <c r="Z20" i="17" s="1"/>
  <c r="AB20" i="17" s="1"/>
  <c r="AD20" i="17" s="1"/>
  <c r="J20" i="17"/>
  <c r="E20" i="17"/>
  <c r="F20" i="17" s="1"/>
  <c r="AJ19" i="17"/>
  <c r="AL19" i="17" s="1"/>
  <c r="AN19" i="17" s="1"/>
  <c r="AP19" i="17" s="1"/>
  <c r="AR19" i="17" s="1"/>
  <c r="AT19" i="17" s="1"/>
  <c r="AV19" i="17" s="1"/>
  <c r="AX19" i="17" s="1"/>
  <c r="AZ19" i="17" s="1"/>
  <c r="BB19" i="17" s="1"/>
  <c r="AH19" i="17"/>
  <c r="AC19" i="17"/>
  <c r="L19" i="17"/>
  <c r="N19" i="17" s="1"/>
  <c r="P19" i="17" s="1"/>
  <c r="R19" i="17" s="1"/>
  <c r="T19" i="17" s="1"/>
  <c r="V19" i="17" s="1"/>
  <c r="X19" i="17" s="1"/>
  <c r="Z19" i="17" s="1"/>
  <c r="AB19" i="17" s="1"/>
  <c r="AD19" i="17" s="1"/>
  <c r="J19" i="17"/>
  <c r="F19" i="17"/>
  <c r="E19" i="17"/>
  <c r="AJ18" i="17"/>
  <c r="AL18" i="17" s="1"/>
  <c r="AN18" i="17" s="1"/>
  <c r="AP18" i="17" s="1"/>
  <c r="AR18" i="17" s="1"/>
  <c r="AT18" i="17" s="1"/>
  <c r="AV18" i="17" s="1"/>
  <c r="AX18" i="17" s="1"/>
  <c r="AZ18" i="17" s="1"/>
  <c r="BB18" i="17" s="1"/>
  <c r="AH18" i="17"/>
  <c r="AC18" i="17"/>
  <c r="J18" i="17"/>
  <c r="L18" i="17" s="1"/>
  <c r="N18" i="17" s="1"/>
  <c r="P18" i="17" s="1"/>
  <c r="R18" i="17" s="1"/>
  <c r="T18" i="17" s="1"/>
  <c r="V18" i="17" s="1"/>
  <c r="X18" i="17" s="1"/>
  <c r="Z18" i="17" s="1"/>
  <c r="AB18" i="17" s="1"/>
  <c r="AD18" i="17" s="1"/>
  <c r="E18" i="17"/>
  <c r="F18" i="17" s="1"/>
  <c r="AH17" i="17"/>
  <c r="AJ17" i="17" s="1"/>
  <c r="AL17" i="17" s="1"/>
  <c r="AN17" i="17" s="1"/>
  <c r="AP17" i="17" s="1"/>
  <c r="AR17" i="17" s="1"/>
  <c r="AT17" i="17" s="1"/>
  <c r="AV17" i="17" s="1"/>
  <c r="AX17" i="17" s="1"/>
  <c r="AZ17" i="17" s="1"/>
  <c r="BB17" i="17" s="1"/>
  <c r="AC17" i="17"/>
  <c r="J17" i="17"/>
  <c r="L17" i="17" s="1"/>
  <c r="N17" i="17" s="1"/>
  <c r="P17" i="17" s="1"/>
  <c r="R17" i="17" s="1"/>
  <c r="T17" i="17" s="1"/>
  <c r="V17" i="17" s="1"/>
  <c r="X17" i="17" s="1"/>
  <c r="Z17" i="17" s="1"/>
  <c r="AB17" i="17" s="1"/>
  <c r="AD17" i="17" s="1"/>
  <c r="E17" i="17"/>
  <c r="F17" i="17" s="1"/>
  <c r="AH16" i="17"/>
  <c r="AJ16" i="17" s="1"/>
  <c r="AL16" i="17" s="1"/>
  <c r="AN16" i="17" s="1"/>
  <c r="AP16" i="17" s="1"/>
  <c r="AR16" i="17" s="1"/>
  <c r="AT16" i="17" s="1"/>
  <c r="AV16" i="17" s="1"/>
  <c r="AX16" i="17" s="1"/>
  <c r="AZ16" i="17" s="1"/>
  <c r="BB16" i="17" s="1"/>
  <c r="AC16" i="17"/>
  <c r="AA16" i="17"/>
  <c r="Y16" i="17"/>
  <c r="W16" i="17"/>
  <c r="U16" i="17"/>
  <c r="S16" i="17"/>
  <c r="Q16" i="17"/>
  <c r="O16" i="17"/>
  <c r="M16" i="17"/>
  <c r="K16" i="17"/>
  <c r="I16" i="17"/>
  <c r="H16" i="17"/>
  <c r="E16" i="17"/>
  <c r="F16" i="17" s="1"/>
  <c r="AH15" i="17"/>
  <c r="AJ15" i="17" s="1"/>
  <c r="AL15" i="17" s="1"/>
  <c r="AN15" i="17" s="1"/>
  <c r="AP15" i="17" s="1"/>
  <c r="AR15" i="17" s="1"/>
  <c r="AT15" i="17" s="1"/>
  <c r="AV15" i="17" s="1"/>
  <c r="AX15" i="17" s="1"/>
  <c r="AZ15" i="17" s="1"/>
  <c r="BB15" i="17" s="1"/>
  <c r="AC15" i="17"/>
  <c r="AA15" i="17"/>
  <c r="Y15" i="17"/>
  <c r="W15" i="17"/>
  <c r="U15" i="17"/>
  <c r="S15" i="17"/>
  <c r="Q15" i="17"/>
  <c r="O15" i="17"/>
  <c r="M15" i="17"/>
  <c r="K15" i="17"/>
  <c r="I15" i="17"/>
  <c r="H15" i="17"/>
  <c r="E15" i="17"/>
  <c r="F15" i="17" s="1"/>
  <c r="AH14" i="17"/>
  <c r="AJ14" i="17" s="1"/>
  <c r="AL14" i="17" s="1"/>
  <c r="AN14" i="17" s="1"/>
  <c r="AP14" i="17" s="1"/>
  <c r="AR14" i="17" s="1"/>
  <c r="AT14" i="17" s="1"/>
  <c r="AV14" i="17" s="1"/>
  <c r="AX14" i="17" s="1"/>
  <c r="AZ14" i="17" s="1"/>
  <c r="BB14" i="17" s="1"/>
  <c r="AC14" i="17"/>
  <c r="J14" i="17"/>
  <c r="L14" i="17" s="1"/>
  <c r="N14" i="17" s="1"/>
  <c r="P14" i="17" s="1"/>
  <c r="R14" i="17" s="1"/>
  <c r="T14" i="17" s="1"/>
  <c r="V14" i="17" s="1"/>
  <c r="X14" i="17" s="1"/>
  <c r="Z14" i="17" s="1"/>
  <c r="AB14" i="17" s="1"/>
  <c r="F14" i="17"/>
  <c r="E14" i="17"/>
  <c r="AH13" i="17"/>
  <c r="AJ13" i="17" s="1"/>
  <c r="AL13" i="17" s="1"/>
  <c r="AN13" i="17" s="1"/>
  <c r="AP13" i="17" s="1"/>
  <c r="AR13" i="17" s="1"/>
  <c r="AT13" i="17" s="1"/>
  <c r="AV13" i="17" s="1"/>
  <c r="AX13" i="17" s="1"/>
  <c r="AZ13" i="17" s="1"/>
  <c r="BB13" i="17" s="1"/>
  <c r="AC13" i="17"/>
  <c r="J13" i="17"/>
  <c r="L13" i="17" s="1"/>
  <c r="N13" i="17" s="1"/>
  <c r="P13" i="17" s="1"/>
  <c r="R13" i="17" s="1"/>
  <c r="T13" i="17" s="1"/>
  <c r="V13" i="17" s="1"/>
  <c r="X13" i="17" s="1"/>
  <c r="Z13" i="17" s="1"/>
  <c r="AB13" i="17" s="1"/>
  <c r="AD13" i="17" s="1"/>
  <c r="E13" i="17"/>
  <c r="F13" i="17" s="1"/>
  <c r="AH12" i="17"/>
  <c r="AJ12" i="17" s="1"/>
  <c r="AL12" i="17" s="1"/>
  <c r="AN12" i="17" s="1"/>
  <c r="AP12" i="17" s="1"/>
  <c r="AR12" i="17" s="1"/>
  <c r="AT12" i="17" s="1"/>
  <c r="AV12" i="17" s="1"/>
  <c r="AX12" i="17" s="1"/>
  <c r="AZ12" i="17" s="1"/>
  <c r="BB12" i="17" s="1"/>
  <c r="AC12" i="17"/>
  <c r="L12" i="17"/>
  <c r="N12" i="17" s="1"/>
  <c r="P12" i="17" s="1"/>
  <c r="R12" i="17" s="1"/>
  <c r="T12" i="17" s="1"/>
  <c r="V12" i="17" s="1"/>
  <c r="X12" i="17" s="1"/>
  <c r="Z12" i="17" s="1"/>
  <c r="AB12" i="17" s="1"/>
  <c r="AD12" i="17" s="1"/>
  <c r="J12" i="17"/>
  <c r="E12" i="17"/>
  <c r="F12" i="17" s="1"/>
  <c r="AH11" i="17"/>
  <c r="AJ11" i="17" s="1"/>
  <c r="AL11" i="17" s="1"/>
  <c r="AN11" i="17" s="1"/>
  <c r="AP11" i="17" s="1"/>
  <c r="AR11" i="17" s="1"/>
  <c r="AT11" i="17" s="1"/>
  <c r="AV11" i="17" s="1"/>
  <c r="AX11" i="17" s="1"/>
  <c r="AZ11" i="17" s="1"/>
  <c r="BB11" i="17" s="1"/>
  <c r="AC11" i="17"/>
  <c r="J11" i="17"/>
  <c r="L11" i="17" s="1"/>
  <c r="N11" i="17" s="1"/>
  <c r="P11" i="17" s="1"/>
  <c r="R11" i="17" s="1"/>
  <c r="T11" i="17" s="1"/>
  <c r="V11" i="17" s="1"/>
  <c r="X11" i="17" s="1"/>
  <c r="Z11" i="17" s="1"/>
  <c r="AB11" i="17" s="1"/>
  <c r="AD11" i="17" s="1"/>
  <c r="F11" i="17"/>
  <c r="E11" i="17"/>
  <c r="AH10" i="17"/>
  <c r="AJ10" i="17" s="1"/>
  <c r="AL10" i="17" s="1"/>
  <c r="AN10" i="17" s="1"/>
  <c r="AP10" i="17" s="1"/>
  <c r="AR10" i="17" s="1"/>
  <c r="AT10" i="17" s="1"/>
  <c r="AV10" i="17" s="1"/>
  <c r="AX10" i="17" s="1"/>
  <c r="AZ10" i="17" s="1"/>
  <c r="BB10" i="17" s="1"/>
  <c r="AC10" i="17"/>
  <c r="J10" i="17"/>
  <c r="L10" i="17" s="1"/>
  <c r="N10" i="17" s="1"/>
  <c r="P10" i="17" s="1"/>
  <c r="R10" i="17" s="1"/>
  <c r="T10" i="17" s="1"/>
  <c r="V10" i="17" s="1"/>
  <c r="X10" i="17" s="1"/>
  <c r="Z10" i="17" s="1"/>
  <c r="AB10" i="17" s="1"/>
  <c r="AD10" i="17" s="1"/>
  <c r="E10" i="17"/>
  <c r="F10" i="17" s="1"/>
  <c r="L36" i="17" l="1"/>
  <c r="N36" i="17" s="1"/>
  <c r="P36" i="17" s="1"/>
  <c r="R36" i="17" s="1"/>
  <c r="T36" i="17" s="1"/>
  <c r="V36" i="17" s="1"/>
  <c r="X36" i="17" s="1"/>
  <c r="Z36" i="17" s="1"/>
  <c r="AB36" i="17" s="1"/>
  <c r="AD36" i="17" s="1"/>
  <c r="AD14" i="17"/>
  <c r="H52" i="17"/>
  <c r="J52" i="17" s="1"/>
  <c r="L52" i="17" s="1"/>
  <c r="N52" i="17" s="1"/>
  <c r="P52" i="17" s="1"/>
  <c r="R52" i="17" s="1"/>
  <c r="T52" i="17" s="1"/>
  <c r="V52" i="17" s="1"/>
  <c r="X52" i="17" s="1"/>
  <c r="Z52" i="17" s="1"/>
  <c r="AB52" i="17" s="1"/>
  <c r="AD52" i="17" s="1"/>
  <c r="AD47" i="17"/>
  <c r="J35" i="17"/>
  <c r="L35" i="17" s="1"/>
  <c r="N35" i="17" s="1"/>
  <c r="P35" i="17" s="1"/>
  <c r="R35" i="17" s="1"/>
  <c r="T35" i="17" s="1"/>
  <c r="V35" i="17" s="1"/>
  <c r="X35" i="17" s="1"/>
  <c r="Z35" i="17" s="1"/>
  <c r="AB35" i="17" s="1"/>
  <c r="AD35" i="17" s="1"/>
  <c r="J46" i="17"/>
  <c r="L46" i="17" s="1"/>
  <c r="N46" i="17" s="1"/>
  <c r="P46" i="17" s="1"/>
  <c r="R46" i="17" s="1"/>
  <c r="T46" i="17" s="1"/>
  <c r="V46" i="17" s="1"/>
  <c r="X46" i="17" s="1"/>
  <c r="Z46" i="17" s="1"/>
  <c r="AB46" i="17" s="1"/>
  <c r="AD46" i="17" s="1"/>
  <c r="J16" i="17"/>
  <c r="L16" i="17" s="1"/>
  <c r="N16" i="17" s="1"/>
  <c r="P16" i="17" s="1"/>
  <c r="R16" i="17" s="1"/>
  <c r="T16" i="17" s="1"/>
  <c r="V16" i="17" s="1"/>
  <c r="X16" i="17" s="1"/>
  <c r="Z16" i="17" s="1"/>
  <c r="AB16" i="17" s="1"/>
  <c r="AD16" i="17" s="1"/>
  <c r="R23" i="17"/>
  <c r="T23" i="17" s="1"/>
  <c r="V23" i="17" s="1"/>
  <c r="X23" i="17" s="1"/>
  <c r="Z23" i="17" s="1"/>
  <c r="AB23" i="17" s="1"/>
  <c r="AD23" i="17" s="1"/>
  <c r="N28" i="17"/>
  <c r="P28" i="17" s="1"/>
  <c r="R28" i="17" s="1"/>
  <c r="T28" i="17" s="1"/>
  <c r="V28" i="17" s="1"/>
  <c r="X28" i="17" s="1"/>
  <c r="Z28" i="17" s="1"/>
  <c r="AB28" i="17" s="1"/>
  <c r="AD28" i="17" s="1"/>
  <c r="H44" i="17"/>
  <c r="J44" i="17" s="1"/>
  <c r="L44" i="17" s="1"/>
  <c r="N49" i="17"/>
  <c r="P49" i="17" s="1"/>
  <c r="R49" i="17" s="1"/>
  <c r="T49" i="17" s="1"/>
  <c r="V49" i="17" s="1"/>
  <c r="X49" i="17" s="1"/>
  <c r="Z49" i="17" s="1"/>
  <c r="AB49" i="17" s="1"/>
  <c r="AD49" i="17" s="1"/>
  <c r="J15" i="17"/>
  <c r="L15" i="17" s="1"/>
  <c r="N15" i="17" s="1"/>
  <c r="P15" i="17" s="1"/>
  <c r="R15" i="17" s="1"/>
  <c r="T15" i="17" s="1"/>
  <c r="V15" i="17" s="1"/>
  <c r="X15" i="17" s="1"/>
  <c r="Z15" i="17" s="1"/>
  <c r="AB15" i="17" s="1"/>
  <c r="AD15" i="17" s="1"/>
  <c r="O54" i="17"/>
  <c r="J30" i="17"/>
  <c r="L30" i="17" s="1"/>
  <c r="H37" i="17"/>
  <c r="Q54" i="17"/>
  <c r="AD48" i="17"/>
  <c r="H54" i="17"/>
  <c r="N44" i="17"/>
  <c r="P44" i="17" s="1"/>
  <c r="R44" i="17" s="1"/>
  <c r="M54" i="17"/>
  <c r="L29" i="17"/>
  <c r="N29" i="17" s="1"/>
  <c r="P29" i="17" s="1"/>
  <c r="R29" i="17" s="1"/>
  <c r="T29" i="17" s="1"/>
  <c r="V29" i="17" s="1"/>
  <c r="X29" i="17" s="1"/>
  <c r="Z29" i="17" s="1"/>
  <c r="AB29" i="17" s="1"/>
  <c r="AD29" i="17" s="1"/>
  <c r="AN39" i="17"/>
  <c r="N39" i="17"/>
  <c r="J51" i="17"/>
  <c r="L51" i="17" s="1"/>
  <c r="N51" i="17" s="1"/>
  <c r="P51" i="17" s="1"/>
  <c r="R51" i="17" s="1"/>
  <c r="T51" i="17" s="1"/>
  <c r="V51" i="17" s="1"/>
  <c r="X51" i="17" s="1"/>
  <c r="Z51" i="17" s="1"/>
  <c r="AB51" i="17" s="1"/>
  <c r="AD51" i="17" s="1"/>
  <c r="M30" i="17"/>
  <c r="I37" i="17"/>
  <c r="I51" i="17"/>
  <c r="I53" i="17"/>
  <c r="J53" i="17" s="1"/>
  <c r="L53" i="17" s="1"/>
  <c r="N53" i="17" s="1"/>
  <c r="P53" i="17" s="1"/>
  <c r="R53" i="17" s="1"/>
  <c r="T53" i="17" s="1"/>
  <c r="V53" i="17" s="1"/>
  <c r="X53" i="17" s="1"/>
  <c r="Z53" i="17" s="1"/>
  <c r="AB53" i="17" s="1"/>
  <c r="AD53" i="17" s="1"/>
  <c r="S44" i="17"/>
  <c r="T44" i="17" l="1"/>
  <c r="V44" i="17" s="1"/>
  <c r="X44" i="17" s="1"/>
  <c r="Z44" i="17" s="1"/>
  <c r="AB44" i="17" s="1"/>
  <c r="AD44" i="17" s="1"/>
  <c r="J37" i="17"/>
  <c r="L37" i="17" s="1"/>
  <c r="N37" i="17" s="1"/>
  <c r="P37" i="17" s="1"/>
  <c r="R37" i="17" s="1"/>
  <c r="T37" i="17" s="1"/>
  <c r="V37" i="17" s="1"/>
  <c r="X37" i="17" s="1"/>
  <c r="Z37" i="17" s="1"/>
  <c r="AB37" i="17" s="1"/>
  <c r="AD37" i="17" s="1"/>
  <c r="N30" i="17"/>
  <c r="P30" i="17" s="1"/>
  <c r="R30" i="17" s="1"/>
  <c r="T30" i="17" s="1"/>
  <c r="V30" i="17" s="1"/>
  <c r="X30" i="17" s="1"/>
  <c r="Z30" i="17" s="1"/>
  <c r="AB30" i="17" s="1"/>
  <c r="AD30" i="17" s="1"/>
  <c r="I54" i="17"/>
  <c r="P39" i="17"/>
  <c r="J54" i="17"/>
  <c r="L54" i="17" s="1"/>
  <c r="N54" i="17" s="1"/>
  <c r="P54" i="17" s="1"/>
  <c r="R54" i="17" s="1"/>
  <c r="T54" i="17" s="1"/>
  <c r="V54" i="17" s="1"/>
  <c r="X54" i="17" s="1"/>
  <c r="Z54" i="17" s="1"/>
  <c r="AB54" i="17" s="1"/>
  <c r="AD54" i="17" s="1"/>
  <c r="AP39" i="17"/>
  <c r="AR39" i="17" l="1"/>
  <c r="R39" i="17"/>
  <c r="T39" i="17" l="1"/>
  <c r="AT39" i="17"/>
  <c r="AV39" i="17" l="1"/>
  <c r="V39" i="17"/>
  <c r="X39" i="17" l="1"/>
  <c r="AX39" i="17"/>
  <c r="AZ39" i="17" l="1"/>
  <c r="Z39" i="17"/>
  <c r="AB39" i="17" l="1"/>
  <c r="BB39" i="17"/>
  <c r="AD39" i="17" l="1"/>
  <c r="EU51" i="6" l="1"/>
  <c r="EU50" i="6"/>
  <c r="EU49" i="6"/>
  <c r="EU48" i="6"/>
  <c r="EU47" i="6"/>
  <c r="EU46" i="6"/>
  <c r="EU45" i="6"/>
  <c r="G50" i="6"/>
  <c r="G49" i="6"/>
  <c r="G48" i="6"/>
  <c r="G46" i="6"/>
  <c r="G51" i="6" s="1"/>
  <c r="G45" i="6"/>
  <c r="G18" i="6"/>
  <c r="EV17" i="6"/>
  <c r="G43" i="6"/>
  <c r="G42" i="6"/>
  <c r="G41" i="6"/>
  <c r="G39" i="6"/>
  <c r="G44" i="6" s="1"/>
  <c r="G38" i="6"/>
  <c r="G36" i="6"/>
  <c r="G35" i="6"/>
  <c r="G34" i="6"/>
  <c r="G32" i="6"/>
  <c r="G37" i="6" s="1"/>
  <c r="G31" i="6"/>
  <c r="G29" i="6"/>
  <c r="G28" i="6"/>
  <c r="G27" i="6"/>
  <c r="G25" i="6"/>
  <c r="G30" i="6" s="1"/>
  <c r="G24" i="6"/>
  <c r="ER11" i="6"/>
  <c r="ER12" i="6"/>
  <c r="ER13" i="6"/>
  <c r="ER14" i="6"/>
  <c r="ER17" i="6"/>
  <c r="ER18" i="6"/>
  <c r="ER19" i="6"/>
  <c r="ER20" i="6"/>
  <c r="ER21" i="6"/>
  <c r="ER22" i="6"/>
  <c r="ER24" i="6"/>
  <c r="ER25" i="6"/>
  <c r="ER26" i="6"/>
  <c r="ER27" i="6"/>
  <c r="ER28" i="6"/>
  <c r="ER31" i="6"/>
  <c r="ER32" i="6"/>
  <c r="ER33" i="6"/>
  <c r="ER34" i="6"/>
  <c r="ER35" i="6"/>
  <c r="ER38" i="6"/>
  <c r="ER40" i="6"/>
  <c r="ER41" i="6"/>
  <c r="ER42" i="6"/>
  <c r="ER45" i="6"/>
  <c r="ER47" i="6"/>
  <c r="ER48" i="6"/>
  <c r="ER49" i="6"/>
  <c r="ET22" i="6"/>
  <c r="ET21" i="6"/>
  <c r="ET20" i="6"/>
  <c r="ET19" i="6"/>
  <c r="ET18" i="6"/>
  <c r="ET17" i="6"/>
  <c r="ET14" i="5"/>
  <c r="ET13" i="5"/>
  <c r="EX14" i="5"/>
  <c r="EW14" i="5"/>
  <c r="EU14" i="5"/>
  <c r="DN52" i="6" l="1"/>
  <c r="N233" i="16" l="1"/>
  <c r="N221" i="16"/>
  <c r="N209" i="16"/>
  <c r="N197" i="16"/>
  <c r="N185" i="16"/>
  <c r="U29" i="7"/>
  <c r="BF52" i="6" l="1"/>
  <c r="BF51" i="6"/>
  <c r="BF53" i="6"/>
  <c r="BF54" i="6" l="1"/>
  <c r="CD52" i="6"/>
  <c r="CJ31" i="6"/>
  <c r="DI31" i="6" s="1"/>
  <c r="CJ32" i="6"/>
  <c r="DI32" i="6" s="1"/>
  <c r="CJ33" i="6"/>
  <c r="DI33" i="6" s="1"/>
  <c r="CJ34" i="6"/>
  <c r="DI34" i="6" s="1"/>
  <c r="CJ35" i="6"/>
  <c r="DI35" i="6" s="1"/>
  <c r="CJ38" i="6"/>
  <c r="DI38" i="6" s="1"/>
  <c r="CJ39" i="6"/>
  <c r="DI39" i="6" s="1"/>
  <c r="DI40" i="6"/>
  <c r="DI41" i="6"/>
  <c r="CJ42" i="6"/>
  <c r="DI42" i="6" s="1"/>
  <c r="CJ45" i="6"/>
  <c r="DI45" i="6" s="1"/>
  <c r="CJ46" i="6"/>
  <c r="DI46" i="6" s="1"/>
  <c r="CJ47" i="6"/>
  <c r="DI47" i="6" s="1"/>
  <c r="CJ48" i="6"/>
  <c r="DI48" i="6" s="1"/>
  <c r="CJ49" i="6"/>
  <c r="DI49" i="6" s="1"/>
  <c r="DI25" i="6"/>
  <c r="CJ26" i="6"/>
  <c r="DI26" i="6" s="1"/>
  <c r="CJ27" i="6"/>
  <c r="DI27" i="6" s="1"/>
  <c r="CJ28" i="6"/>
  <c r="DI28" i="6" s="1"/>
  <c r="CJ24" i="6"/>
  <c r="DI24" i="6" s="1"/>
  <c r="CK52" i="6"/>
  <c r="CL52" i="6"/>
  <c r="CM52" i="6"/>
  <c r="CN52" i="6"/>
  <c r="CO52" i="6"/>
  <c r="CP52" i="6"/>
  <c r="CQ52" i="6"/>
  <c r="CR52" i="6"/>
  <c r="CS52" i="6"/>
  <c r="CT52" i="6"/>
  <c r="CU52" i="6"/>
  <c r="CV52" i="6"/>
  <c r="CW52" i="6"/>
  <c r="CX52" i="6"/>
  <c r="CY52" i="6"/>
  <c r="CZ52" i="6"/>
  <c r="DA52" i="6"/>
  <c r="DB52" i="6"/>
  <c r="DC52" i="6"/>
  <c r="DD52" i="6"/>
  <c r="DE52" i="6"/>
  <c r="DF52" i="6"/>
  <c r="DG52" i="6"/>
  <c r="DH52" i="6"/>
  <c r="CJ52" i="6" l="1"/>
  <c r="DI52" i="6" s="1"/>
  <c r="DI18" i="6" l="1"/>
  <c r="CJ19" i="6"/>
  <c r="DI19" i="6" s="1"/>
  <c r="CJ20" i="6"/>
  <c r="CJ21" i="6"/>
  <c r="DJ16" i="6"/>
  <c r="DJ15" i="6"/>
  <c r="DJ14" i="6"/>
  <c r="DJ13" i="6"/>
  <c r="DJ12" i="6"/>
  <c r="DJ11" i="6"/>
  <c r="DJ10" i="6"/>
  <c r="CJ11" i="6"/>
  <c r="DI11" i="6" s="1"/>
  <c r="CJ12" i="6"/>
  <c r="DI12" i="6" s="1"/>
  <c r="CJ13" i="6"/>
  <c r="DI13" i="6" s="1"/>
  <c r="CJ14" i="6"/>
  <c r="DI14" i="6" s="1"/>
  <c r="CJ15" i="6"/>
  <c r="DI15" i="6" s="1"/>
  <c r="DI21" i="6" l="1"/>
  <c r="G21" i="6"/>
  <c r="G23" i="6" s="1"/>
  <c r="DI20" i="6"/>
  <c r="G20" i="6"/>
  <c r="S10" i="7"/>
  <c r="S18" i="7"/>
  <c r="CC46" i="6" l="1"/>
  <c r="ER46" i="6" s="1"/>
  <c r="CC39" i="6"/>
  <c r="ER39" i="6" s="1"/>
  <c r="S28" i="7" l="1"/>
  <c r="S27" i="7"/>
  <c r="S26" i="7"/>
  <c r="S25" i="7"/>
  <c r="S24" i="7"/>
  <c r="S23" i="7"/>
  <c r="S22" i="7"/>
  <c r="S21" i="7"/>
  <c r="S20" i="7"/>
  <c r="S19" i="7"/>
  <c r="S17" i="7"/>
  <c r="S16" i="7"/>
  <c r="S15" i="7"/>
  <c r="S14" i="7"/>
  <c r="R13" i="7"/>
  <c r="S13" i="7" s="1"/>
  <c r="S12" i="7"/>
  <c r="S11" i="7"/>
  <c r="S9" i="7"/>
  <c r="ER10" i="6" l="1"/>
  <c r="F386" i="16" l="1"/>
  <c r="E44" i="16"/>
  <c r="E398" i="16"/>
  <c r="E383" i="16" l="1"/>
  <c r="G40" i="16"/>
  <c r="E371" i="16"/>
  <c r="E419" i="16" l="1"/>
  <c r="F422" i="16"/>
  <c r="F419" i="16"/>
  <c r="E386" i="16"/>
  <c r="E384" i="16"/>
  <c r="E422" i="16" l="1"/>
  <c r="G44" i="16" l="1"/>
  <c r="G43" i="16"/>
  <c r="F374" i="16"/>
  <c r="CG14" i="5"/>
  <c r="CG13" i="5"/>
  <c r="CJ13" i="5" s="1"/>
  <c r="F40" i="16" l="1"/>
  <c r="CJ17" i="6"/>
  <c r="CF17" i="6"/>
  <c r="CF18" i="6"/>
  <c r="CF19" i="6"/>
  <c r="CF20" i="6"/>
  <c r="CF21" i="6"/>
  <c r="CF22" i="6"/>
  <c r="CF24" i="6"/>
  <c r="CF25" i="6"/>
  <c r="CF26" i="6"/>
  <c r="CF27" i="6"/>
  <c r="CF31" i="6"/>
  <c r="CF32" i="6"/>
  <c r="CF33" i="6"/>
  <c r="CF34" i="6"/>
  <c r="CF38" i="6"/>
  <c r="CF40" i="6"/>
  <c r="CF41" i="6"/>
  <c r="CF45" i="6"/>
  <c r="CF47" i="6"/>
  <c r="CF48" i="6"/>
  <c r="CF11" i="6"/>
  <c r="CF12" i="6"/>
  <c r="CF13" i="6"/>
  <c r="CF14" i="6"/>
  <c r="CF10" i="6"/>
  <c r="CG17" i="6"/>
  <c r="CG18" i="6"/>
  <c r="CG19" i="6"/>
  <c r="CG20" i="6"/>
  <c r="CG21" i="6"/>
  <c r="CG22" i="6"/>
  <c r="CG24" i="6"/>
  <c r="ES24" i="6" s="1"/>
  <c r="CG25" i="6"/>
  <c r="CG26" i="6"/>
  <c r="ES26" i="6" s="1"/>
  <c r="CG27" i="6"/>
  <c r="ES27" i="6" s="1"/>
  <c r="CG28" i="6"/>
  <c r="CG31" i="6"/>
  <c r="CG32" i="6"/>
  <c r="ES32" i="6" s="1"/>
  <c r="CG33" i="6"/>
  <c r="ES33" i="6" s="1"/>
  <c r="CG34" i="6"/>
  <c r="ES34" i="6" s="1"/>
  <c r="CG35" i="6"/>
  <c r="CG39" i="6"/>
  <c r="CG40" i="6"/>
  <c r="ES40" i="6" s="1"/>
  <c r="CG41" i="6"/>
  <c r="ES41" i="6" s="1"/>
  <c r="CG45" i="6"/>
  <c r="CG46" i="6"/>
  <c r="CG48" i="6"/>
  <c r="CG12" i="6"/>
  <c r="ES12" i="6" s="1"/>
  <c r="CG13" i="6"/>
  <c r="ES13" i="6" s="1"/>
  <c r="CG14" i="6"/>
  <c r="CG10" i="6"/>
  <c r="ES10" i="6" s="1"/>
  <c r="CE10"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D23" i="6"/>
  <c r="CC23" i="6"/>
  <c r="CB23" i="6"/>
  <c r="CA23" i="6"/>
  <c r="BZ23" i="6"/>
  <c r="BY23" i="6"/>
  <c r="BX23" i="6"/>
  <c r="BW23" i="6"/>
  <c r="BV23" i="6"/>
  <c r="BU23" i="6"/>
  <c r="BT23" i="6"/>
  <c r="BS23" i="6"/>
  <c r="BR23" i="6"/>
  <c r="BQ23" i="6"/>
  <c r="BP23" i="6"/>
  <c r="BO23" i="6"/>
  <c r="BN23" i="6"/>
  <c r="BM23" i="6"/>
  <c r="BL23" i="6"/>
  <c r="BK23" i="6"/>
  <c r="BJ23" i="6"/>
  <c r="BI23" i="6"/>
  <c r="BG23"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V23" i="6"/>
  <c r="U23" i="6"/>
  <c r="S23" i="6"/>
  <c r="R23" i="6"/>
  <c r="Q23" i="6"/>
  <c r="P23" i="6"/>
  <c r="O23" i="6"/>
  <c r="N23" i="6"/>
  <c r="M23" i="6"/>
  <c r="L23" i="6"/>
  <c r="K23" i="6"/>
  <c r="H23" i="6"/>
  <c r="DN22" i="6"/>
  <c r="DH22" i="6"/>
  <c r="DG22" i="6"/>
  <c r="DF22" i="6"/>
  <c r="DE22" i="6"/>
  <c r="DD22" i="6"/>
  <c r="DC22" i="6"/>
  <c r="DB22" i="6"/>
  <c r="DA22" i="6"/>
  <c r="CZ22" i="6"/>
  <c r="CY22" i="6"/>
  <c r="CX22" i="6"/>
  <c r="CW22" i="6"/>
  <c r="CV22" i="6"/>
  <c r="CU22" i="6"/>
  <c r="CT22" i="6"/>
  <c r="CS22" i="6"/>
  <c r="CR22" i="6"/>
  <c r="CQ22" i="6"/>
  <c r="CP22" i="6"/>
  <c r="CO22" i="6"/>
  <c r="CN22" i="6"/>
  <c r="CM22" i="6"/>
  <c r="CL22" i="6"/>
  <c r="CK22" i="6"/>
  <c r="EQ21" i="6"/>
  <c r="EP21" i="6"/>
  <c r="EO21" i="6"/>
  <c r="EN21" i="6"/>
  <c r="EM21" i="6"/>
  <c r="DM21" i="6"/>
  <c r="DL21" i="6"/>
  <c r="DK21" i="6"/>
  <c r="DJ21" i="6"/>
  <c r="EP20" i="6"/>
  <c r="EO20" i="6"/>
  <c r="EN20" i="6"/>
  <c r="DL20" i="6"/>
  <c r="DK20" i="6"/>
  <c r="DJ20" i="6"/>
  <c r="EQ19" i="6"/>
  <c r="EP19" i="6"/>
  <c r="EO19" i="6"/>
  <c r="EN19" i="6"/>
  <c r="EM19" i="6"/>
  <c r="DM19" i="6"/>
  <c r="DL19" i="6"/>
  <c r="DK19" i="6"/>
  <c r="DJ19" i="6"/>
  <c r="EQ18" i="6"/>
  <c r="EP18" i="6"/>
  <c r="EO18" i="6"/>
  <c r="EN18" i="6"/>
  <c r="EM18" i="6"/>
  <c r="DM18" i="6"/>
  <c r="DL18" i="6"/>
  <c r="DK18" i="6"/>
  <c r="DJ18" i="6"/>
  <c r="CI23" i="6"/>
  <c r="BH23" i="6"/>
  <c r="T23" i="6"/>
  <c r="EO17" i="6"/>
  <c r="EN17" i="6"/>
  <c r="EM17" i="6"/>
  <c r="EM22" i="6" s="1"/>
  <c r="DK17" i="6"/>
  <c r="DM17" i="6" s="1"/>
  <c r="DM22" i="6" s="1"/>
  <c r="DJ17" i="6"/>
  <c r="ER23" i="6" l="1"/>
  <c r="ES14" i="6"/>
  <c r="ES17" i="6"/>
  <c r="EU17" i="6"/>
  <c r="EU18" i="6"/>
  <c r="ES18" i="6"/>
  <c r="ES25" i="6"/>
  <c r="EU22" i="6"/>
  <c r="ES22" i="6"/>
  <c r="ES21" i="6"/>
  <c r="EU21" i="6"/>
  <c r="ES31" i="6"/>
  <c r="EU20" i="6"/>
  <c r="ES20" i="6"/>
  <c r="ES19" i="6"/>
  <c r="EU19" i="6"/>
  <c r="DJ22" i="6"/>
  <c r="DK23" i="6"/>
  <c r="BF23" i="6"/>
  <c r="CJ22" i="6"/>
  <c r="DI17" i="6"/>
  <c r="EO22" i="6"/>
  <c r="CF23" i="6"/>
  <c r="EV19" i="6"/>
  <c r="EV20" i="6"/>
  <c r="CJ23" i="6"/>
  <c r="EV21" i="6"/>
  <c r="EN23" i="6"/>
  <c r="EV18" i="6"/>
  <c r="E407" i="16"/>
  <c r="EP23" i="6"/>
  <c r="CG23" i="6"/>
  <c r="EO23" i="6"/>
  <c r="EN22" i="6"/>
  <c r="DK22" i="6"/>
  <c r="EM23" i="6"/>
  <c r="EQ17" i="6"/>
  <c r="EQ22" i="6" s="1"/>
  <c r="DJ23" i="6"/>
  <c r="EQ23" i="6"/>
  <c r="DM23" i="6"/>
  <c r="DL23" i="6"/>
  <c r="BA23" i="6"/>
  <c r="BD23" i="6" s="1"/>
  <c r="BB23" i="6"/>
  <c r="CH23" i="6"/>
  <c r="ET23" i="6" s="1"/>
  <c r="BC23" i="6"/>
  <c r="BE23" i="6" s="1"/>
  <c r="EU23" i="6" s="1"/>
  <c r="CE23" i="6"/>
  <c r="EP17" i="6"/>
  <c r="EP22" i="6" s="1"/>
  <c r="CL14" i="5"/>
  <c r="CL13" i="5"/>
  <c r="DI22" i="6" l="1"/>
  <c r="G22" i="6"/>
  <c r="EV22" i="6" s="1"/>
  <c r="ES23" i="6"/>
  <c r="F41" i="16"/>
  <c r="F407" i="16"/>
  <c r="DI23" i="6"/>
  <c r="F42" i="16"/>
  <c r="EV23" i="6"/>
  <c r="CJ10" i="6"/>
  <c r="DI10" i="6" l="1"/>
  <c r="F43" i="16"/>
  <c r="DR14" i="5"/>
  <c r="DR13" i="5"/>
  <c r="E374" i="16" l="1"/>
  <c r="E410" i="16"/>
  <c r="CB51" i="6"/>
  <c r="F44" i="16" l="1"/>
  <c r="F398" i="16"/>
  <c r="F410" i="16"/>
  <c r="CH14" i="5" l="1"/>
  <c r="CH13" i="5"/>
  <c r="CD15" i="5" l="1"/>
  <c r="CI10" i="6" l="1"/>
  <c r="BX15" i="6" l="1"/>
  <c r="BX16" i="6"/>
  <c r="BX29" i="6"/>
  <c r="BX30" i="6"/>
  <c r="BX36" i="6"/>
  <c r="BX37" i="6"/>
  <c r="BX43" i="6"/>
  <c r="BX44" i="6"/>
  <c r="BX50" i="6"/>
  <c r="BX51" i="6"/>
  <c r="BX52" i="6"/>
  <c r="BX53" i="6"/>
  <c r="BT15" i="6"/>
  <c r="BT16" i="6"/>
  <c r="BT29" i="6"/>
  <c r="BT30" i="6"/>
  <c r="BT36" i="6"/>
  <c r="BT37" i="6"/>
  <c r="BT43" i="6"/>
  <c r="BT44" i="6"/>
  <c r="BT50" i="6"/>
  <c r="BT51" i="6"/>
  <c r="BT52" i="6"/>
  <c r="BT53" i="6"/>
  <c r="BR15" i="6"/>
  <c r="BR16" i="6"/>
  <c r="BR29" i="6"/>
  <c r="BR30" i="6"/>
  <c r="BR36" i="6"/>
  <c r="BR37" i="6"/>
  <c r="BR43" i="6"/>
  <c r="BR44" i="6"/>
  <c r="BR47" i="6"/>
  <c r="CG47" i="6" s="1"/>
  <c r="BR49" i="6"/>
  <c r="BR51" i="6" s="1"/>
  <c r="BR50" i="6"/>
  <c r="BR52" i="6"/>
  <c r="BR53" i="6" l="1"/>
  <c r="BR54" i="6" s="1"/>
  <c r="BT54" i="6"/>
  <c r="BX54" i="6"/>
  <c r="H41" i="16"/>
  <c r="H42" i="16"/>
  <c r="B16" i="5" l="1"/>
  <c r="CE11" i="6" l="1"/>
  <c r="CH10" i="6" l="1"/>
  <c r="ET10" i="6" s="1"/>
  <c r="BX14" i="5" l="1"/>
  <c r="CG16" i="5" l="1"/>
  <c r="BV14" i="5" l="1"/>
  <c r="CI14" i="5" s="1"/>
  <c r="G37" i="16" l="1"/>
  <c r="E37" i="16" l="1"/>
  <c r="F37" i="16" s="1"/>
  <c r="F535" i="16" l="1"/>
  <c r="J223" i="16" l="1"/>
  <c r="M223" i="16"/>
  <c r="J224" i="16"/>
  <c r="M224" i="16"/>
  <c r="J225" i="16"/>
  <c r="M225" i="16"/>
  <c r="J226" i="16"/>
  <c r="M226" i="16"/>
  <c r="J227" i="16"/>
  <c r="M227" i="16"/>
  <c r="J228" i="16"/>
  <c r="M228" i="16"/>
  <c r="J229" i="16"/>
  <c r="M229" i="16"/>
  <c r="J230" i="16"/>
  <c r="M230" i="16"/>
  <c r="J231" i="16"/>
  <c r="M231" i="16"/>
  <c r="J232" i="16"/>
  <c r="M232" i="16"/>
  <c r="J233" i="16"/>
  <c r="M233" i="16"/>
  <c r="J211" i="16"/>
  <c r="M211" i="16"/>
  <c r="J212" i="16"/>
  <c r="M212" i="16"/>
  <c r="J213" i="16"/>
  <c r="M213" i="16"/>
  <c r="J214" i="16"/>
  <c r="M214" i="16"/>
  <c r="J215" i="16"/>
  <c r="M215" i="16"/>
  <c r="J216" i="16"/>
  <c r="M216" i="16"/>
  <c r="J217" i="16"/>
  <c r="M217" i="16"/>
  <c r="J218" i="16"/>
  <c r="M218" i="16"/>
  <c r="J219" i="16"/>
  <c r="M219" i="16"/>
  <c r="J220" i="16"/>
  <c r="M220" i="16"/>
  <c r="J221" i="16"/>
  <c r="M221" i="16"/>
  <c r="J199" i="16"/>
  <c r="M199" i="16"/>
  <c r="J200" i="16"/>
  <c r="M200" i="16"/>
  <c r="J201" i="16"/>
  <c r="M201" i="16"/>
  <c r="J202" i="16"/>
  <c r="M202" i="16"/>
  <c r="J203" i="16"/>
  <c r="M203" i="16"/>
  <c r="J204" i="16"/>
  <c r="M204" i="16"/>
  <c r="J205" i="16"/>
  <c r="M205" i="16"/>
  <c r="J206" i="16"/>
  <c r="M206" i="16"/>
  <c r="J207" i="16"/>
  <c r="M207" i="16"/>
  <c r="J208" i="16"/>
  <c r="M208" i="16"/>
  <c r="J209" i="16"/>
  <c r="M209" i="16"/>
  <c r="J187" i="16"/>
  <c r="M187" i="16"/>
  <c r="J188" i="16"/>
  <c r="M188" i="16"/>
  <c r="J189" i="16"/>
  <c r="M189" i="16"/>
  <c r="M190" i="16"/>
  <c r="J191" i="16"/>
  <c r="M191" i="16"/>
  <c r="J192" i="16"/>
  <c r="M192" i="16"/>
  <c r="J193" i="16"/>
  <c r="M193" i="16"/>
  <c r="J194" i="16"/>
  <c r="M194" i="16"/>
  <c r="J195" i="16"/>
  <c r="M195" i="16"/>
  <c r="J196" i="16"/>
  <c r="M196" i="16"/>
  <c r="J197" i="16"/>
  <c r="M197" i="16"/>
  <c r="J175" i="16"/>
  <c r="M175" i="16"/>
  <c r="J177" i="16"/>
  <c r="M177" i="16"/>
  <c r="J178" i="16"/>
  <c r="M178" i="16"/>
  <c r="J179" i="16"/>
  <c r="M179" i="16"/>
  <c r="J180" i="16"/>
  <c r="M180" i="16"/>
  <c r="J181" i="16"/>
  <c r="M181" i="16"/>
  <c r="J182" i="16"/>
  <c r="M182" i="16"/>
  <c r="J183" i="16"/>
  <c r="M183" i="16"/>
  <c r="J184" i="16"/>
  <c r="M184" i="16"/>
  <c r="J185" i="16"/>
  <c r="M185" i="16"/>
  <c r="BM49" i="6" l="1"/>
  <c r="BL49" i="6"/>
  <c r="CG49" i="6" s="1"/>
  <c r="BL42" i="6"/>
  <c r="CG42" i="6" s="1"/>
  <c r="CE14" i="6" l="1"/>
  <c r="ES48" i="6" l="1"/>
  <c r="ES45" i="6"/>
  <c r="ES47" i="6"/>
  <c r="CK14" i="5"/>
  <c r="BI49" i="6" l="1"/>
  <c r="BM42" i="6"/>
  <c r="CF42" i="6" s="1"/>
  <c r="ES42" i="6" s="1"/>
  <c r="BI35" i="6"/>
  <c r="BM28" i="6"/>
  <c r="CF28" i="6" s="1"/>
  <c r="ES28" i="6" s="1"/>
  <c r="BS39" i="6"/>
  <c r="BG39" i="6" l="1"/>
  <c r="CF39" i="6" s="1"/>
  <c r="ES39" i="6" s="1"/>
  <c r="BG46" i="6"/>
  <c r="CF46" i="6" s="1"/>
  <c r="BG35" i="6"/>
  <c r="CF35" i="6" s="1"/>
  <c r="ES35" i="6" s="1"/>
  <c r="BG49" i="6"/>
  <c r="CF49" i="6" s="1"/>
  <c r="CH11" i="6"/>
  <c r="CH12" i="6"/>
  <c r="CH13" i="6"/>
  <c r="CH14" i="6"/>
  <c r="CH24" i="6"/>
  <c r="CH25" i="6"/>
  <c r="CH26" i="6"/>
  <c r="CH27" i="6"/>
  <c r="CH28" i="6"/>
  <c r="CH31" i="6"/>
  <c r="CH33" i="6"/>
  <c r="CH34" i="6"/>
  <c r="CH38" i="6"/>
  <c r="CH40" i="6"/>
  <c r="CH41" i="6"/>
  <c r="CH42" i="6"/>
  <c r="CH45" i="6"/>
  <c r="CH47" i="6"/>
  <c r="CH48" i="6"/>
  <c r="CC15" i="6"/>
  <c r="CC16" i="6"/>
  <c r="CC29" i="6"/>
  <c r="CC30" i="6"/>
  <c r="CC36" i="6"/>
  <c r="CC37" i="6"/>
  <c r="CC43" i="6"/>
  <c r="CC44" i="6"/>
  <c r="CC50" i="6"/>
  <c r="CC51" i="6"/>
  <c r="CC52" i="6"/>
  <c r="CC53" i="6"/>
  <c r="CE12" i="6"/>
  <c r="D44" i="16" l="1"/>
  <c r="ES49" i="6"/>
  <c r="CH35" i="6"/>
  <c r="CE46" i="6"/>
  <c r="CE39" i="6"/>
  <c r="CH39" i="6"/>
  <c r="CH32" i="6"/>
  <c r="CH49" i="6"/>
  <c r="CH46" i="6"/>
  <c r="CC54" i="6"/>
  <c r="ES46" i="6" l="1"/>
  <c r="CH52" i="6"/>
  <c r="BH14" i="5"/>
  <c r="BH13" i="5"/>
  <c r="CJ14" i="5" l="1"/>
  <c r="EV14" i="5" s="1"/>
  <c r="CE38" i="6"/>
  <c r="H536" i="16"/>
  <c r="H537" i="16"/>
  <c r="H538" i="16"/>
  <c r="H539" i="16"/>
  <c r="H540" i="16"/>
  <c r="H541" i="16"/>
  <c r="H542" i="16"/>
  <c r="H543" i="16"/>
  <c r="H544" i="16"/>
  <c r="H545" i="16"/>
  <c r="H546" i="16"/>
  <c r="H548" i="16"/>
  <c r="H549" i="16"/>
  <c r="H550" i="16"/>
  <c r="H551" i="16"/>
  <c r="H552" i="16"/>
  <c r="H553" i="16"/>
  <c r="H554" i="16"/>
  <c r="H555" i="16"/>
  <c r="H556" i="16"/>
  <c r="H557" i="16"/>
  <c r="H558" i="16"/>
  <c r="H560" i="16"/>
  <c r="H561" i="16"/>
  <c r="H562" i="16"/>
  <c r="H563" i="16"/>
  <c r="H564" i="16"/>
  <c r="H565" i="16"/>
  <c r="H566" i="16"/>
  <c r="H567" i="16"/>
  <c r="H568" i="16"/>
  <c r="H569" i="16"/>
  <c r="H570" i="16"/>
  <c r="H572" i="16"/>
  <c r="H573" i="16"/>
  <c r="H574" i="16"/>
  <c r="H575" i="16"/>
  <c r="H576" i="16"/>
  <c r="H577" i="16"/>
  <c r="H578" i="16"/>
  <c r="H579" i="16"/>
  <c r="H580" i="16"/>
  <c r="H581" i="16"/>
  <c r="H582" i="16"/>
  <c r="H584" i="16"/>
  <c r="H585" i="16"/>
  <c r="H586" i="16"/>
  <c r="H587" i="16"/>
  <c r="H588" i="16"/>
  <c r="H589" i="16"/>
  <c r="H590" i="16"/>
  <c r="H591" i="16"/>
  <c r="H592" i="16"/>
  <c r="H593" i="16"/>
  <c r="H594" i="16"/>
  <c r="G376" i="16"/>
  <c r="G377" i="16"/>
  <c r="G378" i="16"/>
  <c r="G379" i="16"/>
  <c r="G380" i="16"/>
  <c r="G381" i="16"/>
  <c r="G382" i="16"/>
  <c r="G383" i="16"/>
  <c r="G384" i="16"/>
  <c r="G385" i="16"/>
  <c r="G386" i="16"/>
  <c r="G388" i="16"/>
  <c r="G389" i="16"/>
  <c r="G390" i="16"/>
  <c r="G391" i="16"/>
  <c r="G392" i="16"/>
  <c r="G393" i="16"/>
  <c r="G394" i="16"/>
  <c r="G395" i="16"/>
  <c r="G396" i="16"/>
  <c r="G397" i="16"/>
  <c r="G398" i="16"/>
  <c r="G400" i="16"/>
  <c r="G401" i="16"/>
  <c r="G402" i="16"/>
  <c r="G403" i="16"/>
  <c r="G404" i="16"/>
  <c r="G405" i="16"/>
  <c r="G406" i="16"/>
  <c r="G407" i="16"/>
  <c r="G408" i="16"/>
  <c r="G409" i="16"/>
  <c r="G410" i="16"/>
  <c r="G412" i="16"/>
  <c r="G413" i="16"/>
  <c r="G414" i="16"/>
  <c r="G415" i="16"/>
  <c r="G416" i="16"/>
  <c r="G417" i="16"/>
  <c r="G418" i="16"/>
  <c r="G419" i="16"/>
  <c r="G420" i="16"/>
  <c r="G421" i="16"/>
  <c r="G422" i="16"/>
  <c r="G364" i="16"/>
  <c r="G365" i="16"/>
  <c r="G366" i="16"/>
  <c r="G367" i="16"/>
  <c r="G368" i="16"/>
  <c r="G369" i="16"/>
  <c r="G370" i="16"/>
  <c r="G371" i="16"/>
  <c r="G372" i="16"/>
  <c r="G373" i="16"/>
  <c r="G374" i="16"/>
  <c r="G535" i="16"/>
  <c r="N222" i="16"/>
  <c r="G411" i="16" s="1"/>
  <c r="N210" i="16"/>
  <c r="G399" i="16" s="1"/>
  <c r="G387" i="16"/>
  <c r="G375" i="16"/>
  <c r="H535" i="16"/>
  <c r="M174" i="16"/>
  <c r="M222" i="16"/>
  <c r="J222" i="16"/>
  <c r="M210" i="16"/>
  <c r="J210" i="16"/>
  <c r="M198" i="16"/>
  <c r="M186" i="16"/>
  <c r="H583" i="16" l="1"/>
  <c r="H559" i="16"/>
  <c r="G363" i="16"/>
  <c r="H571" i="16"/>
  <c r="H547" i="16"/>
  <c r="CI46" i="6" l="1"/>
  <c r="CI47" i="6"/>
  <c r="CI48" i="6"/>
  <c r="CI49" i="6"/>
  <c r="CI45" i="6"/>
  <c r="CI39" i="6"/>
  <c r="ET39" i="6" s="1"/>
  <c r="CI40" i="6"/>
  <c r="ET40" i="6" s="1"/>
  <c r="CI41" i="6"/>
  <c r="ET41" i="6" s="1"/>
  <c r="CI42" i="6"/>
  <c r="ET42" i="6" s="1"/>
  <c r="CI32" i="6"/>
  <c r="ET32" i="6" s="1"/>
  <c r="CI34" i="6"/>
  <c r="ET34" i="6" s="1"/>
  <c r="CI35" i="6"/>
  <c r="ET35" i="6" s="1"/>
  <c r="CI31" i="6"/>
  <c r="ET31" i="6" s="1"/>
  <c r="CI25" i="6"/>
  <c r="CI26" i="6"/>
  <c r="ET26" i="6" s="1"/>
  <c r="CI28" i="6"/>
  <c r="ET28" i="6" s="1"/>
  <c r="CI24" i="6"/>
  <c r="ET24" i="6" s="1"/>
  <c r="CI13" i="6"/>
  <c r="ET13" i="6" s="1"/>
  <c r="CI12" i="6"/>
  <c r="ET12" i="6" s="1"/>
  <c r="F383" i="16" l="1"/>
  <c r="ET25" i="6"/>
  <c r="F395" i="16"/>
  <c r="F414" i="16"/>
  <c r="F583" i="16"/>
  <c r="G583" i="16" s="1"/>
  <c r="F390" i="16"/>
  <c r="F559" i="16"/>
  <c r="G559" i="16" s="1"/>
  <c r="F402" i="16"/>
  <c r="F547" i="16"/>
  <c r="G547" i="16" s="1"/>
  <c r="J190" i="16"/>
  <c r="ET48" i="6"/>
  <c r="ET47" i="6"/>
  <c r="ET45" i="6"/>
  <c r="ET49" i="6"/>
  <c r="ET46" i="6"/>
  <c r="J174" i="16"/>
  <c r="CI14" i="6"/>
  <c r="ET14" i="6" s="1"/>
  <c r="CI27" i="6"/>
  <c r="ET27" i="6" s="1"/>
  <c r="CE25" i="6"/>
  <c r="E375" i="16" s="1"/>
  <c r="CE26" i="6"/>
  <c r="BL52" i="6" l="1"/>
  <c r="BM52" i="6"/>
  <c r="BM30" i="6"/>
  <c r="BL30" i="6"/>
  <c r="BG52" i="6" l="1"/>
  <c r="F33" i="16" l="1"/>
  <c r="E33" i="16"/>
  <c r="BH11" i="6"/>
  <c r="CG11" i="6" l="1"/>
  <c r="ES11" i="6" s="1"/>
  <c r="CE13" i="6"/>
  <c r="CE24" i="6"/>
  <c r="CE27" i="6"/>
  <c r="CE28" i="6"/>
  <c r="CE31" i="6"/>
  <c r="H198" i="16" s="1"/>
  <c r="J198" i="16" s="1"/>
  <c r="CE32" i="6"/>
  <c r="CE33" i="6"/>
  <c r="CE34" i="6"/>
  <c r="CE35" i="6"/>
  <c r="CE41" i="6"/>
  <c r="CE42" i="6"/>
  <c r="CE45" i="6"/>
  <c r="CE47" i="6"/>
  <c r="CE48" i="6"/>
  <c r="CE49" i="6"/>
  <c r="H186" i="16" l="1"/>
  <c r="J186" i="16" s="1"/>
  <c r="E387" i="16"/>
  <c r="CI11" i="6"/>
  <c r="ET11" i="6" s="1"/>
  <c r="G357" i="16"/>
  <c r="H527" i="16" s="1"/>
  <c r="G358" i="16"/>
  <c r="H528" i="16" s="1"/>
  <c r="G359" i="16"/>
  <c r="H529" i="16" s="1"/>
  <c r="G345" i="16"/>
  <c r="G346" i="16"/>
  <c r="H516" i="16" s="1"/>
  <c r="G333" i="16"/>
  <c r="H503" i="16" s="1"/>
  <c r="G334" i="16"/>
  <c r="H504" i="16" s="1"/>
  <c r="G335" i="16"/>
  <c r="H505" i="16" s="1"/>
  <c r="G321" i="16"/>
  <c r="H491" i="16" s="1"/>
  <c r="G322" i="16"/>
  <c r="H492" i="16" s="1"/>
  <c r="G310" i="16"/>
  <c r="H481" i="16" s="1"/>
  <c r="G309" i="16"/>
  <c r="H480" i="16" s="1"/>
  <c r="N157" i="16"/>
  <c r="G347" i="16" s="1"/>
  <c r="H517" i="16" s="1"/>
  <c r="N133" i="16"/>
  <c r="G323" i="16" s="1"/>
  <c r="H493" i="16" s="1"/>
  <c r="N121" i="16"/>
  <c r="G311" i="16" s="1"/>
  <c r="F371" i="16" l="1"/>
  <c r="AA53" i="6"/>
  <c r="Z53" i="6"/>
  <c r="Z52" i="6"/>
  <c r="Z51" i="6"/>
  <c r="Z50" i="6"/>
  <c r="AA46" i="6"/>
  <c r="AA45" i="6"/>
  <c r="AA44" i="6"/>
  <c r="Z44" i="6"/>
  <c r="AA43" i="6"/>
  <c r="Z43" i="6"/>
  <c r="AA37" i="6"/>
  <c r="Z37" i="6"/>
  <c r="AA36" i="6"/>
  <c r="Z36" i="6"/>
  <c r="AA30" i="6"/>
  <c r="Z30" i="6"/>
  <c r="AA29" i="6"/>
  <c r="Z29" i="6"/>
  <c r="AA16" i="6"/>
  <c r="Z16" i="6"/>
  <c r="AA15" i="6"/>
  <c r="AA52" i="6" l="1"/>
  <c r="AA54" i="6" s="1"/>
  <c r="AA50" i="6"/>
  <c r="Z54" i="6"/>
  <c r="AA51" i="6"/>
  <c r="BE13" i="5" l="1"/>
  <c r="BD13" i="5" l="1"/>
  <c r="BC11" i="6" l="1"/>
  <c r="BC12" i="6"/>
  <c r="BC13" i="6"/>
  <c r="BC14" i="6"/>
  <c r="BC24" i="6"/>
  <c r="BC26" i="6"/>
  <c r="BC27" i="6"/>
  <c r="BC28" i="6"/>
  <c r="BC31" i="6"/>
  <c r="BC32" i="6"/>
  <c r="BC33" i="6"/>
  <c r="BE33" i="6" s="1"/>
  <c r="BC34" i="6"/>
  <c r="BE34" i="6" s="1"/>
  <c r="BC35" i="6"/>
  <c r="BC39" i="6"/>
  <c r="BC40" i="6"/>
  <c r="BC41" i="6"/>
  <c r="BE41" i="6" s="1"/>
  <c r="BC42" i="6"/>
  <c r="BC46" i="6"/>
  <c r="BC47" i="6"/>
  <c r="BC48" i="6"/>
  <c r="BC49" i="6"/>
  <c r="BB11" i="6"/>
  <c r="BB14" i="6"/>
  <c r="BB24" i="6"/>
  <c r="BB25" i="6"/>
  <c r="BB26" i="6"/>
  <c r="BB28" i="6"/>
  <c r="BB31" i="6"/>
  <c r="BB34" i="6"/>
  <c r="BB35" i="6"/>
  <c r="BB38" i="6"/>
  <c r="BB39" i="6"/>
  <c r="BB41" i="6"/>
  <c r="BB42" i="6"/>
  <c r="BB45" i="6"/>
  <c r="BB48" i="6"/>
  <c r="BB10" i="6"/>
  <c r="BD14" i="5"/>
  <c r="AO33" i="6"/>
  <c r="BB33" i="6" s="1"/>
  <c r="BA46" i="6"/>
  <c r="BB46" i="6"/>
  <c r="AY52" i="6"/>
  <c r="BA24" i="6"/>
  <c r="BD24" i="6" s="1"/>
  <c r="BC13" i="5"/>
  <c r="BF13" i="5" s="1"/>
  <c r="I13" i="5"/>
  <c r="AW40" i="6"/>
  <c r="I155" i="16"/>
  <c r="J155" i="16" s="1"/>
  <c r="I131" i="16"/>
  <c r="J131" i="16" s="1"/>
  <c r="I143" i="16"/>
  <c r="J143" i="16" s="1"/>
  <c r="H27" i="16"/>
  <c r="H24" i="16"/>
  <c r="H25" i="16"/>
  <c r="H26" i="16"/>
  <c r="H28" i="16"/>
  <c r="H18" i="16"/>
  <c r="H19" i="16"/>
  <c r="H20" i="16"/>
  <c r="H21" i="16"/>
  <c r="H22" i="16"/>
  <c r="BE14" i="5"/>
  <c r="BC14" i="5"/>
  <c r="BF14" i="5" s="1"/>
  <c r="I166" i="16"/>
  <c r="J166" i="16" s="1"/>
  <c r="I165" i="16"/>
  <c r="J165" i="16" s="1"/>
  <c r="I164" i="16"/>
  <c r="J164" i="16" s="1"/>
  <c r="I154" i="16"/>
  <c r="J154" i="16" s="1"/>
  <c r="I153" i="16"/>
  <c r="J153" i="16" s="1"/>
  <c r="I151" i="16"/>
  <c r="J151" i="16" s="1"/>
  <c r="I152" i="16"/>
  <c r="J152" i="16" s="1"/>
  <c r="I142" i="16"/>
  <c r="J142" i="16" s="1"/>
  <c r="I141" i="16"/>
  <c r="J141" i="16" s="1"/>
  <c r="I140" i="16"/>
  <c r="J140" i="16" s="1"/>
  <c r="I130" i="16"/>
  <c r="J130" i="16" s="1"/>
  <c r="I129" i="16"/>
  <c r="J129" i="16" s="1"/>
  <c r="I118" i="16"/>
  <c r="J118" i="16" s="1"/>
  <c r="I117" i="16"/>
  <c r="J117" i="16" s="1"/>
  <c r="I116" i="16"/>
  <c r="J116" i="16" s="1"/>
  <c r="G356" i="16"/>
  <c r="H526" i="16" s="1"/>
  <c r="H515" i="16"/>
  <c r="G308" i="16"/>
  <c r="H479" i="16" s="1"/>
  <c r="G344" i="16"/>
  <c r="H514" i="16" s="1"/>
  <c r="G332" i="16"/>
  <c r="H502" i="16" s="1"/>
  <c r="G320" i="16"/>
  <c r="H490" i="16" s="1"/>
  <c r="G355" i="16"/>
  <c r="H525" i="16" s="1"/>
  <c r="G343" i="16"/>
  <c r="H513" i="16" s="1"/>
  <c r="G331" i="16"/>
  <c r="H501" i="16" s="1"/>
  <c r="G319" i="16"/>
  <c r="H489" i="16" s="1"/>
  <c r="G306" i="16"/>
  <c r="H477" i="16" s="1"/>
  <c r="G307" i="16"/>
  <c r="H478" i="16" s="1"/>
  <c r="BA38" i="6"/>
  <c r="BD38" i="6" s="1"/>
  <c r="AW12" i="6"/>
  <c r="H524" i="16"/>
  <c r="H512" i="16"/>
  <c r="G330" i="16"/>
  <c r="H500" i="16" s="1"/>
  <c r="G318" i="16"/>
  <c r="H488" i="16" s="1"/>
  <c r="J127" i="16"/>
  <c r="J128" i="16"/>
  <c r="J139" i="16"/>
  <c r="BA10" i="6"/>
  <c r="J158" i="16"/>
  <c r="J156" i="16"/>
  <c r="J157" i="16"/>
  <c r="J159" i="16"/>
  <c r="J160" i="16"/>
  <c r="J161" i="16"/>
  <c r="J162" i="16"/>
  <c r="J163" i="16"/>
  <c r="J146" i="16"/>
  <c r="J147" i="16"/>
  <c r="J148" i="16"/>
  <c r="J149" i="16"/>
  <c r="J150" i="16"/>
  <c r="BA35" i="6"/>
  <c r="BD35" i="6" s="1"/>
  <c r="AO30" i="6"/>
  <c r="BA25" i="6"/>
  <c r="BD25" i="6" s="1"/>
  <c r="AN52" i="6"/>
  <c r="AN53" i="6"/>
  <c r="BG13" i="5"/>
  <c r="AS47" i="6"/>
  <c r="BB47" i="6" s="1"/>
  <c r="BA26" i="6"/>
  <c r="BD26" i="6" s="1"/>
  <c r="AK32" i="6"/>
  <c r="AK52" i="6" s="1"/>
  <c r="AA14" i="5"/>
  <c r="AA13" i="5"/>
  <c r="Z14" i="5"/>
  <c r="Z13" i="5"/>
  <c r="Y14" i="5"/>
  <c r="AB14" i="5" s="1"/>
  <c r="Y13" i="5"/>
  <c r="AB13" i="5" s="1"/>
  <c r="BA31" i="6"/>
  <c r="BD31" i="6" s="1"/>
  <c r="BA34" i="6"/>
  <c r="BD34" i="6" s="1"/>
  <c r="BA39" i="6"/>
  <c r="BD39" i="6" s="1"/>
  <c r="BA41" i="6"/>
  <c r="BD41" i="6" s="1"/>
  <c r="BA45" i="6"/>
  <c r="BD45" i="6" s="1"/>
  <c r="BA48" i="6"/>
  <c r="BD48" i="6" s="1"/>
  <c r="AL52" i="6"/>
  <c r="AF10" i="6"/>
  <c r="AL53" i="6"/>
  <c r="G624" i="16"/>
  <c r="G623" i="16"/>
  <c r="G622" i="16"/>
  <c r="G621" i="16"/>
  <c r="G620" i="16"/>
  <c r="G619" i="16"/>
  <c r="G618" i="16"/>
  <c r="G617" i="16"/>
  <c r="G616" i="16"/>
  <c r="G615" i="16"/>
  <c r="G614" i="16"/>
  <c r="G613" i="16"/>
  <c r="G609" i="16"/>
  <c r="G608" i="16"/>
  <c r="G607" i="16"/>
  <c r="G606" i="16"/>
  <c r="G605" i="16"/>
  <c r="G604" i="16"/>
  <c r="G603" i="16"/>
  <c r="G602" i="16"/>
  <c r="G601" i="16"/>
  <c r="G600" i="16"/>
  <c r="G599" i="16"/>
  <c r="G598" i="16"/>
  <c r="G467" i="16"/>
  <c r="G466" i="16"/>
  <c r="G465" i="16"/>
  <c r="G464" i="16"/>
  <c r="G463" i="16"/>
  <c r="G462" i="16"/>
  <c r="G461" i="16"/>
  <c r="G460" i="16"/>
  <c r="G459" i="16"/>
  <c r="G458" i="16"/>
  <c r="G457" i="16"/>
  <c r="G456" i="16"/>
  <c r="M263" i="16"/>
  <c r="J263" i="16"/>
  <c r="M262" i="16"/>
  <c r="J262" i="16"/>
  <c r="M261" i="16"/>
  <c r="J261" i="16"/>
  <c r="M260" i="16"/>
  <c r="J260" i="16"/>
  <c r="M259" i="16"/>
  <c r="J259" i="16"/>
  <c r="M258" i="16"/>
  <c r="J258" i="16"/>
  <c r="M257" i="16"/>
  <c r="J257" i="16"/>
  <c r="M256" i="16"/>
  <c r="J256" i="16"/>
  <c r="M255" i="16"/>
  <c r="J255" i="16"/>
  <c r="M254" i="16"/>
  <c r="J254" i="16"/>
  <c r="M253" i="16"/>
  <c r="J253" i="16"/>
  <c r="M252" i="16"/>
  <c r="J252" i="16"/>
  <c r="M248" i="16"/>
  <c r="J248" i="16"/>
  <c r="M247" i="16"/>
  <c r="J247" i="16"/>
  <c r="M246" i="16"/>
  <c r="J246" i="16"/>
  <c r="M245" i="16"/>
  <c r="J245" i="16"/>
  <c r="M244" i="16"/>
  <c r="J244" i="16"/>
  <c r="M243" i="16"/>
  <c r="J243" i="16"/>
  <c r="M242" i="16"/>
  <c r="J242" i="16"/>
  <c r="M241" i="16"/>
  <c r="J241" i="16"/>
  <c r="M240" i="16"/>
  <c r="J240" i="16"/>
  <c r="M239" i="16"/>
  <c r="J239" i="16"/>
  <c r="M238" i="16"/>
  <c r="J238" i="16"/>
  <c r="M237" i="16"/>
  <c r="J237" i="16"/>
  <c r="M169" i="16"/>
  <c r="J169" i="16"/>
  <c r="M168" i="16"/>
  <c r="J168" i="16"/>
  <c r="M167" i="16"/>
  <c r="J167" i="16"/>
  <c r="M166" i="16"/>
  <c r="M165" i="16"/>
  <c r="M164" i="16"/>
  <c r="M163" i="16"/>
  <c r="M162" i="16"/>
  <c r="M161" i="16"/>
  <c r="M160" i="16"/>
  <c r="M159" i="16"/>
  <c r="M158" i="16"/>
  <c r="M157" i="16"/>
  <c r="M156" i="16"/>
  <c r="M155" i="16"/>
  <c r="M154" i="16"/>
  <c r="M153" i="16"/>
  <c r="M152" i="16"/>
  <c r="M151" i="16"/>
  <c r="M150" i="16"/>
  <c r="M149" i="16"/>
  <c r="M148" i="16"/>
  <c r="M147" i="16"/>
  <c r="M146" i="16"/>
  <c r="M145" i="16"/>
  <c r="J145" i="16"/>
  <c r="M144" i="16"/>
  <c r="J144" i="16"/>
  <c r="M143" i="16"/>
  <c r="M142" i="16"/>
  <c r="M141" i="16"/>
  <c r="M140" i="16"/>
  <c r="M139" i="16"/>
  <c r="M138" i="16"/>
  <c r="J138" i="16"/>
  <c r="M137" i="16"/>
  <c r="J137" i="16"/>
  <c r="M136" i="16"/>
  <c r="J136" i="16"/>
  <c r="M135" i="16"/>
  <c r="J135" i="16"/>
  <c r="M134" i="16"/>
  <c r="J134" i="16"/>
  <c r="M133" i="16"/>
  <c r="J133" i="16"/>
  <c r="M132" i="16"/>
  <c r="J132" i="16"/>
  <c r="M131" i="16"/>
  <c r="M130" i="16"/>
  <c r="M129" i="16"/>
  <c r="M128" i="16"/>
  <c r="M127" i="16"/>
  <c r="M126" i="16"/>
  <c r="J126" i="16"/>
  <c r="M125" i="16"/>
  <c r="J125" i="16"/>
  <c r="M124" i="16"/>
  <c r="J124" i="16"/>
  <c r="M123" i="16"/>
  <c r="J123" i="16"/>
  <c r="M122" i="16"/>
  <c r="J122" i="16"/>
  <c r="M121" i="16"/>
  <c r="J121" i="16"/>
  <c r="M120" i="16"/>
  <c r="J120" i="16"/>
  <c r="M119" i="16"/>
  <c r="J119" i="16"/>
  <c r="M118" i="16"/>
  <c r="M117" i="16"/>
  <c r="M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0" i="16"/>
  <c r="H39" i="16"/>
  <c r="H38" i="16"/>
  <c r="H37" i="16"/>
  <c r="H36" i="16"/>
  <c r="H34" i="16"/>
  <c r="H33" i="16"/>
  <c r="H29" i="16"/>
  <c r="H23" i="16"/>
  <c r="H14" i="16"/>
  <c r="H13" i="16"/>
  <c r="H12" i="16"/>
  <c r="H11" i="16"/>
  <c r="H10" i="16"/>
  <c r="H9" i="16"/>
  <c r="T29" i="7"/>
  <c r="EQ50" i="6"/>
  <c r="EO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Q42" i="6"/>
  <c r="EP42" i="6"/>
  <c r="EO42" i="6"/>
  <c r="EN42" i="6"/>
  <c r="EM42" i="6"/>
  <c r="EP41" i="6"/>
  <c r="EO41" i="6"/>
  <c r="EN41" i="6"/>
  <c r="EQ40" i="6"/>
  <c r="EP40" i="6"/>
  <c r="EO40" i="6"/>
  <c r="EN40" i="6"/>
  <c r="EM40" i="6"/>
  <c r="EQ39" i="6"/>
  <c r="EP39" i="6"/>
  <c r="EO39" i="6"/>
  <c r="EN39" i="6"/>
  <c r="EM39" i="6"/>
  <c r="EO38" i="6"/>
  <c r="EQ38" i="6" s="1"/>
  <c r="EQ43" i="6" s="1"/>
  <c r="EN38" i="6"/>
  <c r="EM38" i="6"/>
  <c r="EM43" i="6" s="1"/>
  <c r="EQ36" i="6"/>
  <c r="EO36" i="6"/>
  <c r="EQ35" i="6"/>
  <c r="EP35" i="6"/>
  <c r="EO35" i="6"/>
  <c r="EN35" i="6"/>
  <c r="EM35" i="6"/>
  <c r="EP34" i="6"/>
  <c r="EM34" i="6"/>
  <c r="EQ33" i="6"/>
  <c r="EP33" i="6"/>
  <c r="EO33" i="6"/>
  <c r="EN33" i="6"/>
  <c r="EM33" i="6"/>
  <c r="EQ32" i="6"/>
  <c r="EP32" i="6"/>
  <c r="EO32" i="6"/>
  <c r="EN32" i="6"/>
  <c r="EM32" i="6"/>
  <c r="EQ31" i="6"/>
  <c r="EP31" i="6"/>
  <c r="EO31" i="6"/>
  <c r="EN31" i="6"/>
  <c r="EM31" i="6"/>
  <c r="EQ29" i="6"/>
  <c r="EO29" i="6"/>
  <c r="EQ28" i="6"/>
  <c r="EP28" i="6"/>
  <c r="EO28" i="6"/>
  <c r="EN28" i="6"/>
  <c r="EM28" i="6"/>
  <c r="EQ27" i="6"/>
  <c r="EP27" i="6"/>
  <c r="EO27" i="6"/>
  <c r="EN27" i="6"/>
  <c r="EM27" i="6"/>
  <c r="EQ26" i="6"/>
  <c r="EP26" i="6"/>
  <c r="EO26" i="6"/>
  <c r="EN26" i="6"/>
  <c r="EM26" i="6"/>
  <c r="EQ25" i="6"/>
  <c r="EP25" i="6"/>
  <c r="EO25" i="6"/>
  <c r="EN25" i="6"/>
  <c r="EM25" i="6"/>
  <c r="EQ24" i="6"/>
  <c r="EP24" i="6"/>
  <c r="EO24" i="6"/>
  <c r="EN24" i="6"/>
  <c r="EM24" i="6"/>
  <c r="EQ14" i="6"/>
  <c r="EP14" i="6"/>
  <c r="EO14" i="6"/>
  <c r="EN14" i="6"/>
  <c r="EM14" i="6"/>
  <c r="EP13" i="6"/>
  <c r="EO13" i="6"/>
  <c r="EN13" i="6"/>
  <c r="EQ12" i="6"/>
  <c r="EP12" i="6"/>
  <c r="EO12" i="6"/>
  <c r="EN12" i="6"/>
  <c r="EM12" i="6"/>
  <c r="EQ11" i="6"/>
  <c r="EP11" i="6"/>
  <c r="EO11" i="6"/>
  <c r="EN11" i="6"/>
  <c r="EM11" i="6"/>
  <c r="EO10" i="6"/>
  <c r="EQ10" i="6" s="1"/>
  <c r="EQ15" i="6" s="1"/>
  <c r="EN10" i="6"/>
  <c r="EM10" i="6"/>
  <c r="EM15" i="6" s="1"/>
  <c r="DM49" i="6"/>
  <c r="DL49" i="6"/>
  <c r="DK49" i="6"/>
  <c r="DJ49" i="6"/>
  <c r="DM48" i="6"/>
  <c r="DL48" i="6"/>
  <c r="DK48" i="6"/>
  <c r="DJ48" i="6"/>
  <c r="DM47" i="6"/>
  <c r="DL47" i="6"/>
  <c r="DK47" i="6"/>
  <c r="DJ47" i="6"/>
  <c r="DM46" i="6"/>
  <c r="DL46" i="6"/>
  <c r="DK46" i="6"/>
  <c r="DJ46" i="6"/>
  <c r="DM45" i="6"/>
  <c r="DL45" i="6"/>
  <c r="DK45" i="6"/>
  <c r="DJ45" i="6"/>
  <c r="DM42" i="6"/>
  <c r="DL42" i="6"/>
  <c r="DK42" i="6"/>
  <c r="DJ42" i="6"/>
  <c r="DL41" i="6"/>
  <c r="DK41" i="6"/>
  <c r="DJ41" i="6"/>
  <c r="DM40" i="6"/>
  <c r="DL40" i="6"/>
  <c r="DK40" i="6"/>
  <c r="DJ40" i="6"/>
  <c r="DM39" i="6"/>
  <c r="DL39" i="6"/>
  <c r="DK39" i="6"/>
  <c r="DJ39" i="6"/>
  <c r="DK38" i="6"/>
  <c r="DM38" i="6" s="1"/>
  <c r="DM43" i="6" s="1"/>
  <c r="DM35" i="6"/>
  <c r="DL35" i="6"/>
  <c r="DK35" i="6"/>
  <c r="DJ35" i="6"/>
  <c r="DL34" i="6"/>
  <c r="DM33" i="6"/>
  <c r="DL33" i="6"/>
  <c r="DK33" i="6"/>
  <c r="DJ33" i="6"/>
  <c r="DM32" i="6"/>
  <c r="DL32" i="6"/>
  <c r="DK32" i="6"/>
  <c r="DJ32" i="6"/>
  <c r="DM31" i="6"/>
  <c r="DL31" i="6"/>
  <c r="DK31" i="6"/>
  <c r="DJ31" i="6"/>
  <c r="DM28" i="6"/>
  <c r="DL28" i="6"/>
  <c r="DK28" i="6"/>
  <c r="DJ28" i="6"/>
  <c r="DM27" i="6"/>
  <c r="DL27" i="6"/>
  <c r="DK27" i="6"/>
  <c r="DJ27" i="6"/>
  <c r="DM26" i="6"/>
  <c r="DL26" i="6"/>
  <c r="DK26" i="6"/>
  <c r="DJ26" i="6"/>
  <c r="DM25" i="6"/>
  <c r="DL25" i="6"/>
  <c r="DK25" i="6"/>
  <c r="DJ25" i="6"/>
  <c r="DM24" i="6"/>
  <c r="DL24" i="6"/>
  <c r="DK24" i="6"/>
  <c r="DJ24" i="6"/>
  <c r="DM14" i="6"/>
  <c r="DK14" i="6"/>
  <c r="DK13" i="6"/>
  <c r="DM12" i="6"/>
  <c r="DK12" i="6"/>
  <c r="DM11" i="6"/>
  <c r="DK11" i="6"/>
  <c r="DK10" i="6"/>
  <c r="DM15" i="6" s="1"/>
  <c r="CI51" i="6"/>
  <c r="CI44" i="6"/>
  <c r="CI37" i="6"/>
  <c r="CI30" i="6"/>
  <c r="CI53" i="6"/>
  <c r="CI52" i="6"/>
  <c r="EL53" i="6"/>
  <c r="EK53" i="6"/>
  <c r="EJ53" i="6"/>
  <c r="EI53" i="6"/>
  <c r="EH53" i="6"/>
  <c r="EG53" i="6"/>
  <c r="EF53" i="6"/>
  <c r="EE53" i="6"/>
  <c r="ED53" i="6"/>
  <c r="EC53" i="6"/>
  <c r="EB53" i="6"/>
  <c r="EA53" i="6"/>
  <c r="DZ53" i="6"/>
  <c r="DY53" i="6"/>
  <c r="DX53" i="6"/>
  <c r="DW53" i="6"/>
  <c r="DV53" i="6"/>
  <c r="DU53" i="6"/>
  <c r="DT53" i="6"/>
  <c r="DS53" i="6"/>
  <c r="DR53" i="6"/>
  <c r="DQ53" i="6"/>
  <c r="DP53" i="6"/>
  <c r="DO53" i="6"/>
  <c r="DN53" i="6"/>
  <c r="DH53" i="6"/>
  <c r="DG53" i="6"/>
  <c r="DF53" i="6"/>
  <c r="DE53" i="6"/>
  <c r="DD53" i="6"/>
  <c r="DC53" i="6"/>
  <c r="DB53" i="6"/>
  <c r="DA53" i="6"/>
  <c r="CZ53" i="6"/>
  <c r="CY53" i="6"/>
  <c r="CX53" i="6"/>
  <c r="CW53" i="6"/>
  <c r="CV53" i="6"/>
  <c r="CU53" i="6"/>
  <c r="CT53" i="6"/>
  <c r="CS53" i="6"/>
  <c r="CR53" i="6"/>
  <c r="CQ53" i="6"/>
  <c r="CP53" i="6"/>
  <c r="CO53" i="6"/>
  <c r="CN53" i="6"/>
  <c r="CM53" i="6"/>
  <c r="CL53" i="6"/>
  <c r="CK53" i="6"/>
  <c r="CD53" i="6"/>
  <c r="CB53" i="6"/>
  <c r="CA53" i="6"/>
  <c r="BZ53" i="6"/>
  <c r="BY53" i="6"/>
  <c r="BW53" i="6"/>
  <c r="BV53" i="6"/>
  <c r="BU53" i="6"/>
  <c r="BS53" i="6"/>
  <c r="BQ53" i="6"/>
  <c r="BP53" i="6"/>
  <c r="BO53" i="6"/>
  <c r="BN53" i="6"/>
  <c r="BM53" i="6"/>
  <c r="BL53" i="6"/>
  <c r="BK53" i="6"/>
  <c r="BJ53" i="6"/>
  <c r="BI53" i="6"/>
  <c r="BH53" i="6"/>
  <c r="BG53" i="6"/>
  <c r="AY53" i="6"/>
  <c r="AX53" i="6"/>
  <c r="AW53" i="6"/>
  <c r="AV53" i="6"/>
  <c r="AU53" i="6"/>
  <c r="AT53" i="6"/>
  <c r="AS53" i="6"/>
  <c r="AR53" i="6"/>
  <c r="AQ53" i="6"/>
  <c r="AP53" i="6"/>
  <c r="AO53" i="6"/>
  <c r="AM53" i="6"/>
  <c r="AJ53" i="6"/>
  <c r="AH53" i="6"/>
  <c r="AG53" i="6"/>
  <c r="AE53" i="6"/>
  <c r="AD53" i="6"/>
  <c r="AC53" i="6"/>
  <c r="AB53" i="6"/>
  <c r="Y53" i="6"/>
  <c r="X53" i="6"/>
  <c r="W53" i="6"/>
  <c r="V53" i="6"/>
  <c r="U53" i="6"/>
  <c r="T53" i="6"/>
  <c r="S53" i="6"/>
  <c r="R53" i="6"/>
  <c r="Q53" i="6"/>
  <c r="P53" i="6"/>
  <c r="O53" i="6"/>
  <c r="N53" i="6"/>
  <c r="M53" i="6"/>
  <c r="L53" i="6"/>
  <c r="K53" i="6"/>
  <c r="J53" i="6"/>
  <c r="I53" i="6"/>
  <c r="EL52" i="6"/>
  <c r="EK52" i="6"/>
  <c r="EJ52" i="6"/>
  <c r="EI52" i="6"/>
  <c r="EH52" i="6"/>
  <c r="EG52" i="6"/>
  <c r="EF52" i="6"/>
  <c r="EE52" i="6"/>
  <c r="ED52" i="6"/>
  <c r="EC52" i="6"/>
  <c r="EB52" i="6"/>
  <c r="EA52" i="6"/>
  <c r="DZ52" i="6"/>
  <c r="DY52" i="6"/>
  <c r="DX52" i="6"/>
  <c r="DW52" i="6"/>
  <c r="DV52" i="6"/>
  <c r="DU52" i="6"/>
  <c r="DT52" i="6"/>
  <c r="DS52" i="6"/>
  <c r="DR52" i="6"/>
  <c r="DQ52" i="6"/>
  <c r="DP52" i="6"/>
  <c r="DO52" i="6"/>
  <c r="CB52" i="6"/>
  <c r="CA52" i="6"/>
  <c r="BZ52" i="6"/>
  <c r="BY52" i="6"/>
  <c r="BW52" i="6"/>
  <c r="BV52" i="6"/>
  <c r="BU52" i="6"/>
  <c r="BS52" i="6"/>
  <c r="BQ52" i="6"/>
  <c r="BP52" i="6"/>
  <c r="BO52" i="6"/>
  <c r="BN52" i="6"/>
  <c r="BK52" i="6"/>
  <c r="BJ52" i="6"/>
  <c r="BI52" i="6"/>
  <c r="BH52" i="6"/>
  <c r="AX52" i="6"/>
  <c r="AW52" i="6"/>
  <c r="AT52" i="6"/>
  <c r="AS52" i="6"/>
  <c r="AR52" i="6"/>
  <c r="AP52" i="6"/>
  <c r="AO52" i="6"/>
  <c r="AM52" i="6"/>
  <c r="AJ52" i="6"/>
  <c r="AH52" i="6"/>
  <c r="AG52" i="6"/>
  <c r="AF52" i="6"/>
  <c r="AB52" i="6"/>
  <c r="Y52" i="6"/>
  <c r="X52" i="6"/>
  <c r="W52" i="6"/>
  <c r="U52" i="6"/>
  <c r="S52" i="6"/>
  <c r="Q52" i="6"/>
  <c r="N52" i="6"/>
  <c r="M52" i="6"/>
  <c r="L52" i="6"/>
  <c r="J52" i="6"/>
  <c r="I52" i="6"/>
  <c r="H53" i="6"/>
  <c r="H52" i="6"/>
  <c r="AI27" i="6"/>
  <c r="BB27" i="6" s="1"/>
  <c r="AI13" i="6"/>
  <c r="BA13" i="6" s="1"/>
  <c r="DN51" i="6"/>
  <c r="DH51" i="6"/>
  <c r="DG51" i="6"/>
  <c r="DF51" i="6"/>
  <c r="DE51" i="6"/>
  <c r="DD51" i="6"/>
  <c r="DC51" i="6"/>
  <c r="DB51" i="6"/>
  <c r="DA51" i="6"/>
  <c r="CZ51" i="6"/>
  <c r="CY51" i="6"/>
  <c r="CX51" i="6"/>
  <c r="CW51" i="6"/>
  <c r="CV51" i="6"/>
  <c r="CU51" i="6"/>
  <c r="CT51" i="6"/>
  <c r="CS51" i="6"/>
  <c r="CR51" i="6"/>
  <c r="CQ51" i="6"/>
  <c r="CP51" i="6"/>
  <c r="CO51" i="6"/>
  <c r="CN51" i="6"/>
  <c r="CM51" i="6"/>
  <c r="CL51" i="6"/>
  <c r="CK51" i="6"/>
  <c r="CD51" i="6"/>
  <c r="ER51" i="6" s="1"/>
  <c r="CA51" i="6"/>
  <c r="BZ51" i="6"/>
  <c r="BY51" i="6"/>
  <c r="BW51" i="6"/>
  <c r="BV51" i="6"/>
  <c r="BU51" i="6"/>
  <c r="BS51" i="6"/>
  <c r="BQ51" i="6"/>
  <c r="BP51" i="6"/>
  <c r="BO51" i="6"/>
  <c r="BN51" i="6"/>
  <c r="BM51" i="6"/>
  <c r="BL51" i="6"/>
  <c r="BK51" i="6"/>
  <c r="BJ51" i="6"/>
  <c r="BI51" i="6"/>
  <c r="BH51" i="6"/>
  <c r="BG51" i="6"/>
  <c r="AY51" i="6"/>
  <c r="AX51" i="6"/>
  <c r="AW51" i="6"/>
  <c r="AV51" i="6"/>
  <c r="AU51" i="6"/>
  <c r="AT51" i="6"/>
  <c r="AS51" i="6"/>
  <c r="AR51" i="6"/>
  <c r="AQ51" i="6"/>
  <c r="AP51" i="6"/>
  <c r="AO51" i="6"/>
  <c r="AN51" i="6"/>
  <c r="AM51" i="6"/>
  <c r="AL51" i="6"/>
  <c r="AK51" i="6"/>
  <c r="AJ51" i="6"/>
  <c r="AH51" i="6"/>
  <c r="AG51" i="6"/>
  <c r="AE51" i="6"/>
  <c r="AD51" i="6"/>
  <c r="AC51" i="6"/>
  <c r="AB51" i="6"/>
  <c r="U51" i="6"/>
  <c r="DN50" i="6"/>
  <c r="DH50" i="6"/>
  <c r="EP50" i="6" s="1"/>
  <c r="DG50" i="6"/>
  <c r="DF50" i="6"/>
  <c r="DE50" i="6"/>
  <c r="DD50" i="6"/>
  <c r="DC50" i="6"/>
  <c r="DB50" i="6"/>
  <c r="DA50" i="6"/>
  <c r="CZ50" i="6"/>
  <c r="CY50" i="6"/>
  <c r="CX50" i="6"/>
  <c r="CW50" i="6"/>
  <c r="CV50" i="6"/>
  <c r="CU50" i="6"/>
  <c r="CT50" i="6"/>
  <c r="CS50" i="6"/>
  <c r="CR50" i="6"/>
  <c r="CQ50" i="6"/>
  <c r="CP50" i="6"/>
  <c r="CO50" i="6"/>
  <c r="CN50" i="6"/>
  <c r="CM50" i="6"/>
  <c r="CL50" i="6"/>
  <c r="CK50" i="6"/>
  <c r="CD50" i="6"/>
  <c r="ER50" i="6" s="1"/>
  <c r="CB50" i="6"/>
  <c r="CA50" i="6"/>
  <c r="BZ50" i="6"/>
  <c r="BY50" i="6"/>
  <c r="BW50" i="6"/>
  <c r="BV50" i="6"/>
  <c r="BU50" i="6"/>
  <c r="BS50" i="6"/>
  <c r="BQ50" i="6"/>
  <c r="BP50" i="6"/>
  <c r="BO50" i="6"/>
  <c r="BN50" i="6"/>
  <c r="BM50" i="6"/>
  <c r="BL50" i="6"/>
  <c r="BK50" i="6"/>
  <c r="BJ50" i="6"/>
  <c r="BI50" i="6"/>
  <c r="BH50" i="6"/>
  <c r="BG50" i="6"/>
  <c r="AY50" i="6"/>
  <c r="AX50" i="6"/>
  <c r="AW50" i="6"/>
  <c r="AV50" i="6"/>
  <c r="AU50" i="6"/>
  <c r="AT50" i="6"/>
  <c r="AS50" i="6"/>
  <c r="AR50" i="6"/>
  <c r="AQ50" i="6"/>
  <c r="AP50" i="6"/>
  <c r="AO50" i="6"/>
  <c r="AN50" i="6"/>
  <c r="AM50" i="6"/>
  <c r="AL50" i="6"/>
  <c r="AK50" i="6"/>
  <c r="AJ50" i="6"/>
  <c r="AI50" i="6"/>
  <c r="AH50" i="6"/>
  <c r="AG50" i="6"/>
  <c r="AF50" i="6"/>
  <c r="AE50" i="6"/>
  <c r="AD50" i="6"/>
  <c r="AC50" i="6"/>
  <c r="AB50" i="6"/>
  <c r="U50" i="6"/>
  <c r="AI49" i="6"/>
  <c r="V46" i="6"/>
  <c r="BC45" i="6"/>
  <c r="V45" i="6"/>
  <c r="EL44" i="6"/>
  <c r="EK44" i="6"/>
  <c r="EJ44" i="6"/>
  <c r="EI44" i="6"/>
  <c r="EH44" i="6"/>
  <c r="EG44" i="6"/>
  <c r="EF44" i="6"/>
  <c r="EE44" i="6"/>
  <c r="ED44" i="6"/>
  <c r="EC44" i="6"/>
  <c r="EB44" i="6"/>
  <c r="EA44" i="6"/>
  <c r="DZ44" i="6"/>
  <c r="DY44" i="6"/>
  <c r="DX44" i="6"/>
  <c r="DW44" i="6"/>
  <c r="DV44" i="6"/>
  <c r="DU44" i="6"/>
  <c r="DT44" i="6"/>
  <c r="DS44" i="6"/>
  <c r="DR44" i="6"/>
  <c r="DQ44" i="6"/>
  <c r="DP44" i="6"/>
  <c r="DO44"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D44" i="6"/>
  <c r="ER44" i="6" s="1"/>
  <c r="CB44" i="6"/>
  <c r="CA44" i="6"/>
  <c r="BZ44" i="6"/>
  <c r="BY44" i="6"/>
  <c r="BW44" i="6"/>
  <c r="BV44" i="6"/>
  <c r="BU44" i="6"/>
  <c r="BS44" i="6"/>
  <c r="BQ44" i="6"/>
  <c r="BP44" i="6"/>
  <c r="BO44" i="6"/>
  <c r="BN44" i="6"/>
  <c r="BM44" i="6"/>
  <c r="BL44" i="6"/>
  <c r="BK44" i="6"/>
  <c r="BJ44" i="6"/>
  <c r="BI44" i="6"/>
  <c r="BH44" i="6"/>
  <c r="BG44" i="6"/>
  <c r="AY44" i="6"/>
  <c r="AX44" i="6"/>
  <c r="AW44" i="6"/>
  <c r="AV44" i="6"/>
  <c r="AU44" i="6"/>
  <c r="AT44" i="6"/>
  <c r="AS44" i="6"/>
  <c r="AR44" i="6"/>
  <c r="AQ44" i="6"/>
  <c r="AP44" i="6"/>
  <c r="AO44" i="6"/>
  <c r="AN44" i="6"/>
  <c r="AM44" i="6"/>
  <c r="AL44" i="6"/>
  <c r="AJ44" i="6"/>
  <c r="AH44" i="6"/>
  <c r="AG44" i="6"/>
  <c r="AF44" i="6"/>
  <c r="AE44" i="6"/>
  <c r="AD44" i="6"/>
  <c r="AC44" i="6"/>
  <c r="AB44" i="6"/>
  <c r="V44" i="6"/>
  <c r="U44" i="6"/>
  <c r="S44" i="6"/>
  <c r="Q44" i="6"/>
  <c r="P44" i="6"/>
  <c r="N44" i="6"/>
  <c r="M44" i="6"/>
  <c r="L44" i="6"/>
  <c r="H44" i="6"/>
  <c r="DN43" i="6"/>
  <c r="DH43" i="6"/>
  <c r="DG43" i="6"/>
  <c r="DF43" i="6"/>
  <c r="DE43" i="6"/>
  <c r="DD43" i="6"/>
  <c r="DC43" i="6"/>
  <c r="DB43" i="6"/>
  <c r="DA43" i="6"/>
  <c r="CZ43" i="6"/>
  <c r="CY43" i="6"/>
  <c r="CX43" i="6"/>
  <c r="CW43" i="6"/>
  <c r="CV43" i="6"/>
  <c r="CU43" i="6"/>
  <c r="CT43" i="6"/>
  <c r="CS43" i="6"/>
  <c r="CR43" i="6"/>
  <c r="CQ43" i="6"/>
  <c r="CP43" i="6"/>
  <c r="CO43" i="6"/>
  <c r="CN43" i="6"/>
  <c r="CM43" i="6"/>
  <c r="CL43" i="6"/>
  <c r="CK43" i="6"/>
  <c r="CB43" i="6"/>
  <c r="CA43" i="6"/>
  <c r="BZ43" i="6"/>
  <c r="BY43" i="6"/>
  <c r="BW43" i="6"/>
  <c r="BV43" i="6"/>
  <c r="BU43" i="6"/>
  <c r="BS43" i="6"/>
  <c r="BQ43" i="6"/>
  <c r="BP43" i="6"/>
  <c r="BO43" i="6"/>
  <c r="BN43" i="6"/>
  <c r="BM43" i="6"/>
  <c r="BL43" i="6"/>
  <c r="BK43" i="6"/>
  <c r="BJ43" i="6"/>
  <c r="BI43" i="6"/>
  <c r="BH43" i="6"/>
  <c r="BG43" i="6"/>
  <c r="AY43" i="6"/>
  <c r="AX43" i="6"/>
  <c r="AW43" i="6"/>
  <c r="AV43" i="6"/>
  <c r="AU43" i="6"/>
  <c r="AT43" i="6"/>
  <c r="AS43" i="6"/>
  <c r="AR43" i="6"/>
  <c r="AQ43" i="6"/>
  <c r="AP43" i="6"/>
  <c r="AO43" i="6"/>
  <c r="AN43" i="6"/>
  <c r="AM43" i="6"/>
  <c r="AL43" i="6"/>
  <c r="AK43" i="6"/>
  <c r="AI43" i="6"/>
  <c r="AH43" i="6"/>
  <c r="AG43" i="6"/>
  <c r="AF43" i="6"/>
  <c r="AE43" i="6"/>
  <c r="AD43" i="6"/>
  <c r="AC43" i="6"/>
  <c r="AB43" i="6"/>
  <c r="V43" i="6"/>
  <c r="U43" i="6"/>
  <c r="T43" i="6"/>
  <c r="R43" i="6"/>
  <c r="P43" i="6"/>
  <c r="N43" i="6"/>
  <c r="M43" i="6"/>
  <c r="L43" i="6"/>
  <c r="R39" i="6"/>
  <c r="R44" i="6" s="1"/>
  <c r="O39" i="6"/>
  <c r="O44" i="6" s="1"/>
  <c r="K39" i="6"/>
  <c r="K44" i="6" s="1"/>
  <c r="AJ38" i="6"/>
  <c r="Q38" i="6"/>
  <c r="Q43" i="6" s="1"/>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D37" i="6"/>
  <c r="ER37" i="6" s="1"/>
  <c r="CB37" i="6"/>
  <c r="CA37" i="6"/>
  <c r="BZ37" i="6"/>
  <c r="BY37" i="6"/>
  <c r="BW37" i="6"/>
  <c r="BV37" i="6"/>
  <c r="BU37" i="6"/>
  <c r="BS37" i="6"/>
  <c r="BQ37" i="6"/>
  <c r="BP37" i="6"/>
  <c r="BO37" i="6"/>
  <c r="BN37" i="6"/>
  <c r="BM37" i="6"/>
  <c r="BL37" i="6"/>
  <c r="BK37" i="6"/>
  <c r="BJ37" i="6"/>
  <c r="BI37" i="6"/>
  <c r="BH37" i="6"/>
  <c r="BG37" i="6"/>
  <c r="AY37" i="6"/>
  <c r="AX37" i="6"/>
  <c r="AW37" i="6"/>
  <c r="AT37" i="6"/>
  <c r="AS37" i="6"/>
  <c r="AR37" i="6"/>
  <c r="AP37" i="6"/>
  <c r="AO37" i="6"/>
  <c r="AN37" i="6"/>
  <c r="AM37" i="6"/>
  <c r="AL37" i="6"/>
  <c r="AJ37" i="6"/>
  <c r="AH37" i="6"/>
  <c r="AG37" i="6"/>
  <c r="AF37" i="6"/>
  <c r="AE37" i="6"/>
  <c r="AD37" i="6"/>
  <c r="AC37" i="6"/>
  <c r="AB37" i="6"/>
  <c r="V37" i="6"/>
  <c r="U37" i="6"/>
  <c r="S37" i="6"/>
  <c r="R37" i="6"/>
  <c r="Q37" i="6"/>
  <c r="P37" i="6"/>
  <c r="N37" i="6"/>
  <c r="M37" i="6"/>
  <c r="L37" i="6"/>
  <c r="K37" i="6"/>
  <c r="H37" i="6"/>
  <c r="DN36" i="6"/>
  <c r="DH36" i="6"/>
  <c r="DG36" i="6"/>
  <c r="DF36" i="6"/>
  <c r="DE36" i="6"/>
  <c r="DD36" i="6"/>
  <c r="DC36" i="6"/>
  <c r="DB36" i="6"/>
  <c r="DA36" i="6"/>
  <c r="CZ36" i="6"/>
  <c r="CY36" i="6"/>
  <c r="CX36" i="6"/>
  <c r="CW36" i="6"/>
  <c r="CV36" i="6"/>
  <c r="CU36" i="6"/>
  <c r="CT36" i="6"/>
  <c r="CS36" i="6"/>
  <c r="CR36" i="6"/>
  <c r="CQ36" i="6"/>
  <c r="CP36" i="6"/>
  <c r="CO36" i="6"/>
  <c r="CN36" i="6"/>
  <c r="CM36" i="6"/>
  <c r="CL36" i="6"/>
  <c r="CK36" i="6"/>
  <c r="CD36" i="6"/>
  <c r="ER36" i="6" s="1"/>
  <c r="CB36" i="6"/>
  <c r="CA36" i="6"/>
  <c r="BZ36" i="6"/>
  <c r="BY36" i="6"/>
  <c r="BW36" i="6"/>
  <c r="BV36" i="6"/>
  <c r="BU36" i="6"/>
  <c r="BS36" i="6"/>
  <c r="BQ36" i="6"/>
  <c r="BP36" i="6"/>
  <c r="BO36" i="6"/>
  <c r="BN36" i="6"/>
  <c r="BM36" i="6"/>
  <c r="BL36" i="6"/>
  <c r="BK36" i="6"/>
  <c r="BJ36" i="6"/>
  <c r="BI36" i="6"/>
  <c r="BH36" i="6"/>
  <c r="BG36" i="6"/>
  <c r="AY36" i="6"/>
  <c r="AX36" i="6"/>
  <c r="AW36" i="6"/>
  <c r="AV36" i="6"/>
  <c r="AU36" i="6"/>
  <c r="AT36" i="6"/>
  <c r="AS36" i="6"/>
  <c r="AR36" i="6"/>
  <c r="AQ36" i="6"/>
  <c r="AP36" i="6"/>
  <c r="AO36" i="6"/>
  <c r="AN36" i="6"/>
  <c r="AM36" i="6"/>
  <c r="AL36" i="6"/>
  <c r="AK36" i="6"/>
  <c r="AJ36" i="6"/>
  <c r="AI36" i="6"/>
  <c r="AH36" i="6"/>
  <c r="AG36" i="6"/>
  <c r="AF36" i="6"/>
  <c r="AE36" i="6"/>
  <c r="AD36" i="6"/>
  <c r="AC36" i="6"/>
  <c r="AB36" i="6"/>
  <c r="V36" i="6"/>
  <c r="U36" i="6"/>
  <c r="T36" i="6"/>
  <c r="R36" i="6"/>
  <c r="Q36" i="6"/>
  <c r="P36" i="6"/>
  <c r="O36" i="6"/>
  <c r="N36" i="6"/>
  <c r="M36" i="6"/>
  <c r="L36" i="6"/>
  <c r="K36" i="6"/>
  <c r="H36" i="6"/>
  <c r="T32" i="6"/>
  <c r="T37" i="6" s="1"/>
  <c r="O32" i="6"/>
  <c r="O37" i="6" s="1"/>
  <c r="AZ36" i="6"/>
  <c r="S31" i="6"/>
  <c r="S36" i="6" s="1"/>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D30" i="6"/>
  <c r="ER30" i="6" s="1"/>
  <c r="CB30" i="6"/>
  <c r="CA30" i="6"/>
  <c r="BZ30" i="6"/>
  <c r="BY30" i="6"/>
  <c r="BW30" i="6"/>
  <c r="BV30" i="6"/>
  <c r="BU30" i="6"/>
  <c r="BS30" i="6"/>
  <c r="BQ30" i="6"/>
  <c r="BP30" i="6"/>
  <c r="BO30" i="6"/>
  <c r="BN30" i="6"/>
  <c r="BK30" i="6"/>
  <c r="BJ30" i="6"/>
  <c r="BI30" i="6"/>
  <c r="BH30" i="6"/>
  <c r="BG30" i="6"/>
  <c r="AY30" i="6"/>
  <c r="AX30" i="6"/>
  <c r="AW30" i="6"/>
  <c r="AV30" i="6"/>
  <c r="AU30" i="6"/>
  <c r="AT30" i="6"/>
  <c r="AS30" i="6"/>
  <c r="AR30" i="6"/>
  <c r="AQ30" i="6"/>
  <c r="AP30" i="6"/>
  <c r="AN30" i="6"/>
  <c r="AM30" i="6"/>
  <c r="AL30" i="6"/>
  <c r="AJ30" i="6"/>
  <c r="AH30" i="6"/>
  <c r="AG30" i="6"/>
  <c r="AF30" i="6"/>
  <c r="AE30" i="6"/>
  <c r="AC30" i="6"/>
  <c r="AB30" i="6"/>
  <c r="V30" i="6"/>
  <c r="U30" i="6"/>
  <c r="S30" i="6"/>
  <c r="Q30" i="6"/>
  <c r="O30" i="6"/>
  <c r="N30" i="6"/>
  <c r="M30" i="6"/>
  <c r="L30" i="6"/>
  <c r="K30" i="6"/>
  <c r="H30" i="6"/>
  <c r="DN29" i="6"/>
  <c r="DH29" i="6"/>
  <c r="DG29" i="6"/>
  <c r="DF29" i="6"/>
  <c r="DE29" i="6"/>
  <c r="DD29" i="6"/>
  <c r="DC29" i="6"/>
  <c r="DB29" i="6"/>
  <c r="DA29" i="6"/>
  <c r="CZ29" i="6"/>
  <c r="CY29" i="6"/>
  <c r="CX29" i="6"/>
  <c r="CW29" i="6"/>
  <c r="CV29" i="6"/>
  <c r="CU29" i="6"/>
  <c r="CT29" i="6"/>
  <c r="CS29" i="6"/>
  <c r="CR29" i="6"/>
  <c r="CQ29" i="6"/>
  <c r="CP29" i="6"/>
  <c r="CO29" i="6"/>
  <c r="CN29" i="6"/>
  <c r="CM29" i="6"/>
  <c r="CL29" i="6"/>
  <c r="CK29" i="6"/>
  <c r="CD29" i="6"/>
  <c r="ER29" i="6" s="1"/>
  <c r="CB29" i="6"/>
  <c r="CA29" i="6"/>
  <c r="BZ29" i="6"/>
  <c r="BY29" i="6"/>
  <c r="BW29" i="6"/>
  <c r="BV29" i="6"/>
  <c r="BU29" i="6"/>
  <c r="BS29" i="6"/>
  <c r="BQ29" i="6"/>
  <c r="BP29" i="6"/>
  <c r="BO29" i="6"/>
  <c r="BN29" i="6"/>
  <c r="BM29" i="6"/>
  <c r="BL29" i="6"/>
  <c r="BK29" i="6"/>
  <c r="BJ29" i="6"/>
  <c r="BI29" i="6"/>
  <c r="BH29" i="6"/>
  <c r="BG29" i="6"/>
  <c r="AY29" i="6"/>
  <c r="AX29" i="6"/>
  <c r="AW29" i="6"/>
  <c r="AV29" i="6"/>
  <c r="AU29" i="6"/>
  <c r="AT29" i="6"/>
  <c r="AS29" i="6"/>
  <c r="AR29" i="6"/>
  <c r="AQ29" i="6"/>
  <c r="AP29" i="6"/>
  <c r="AO29" i="6"/>
  <c r="AN29" i="6"/>
  <c r="AM29" i="6"/>
  <c r="AK29" i="6"/>
  <c r="AJ29" i="6"/>
  <c r="AI29" i="6"/>
  <c r="AH29" i="6"/>
  <c r="AG29" i="6"/>
  <c r="AF29" i="6"/>
  <c r="AE29" i="6"/>
  <c r="AD29" i="6"/>
  <c r="AC29" i="6"/>
  <c r="AB29" i="6"/>
  <c r="V29" i="6"/>
  <c r="U29" i="6"/>
  <c r="T29" i="6"/>
  <c r="R29" i="6"/>
  <c r="Q29" i="6"/>
  <c r="P29" i="6"/>
  <c r="O29" i="6"/>
  <c r="N29" i="6"/>
  <c r="M29" i="6"/>
  <c r="L29" i="6"/>
  <c r="K29" i="6"/>
  <c r="H29" i="6"/>
  <c r="AD25" i="6"/>
  <c r="P25" i="6"/>
  <c r="P30" i="6" s="1"/>
  <c r="AZ29" i="6"/>
  <c r="S24" i="6"/>
  <c r="S29" i="6" s="1"/>
  <c r="EL16" i="6"/>
  <c r="EK16" i="6"/>
  <c r="EJ16" i="6"/>
  <c r="EI16" i="6"/>
  <c r="EH16" i="6"/>
  <c r="EG16" i="6"/>
  <c r="EF16" i="6"/>
  <c r="EE16" i="6"/>
  <c r="ED16" i="6"/>
  <c r="EC16" i="6"/>
  <c r="EB16" i="6"/>
  <c r="EA16" i="6"/>
  <c r="DZ16" i="6"/>
  <c r="DY16" i="6"/>
  <c r="DX16" i="6"/>
  <c r="DW16" i="6"/>
  <c r="DV16" i="6"/>
  <c r="DU16" i="6"/>
  <c r="DT16" i="6"/>
  <c r="DS16" i="6"/>
  <c r="DR16" i="6"/>
  <c r="DQ16" i="6"/>
  <c r="DP16" i="6"/>
  <c r="DO16" i="6"/>
  <c r="DN16" i="6"/>
  <c r="CD16" i="6"/>
  <c r="ER16" i="6" s="1"/>
  <c r="CB16" i="6"/>
  <c r="CA16" i="6"/>
  <c r="BZ16" i="6"/>
  <c r="BY16" i="6"/>
  <c r="BW16" i="6"/>
  <c r="BV16" i="6"/>
  <c r="BU16" i="6"/>
  <c r="BS16" i="6"/>
  <c r="BQ16" i="6"/>
  <c r="BP16" i="6"/>
  <c r="BO16" i="6"/>
  <c r="BN16" i="6"/>
  <c r="BM16" i="6"/>
  <c r="BL16" i="6"/>
  <c r="BK16" i="6"/>
  <c r="BJ16" i="6"/>
  <c r="BI16" i="6"/>
  <c r="BH16" i="6"/>
  <c r="BG16" i="6"/>
  <c r="AY16" i="6"/>
  <c r="AX16" i="6"/>
  <c r="AW16" i="6"/>
  <c r="AV16" i="6"/>
  <c r="AU16" i="6"/>
  <c r="AT16" i="6"/>
  <c r="AS16" i="6"/>
  <c r="AR16" i="6"/>
  <c r="AQ16" i="6"/>
  <c r="AP16" i="6"/>
  <c r="AO16" i="6"/>
  <c r="AN16" i="6"/>
  <c r="AM16" i="6"/>
  <c r="AL16" i="6"/>
  <c r="AJ16" i="6"/>
  <c r="AH16" i="6"/>
  <c r="AG16" i="6"/>
  <c r="AF16" i="6"/>
  <c r="AD16" i="6"/>
  <c r="AB16" i="6"/>
  <c r="V16" i="6"/>
  <c r="U16" i="6"/>
  <c r="S16" i="6"/>
  <c r="R16" i="6"/>
  <c r="Q16" i="6"/>
  <c r="P16" i="6"/>
  <c r="O16" i="6"/>
  <c r="N16" i="6"/>
  <c r="M16" i="6"/>
  <c r="L16" i="6"/>
  <c r="K16" i="6"/>
  <c r="H16" i="6"/>
  <c r="DN15" i="6"/>
  <c r="CD15" i="6"/>
  <c r="ER15" i="6" s="1"/>
  <c r="CB15" i="6"/>
  <c r="CA15" i="6"/>
  <c r="BZ15" i="6"/>
  <c r="BY15" i="6"/>
  <c r="BW15" i="6"/>
  <c r="BV15" i="6"/>
  <c r="BU15" i="6"/>
  <c r="BS15" i="6"/>
  <c r="BQ15" i="6"/>
  <c r="BP15" i="6"/>
  <c r="BO15" i="6"/>
  <c r="BN15" i="6"/>
  <c r="BM15" i="6"/>
  <c r="BL15" i="6"/>
  <c r="BK15" i="6"/>
  <c r="BJ15" i="6"/>
  <c r="BI15" i="6"/>
  <c r="BH15" i="6"/>
  <c r="BG15" i="6"/>
  <c r="AY15" i="6"/>
  <c r="AX15" i="6"/>
  <c r="AW15" i="6"/>
  <c r="AV15" i="6"/>
  <c r="AU15" i="6"/>
  <c r="AT15" i="6"/>
  <c r="AS15" i="6"/>
  <c r="AR15" i="6"/>
  <c r="AQ15" i="6"/>
  <c r="AP15" i="6"/>
  <c r="AO15" i="6"/>
  <c r="AN15" i="6"/>
  <c r="AM15" i="6"/>
  <c r="AL15" i="6"/>
  <c r="AK15" i="6"/>
  <c r="AH15" i="6"/>
  <c r="AD15" i="6"/>
  <c r="AC15" i="6"/>
  <c r="AB15" i="6"/>
  <c r="V15" i="6"/>
  <c r="T15" i="6"/>
  <c r="P15" i="6"/>
  <c r="O15" i="6"/>
  <c r="N15" i="6"/>
  <c r="M15" i="6"/>
  <c r="L15" i="6"/>
  <c r="K15" i="6"/>
  <c r="H15" i="6"/>
  <c r="T11" i="6"/>
  <c r="T16" i="6" s="1"/>
  <c r="R10" i="6"/>
  <c r="R15" i="6" s="1"/>
  <c r="Q10" i="6"/>
  <c r="S10" i="6" s="1"/>
  <c r="S15" i="6" s="1"/>
  <c r="AZ50" i="6"/>
  <c r="BA42" i="6"/>
  <c r="BD42" i="6" s="1"/>
  <c r="AF51" i="6"/>
  <c r="AI30" i="6"/>
  <c r="AC16" i="6"/>
  <c r="AI37" i="6"/>
  <c r="AI52" i="6"/>
  <c r="AI44" i="6"/>
  <c r="CI16" i="6"/>
  <c r="AZ53" i="6"/>
  <c r="AC52" i="6"/>
  <c r="AZ52" i="6"/>
  <c r="AF53" i="6"/>
  <c r="AZ51" i="6"/>
  <c r="AZ30" i="6"/>
  <c r="AZ16" i="6"/>
  <c r="AZ37" i="6"/>
  <c r="AZ44" i="6"/>
  <c r="AI16" i="6"/>
  <c r="AE15" i="6"/>
  <c r="BA28" i="6"/>
  <c r="BD28" i="6" s="1"/>
  <c r="BA14" i="6"/>
  <c r="BA11" i="6"/>
  <c r="AK16" i="6"/>
  <c r="AK30" i="6"/>
  <c r="AG15" i="6"/>
  <c r="AK44" i="6"/>
  <c r="AK53" i="6"/>
  <c r="AZ43" i="6"/>
  <c r="AE16" i="6"/>
  <c r="AE52" i="6"/>
  <c r="AI15" i="6"/>
  <c r="AJ15" i="6"/>
  <c r="AZ15" i="6"/>
  <c r="S14" i="5"/>
  <c r="T14" i="5" s="1"/>
  <c r="AU37" i="6"/>
  <c r="AV52" i="6"/>
  <c r="AV37" i="6"/>
  <c r="AU52" i="6"/>
  <c r="AQ52" i="6"/>
  <c r="AQ37" i="6"/>
  <c r="EU41" i="6" l="1"/>
  <c r="EU34" i="6"/>
  <c r="CJ36" i="6"/>
  <c r="DI36" i="6" s="1"/>
  <c r="CJ50" i="6"/>
  <c r="DI50" i="6" s="1"/>
  <c r="CF52" i="6"/>
  <c r="CJ29" i="6"/>
  <c r="DI29" i="6" s="1"/>
  <c r="CJ53" i="6"/>
  <c r="DI53" i="6" s="1"/>
  <c r="CJ43" i="6"/>
  <c r="DI43" i="6" s="1"/>
  <c r="CJ44" i="6"/>
  <c r="DI44" i="6" s="1"/>
  <c r="CE52" i="6"/>
  <c r="CJ51" i="6"/>
  <c r="DI51" i="6" s="1"/>
  <c r="CJ37" i="6"/>
  <c r="DI37" i="6" s="1"/>
  <c r="CJ30" i="6"/>
  <c r="DI30" i="6" s="1"/>
  <c r="BE32" i="6"/>
  <c r="CF37" i="6"/>
  <c r="CG50" i="6"/>
  <c r="CG51" i="6"/>
  <c r="CG16" i="6"/>
  <c r="EP36" i="6"/>
  <c r="CF36" i="6"/>
  <c r="CG37" i="6"/>
  <c r="EM51" i="6"/>
  <c r="EP29" i="6"/>
  <c r="CF30" i="6"/>
  <c r="CG36" i="6"/>
  <c r="CG29" i="6"/>
  <c r="ES29" i="6" s="1"/>
  <c r="CF15" i="6"/>
  <c r="CF16" i="6"/>
  <c r="CF29" i="6"/>
  <c r="CG30" i="6"/>
  <c r="ES30" i="6" s="1"/>
  <c r="CF51" i="6"/>
  <c r="CG15" i="6"/>
  <c r="CF43" i="6"/>
  <c r="CF44" i="6"/>
  <c r="CF53" i="6"/>
  <c r="CG44" i="6"/>
  <c r="ES44" i="6" s="1"/>
  <c r="CG53" i="6"/>
  <c r="CF50" i="6"/>
  <c r="CG52" i="6"/>
  <c r="CJ16" i="6"/>
  <c r="EV41" i="6"/>
  <c r="EV34" i="6"/>
  <c r="E359" i="16"/>
  <c r="BD46" i="6"/>
  <c r="AL54" i="6"/>
  <c r="CM54" i="6"/>
  <c r="EN43" i="6"/>
  <c r="V52" i="6"/>
  <c r="V54" i="6" s="1"/>
  <c r="V50" i="6"/>
  <c r="Y54" i="6"/>
  <c r="CH53" i="6"/>
  <c r="EP38" i="6"/>
  <c r="EP43" i="6" s="1"/>
  <c r="CH16" i="6"/>
  <c r="ET16" i="6" s="1"/>
  <c r="CH29" i="6"/>
  <c r="CH30" i="6"/>
  <c r="ET30" i="6" s="1"/>
  <c r="CH43" i="6"/>
  <c r="CH50" i="6"/>
  <c r="CH44" i="6"/>
  <c r="ET44" i="6" s="1"/>
  <c r="CH51" i="6"/>
  <c r="ET51" i="6" s="1"/>
  <c r="CH15" i="6"/>
  <c r="CH36" i="6"/>
  <c r="CH37" i="6"/>
  <c r="ET37" i="6" s="1"/>
  <c r="DJ30" i="6"/>
  <c r="DK37" i="6"/>
  <c r="EN30" i="6"/>
  <c r="V51" i="6"/>
  <c r="EI54" i="6"/>
  <c r="S38" i="6"/>
  <c r="S43" i="6" s="1"/>
  <c r="CW54" i="6"/>
  <c r="EH54" i="6"/>
  <c r="BL54" i="6"/>
  <c r="DK16" i="6"/>
  <c r="EN37" i="6"/>
  <c r="EA54" i="6"/>
  <c r="DP54" i="6"/>
  <c r="CI54" i="6"/>
  <c r="DM51" i="6"/>
  <c r="EQ52" i="6"/>
  <c r="L54" i="6"/>
  <c r="CT54" i="6"/>
  <c r="CX54" i="6"/>
  <c r="AB54" i="6"/>
  <c r="DL44" i="6"/>
  <c r="EN16" i="6"/>
  <c r="AG54" i="6"/>
  <c r="CB54" i="6"/>
  <c r="DE54" i="6"/>
  <c r="DR54" i="6"/>
  <c r="DV54" i="6"/>
  <c r="DM29" i="6"/>
  <c r="H54" i="6"/>
  <c r="S54" i="6"/>
  <c r="I54" i="6"/>
  <c r="BJ54" i="6"/>
  <c r="BZ54" i="6"/>
  <c r="DK52" i="6"/>
  <c r="DJ44" i="6"/>
  <c r="DL51" i="6"/>
  <c r="EP16" i="6"/>
  <c r="EO53" i="6"/>
  <c r="EP44" i="6"/>
  <c r="EO44" i="6"/>
  <c r="AE54" i="6"/>
  <c r="CE51" i="6"/>
  <c r="CV54" i="6"/>
  <c r="CZ54" i="6"/>
  <c r="CO54" i="6"/>
  <c r="DZ54" i="6"/>
  <c r="DK53" i="6"/>
  <c r="DM30" i="6"/>
  <c r="DK44" i="6"/>
  <c r="EO30" i="6"/>
  <c r="AM54" i="6"/>
  <c r="M54" i="6"/>
  <c r="U54" i="6"/>
  <c r="DC54" i="6"/>
  <c r="DX54" i="6"/>
  <c r="AV54" i="6"/>
  <c r="K52" i="6"/>
  <c r="K54" i="6" s="1"/>
  <c r="EO43" i="6"/>
  <c r="Q54" i="6"/>
  <c r="BU54" i="6"/>
  <c r="DB54" i="6"/>
  <c r="DF54" i="6"/>
  <c r="DO54" i="6"/>
  <c r="DS54" i="6"/>
  <c r="DW54" i="6"/>
  <c r="EE54" i="6"/>
  <c r="EO16" i="6"/>
  <c r="EN53" i="6"/>
  <c r="EQ30" i="6"/>
  <c r="EQ51" i="6"/>
  <c r="CE16" i="6"/>
  <c r="BY54" i="6"/>
  <c r="CE37" i="6"/>
  <c r="BM54" i="6"/>
  <c r="BI54" i="6"/>
  <c r="CE15" i="6"/>
  <c r="CE36" i="6"/>
  <c r="DK15" i="6"/>
  <c r="AX54" i="6"/>
  <c r="AT54" i="6"/>
  <c r="BB36" i="6"/>
  <c r="CE50" i="6"/>
  <c r="BH54" i="6"/>
  <c r="ED54" i="6"/>
  <c r="EL54" i="6"/>
  <c r="X54" i="6"/>
  <c r="CE53" i="6"/>
  <c r="AK54" i="6"/>
  <c r="AK37" i="6"/>
  <c r="BA32" i="6"/>
  <c r="BD32" i="6" s="1"/>
  <c r="Q15" i="6"/>
  <c r="CE29" i="6"/>
  <c r="CE44" i="6"/>
  <c r="CE30" i="6"/>
  <c r="CE43" i="6"/>
  <c r="T39" i="6"/>
  <c r="T44" i="6" s="1"/>
  <c r="AJ54" i="6"/>
  <c r="BQ54" i="6"/>
  <c r="CL54" i="6"/>
  <c r="DJ51" i="6"/>
  <c r="EO52" i="6"/>
  <c r="EN15" i="6"/>
  <c r="EP30" i="6"/>
  <c r="BA33" i="6"/>
  <c r="BD33" i="6" s="1"/>
  <c r="EU33" i="6" s="1"/>
  <c r="CA54" i="6"/>
  <c r="DY54" i="6"/>
  <c r="DL37" i="6"/>
  <c r="AI51" i="6"/>
  <c r="BA51" i="6" s="1"/>
  <c r="BD51" i="6" s="1"/>
  <c r="DM44" i="6"/>
  <c r="AI53" i="6"/>
  <c r="BA53" i="6" s="1"/>
  <c r="BD53" i="6" s="1"/>
  <c r="AR54" i="6"/>
  <c r="AF15" i="6"/>
  <c r="BC15" i="6" s="1"/>
  <c r="AU54" i="6"/>
  <c r="BC53" i="6"/>
  <c r="BE53" i="6" s="1"/>
  <c r="AC54" i="6"/>
  <c r="BN54" i="6"/>
  <c r="BV54" i="6"/>
  <c r="CD54" i="6"/>
  <c r="CQ54" i="6"/>
  <c r="CY54" i="6"/>
  <c r="DG54" i="6"/>
  <c r="DT54" i="6"/>
  <c r="EB54" i="6"/>
  <c r="EJ54" i="6"/>
  <c r="DK30" i="6"/>
  <c r="BA15" i="6"/>
  <c r="BD15" i="6" s="1"/>
  <c r="DM50" i="6"/>
  <c r="EQ44" i="6"/>
  <c r="EO51" i="6"/>
  <c r="EP51" i="6"/>
  <c r="CU54" i="6"/>
  <c r="EF54" i="6"/>
  <c r="DK43" i="6"/>
  <c r="DM37" i="6"/>
  <c r="BE49" i="6"/>
  <c r="BE39" i="6"/>
  <c r="BE28" i="6"/>
  <c r="DK36" i="6"/>
  <c r="EM37" i="6"/>
  <c r="N54" i="6"/>
  <c r="BE48" i="6"/>
  <c r="BE35" i="6"/>
  <c r="BE27" i="6"/>
  <c r="BE47" i="6"/>
  <c r="BE26" i="6"/>
  <c r="BD13" i="6"/>
  <c r="EN51" i="6"/>
  <c r="BD10" i="6"/>
  <c r="BE24" i="6"/>
  <c r="BC37" i="6"/>
  <c r="BE37" i="6" s="1"/>
  <c r="BD14" i="6"/>
  <c r="EM52" i="6"/>
  <c r="EN44" i="6"/>
  <c r="BE42" i="6"/>
  <c r="BE14" i="6"/>
  <c r="G14" i="6" s="1"/>
  <c r="EM44" i="6"/>
  <c r="BK54" i="6"/>
  <c r="BS54" i="6"/>
  <c r="CN54" i="6"/>
  <c r="DD54" i="6"/>
  <c r="DQ54" i="6"/>
  <c r="EG54" i="6"/>
  <c r="DJ53" i="6"/>
  <c r="BB32" i="6"/>
  <c r="EO37" i="6"/>
  <c r="BE12" i="6"/>
  <c r="BD11" i="6"/>
  <c r="W54" i="6"/>
  <c r="BC10" i="6"/>
  <c r="BE10" i="6" s="1"/>
  <c r="G10" i="6" s="1"/>
  <c r="BE40" i="6"/>
  <c r="BE31" i="6"/>
  <c r="BE11" i="6"/>
  <c r="G11" i="6" s="1"/>
  <c r="AP54" i="6"/>
  <c r="AW54" i="6"/>
  <c r="BC16" i="6"/>
  <c r="AO54" i="6"/>
  <c r="BA29" i="6"/>
  <c r="BD29" i="6" s="1"/>
  <c r="BB50" i="6"/>
  <c r="AC14" i="5"/>
  <c r="AQ54" i="6"/>
  <c r="DK50" i="6"/>
  <c r="BC50" i="6"/>
  <c r="BE50" i="6" s="1"/>
  <c r="DK51" i="6"/>
  <c r="EO15" i="6"/>
  <c r="BB15" i="6"/>
  <c r="R25" i="6"/>
  <c r="EN52" i="6"/>
  <c r="EM16" i="6"/>
  <c r="DM36" i="6"/>
  <c r="AF54" i="6"/>
  <c r="EP53" i="6"/>
  <c r="AN54" i="6"/>
  <c r="BB30" i="6"/>
  <c r="BP54" i="6"/>
  <c r="CK54" i="6"/>
  <c r="CS54" i="6"/>
  <c r="DA54" i="6"/>
  <c r="DN54" i="6"/>
  <c r="CP54" i="6"/>
  <c r="EQ16" i="6"/>
  <c r="EQ53" i="6"/>
  <c r="BA16" i="6"/>
  <c r="BD16" i="6" s="1"/>
  <c r="P52" i="6"/>
  <c r="P54" i="6" s="1"/>
  <c r="EM30" i="6"/>
  <c r="AJ43" i="6"/>
  <c r="DJ50" i="6"/>
  <c r="DL50" i="6"/>
  <c r="AH54" i="6"/>
  <c r="EM53" i="6"/>
  <c r="EP52" i="6"/>
  <c r="BA43" i="6"/>
  <c r="BD43" i="6" s="1"/>
  <c r="DL29" i="6"/>
  <c r="BG54" i="6"/>
  <c r="BO54" i="6"/>
  <c r="DH54" i="6"/>
  <c r="DU54" i="6"/>
  <c r="EC54" i="6"/>
  <c r="EK54" i="6"/>
  <c r="DM53" i="6"/>
  <c r="DL30" i="6"/>
  <c r="DJ37" i="6"/>
  <c r="BB44" i="6"/>
  <c r="BA27" i="6"/>
  <c r="BD27" i="6" s="1"/>
  <c r="BC36" i="6"/>
  <c r="BC44" i="6"/>
  <c r="BE44" i="6" s="1"/>
  <c r="O52" i="6"/>
  <c r="O54" i="6" s="1"/>
  <c r="EM36" i="6"/>
  <c r="BA49" i="6"/>
  <c r="BD49" i="6" s="1"/>
  <c r="BC25" i="6"/>
  <c r="BE25" i="6" s="1"/>
  <c r="BB13" i="6"/>
  <c r="BA36" i="6"/>
  <c r="BD36" i="6" s="1"/>
  <c r="DK29" i="6"/>
  <c r="BC38" i="6"/>
  <c r="EN50" i="6"/>
  <c r="BW54" i="6"/>
  <c r="CR54" i="6"/>
  <c r="EQ37" i="6"/>
  <c r="BA47" i="6"/>
  <c r="BD47" i="6" s="1"/>
  <c r="BC29" i="6"/>
  <c r="BE13" i="6"/>
  <c r="G13" i="6" s="1"/>
  <c r="DJ52" i="6"/>
  <c r="EP37" i="6"/>
  <c r="BE45" i="6"/>
  <c r="BB52" i="6"/>
  <c r="BA30" i="6"/>
  <c r="BD30" i="6" s="1"/>
  <c r="AS54" i="6"/>
  <c r="DL36" i="6"/>
  <c r="J54" i="6"/>
  <c r="DM52" i="6"/>
  <c r="EM50" i="6"/>
  <c r="EP10" i="6"/>
  <c r="EP15" i="6" s="1"/>
  <c r="BB49" i="6"/>
  <c r="BB40" i="6"/>
  <c r="BA40" i="6"/>
  <c r="BD40" i="6" s="1"/>
  <c r="AD30" i="6"/>
  <c r="DM16" i="6"/>
  <c r="BA50" i="6"/>
  <c r="BD50" i="6" s="1"/>
  <c r="DJ29" i="6"/>
  <c r="AC13" i="5"/>
  <c r="BA44" i="6"/>
  <c r="BD44" i="6" s="1"/>
  <c r="BB16" i="6"/>
  <c r="BA12" i="6"/>
  <c r="AD52" i="6"/>
  <c r="EM29" i="6"/>
  <c r="BB29" i="6"/>
  <c r="EN29" i="6"/>
  <c r="BB43" i="6"/>
  <c r="BB12" i="6"/>
  <c r="BC51" i="6"/>
  <c r="BG14" i="5"/>
  <c r="AZ54" i="6"/>
  <c r="BE46" i="6"/>
  <c r="BA52" i="6"/>
  <c r="BD52" i="6" s="1"/>
  <c r="AY54" i="6"/>
  <c r="G16" i="6" l="1"/>
  <c r="EU44" i="6"/>
  <c r="EU13" i="6"/>
  <c r="EU39" i="6"/>
  <c r="ES37" i="6"/>
  <c r="EU32" i="6"/>
  <c r="EU28" i="6"/>
  <c r="EU27" i="6"/>
  <c r="EU37" i="6"/>
  <c r="EU35" i="6"/>
  <c r="EU10" i="6"/>
  <c r="EU26" i="6"/>
  <c r="EU25" i="6"/>
  <c r="EU11" i="6"/>
  <c r="ES15" i="6"/>
  <c r="ES36" i="6"/>
  <c r="ES16" i="6"/>
  <c r="EU31" i="6"/>
  <c r="EU14" i="6"/>
  <c r="EU24" i="6"/>
  <c r="EU40" i="6"/>
  <c r="EU42" i="6"/>
  <c r="F335" i="16"/>
  <c r="DI16" i="6"/>
  <c r="EV32" i="6"/>
  <c r="CJ54" i="6"/>
  <c r="DI54" i="6" s="1"/>
  <c r="CF54" i="6"/>
  <c r="CG54" i="6"/>
  <c r="EV40" i="6"/>
  <c r="EV47" i="6"/>
  <c r="EV31" i="6"/>
  <c r="EV14" i="6"/>
  <c r="EV26" i="6"/>
  <c r="EV35" i="6"/>
  <c r="EV49" i="6"/>
  <c r="EV12" i="6"/>
  <c r="EV42" i="6"/>
  <c r="EV48" i="6"/>
  <c r="EV13" i="6"/>
  <c r="EV10" i="6"/>
  <c r="EV28" i="6"/>
  <c r="EV45" i="6"/>
  <c r="EV25" i="6"/>
  <c r="EV11" i="6"/>
  <c r="EV27" i="6"/>
  <c r="EV46" i="6"/>
  <c r="EV39" i="6"/>
  <c r="DK15" i="5"/>
  <c r="ES51" i="6"/>
  <c r="CI50" i="6"/>
  <c r="ES50" i="6"/>
  <c r="BB51" i="6"/>
  <c r="CI15" i="6"/>
  <c r="ET15" i="6" s="1"/>
  <c r="CI36" i="6"/>
  <c r="ET36" i="6" s="1"/>
  <c r="CI29" i="6"/>
  <c r="ET29" i="6" s="1"/>
  <c r="CH54" i="6"/>
  <c r="C33" i="16"/>
  <c r="D33" i="16" s="1"/>
  <c r="EO54" i="6"/>
  <c r="BB53" i="6"/>
  <c r="EV44" i="6"/>
  <c r="DK54" i="6"/>
  <c r="F482" i="16"/>
  <c r="G482" i="16" s="1"/>
  <c r="EV24" i="6"/>
  <c r="G53" i="6"/>
  <c r="EV37" i="6"/>
  <c r="EQ54" i="6"/>
  <c r="DJ54" i="6"/>
  <c r="BA37" i="6"/>
  <c r="BD37" i="6" s="1"/>
  <c r="EN54" i="6"/>
  <c r="BB37" i="6"/>
  <c r="EM54" i="6"/>
  <c r="EP54" i="6"/>
  <c r="AI54" i="6"/>
  <c r="CE54" i="6"/>
  <c r="BE51" i="6"/>
  <c r="BE16" i="6"/>
  <c r="DM54" i="6"/>
  <c r="BE36" i="6"/>
  <c r="BE15" i="6"/>
  <c r="G15" i="6" s="1"/>
  <c r="F470" i="16"/>
  <c r="G470" i="16" s="1"/>
  <c r="F494" i="16"/>
  <c r="G494" i="16" s="1"/>
  <c r="R52" i="6"/>
  <c r="R54" i="6" s="1"/>
  <c r="T25" i="6"/>
  <c r="R30" i="6"/>
  <c r="BC43" i="6"/>
  <c r="BD12" i="6"/>
  <c r="EU12" i="6" s="1"/>
  <c r="F518" i="16"/>
  <c r="G518" i="16" s="1"/>
  <c r="BE29" i="6"/>
  <c r="BE38" i="6"/>
  <c r="BC30" i="6"/>
  <c r="BC52" i="6"/>
  <c r="AD54" i="6"/>
  <c r="BC54" i="6" s="1"/>
  <c r="EV36" i="6" l="1"/>
  <c r="EU36" i="6"/>
  <c r="EU16" i="6"/>
  <c r="EV16" i="6"/>
  <c r="EV29" i="6"/>
  <c r="EU29" i="6"/>
  <c r="EV15" i="6"/>
  <c r="EU15" i="6"/>
  <c r="EV51" i="6"/>
  <c r="ET50" i="6"/>
  <c r="EV50" i="6"/>
  <c r="BA54" i="6"/>
  <c r="BD54" i="6" s="1"/>
  <c r="BB54" i="6"/>
  <c r="T30" i="6"/>
  <c r="T52" i="6"/>
  <c r="T54" i="6" s="1"/>
  <c r="BE43" i="6"/>
  <c r="BE52" i="6"/>
  <c r="BE30" i="6"/>
  <c r="F506" i="16"/>
  <c r="G506" i="16" s="1"/>
  <c r="BE54" i="6"/>
  <c r="EU30" i="6" l="1"/>
  <c r="EV30" i="6"/>
  <c r="G52" i="6"/>
  <c r="G54" i="6"/>
  <c r="CI33" i="6" l="1"/>
  <c r="ET33" i="6" l="1"/>
  <c r="EV33" i="6"/>
  <c r="H43" i="16"/>
  <c r="CI13" i="5" l="1"/>
  <c r="EU13" i="5" l="1"/>
  <c r="EW13" i="5"/>
  <c r="CK13" i="5"/>
  <c r="EV13" i="5" l="1"/>
  <c r="EX13" i="5"/>
  <c r="DJ38" i="6"/>
  <c r="DJ43" i="6" s="1"/>
  <c r="CD43" i="6"/>
  <c r="ER43" i="6" s="1"/>
  <c r="CG38" i="6"/>
  <c r="ES38" i="6" l="1"/>
  <c r="EU38" i="6"/>
  <c r="CG43" i="6"/>
  <c r="CI38" i="6"/>
  <c r="F571" i="16" l="1"/>
  <c r="G571" i="16" s="1"/>
  <c r="ET38" i="6"/>
  <c r="EV38" i="6"/>
  <c r="ES43" i="6"/>
  <c r="EU43" i="6"/>
  <c r="CI43" i="6"/>
  <c r="ET43" i="6" l="1"/>
  <c r="EV43" i="6"/>
  <c r="DL10" i="6"/>
  <c r="DL38" i="6"/>
  <c r="DL43" i="6" s="1"/>
  <c r="DL15" i="6"/>
  <c r="DL11" i="6"/>
  <c r="DL14" i="6"/>
  <c r="DL53" i="6" s="1"/>
  <c r="DL17" i="6"/>
  <c r="DL22" i="6" s="1"/>
  <c r="DL12" i="6"/>
  <c r="DL13" i="6"/>
  <c r="DL16" i="6"/>
  <c r="DL52" i="6" l="1"/>
  <c r="DL5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237C277D-8FFE-448A-B437-BA8990903449}">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1D9EA98-5064-47FF-A509-D69F072D23B1}">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531AA73A-9B1B-499A-A394-46E629ACCE45}">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7A8A7FF6-8090-41C3-B63E-D57AE3E53AFD}">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23228541-322B-4AF6-87DD-3DFA06CB25EF}">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506F933B-CC04-4CEC-85C3-7A667B9F2E29}">
      <text>
        <r>
          <rPr>
            <b/>
            <sz val="9"/>
            <color indexed="81"/>
            <rFont val="Tahoma"/>
            <family val="2"/>
          </rPr>
          <t>YULIED.PENARANDA:</t>
        </r>
        <r>
          <rPr>
            <sz val="9"/>
            <color indexed="81"/>
            <rFont val="Tahoma"/>
            <family val="2"/>
          </rPr>
          <t xml:space="preserve">
Año 1</t>
        </r>
      </text>
    </comment>
    <comment ref="BH11" authorId="0" shapeId="0" xr:uid="{70A389B1-21FD-4915-B26F-BAF74FF358D1}">
      <text>
        <r>
          <rPr>
            <b/>
            <sz val="9"/>
            <color indexed="81"/>
            <rFont val="Tahoma"/>
            <family val="2"/>
          </rPr>
          <t>YULIED.PENARANDA:</t>
        </r>
        <r>
          <rPr>
            <sz val="9"/>
            <color indexed="81"/>
            <rFont val="Tahoma"/>
            <family val="2"/>
          </rPr>
          <t xml:space="preserve">
Año 3</t>
        </r>
      </text>
    </comment>
    <comment ref="CL11" authorId="0" shapeId="0" xr:uid="{DD61910E-86EF-4FBC-B21B-31DC94D8F15B}">
      <text>
        <r>
          <rPr>
            <b/>
            <sz val="9"/>
            <color indexed="81"/>
            <rFont val="Tahoma"/>
            <family val="2"/>
          </rPr>
          <t>YULIED.PENARANDA:</t>
        </r>
        <r>
          <rPr>
            <sz val="9"/>
            <color indexed="81"/>
            <rFont val="Tahoma"/>
            <family val="2"/>
          </rPr>
          <t xml:space="preserve">
Año 4</t>
        </r>
      </text>
    </comment>
    <comment ref="DP11" authorId="0" shapeId="0" xr:uid="{03508BFE-3821-4ADE-92B2-927C27E27369}">
      <text>
        <r>
          <rPr>
            <b/>
            <sz val="9"/>
            <color indexed="81"/>
            <rFont val="Tahoma"/>
            <family val="2"/>
          </rPr>
          <t>YULIED.PENARANDA:</t>
        </r>
        <r>
          <rPr>
            <sz val="9"/>
            <color indexed="81"/>
            <rFont val="Tahoma"/>
            <family val="2"/>
          </rPr>
          <t xml:space="preserve">
Año 5</t>
        </r>
      </text>
    </comment>
    <comment ref="A12" authorId="0" shapeId="0" xr:uid="{6A452C23-5C79-4FC5-8600-02FE1D0CD2C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E35524DB-AAF3-4074-9657-B4C61D0E5202}">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F7555BB9-E374-4390-9428-6DC56AA11E55}">
      <text>
        <r>
          <rPr>
            <b/>
            <sz val="9"/>
            <color indexed="81"/>
            <rFont val="Tahoma"/>
            <family val="2"/>
          </rPr>
          <t>YULIED.PENARANDA:</t>
        </r>
        <r>
          <rPr>
            <sz val="9"/>
            <color indexed="81"/>
            <rFont val="Tahoma"/>
            <family val="2"/>
          </rPr>
          <t xml:space="preserve">
Número de Meta Plan de Desarrollo.</t>
        </r>
      </text>
    </comment>
    <comment ref="D12" authorId="0" shapeId="0" xr:uid="{027C2997-EEB6-4F55-89EE-ED51A6D8E07A}">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2A3D317C-8046-4355-B14A-110F2EE50A97}">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24C98823-7A4D-44DC-997D-2C21222A8CB7}">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574AAECF-2027-428A-9E9A-50206753F8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C9775D87-1FDA-41C6-AD24-EEA4287A4A5A}">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1A5A6D4-E55F-48AA-9CCD-1F85003A46A8}">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E81226A0-DB2C-49D8-8852-98E219822B7B}">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D4E48664-CF0A-4D50-999D-9DB99AFF2443}">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C2F801E1-C6A7-4E91-B13D-E818B48D3F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2837F856-18AE-43B5-A9B5-A9C79C249956}">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DFEC11D7-4057-4164-A837-E04B18ECF861}">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6ACB0F59-FFB4-40C8-90C0-57AA1F12F2B8}">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138E4CED-CF87-4ED0-8968-FAAB86EC6E26}">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92D8ACAE-54BA-42EE-8CF6-17EEFC61FD9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FC280A9F-10C3-403A-9AF2-258B2EE4D951}">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CEA7F471-99BC-4299-A7A1-01FD83ED7A54}">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7FF9393C-F84B-478D-9CE4-49F2445C6C23}">
      <text>
        <r>
          <rPr>
            <b/>
            <sz val="9"/>
            <color indexed="81"/>
            <rFont val="Tahoma"/>
            <family val="2"/>
          </rPr>
          <t>YULIED.PENARANDA:</t>
        </r>
        <r>
          <rPr>
            <sz val="9"/>
            <color indexed="81"/>
            <rFont val="Tahoma"/>
            <family val="2"/>
          </rPr>
          <t xml:space="preserve">
Año 1</t>
        </r>
      </text>
    </comment>
    <comment ref="BF8" authorId="0" shapeId="0" xr:uid="{5C103DC1-F95D-41AF-AD3D-9A40F9AE9E73}">
      <text>
        <r>
          <rPr>
            <b/>
            <sz val="9"/>
            <color indexed="81"/>
            <rFont val="Tahoma"/>
            <family val="2"/>
          </rPr>
          <t>YULIED.PENARANDA:</t>
        </r>
        <r>
          <rPr>
            <sz val="9"/>
            <color indexed="81"/>
            <rFont val="Tahoma"/>
            <family val="2"/>
          </rPr>
          <t xml:space="preserve">
Año 3</t>
        </r>
      </text>
    </comment>
    <comment ref="CJ8" authorId="0" shapeId="0" xr:uid="{B3709AFD-9D7C-4F3B-A8C8-608902BCFD1D}">
      <text>
        <r>
          <rPr>
            <b/>
            <sz val="9"/>
            <color indexed="81"/>
            <rFont val="Tahoma"/>
            <family val="2"/>
          </rPr>
          <t>YULIED.PENARANDA:</t>
        </r>
        <r>
          <rPr>
            <sz val="9"/>
            <color indexed="81"/>
            <rFont val="Tahoma"/>
            <family val="2"/>
          </rPr>
          <t xml:space="preserve">
Año 4
</t>
        </r>
      </text>
    </comment>
    <comment ref="DN8" authorId="0" shapeId="0" xr:uid="{944D0C80-B0B6-4862-93C7-2D02A346DF50}">
      <text>
        <r>
          <rPr>
            <b/>
            <sz val="9"/>
            <color indexed="81"/>
            <rFont val="Tahoma"/>
            <family val="2"/>
          </rPr>
          <t>YULIED.PENARANDA:</t>
        </r>
        <r>
          <rPr>
            <sz val="9"/>
            <color indexed="81"/>
            <rFont val="Tahoma"/>
            <family val="2"/>
          </rPr>
          <t xml:space="preserve">
Año 5</t>
        </r>
      </text>
    </comment>
    <comment ref="A9" authorId="0" shapeId="0" xr:uid="{9388BEB8-7E5A-4074-BD17-41FFF6411F6D}">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B86709CC-7D53-4A5C-A63A-43E3D4662A35}">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916C78B0-1193-4083-82AB-0997F5B5EEED}">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1106F1B9-92C8-459B-BF6F-47513A6519D8}">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C6585CD1-8924-42FF-B441-5B8CFAE6E9EA}">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910E1965-1867-4E6D-A1C3-0369F5676C13}">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DD8A4862-9F1B-4A94-862D-7A6126834C19}">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9E18B865-B3FB-4A17-AE02-2EA8F61DA01E}">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43CBCF1C-8C13-4A2C-BEB3-33FC11B1DEA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9BD2AAB3-C293-4D8E-A8C4-9CBD09F4C53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1EE31F8A-7C91-4891-A65F-8C1D43CE45F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E2621CA8-60B2-4303-A2FA-43AA9EFA741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23063C8-23B1-4972-A3B5-42B472CFC7C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1B5C873-2033-4704-8A4E-D0EC0D5DF7D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3AFD2A17-0A58-45D3-A6C3-9786BAB2B80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FF1BD73-778E-4226-805B-76698A098E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FE1B6FD7-0ED3-4493-A4E4-48ED0428892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5F7C7189-9561-4EF9-B859-A46F0BA2A669}">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AC56E3C7-8B6D-45F0-AB25-25E3ECCB176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ED328096-6423-4026-9C10-8DE0528220C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11B905DB-1F74-4E3C-A7CD-1096ECB6855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419DD11E-99C6-46F4-A214-7F6516D3F202}">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9C36DCCD-45DD-4098-A981-9FA2A59FA25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44B1EE7C-4AC7-491B-B5E2-AD387F513FC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1F688863-3619-4616-9BFC-CE4E4D975E9F}">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8EF8F4A1-4026-47D9-81D3-510E29726BB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31785EE7-4E23-4EDF-9036-71F7B12D6EB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43F3186B-8C8E-4338-9247-D858DE1AC05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F43059D4-118E-4C9D-A6C5-76876DEB6BC7}">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DFEDD345-3A32-408B-AFEB-F5464A12B36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333EA8D-C285-4721-B061-CEC2ED2521F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6540DEAB-A97D-4425-822A-DC6FE8E1B8F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4A5DE47C-B0C1-4EB9-8632-6D76097E71E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7" authorId="0" shapeId="0" xr:uid="{6408DC7D-C87D-4525-86CB-D651275F91CC}">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54783867-C705-423F-862A-FD14A60F3E6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45B625B0-7CAF-4C56-B7B5-568B157320A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81DB3F76-AB6A-4EF3-A86A-C1D590A4234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1A68B454-40AF-4902-8315-239EC26C8A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2BFA2AA9-F622-431A-B6B4-56D48F67D40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CA21A4E7-9750-4019-A2FA-6777195BB4F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D229DF35-DAA7-486E-8E6C-58791D159B54}">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77C9971-A7E3-494E-A2FE-A859E5EB14AE}">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BACA0521-367D-43AC-AFF3-7A0A4D50E40A}">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DCD6552B-C9E8-4024-87BD-F432A479A098}">
      <text>
        <r>
          <rPr>
            <b/>
            <sz val="9"/>
            <color indexed="81"/>
            <rFont val="Tahoma"/>
            <family val="2"/>
          </rPr>
          <t>YULIED.PENARANDA:</t>
        </r>
        <r>
          <rPr>
            <sz val="9"/>
            <color indexed="81"/>
            <rFont val="Tahoma"/>
            <family val="2"/>
          </rPr>
          <t xml:space="preserve">
Se suma los recursos presupuestales (vigencia + reservas)</t>
        </r>
      </text>
    </comment>
    <comment ref="F48" authorId="0" shapeId="0" xr:uid="{00000000-0006-0000-0100-00004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4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50" authorId="0" shapeId="0" xr:uid="{00000000-0006-0000-0100-00004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8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9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A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B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
            <rFont val="Tahoma"/>
            <family val="2"/>
          </rPr>
          <t>YULIED.PENARANDA:</t>
        </r>
        <r>
          <rPr>
            <sz val="9"/>
            <color indexed="8"/>
            <rFont val="Tahoma"/>
            <family val="2"/>
          </rPr>
          <t xml:space="preserve">
</t>
        </r>
        <r>
          <rPr>
            <sz val="9"/>
            <color indexed="8"/>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
            <rFont val="Tahoma"/>
            <family val="2"/>
          </rPr>
          <t>YULIED.PENARANDA:</t>
        </r>
        <r>
          <rPr>
            <sz val="9"/>
            <color indexed="8"/>
            <rFont val="Tahoma"/>
            <family val="2"/>
          </rPr>
          <t xml:space="preserve">
</t>
        </r>
        <r>
          <rPr>
            <sz val="9"/>
            <color indexed="8"/>
            <rFont val="Tahoma"/>
            <family val="2"/>
          </rPr>
          <t>Peso porcentual de la meta y actividad, al final del resultado nos da el 100%</t>
        </r>
      </text>
    </comment>
    <comment ref="V7" authorId="0" shapeId="0" xr:uid="{00000000-0006-0000-0200-000009000000}">
      <text>
        <r>
          <rPr>
            <b/>
            <sz val="9"/>
            <color indexed="8"/>
            <rFont val="Tahoma"/>
            <family val="2"/>
          </rPr>
          <t>YULIED.PENARANDA:</t>
        </r>
        <r>
          <rPr>
            <sz val="9"/>
            <color indexed="8"/>
            <rFont val="Tahoma"/>
            <family val="2"/>
          </rPr>
          <t xml:space="preserve">
</t>
        </r>
        <r>
          <rPr>
            <sz val="9"/>
            <color indexed="8"/>
            <rFont val="Tahoma"/>
            <family val="2"/>
          </rPr>
          <t xml:space="preserve">Relacionar el periodo de corte y año a reportar.
</t>
        </r>
        <r>
          <rPr>
            <sz val="9"/>
            <color indexed="8"/>
            <rFont val="Tahoma"/>
            <family val="2"/>
          </rPr>
          <t xml:space="preserve">
</t>
        </r>
        <r>
          <rPr>
            <sz val="9"/>
            <color indexed="8"/>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0" authorId="0" shapeId="0" xr:uid="{00000000-0006-0000-0200-00001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6"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8"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6"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9" authorId="0" shapeId="0" xr:uid="{00000000-0006-0000-0200-000038000000}">
      <text>
        <r>
          <rPr>
            <b/>
            <sz val="9"/>
            <color indexed="81"/>
            <rFont val="Tahoma"/>
            <family val="2"/>
          </rPr>
          <t>YULIED.PENARANDA:</t>
        </r>
        <r>
          <rPr>
            <sz val="9"/>
            <color indexed="81"/>
            <rFont val="Tahoma"/>
            <family val="2"/>
          </rPr>
          <t xml:space="preserve">
Nos debe dar 100%</t>
        </r>
      </text>
    </comment>
    <comment ref="U29" authorId="0" shapeId="0" xr:uid="{00000000-0006-0000-0200-000039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18D8F81-FA1B-491B-AD0E-413A4FD29B1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40C2AA-D8A2-423D-BAFE-EA173840E91E}">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7C3C8075-6239-48E2-9A16-D012DC2ECD91}">
      <text>
        <r>
          <rPr>
            <b/>
            <sz val="9"/>
            <color indexed="81"/>
            <rFont val="Tahoma"/>
            <family val="2"/>
          </rPr>
          <t>YULIED.PENARANDA:</t>
        </r>
        <r>
          <rPr>
            <sz val="9"/>
            <color indexed="81"/>
            <rFont val="Tahoma"/>
            <family val="2"/>
          </rPr>
          <t xml:space="preserve">
Relacionar el período del reporte</t>
        </r>
      </text>
    </comment>
    <comment ref="A8" authorId="0" shapeId="0" xr:uid="{32FD7157-480D-416F-BC37-4DAD97D7727C}">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50F03090-9B8D-4E0A-B845-0C02B5DAC777}">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1EE40F28-EDCC-47F6-A117-654EB4CEB679}">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19EAB4F6-6FB1-4382-BA1E-37A2DFFBAAE6}">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4236F72B-B68A-4183-A18A-7ADE59B38AA9}">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36D630F8-7A43-4E14-B971-E8125B825A05}">
      <text>
        <r>
          <rPr>
            <b/>
            <sz val="9"/>
            <color indexed="81"/>
            <rFont val="Tahoma"/>
            <family val="2"/>
          </rPr>
          <t>SPCI:</t>
        </r>
        <r>
          <rPr>
            <sz val="9"/>
            <color indexed="81"/>
            <rFont val="Tahoma"/>
            <family val="2"/>
          </rPr>
          <t xml:space="preserve">
magnitud física y presupuestal  programada para al inicio del plan de desarrollo.</t>
        </r>
      </text>
    </comment>
    <comment ref="AE9" authorId="1" shapeId="0" xr:uid="{C000B6EA-A56A-4BA1-936E-F3E30949117D}">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BC9" authorId="1" shapeId="0" xr:uid="{3DFAFA78-2DBA-4ED6-9EFD-E03F3B8DD99D}">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BG9" authorId="1" shapeId="0" xr:uid="{8DBDD586-D7E2-42F9-926F-A690A6141A04}">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BH9" authorId="1" shapeId="0" xr:uid="{AB44247F-526F-4AA4-BDD5-4EBF70B3BC91}">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BI9" authorId="1" shapeId="0" xr:uid="{A0A07058-CC81-4B55-90B3-FD1C9AE226F2}">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BJ9" authorId="1" shapeId="0" xr:uid="{049C073C-6667-4EC5-BD86-C120D4109B25}">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BK9" authorId="1" shapeId="0" xr:uid="{2022B332-BAF2-4306-85DB-44F5A8D1BF1B}">
      <text>
        <r>
          <rPr>
            <b/>
            <sz val="10"/>
            <color indexed="81"/>
            <rFont val="Tahoma"/>
            <family val="2"/>
          </rPr>
          <t>SPCI:</t>
        </r>
        <r>
          <rPr>
            <sz val="10"/>
            <color indexed="81"/>
            <rFont val="Tahoma"/>
            <family val="2"/>
          </rPr>
          <t xml:space="preserve">
Número de personas identificadas en la localización asociada al punto de inversión.
</t>
        </r>
      </text>
    </comment>
    <comment ref="BO9" authorId="0" shapeId="0" xr:uid="{E29C7A8F-E0B8-4C22-B08E-2F640FE123C1}">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BQ9" authorId="1" shapeId="0" xr:uid="{9ED83AAC-5937-4F34-B0CF-F2155D637A05}">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BS9" authorId="0" shapeId="0" xr:uid="{183358E0-8D5D-4786-A145-69F81CCCC105}">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BU9" authorId="1" shapeId="0" xr:uid="{09379D42-4338-467D-BFBD-7654F02BD2B4}">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2EB45C48-2796-47FE-8FAE-7CE0B56E4B3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4D60923B-6DA4-4FEB-902D-0B47C987274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 authorId="0" shapeId="0" xr:uid="{04D11311-3389-4DB8-A97F-876B9AE187C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 authorId="0" shapeId="0" xr:uid="{4AB0DFFE-3AC8-4B52-A1A7-43FB522BD62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 authorId="0" shapeId="0" xr:uid="{84D73022-E9BA-42F4-98C1-E27ADDE7188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 authorId="0" shapeId="0" xr:uid="{E4820A39-B6B7-4523-8B44-81E8237871EB}">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7C2A806B-37B1-4F06-B2EA-9BB244274B7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86F5E041-0B2D-49AF-B756-421764C9E4A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 authorId="0" shapeId="0" xr:uid="{D3539CE3-F826-43F8-9CBC-192545B5A0E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 authorId="0" shapeId="0" xr:uid="{6933DA88-D4B5-438F-80A7-FE0B8942F54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 authorId="0" shapeId="0" xr:uid="{00853CBA-D7A3-43AA-B2BD-26538DB6F50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 authorId="0" shapeId="0" xr:uid="{CAEAD2F8-F308-4362-8500-3F60A7839363}">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9346BCDF-3E0B-4984-A4BF-5D2B65B9155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 authorId="0" shapeId="0" xr:uid="{F8C868DE-1D0F-47DF-A7EB-2A3B20B8FA0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7" authorId="0" shapeId="0" xr:uid="{8A9B483C-962E-429B-906B-C9EC3BAB8C4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8" authorId="0" shapeId="0" xr:uid="{12D02499-146A-4674-8B7D-9932314A83C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9" authorId="0" shapeId="0" xr:uid="{A07FA4C6-A98C-423A-B67F-03AA3554EB2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0" authorId="0" shapeId="0" xr:uid="{0B390260-6EB5-4756-B6B2-6C052DC15386}">
      <text>
        <r>
          <rPr>
            <b/>
            <sz val="9"/>
            <color indexed="81"/>
            <rFont val="Tahoma"/>
            <family val="2"/>
          </rPr>
          <t>YULIED.PENARANDA:</t>
        </r>
        <r>
          <rPr>
            <sz val="9"/>
            <color indexed="81"/>
            <rFont val="Tahoma"/>
            <family val="2"/>
          </rPr>
          <t xml:space="preserve">
Se suma los recursos presupuestales (vigencia + reservas)</t>
        </r>
      </text>
    </comment>
    <comment ref="D31" authorId="0" shapeId="0" xr:uid="{91ECCBB4-5814-43D7-B25A-2192422D4C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2" authorId="0" shapeId="0" xr:uid="{60970825-1A2D-461C-AC0D-8ADFA49414F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4" authorId="0" shapeId="0" xr:uid="{3DE80929-A019-430F-8C43-AFE676C8C6E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5" authorId="0" shapeId="0" xr:uid="{06B84A9A-244F-4282-9EB3-4FD4F4151EE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6" authorId="0" shapeId="0" xr:uid="{7F0FA8F0-29B2-4DAF-A1B8-C16AEFA6EF2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7" authorId="0" shapeId="0" xr:uid="{2C6AC721-2A72-4B9C-8334-34527ED5BB64}">
      <text>
        <r>
          <rPr>
            <b/>
            <sz val="9"/>
            <color indexed="81"/>
            <rFont val="Tahoma"/>
            <family val="2"/>
          </rPr>
          <t>YULIED.PENARANDA:</t>
        </r>
        <r>
          <rPr>
            <sz val="9"/>
            <color indexed="81"/>
            <rFont val="Tahoma"/>
            <family val="2"/>
          </rPr>
          <t xml:space="preserve">
Se suma los recursos presupuestales (vigencia + reservas)</t>
        </r>
      </text>
    </comment>
    <comment ref="D38" authorId="0" shapeId="0" xr:uid="{6C947BC1-1D64-48C4-B116-DD2D9E9D36F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9" authorId="0" shapeId="0" xr:uid="{83F0970E-D015-4FCE-B30A-6F6A44A1472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1" authorId="0" shapeId="0" xr:uid="{4591FDD8-0878-4AD1-95EA-9399241747F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2" authorId="0" shapeId="0" xr:uid="{71A12394-FBFC-41EA-B4F8-A57DC56EB35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3" authorId="0" shapeId="0" xr:uid="{124117E8-1F37-4162-B1BF-350B917D92D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4" authorId="0" shapeId="0" xr:uid="{CDB2D065-F105-46F1-BE7D-2463DA29E999}">
      <text>
        <r>
          <rPr>
            <b/>
            <sz val="9"/>
            <color indexed="81"/>
            <rFont val="Tahoma"/>
            <family val="2"/>
          </rPr>
          <t>YULIED.PENARANDA:</t>
        </r>
        <r>
          <rPr>
            <sz val="9"/>
            <color indexed="81"/>
            <rFont val="Tahoma"/>
            <family val="2"/>
          </rPr>
          <t xml:space="preserve">
Se suma los recursos presupuestales (vigencia + reservas)</t>
        </r>
      </text>
    </comment>
    <comment ref="D45" authorId="0" shapeId="0" xr:uid="{DA163112-20DE-4E4B-8A93-A5133F8A892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6" authorId="0" shapeId="0" xr:uid="{D53EB9C1-FF89-4509-A06E-932F91F814E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ECB88462-9B0B-423B-AA27-2CE570939C0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0EAD43CE-DEC0-47AE-B01F-C1FDC5543A0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D900AE00-61FB-4630-AF07-AB154478CEC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054DBFFB-E894-4313-9A4C-E533DEBF6E21}">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4B3791E1-0FAF-4E29-A2C9-3332C67C235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3" authorId="0" shapeId="0" xr:uid="{B7DDACEF-A6C2-4DE7-BA73-1B7BE9812C5F}">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4" authorId="0" shapeId="0" xr:uid="{F5EA83DF-214A-41DA-AAFA-2A70502A145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235"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6" authorId="0" shapeId="0" xr:uid="{00000000-0006-0000-0400-000042000000}">
      <text>
        <r>
          <rPr>
            <b/>
            <sz val="9"/>
            <color indexed="81"/>
            <rFont val="Tahoma"/>
            <family val="2"/>
          </rPr>
          <t>YULIED.PENARANDA:</t>
        </r>
        <r>
          <rPr>
            <sz val="9"/>
            <color indexed="81"/>
            <rFont val="Tahoma"/>
            <family val="2"/>
          </rPr>
          <t xml:space="preserve">
Vigencia a reportar</t>
        </r>
      </text>
    </comment>
    <comment ref="B236"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6"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6"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6"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6"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6"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6"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1" authorId="0" shapeId="0" xr:uid="{00000000-0006-0000-0400-00004B000000}">
      <text>
        <r>
          <rPr>
            <b/>
            <sz val="9"/>
            <color indexed="81"/>
            <rFont val="Tahoma"/>
            <family val="2"/>
          </rPr>
          <t>YULIED.PENARANDA:</t>
        </r>
        <r>
          <rPr>
            <sz val="9"/>
            <color indexed="81"/>
            <rFont val="Tahoma"/>
            <family val="2"/>
          </rPr>
          <t xml:space="preserve">
Vigencia a reportar</t>
        </r>
      </text>
    </comment>
    <comment ref="B251"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1"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1"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1"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1"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1"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7" authorId="0" shapeId="0" xr:uid="{00000000-0006-0000-0400-000054000000}">
      <text>
        <r>
          <rPr>
            <b/>
            <sz val="9"/>
            <color indexed="81"/>
            <rFont val="Tahoma"/>
            <family val="2"/>
          </rPr>
          <t>YULIED.PENARANDA:</t>
        </r>
        <r>
          <rPr>
            <sz val="9"/>
            <color indexed="81"/>
            <rFont val="Tahoma"/>
            <family val="2"/>
          </rPr>
          <t xml:space="preserve">
Vigencia a reportar</t>
        </r>
      </text>
    </comment>
    <comment ref="B267"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7"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7"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7"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9" authorId="0" shapeId="0" xr:uid="{00000000-0006-0000-0400-00005A000000}">
      <text>
        <r>
          <rPr>
            <b/>
            <sz val="9"/>
            <color indexed="81"/>
            <rFont val="Tahoma"/>
            <family val="2"/>
          </rPr>
          <t>YULIED.PENARANDA:</t>
        </r>
        <r>
          <rPr>
            <sz val="9"/>
            <color indexed="81"/>
            <rFont val="Tahoma"/>
            <family val="2"/>
          </rPr>
          <t xml:space="preserve">
Vigencia a reportar</t>
        </r>
      </text>
    </comment>
    <comment ref="B299"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9"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9"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9"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2" authorId="0" shapeId="0" xr:uid="{00000000-0006-0000-0400-000060000000}">
      <text>
        <r>
          <rPr>
            <b/>
            <sz val="9"/>
            <color indexed="81"/>
            <rFont val="Tahoma"/>
            <family val="2"/>
          </rPr>
          <t>YULIED.PENARANDA:</t>
        </r>
        <r>
          <rPr>
            <sz val="9"/>
            <color indexed="81"/>
            <rFont val="Tahoma"/>
            <family val="2"/>
          </rPr>
          <t xml:space="preserve">
Vigencia a reportar</t>
        </r>
      </text>
    </comment>
    <comment ref="B362"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2"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2"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2"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5" authorId="0" shapeId="0" xr:uid="{00000000-0006-0000-0400-000066000000}">
      <text>
        <r>
          <rPr>
            <b/>
            <sz val="9"/>
            <color indexed="81"/>
            <rFont val="Tahoma"/>
            <family val="2"/>
          </rPr>
          <t>YULIED.PENARANDA:</t>
        </r>
        <r>
          <rPr>
            <sz val="9"/>
            <color indexed="81"/>
            <rFont val="Tahoma"/>
            <family val="2"/>
          </rPr>
          <t xml:space="preserve">
Vigencia a reportar</t>
        </r>
      </text>
    </comment>
    <comment ref="B425"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5"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5"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5"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439"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40" authorId="0" shapeId="0" xr:uid="{00000000-0006-0000-0400-00006C000000}">
      <text>
        <r>
          <rPr>
            <b/>
            <sz val="9"/>
            <color indexed="81"/>
            <rFont val="Tahoma"/>
            <family val="2"/>
          </rPr>
          <t>YULIED.PENARANDA:</t>
        </r>
        <r>
          <rPr>
            <sz val="9"/>
            <color indexed="81"/>
            <rFont val="Tahoma"/>
            <family val="2"/>
          </rPr>
          <t xml:space="preserve">
Vigencia a reportar</t>
        </r>
      </text>
    </comment>
    <comment ref="B440"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0"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0"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454"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5" authorId="0" shapeId="0" xr:uid="{00000000-0006-0000-0400-000072000000}">
      <text>
        <r>
          <rPr>
            <b/>
            <sz val="9"/>
            <color indexed="81"/>
            <rFont val="Tahoma"/>
            <family val="2"/>
          </rPr>
          <t>YULIED.PENARANDA:</t>
        </r>
        <r>
          <rPr>
            <sz val="9"/>
            <color indexed="81"/>
            <rFont val="Tahoma"/>
            <family val="2"/>
          </rPr>
          <t xml:space="preserve">
Vigencia a reportar</t>
        </r>
      </text>
    </comment>
    <comment ref="B455"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5"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5"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5"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68"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9" authorId="0" shapeId="0" xr:uid="{00000000-0006-0000-0400-000078000000}">
      <text>
        <r>
          <rPr>
            <b/>
            <sz val="9"/>
            <color indexed="81"/>
            <rFont val="Tahoma"/>
            <family val="2"/>
          </rPr>
          <t>YULIED.PENARANDA:</t>
        </r>
        <r>
          <rPr>
            <sz val="9"/>
            <color indexed="81"/>
            <rFont val="Tahoma"/>
            <family val="2"/>
          </rPr>
          <t xml:space="preserve">
Vigencia a reportar</t>
        </r>
      </text>
    </comment>
    <comment ref="B469"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9"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9"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9"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533"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4" authorId="0" shapeId="0" xr:uid="{00000000-0006-0000-0400-00007E000000}">
      <text>
        <r>
          <rPr>
            <b/>
            <sz val="9"/>
            <color indexed="81"/>
            <rFont val="Tahoma"/>
            <family val="2"/>
          </rPr>
          <t>YULIED.PENARANDA:</t>
        </r>
        <r>
          <rPr>
            <sz val="9"/>
            <color indexed="81"/>
            <rFont val="Tahoma"/>
            <family val="2"/>
          </rPr>
          <t xml:space="preserve">
Vigencia a reportar</t>
        </r>
      </text>
    </comment>
    <comment ref="B534"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4"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4"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4"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596"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97" authorId="0" shapeId="0" xr:uid="{00000000-0006-0000-0400-000084000000}">
      <text>
        <r>
          <rPr>
            <b/>
            <sz val="9"/>
            <color indexed="81"/>
            <rFont val="Tahoma"/>
            <family val="2"/>
          </rPr>
          <t>YULIED.PENARANDA:</t>
        </r>
        <r>
          <rPr>
            <sz val="9"/>
            <color indexed="81"/>
            <rFont val="Tahoma"/>
            <family val="2"/>
          </rPr>
          <t xml:space="preserve">
Vigencia a reportar</t>
        </r>
      </text>
    </comment>
    <comment ref="B597"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7"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7"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7"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61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12" authorId="0" shapeId="0" xr:uid="{00000000-0006-0000-0400-00008A000000}">
      <text>
        <r>
          <rPr>
            <b/>
            <sz val="9"/>
            <color indexed="81"/>
            <rFont val="Tahoma"/>
            <family val="2"/>
          </rPr>
          <t>YULIED.PENARANDA:</t>
        </r>
        <r>
          <rPr>
            <sz val="9"/>
            <color indexed="81"/>
            <rFont val="Tahoma"/>
            <family val="2"/>
          </rPr>
          <t xml:space="preserve">
Vigencia a reportar</t>
        </r>
      </text>
    </comment>
    <comment ref="B61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<sst xmlns="http://schemas.openxmlformats.org/spreadsheetml/2006/main" count="2186" uniqueCount="578">
  <si>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</si>
  <si>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</si>
  <si>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</si>
  <si>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</si>
  <si>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</si>
  <si>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</si>
  <si>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</si>
  <si>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</si>
  <si>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</si>
  <si>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</si>
  <si>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</si>
  <si>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</si>
  <si>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</si>
  <si>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</si>
  <si>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</si>
  <si>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</si>
  <si>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</si>
  <si>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</si>
  <si>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</si>
  <si>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</si>
  <si>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</si>
  <si>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</si>
  <si>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</si>
  <si>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</si>
  <si>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</si>
  <si>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</si>
  <si>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</si>
  <si>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</si>
  <si>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</si>
  <si>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</si>
  <si>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</si>
  <si>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</si>
  <si>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</si>
  <si>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</si>
  <si>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</si>
  <si>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</si>
  <si>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</si>
  <si>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</si>
  <si>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</si>
  <si>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</si>
  <si>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</si>
  <si>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</si>
  <si>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</si>
  <si>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</si>
  <si>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</si>
  <si>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</si>
  <si>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</si>
  <si>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</si>
  <si>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</si>
  <si>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</si>
  <si>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</si>
  <si>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</si>
  <si>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</si>
  <si>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</si>
  <si>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</si>
  <si>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</si>
  <si>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</si>
  <si>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</si>
  <si>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</si>
  <si>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</si>
  <si>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</si>
  <si>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</si>
  <si>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</si>
  <si>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</si>
  <si>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</si>
  <si>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</si>
  <si>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</si>
  <si>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</si>
  <si>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</si>
  <si>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</si>
  <si>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</si>
  <si>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</si>
  <si>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</si>
  <si>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</si>
  <si>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</si>
  <si>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</si>
  <si>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</si>
  <si>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</si>
  <si>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</si>
  <si>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</si>
  <si>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</si>
  <si>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</si>
  <si>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</si>
  <si>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</si>
  <si>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</si>
  <si>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</si>
  <si>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</si>
  <si>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</si>
  <si>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</si>
  <si>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</si>
  <si>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</si>
  <si>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</si>
  <si>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</si>
  <si>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</si>
  <si>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</si>
  <si>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</si>
  <si>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</si>
  <si>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</si>
  <si>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</si>
  <si>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</si>
  <si>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</si>
  <si>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</si>
  <si>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</si>
  <si>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</si>
  <si>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</si>
  <si>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</si>
  <si>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</si>
  <si>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</si>
  <si>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</si>
  <si>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</si>
  <si>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</si>
  <si>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</si>
  <si>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</si>
  <si>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</si>
  <si>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</si>
  <si>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</si>
  <si>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</si>
  <si>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</si>
  <si>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</si>
  <si>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</si>
  <si>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</si>
  <si>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</si>
  <si>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</si>
  <si>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</si>
  <si>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</si>
  <si>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</si>
  <si>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</si>
  <si>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</si>
  <si>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</si>
  <si>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</si>
  <si>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</si>
  <si>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</si>
  <si>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</si>
  <si>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</si>
  <si>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</si>
  <si>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</si>
  <si>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</si>
  <si>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</si>
  <si>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</si>
  <si>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</si>
  <si>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</si>
  <si>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</si>
  <si>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</si>
  <si>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</si>
  <si>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</si>
  <si>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</si>
  <si>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</si>
  <si>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</si>
  <si>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</si>
  <si>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</si>
  <si>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</si>
  <si>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</si>
  <si>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</si>
  <si>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</si>
  <si>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</si>
  <si>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</si>
  <si>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</si>
  <si>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</si>
  <si>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</si>
  <si>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</si>
  <si>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</si>
  <si>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</si>
  <si>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</si>
  <si>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</si>
  <si>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</si>
  <si>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</si>
  <si>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</si>
  <si>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</si>
  <si>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</si>
  <si>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</si>
  <si>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</si>
  <si>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</si>
  <si>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</si>
  <si>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</si>
  <si>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</si>
  <si>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</si>
  <si>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</si>
  <si>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</si>
  <si>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</si>
  <si>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</si>
  <si>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</si>
  <si>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</si>
  <si>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</si>
  <si>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</si>
  <si>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</si>
  <si>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</si>
  <si>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</si>
  <si>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</si>
  <si>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</si>
  <si>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</si>
  <si>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</si>
  <si>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</si>
  <si>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</si>
  <si>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</si>
  <si>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</si>
  <si>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</si>
  <si>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</si>
  <si>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</si>
  <si>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</si>
  <si>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</si>
  <si>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</si>
  <si>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</si>
  <si>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</si>
  <si>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</si>
  <si>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</si>
  <si>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</si>
  <si>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</si>
  <si>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</si>
  <si>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</si>
  <si>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</si>
  <si>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</si>
  <si>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</si>
  <si>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</si>
  <si>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</si>
  <si>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</si>
  <si>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</si>
  <si>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</si>
  <si>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</si>
  <si>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</si>
  <si>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</si>
  <si>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</si>
  <si>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</si>
  <si>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</si>
  <si>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</si>
  <si>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</si>
  <si>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</si>
  <si>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</si>
  <si>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</si>
  <si>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</si>
  <si>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</si>
  <si>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</si>
  <si>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</si>
  <si>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</si>
  <si>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</si>
  <si>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</si>
  <si>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</si>
  <si>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</si>
  <si>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</si>
  <si>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</si>
  <si>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</si>
  <si>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</si>
  <si>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</si>
  <si>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</si>
  <si>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</si>
  <si>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</si>
  <si>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</si>
  <si>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</si>
  <si>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</si>
  <si>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</si>
  <si>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</si>
  <si>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</si>
  <si>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</si>
  <si>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</si>
  <si>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</si>
  <si>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</si>
  <si>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</si>
  <si>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</si>
  <si>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</si>
  <si>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</si>
  <si>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</si>
  <si>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</si>
  <si>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</si>
  <si>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</si>
  <si>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</si>
  <si>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</si>
  <si>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</si>
  <si>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</si>
  <si>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</si>
  <si>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</si>
  <si>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</si>
  <si>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</si>
  <si>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</si>
  <si>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</si>
  <si>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</si>
  <si>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</si>
  <si>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</si>
  <si>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</si>
  <si>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</si>
  <si>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Diseñar e Implementar un programa de incentivos a la conservación ambiental rural (pago por Servicios Ambientales, acuerdos de conservación)</t>
  </si>
  <si>
    <t>Porcentaje de avance de la implementación de un programa incentivos a la conservación ambiental rural</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</si>
  <si>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</si>
  <si>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</si>
  <si>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</si>
  <si>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</si>
  <si>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</si>
  <si>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</si>
  <si>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</si>
  <si>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</si>
  <si>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</si>
  <si>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Mejoramiento de la calidad ambiental del
territorio rural</t>
  </si>
  <si>
    <t>Diseñar 1 programa de incentivos a la conservación ambiental</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</si>
  <si>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</si>
  <si>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</si>
  <si>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</si>
  <si>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</si>
  <si>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X</t>
  </si>
  <si>
    <t>Mejoramiento De La Calidad Ambiental Del Territorio Rural</t>
  </si>
  <si>
    <t>Aplicar en 1000 Hectáreas los acuerdos y registros del pago por servicios ambientales.</t>
  </si>
  <si>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</si>
  <si>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</si>
  <si>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</si>
  <si>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</si>
  <si>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</si>
  <si>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</si>
  <si>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</si>
  <si>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</si>
  <si>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</si>
  <si>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</si>
  <si>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</si>
  <si>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</si>
  <si>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</si>
  <si>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</si>
  <si>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</si>
  <si>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</si>
  <si>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</si>
  <si>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</si>
  <si>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</si>
  <si>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</si>
  <si>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</si>
  <si>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</si>
  <si>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</si>
  <si>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</si>
  <si>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</si>
  <si>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</si>
  <si>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</si>
  <si>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</si>
  <si>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</si>
  <si>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</si>
  <si>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</si>
  <si>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</si>
  <si>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</si>
  <si>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</si>
  <si>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</si>
  <si>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</si>
  <si>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</si>
  <si>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</si>
  <si>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</si>
  <si>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</si>
  <si>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</si>
  <si>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</si>
  <si>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</si>
  <si>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</si>
  <si>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</si>
  <si>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</si>
  <si>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</si>
  <si>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</si>
  <si>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</si>
  <si>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</si>
  <si>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</si>
  <si>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</si>
  <si>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</si>
  <si>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</si>
  <si>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</si>
  <si>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</si>
  <si>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</si>
  <si>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</si>
  <si>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</si>
  <si>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</si>
  <si>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</si>
  <si>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</si>
  <si>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</si>
  <si>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</si>
  <si>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</si>
  <si>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</si>
  <si>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</si>
  <si>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</si>
  <si>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</si>
  <si>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Se cuenta con: 1) Metodología para el cálculo del incentivo, 2) Análisis de seguridad jurídica para la implementación del programa; 3) Sistema de monitoreo con indicadores de seguimiento; 4) Propuesta preliminar de ECC que incorpore tipologías.</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</si>
  <si>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</si>
  <si>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</si>
  <si>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</si>
  <si>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</si>
  <si>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</si>
  <si>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</si>
  <si>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</si>
  <si>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</si>
  <si>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</si>
  <si>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</si>
  <si>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Se cuenta con la versión final de los productos del convenio 202202426 firmado entre PNUD y la SDA</t>
  </si>
  <si>
    <t>No ha habido avance</t>
  </si>
  <si>
    <t>En el mes de julio se incorporaron veintiocho (28) nuevos predios rurales en formalización de acuerdos  para el Ordenamiento  Ambiental de Finca (OAF), mediante firma de Acta.  En total a la fecha se han vinculado  setenta y cinco (75) nuevas fincas.</t>
  </si>
  <si>
    <t>Para lograr avanzar en las alianzas, se participó en reuniones semanales de Coordinación interinstitucional proyectar y articular las actividades en el marco y metas a cumplir en el marco de la Política Pública Distrital de Ruralidad</t>
  </si>
  <si>
    <t>En el mes de julio se capacitaron cincuenta y un (51) personas  en Mejoramiento de Praderas,  Biodigestores, Preparación de Abonos Verdes Biol, en total se cuenta con ochenta y cinco (85) personas capacitadas.</t>
  </si>
  <si>
    <t xml:space="preserve"> </t>
  </si>
  <si>
    <t xml:space="preserve">  </t>
  </si>
  <si>
    <t>no hubo avance</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</si>
  <si>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</si>
  <si>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</si>
  <si>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Para lograr avanzar en las alianzas, se participó en reuniones semanales de coordinación interinstitucional para proyectar y articular las actividades a desarrollar en el marco de la Política Pública Distrital de Ruralidad y para la suscripcion de alianzas.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</si>
  <si>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</si>
  <si>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</si>
  <si>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</si>
  <si>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</si>
  <si>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</si>
  <si>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</si>
  <si>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</si>
  <si>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</si>
  <si>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</si>
  <si>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</si>
  <si>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</si>
  <si>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</si>
  <si>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</si>
  <si>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</si>
  <si>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</si>
  <si>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</si>
  <si>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</si>
  <si>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</si>
  <si>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</si>
  <si>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</si>
  <si>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</si>
  <si>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</si>
  <si>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</si>
  <si>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</si>
  <si>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</si>
  <si>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</si>
  <si>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</si>
  <si>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ABR.</t>
    </r>
  </si>
  <si>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</si>
  <si>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</si>
  <si>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 xml:space="preserve">Se han capacitado 391 personas en mejoramiento de praderas, biodigestores, preparación de abonos verdes Biol. 
Se continúa con la estrategia de capacitación en el marco del Ordenamiento Ambiental de Finca OAF.
</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</si>
  <si>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</si>
  <si>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</si>
  <si>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Realizar 5 alianzas interinstitucionales para la intervención en el territorio rural.</t>
  </si>
  <si>
    <t>Capacitar 1.207 personas en el fortalecimiento de conocimiento ambiental</t>
  </si>
  <si>
    <t>Capacitar 1207 personas en el fotalecimiento de conocimiento ambiental</t>
  </si>
  <si>
    <t>Radicado No. 2021IE106063 del 31 de mayo del 2021.</t>
  </si>
  <si>
    <t>Se ha capacitado a 481 personas en mejoramiento de praderas, biodigestores, preparación de abonos verdes Biol, entre otros temas.</t>
  </si>
  <si>
    <t>Se realizó la gestión administrativa con las  localidades de Sumapaz y Suba para obtener el documento final y se avanza en la retroalimentación de la propuesta con la localidad de Usme</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</si>
  <si>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</si>
  <si>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</si>
  <si>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</si>
  <si>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Se realizó visita a la Alcaldía Local de Usme y la Unidad Local de Atención Técnica y Agropecuaria (ULATA); para socializar los avances del programa de pago por servicios ambientales y presentar la alianza SDA-PNUD</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</si>
  <si>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</si>
  <si>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</si>
  <si>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2. Adelantar seguimiento a la implementación de las alianzas suscritas para la intervención en el territorio rural</t>
  </si>
  <si>
    <t xml:space="preserve">1. Adelantar gestión que permita la construcción y suscripción de alianzas interinstitucionales para la intervención en el territorio rural Distrital.
</t>
  </si>
  <si>
    <t>3. Realizar capacitaciones en fortalecimiento ambiental a la comunidad Rural</t>
  </si>
  <si>
    <t>6 Complementar y mantener actualizada la prefactibilidad de las áreas identificadas y priorizadas que contienen valores ecosistémicos susceptibles de intervención con estrategias de conservación</t>
  </si>
  <si>
    <t>1. Drive del equipo de Ruralidad .
2. shapefile de territorialización</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</si>
  <si>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</si>
  <si>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7 Continuar con los procesos de socialización y concertación del Programa de Incentivos a la conservación ambiental con los habitantes rurales del D.C.</t>
  </si>
  <si>
    <t>III ACTIVIDADES SUIFT (PRESUPUESTO) VIGENCIA 2021</t>
  </si>
  <si>
    <t>PROGRAMADO ENE.</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</si>
  <si>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</si>
  <si>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</si>
  <si>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</si>
  <si>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</si>
  <si>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Se tiene programado avanzar en el seguimiento de cada acuerdo suscrito, de forma trimestral a partir de la firma de cada acuerdo.</t>
  </si>
  <si>
    <t>1. Drive del equipo de Ruralidad .
2. shapefile de territorialización.
3.  Actas Consejo Consultivo Desarrollo Rural y Acta de Seguimiento Alianzas y Alianzas Suscritas</t>
  </si>
  <si>
    <t>,</t>
  </si>
  <si>
    <r>
      <t xml:space="preserve">REPROGRAMACIÓN </t>
    </r>
    <r>
      <rPr>
        <b/>
        <sz val="8"/>
        <rFont val="Arial"/>
        <family val="2"/>
      </rPr>
      <t>VIGENCIA 
(VALOR INICIAL)</t>
    </r>
  </si>
  <si>
    <r>
      <t xml:space="preserve">PROGRAMADO </t>
    </r>
    <r>
      <rPr>
        <b/>
        <sz val="8"/>
        <rFont val="Arial"/>
        <family val="2"/>
      </rPr>
      <t>ENE.</t>
    </r>
  </si>
  <si>
    <r>
      <t xml:space="preserve">EJECUTADO </t>
    </r>
    <r>
      <rPr>
        <b/>
        <sz val="8"/>
        <rFont val="Arial"/>
        <family val="2"/>
      </rPr>
      <t>ENE.</t>
    </r>
  </si>
  <si>
    <r>
      <t>PROGRAMADO</t>
    </r>
    <r>
      <rPr>
        <b/>
        <sz val="8"/>
        <rFont val="Arial"/>
        <family val="2"/>
      </rPr>
      <t xml:space="preserve"> FEB.</t>
    </r>
  </si>
  <si>
    <r>
      <t xml:space="preserve">EJECUTADO </t>
    </r>
    <r>
      <rPr>
        <b/>
        <sz val="8"/>
        <rFont val="Arial"/>
        <family val="2"/>
      </rPr>
      <t>FEB.</t>
    </r>
  </si>
  <si>
    <r>
      <t xml:space="preserve">PROGRAMADO </t>
    </r>
    <r>
      <rPr>
        <b/>
        <sz val="8"/>
        <rFont val="Arial"/>
        <family val="2"/>
      </rPr>
      <t>MAR.</t>
    </r>
  </si>
  <si>
    <r>
      <t xml:space="preserve">EJECUTADO </t>
    </r>
    <r>
      <rPr>
        <b/>
        <sz val="8"/>
        <rFont val="Arial"/>
        <family val="2"/>
      </rPr>
      <t>MAR.</t>
    </r>
  </si>
  <si>
    <r>
      <t xml:space="preserve">PROGRAMADO </t>
    </r>
    <r>
      <rPr>
        <b/>
        <sz val="8"/>
        <rFont val="Arial"/>
        <family val="2"/>
      </rPr>
      <t>ABR.</t>
    </r>
  </si>
  <si>
    <r>
      <t xml:space="preserve">EJECUTADO </t>
    </r>
    <r>
      <rPr>
        <b/>
        <sz val="8"/>
        <rFont val="Arial"/>
        <family val="2"/>
      </rPr>
      <t>ABR.</t>
    </r>
  </si>
  <si>
    <r>
      <t xml:space="preserve">PROGRAMADO </t>
    </r>
    <r>
      <rPr>
        <b/>
        <sz val="8"/>
        <rFont val="Arial"/>
        <family val="2"/>
      </rPr>
      <t>MAY.</t>
    </r>
  </si>
  <si>
    <r>
      <t xml:space="preserve">EJECUTADO  </t>
    </r>
    <r>
      <rPr>
        <b/>
        <sz val="8"/>
        <rFont val="Arial"/>
        <family val="2"/>
      </rPr>
      <t>MAY.</t>
    </r>
  </si>
  <si>
    <r>
      <t>PROGRAMADO</t>
    </r>
    <r>
      <rPr>
        <b/>
        <sz val="8"/>
        <rFont val="Arial"/>
        <family val="2"/>
      </rPr>
      <t xml:space="preserve"> JUN.</t>
    </r>
  </si>
  <si>
    <r>
      <t xml:space="preserve">EJECUTADO </t>
    </r>
    <r>
      <rPr>
        <b/>
        <sz val="8"/>
        <rFont val="Arial"/>
        <family val="2"/>
      </rPr>
      <t>JUN.</t>
    </r>
  </si>
  <si>
    <r>
      <t>PROGRAMADO</t>
    </r>
    <r>
      <rPr>
        <b/>
        <sz val="8"/>
        <rFont val="Arial"/>
        <family val="2"/>
      </rPr>
      <t xml:space="preserve"> JUL.</t>
    </r>
  </si>
  <si>
    <r>
      <t xml:space="preserve">EJECUTADO  </t>
    </r>
    <r>
      <rPr>
        <b/>
        <sz val="8"/>
        <rFont val="Arial"/>
        <family val="2"/>
      </rPr>
      <t>JUL.</t>
    </r>
  </si>
  <si>
    <r>
      <t xml:space="preserve">PROGRAMADO </t>
    </r>
    <r>
      <rPr>
        <b/>
        <sz val="8"/>
        <rFont val="Arial"/>
        <family val="2"/>
      </rPr>
      <t>AGO.</t>
    </r>
  </si>
  <si>
    <r>
      <t xml:space="preserve">EJECUTADO  </t>
    </r>
    <r>
      <rPr>
        <b/>
        <sz val="8"/>
        <rFont val="Arial"/>
        <family val="2"/>
      </rPr>
      <t>AGO.</t>
    </r>
  </si>
  <si>
    <r>
      <t xml:space="preserve">PROGRAMADO </t>
    </r>
    <r>
      <rPr>
        <b/>
        <sz val="8"/>
        <rFont val="Arial"/>
        <family val="2"/>
      </rPr>
      <t>SEP.</t>
    </r>
  </si>
  <si>
    <r>
      <t xml:space="preserve">EJECUTADO  </t>
    </r>
    <r>
      <rPr>
        <b/>
        <sz val="8"/>
        <rFont val="Arial"/>
        <family val="2"/>
      </rPr>
      <t>SEP</t>
    </r>
    <r>
      <rPr>
        <sz val="8"/>
        <rFont val="Arial"/>
        <family val="2"/>
      </rPr>
      <t>.</t>
    </r>
  </si>
  <si>
    <r>
      <t>PROGRAMADO</t>
    </r>
    <r>
      <rPr>
        <b/>
        <sz val="8"/>
        <rFont val="Arial"/>
        <family val="2"/>
      </rPr>
      <t xml:space="preserve"> OCT.</t>
    </r>
  </si>
  <si>
    <r>
      <t xml:space="preserve">EJECUTADO  </t>
    </r>
    <r>
      <rPr>
        <b/>
        <sz val="8"/>
        <rFont val="Arial"/>
        <family val="2"/>
      </rPr>
      <t>OCT</t>
    </r>
    <r>
      <rPr>
        <sz val="8"/>
        <rFont val="Arial"/>
        <family val="2"/>
      </rPr>
      <t>.</t>
    </r>
  </si>
  <si>
    <r>
      <t xml:space="preserve">PROGRAMADO </t>
    </r>
    <r>
      <rPr>
        <b/>
        <sz val="8"/>
        <rFont val="Arial"/>
        <family val="2"/>
      </rPr>
      <t>NOV.</t>
    </r>
  </si>
  <si>
    <r>
      <t xml:space="preserve">EJECUTADO </t>
    </r>
    <r>
      <rPr>
        <b/>
        <sz val="8"/>
        <rFont val="Arial"/>
        <family val="2"/>
      </rPr>
      <t>NOV.</t>
    </r>
  </si>
  <si>
    <r>
      <t xml:space="preserve">PROGRAMADO  </t>
    </r>
    <r>
      <rPr>
        <b/>
        <sz val="8"/>
        <rFont val="Arial"/>
        <family val="2"/>
      </rPr>
      <t>DIC.</t>
    </r>
  </si>
  <si>
    <r>
      <t xml:space="preserve">EJECUTADO </t>
    </r>
    <r>
      <rPr>
        <b/>
        <sz val="8"/>
        <rFont val="Arial"/>
        <family val="2"/>
      </rPr>
      <t>DIC.</t>
    </r>
  </si>
  <si>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</si>
  <si>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</si>
  <si>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</si>
  <si>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</si>
  <si>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</si>
  <si>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Se capacitaron 25 personas en fortalecimiento  del conocimiento ambiental, específicamente 19 personas en la Cuenca Salitrosa- Suba (UPL Torca) y 6 personas en la Cuenca Río Blanco (UPL Sumapaz)  en  biopreparados para la  fertilización y manejo del suelo.</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</si>
  <si>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</si>
  <si>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</si>
  <si>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</si>
  <si>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sin datos</t>
  </si>
  <si>
    <t xml:space="preserve">UPR oficales registradas en SDP para las zonas rurales de las localidades de influencia. </t>
  </si>
  <si>
    <t>Barrios de las UPZ de influencia</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</si>
  <si>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</si>
  <si>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</si>
  <si>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t>GIRO</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</si>
  <si>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</si>
  <si>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</si>
  <si>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</si>
  <si>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</si>
  <si>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</si>
  <si>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r>
      <t>Versión:</t>
    </r>
    <r>
      <rPr>
        <b/>
        <sz val="12"/>
        <color indexed="10"/>
        <rFont val="Arial"/>
        <family val="2"/>
      </rPr>
      <t xml:space="preserve"> </t>
    </r>
    <r>
      <rPr>
        <b/>
        <sz val="12"/>
        <rFont val="Arial"/>
        <family val="2"/>
      </rPr>
      <t>14</t>
    </r>
  </si>
  <si>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</si>
  <si>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</si>
  <si>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</si>
  <si>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</si>
  <si>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</si>
  <si>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</si>
  <si>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</si>
  <si>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</si>
  <si>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</si>
  <si>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</si>
  <si>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</si>
  <si>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x</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</si>
  <si>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</si>
  <si>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</si>
  <si>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</si>
  <si>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</si>
  <si>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</si>
  <si>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</si>
  <si>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</si>
  <si>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</si>
  <si>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</si>
  <si>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</si>
  <si>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</si>
  <si>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</si>
  <si>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</si>
  <si>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</si>
  <si>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</si>
  <si>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</si>
  <si>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t>
  </si>
  <si>
    <t>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t>
  </si>
  <si>
    <t>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</si>
  <si>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t>
  </si>
  <si>
    <t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t>
  </si>
  <si>
    <t>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</si>
  <si>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t>
  </si>
  <si>
    <t>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t>
  </si>
  <si>
    <t>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</si>
  <si>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5 Realizar seguimiento al cumplimiento de los acuerdos de uso del suelo con buenas prácticas ambientales (OAF) suscritos previamente en predios rurales</t>
  </si>
  <si>
    <t>4. Incorporar nuevos predios mediante Ordenamiento Ambiental de Fincas (OAF) para formalizar Acuerdos de uso del suelo con buenas prácticas ambientales</t>
  </si>
  <si>
    <t>1, 5. PROGRAMACIÓN INICIAL AÑO 2023</t>
  </si>
  <si>
    <t>8  Implementar las estrategias de conservación ambiental acordes con las características de cada predio vinculado al programa psa y localizado en áreas de importancia estratégica hídrica</t>
  </si>
  <si>
    <t>constante</t>
  </si>
  <si>
    <t>Realizar seguimiento al 100% de los compromisos establecidos en las Alianzas Interinstitucionales suscritas para la intervención en el Territorio Rural</t>
  </si>
  <si>
    <t>7, LOGROS CORTE A DICIEMBRE DE 2022</t>
  </si>
  <si>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t>
  </si>
  <si>
    <t>FEB</t>
  </si>
  <si>
    <t>MAR</t>
  </si>
  <si>
    <t>ABR</t>
  </si>
  <si>
    <t>MAY</t>
  </si>
  <si>
    <t>JUN</t>
  </si>
  <si>
    <t>JUL</t>
  </si>
  <si>
    <t>AGO</t>
  </si>
  <si>
    <t>SEPT</t>
  </si>
  <si>
    <t>OCT</t>
  </si>
  <si>
    <t>NOV</t>
  </si>
  <si>
    <t>SEP</t>
  </si>
  <si>
    <t>DIC</t>
  </si>
  <si>
    <t>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t>
  </si>
  <si>
    <t>En 2022 se completó la meta para el cuatrenio con la firma de la alianza con la Alcaldía Local de Chapinero en el mes de diciembre y en meses anteriores, con las Alcaldías de Usme y Ciudad Bolívar.
En 2021 se celebraron alianzas con las localidades de Suba y Sumapaz.</t>
  </si>
  <si>
    <t>Se realizaron 1020 visitas de seguimiento a predios de los previamente suscritos en la presente y anteriores administraciones en Ordenamiento Ambiental de Finca. y en algunos de los predios con OAF, constatando que continúen aplicando las acciones del acuerdo e identificando problemáticas que se han venido presentado respecto a las acciones implementadas.
En 2020 – 2021, se realizaron 692 visitas de seguimiento a predios vinculados.</t>
  </si>
  <si>
    <t xml:space="preserve">Se adelantaron procesos de socialización a los alcaldes locales; juntas de acción comunal; asociaciones de acueductos veredales, organizaciones sociales; y concertación del Programa de Incentivos a la conservación ambiental con los habitantes rurales del D.C.
</t>
  </si>
  <si>
    <t>Se adelantó seguimiento al cumplimiento de las actividades de conservación incluidas en los acuerdos voluntarios suscritos para el pago por servicios ambientales, en consecuencia, se realizó el segundo desembolso para el pago de los acuerdos firmados en 2021.</t>
  </si>
  <si>
    <t>En 2022, se suscribieron acuerdos de conservación con 561.6ha con Pago por Servicios Ambientales de importancia Hídrica PSAH así: 11,6ha en diciembre, 496,1ha en noviembre y 53,9ha en mayo en las localidades de Usme, Sumapaz y Ciudad Bolívar. 
En 2021, Se suscribieron acuerdos que corresponden 200ha con PSA de regulación y calidad hídrica para la preservación y restauración de áreas y ecosistemas estratégicos en la Localidad de Usme.</t>
  </si>
  <si>
    <t>El avance acumulado de la meta Plan de Desarrollo es 59,16% de los cuales 31% corresponde a 2022; 27.16 % a 2021 y 1% a 2020, como se detalla a continuación:
En 2022 se completó la suscripción de 5 alianzas interinstitucionales con la Alcaldía Local de Chapinero en el mes de diciembre y en meses anteriores, con las Alcaldías de Usme y Ciudad Bolívar. Se adelantó seguimiento a las acciones conjuntas acordadas en las alianzas suscritas.
Se capacitaron 550 personas en elaboración de biopreparados, montaje e instalación de invernadero escolar, disposición adecuada de residuos sólidos, buenas prácticas agroambientales y fortalecimiento organizativo.
Se vincularon 169 nuevos predios al Ordenamiento Ambiental de Finca (OAF) mediante formalización de acuerdos de uso del suelo y Buenas Prácticas Ambientales. Se realizaron 1020 visitas de seguimiento a predios que ya tenían suscritos acuerdos con OAF, constatando que continúen aplicando las acciones del acuerdo e identificando problemáticas que se han venido presentado respecto a las acciones implementadas.
Se avanzó en la formulación del proyecto de Cazadores de Semilla; se apoyó la celebración del día del campesino y la propagación de cedro y aliso en el invernadero de la Alcaldía de Sumapaz.
En 2020 y 2021: se celebraron alianzas con las localidades de Suba y Sumapaz.
Se capacitaron 547 personas en mejoramiento de praderas, biodigestores, preparación de abonos verdes Biol, entre otros temas.
Se vincularon 258 nuevos predios rurales en la formalización de acuerdos para el Ordenamiento Ambiental de Finca y se realizaron 692 visitas de seguimiento a predios vinculados.</t>
  </si>
  <si>
    <t>En 2022 se capacitaron 550 personas en elaboración de biopreparados, montaje e instalación de invernadero escolar, disposición adecuada de residuos sólidos, buenas practicas agroambientales y fortalecimiento organizativo, de la siguiente forma: en octubre 12 personas, septiembre 48 personas, en agosto 27 personas,en  julio 18 personas, en junio 50 personas, en mayo 110 personas, en abril 97 personas, en marzo 163 personas y en febrero 25 personas.
En 2020 y 2021, se capacitaron 547 personas en mejoramiento de praderas, biodigestores, preparación de abonos verdes Biol, entre otros temas.</t>
  </si>
  <si>
    <t>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t>
  </si>
  <si>
    <t>En 2022 se vincularon 169 nuevos predios al Ordenamiento Ambiental de Finca (OAF) mediante formalización de acuerdos de uso del suelo y Buenas Prácticas Ambientales, distribuidos a lo largo del año así: octubre 19 predios, septiembre 14 predios, agosto 21 predios, julio 16 predios, junio 22 predios, mayo 15 predios, abril 18 predios, marzo 26 predios y en febrero 18 predios. Se realizaron 1020 visitas de seguimiento a predios vinculados con anterioridad al Ordenamiento Ambiental de Finca, constatando que continúen aplicando las acciones del acuerdo e identificando problemáticas que se han venido presentado respecto a las acciones implementadas.
En 2020 – 2021, se vincularon 258 nuevos predios rurales en la formalización de acuerdos para el Ordenamiento Ambiental de Finca y se realizaron 692 visitas de seguimiento a predios vinculados.</t>
  </si>
  <si>
    <t>En 2022 se capacitaron 550 personas en elaboración de biopreparados, montaje e instalación de invernadero escolar, disposición adecuada de residuos sólidos, buenas practicas agroambientales y fortalecimiento organizativo, de la siguiente forma:en octubre 12 personas, septiembre 48 personas, en agosto 27 personas,en  julio 18 personas, en junio 50 personas, en mayo 110 personas, en abril 97 personas, en marzo 163 personas y en febrero 25 personas.
En 2020 y 2021, se capacitaron 547 personas en mejoramiento de praderas, biodigestores, preparación de abonos verdes Biol, entre otros temas.</t>
  </si>
  <si>
    <t>En 2022 se vincularon 169 nuevos predios al Ordenamiento Ambiental de Fincas mediante formalización de acuerdos de uso del suelo y Buenas Prácticas Ambientales así: octubre 19 predios, septiembre 14 predios, agosto 21 predios, julio 16 predios, junio 22 predios, mayo 15 predios, abril 18 predios, marzo 26 predios y en febrero 18 predios. 
En 2020 – 2021, se vincularon 258 nuevos predios rurales en la formalización de acuerdos para el Ordenamiento Ambiental de Finca.</t>
  </si>
  <si>
    <t>9  Formalizar los acuerdos del pago por servicios ambientales</t>
  </si>
  <si>
    <t>10   Realizar seguimiento al cumplimiento de las actividades de conservación incluidas en los acuerdos voluntarios suscritos para el pago por servicios ambientales</t>
  </si>
  <si>
    <t>Shapes hectáreas de predios con acuerdo de PSAH</t>
  </si>
  <si>
    <t>Se retroalimenta el programa con las experiencias y trabajo realizado en cada localidad con zonas rurales productivas, dentro de las Áreas de Importancia Estratégica para el abastecimiento hídrico del Distrito Capital, definidas por las Resoluciones SDA  2332 de 2018 y 3922 de 2022.
Se desarrollaron espacios de discusión entre los equipos técnicos y jurídicos de la SDA y PNUD, para generar propuestas de acción para la suscripción de los nuevos acuerdos.  
Se firmó un convenio marco con la Gobernación de Cundinamarca que incluye áreas identificadas y priorizadas con valores ecosistémicos susceptibles de intervención con estrategias de conservación. De este convenio, derivó el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suscrito en diciembre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t>
  </si>
  <si>
    <t xml:space="preserve">Se continua con la discusión en mesas técnico jurídicas, para la definición de las acciones a implementar en los acuerdos que se suscribirán en el 2023 en el Distrito Capital con vision regional (Convenio Gobernacion).
</t>
  </si>
  <si>
    <t>En 2022, se suscribieron acuerdos  en 561.6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
En 2021, se suscribieron acuerdos que corresponden 200ha con PSA de regulación y calidad hídrica para la preservación y restauración de áreas y ecosistemas estratégicos en la Localidad de Usme.Se inició con la implementación del programa de Pago por Servicios Ambientales en la Cuenca Curubital de la Localidad de Usme, enfocado a los sistemas de abastecimiento de acueductos veredales que abastecen de agua a las Veredas Curubital y Arrayanes.</t>
  </si>
  <si>
    <t>El avance acumulado de la meta Plan de Desarrollo es del 80% de los cuales 10% corresponde a 2022, 60% al 2021 y 10% a 2020.
En 2022 se completó el diseño del programa de Pago por Servicios Ambientales (PSA) con las siguientes actividades: retroalimentación del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suscribieron acuerdos de conservación con 561.6ha con PSA de importancia Hídrica PSAH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entre los equipos SDA y PNUD, para la definición de las acciones a implementar en las áreas que se incorporarán durante el 2023.
Se firmó convenio con la Gobernación para la implementación de PSA en áreas ambientalmente estratégicas para el suministro de agua de Bogotá en zonas de influencia del páramo de Chingaza, páramo de Sumapaz  y embalse de Tominé.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
Se suscribieron acuerdos que corresponden 200ha con PSA de regulación y calidad hídrica para la preservación y restauración de áreas y ecosistemas estratégicos en la Localidad de Usme.
Se inició con la implementación del programa de Pago por Servicios Ambientales en la Cuenca Curubital de la Localidad de Usme, enfocado a los sistemas de abastecimiento de acueductos veredales que abastecen de agua a las Veredas Curubital y Arrayanes.</t>
  </si>
  <si>
    <t xml:space="preserve">TOTAL </t>
  </si>
  <si>
    <t>5, PONDERACIÓN HORIZONTAL AÑO: 2022</t>
  </si>
  <si>
    <t>Versión: 14</t>
  </si>
  <si>
    <t xml:space="preserve">2, ACTUALIZACIÓN  </t>
  </si>
  <si>
    <t>Se incluyen   columnas con nuevos patrones de medición en los omponentes de Gestión e Inversión</t>
  </si>
  <si>
    <t>CORTE A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</si>
</sst>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quot;$&quot;#,##0.00;[Red]\-&quot;$&quot;#,##0.00"/>
    <numFmt numFmtId="166" formatCode="_-&quot;$&quot;* #,##0_-;\-&quot;$&quot;* #,##0_-;_-&quot;$&quot;* &quot;-&quot;_-;_-@_-"/>
    <numFmt numFmtId="167" formatCode="_-&quot;$&quot;* #,##0.00_-;\-&quot;$&quot;* #,##0.00_-;_-&quot;$&quot;* &quot;-&quot;??_-;_-@_-"/>
    <numFmt numFmtId="168" formatCode="_-* #,##0.00\ &quot;€&quot;_-;\-* #,##0.00\ &quot;€&quot;_-;_-* &quot;-&quot;??\ &quot;€&quot;_-;_-@_-"/>
    <numFmt numFmtId="169" formatCode="_-* #,##0.00\ _€_-;\-* #,##0.00\ _€_-;_-* &quot;-&quot;??\ _€_-;_-@_-"/>
    <numFmt numFmtId="170" formatCode="_(&quot;$&quot;\ * #,##0_);_(&quot;$&quot;\ * \(#,##0\);_(&quot;$&quot;\ * &quot;-&quot;_);_(@_)"/>
    <numFmt numFmtId="171" formatCode="_(&quot;$&quot;\ * #,##0.00_);_(&quot;$&quot;\ * \(#,##0.00\);_(&quot;$&quot;\ * &quot;-&quot;??_);_(@_)"/>
    <numFmt numFmtId="172" formatCode="_(* #,##0.00_);_(* \(#,##0.00\);_(* &quot;-&quot;??_);_(@_)"/>
    <numFmt numFmtId="173" formatCode="_ &quot;$&quot;\ * #,##0.00_ ;_ &quot;$&quot;\ * \-#,##0.00_ ;_ &quot;$&quot;\ * &quot;-&quot;??_ ;_ @_ "/>
    <numFmt numFmtId="174" formatCode="_ * #,##0.00_ ;_ * \-#,##0.00_ ;_ * &quot;-&quot;??_ ;_ @_ "/>
    <numFmt numFmtId="175" formatCode="0.0%"/>
    <numFmt numFmtId="176" formatCode="_ * #,##0_ ;_ * \-#,##0_ ;_ * &quot;-&quot;??_ ;_ @_ "/>
    <numFmt numFmtId="177" formatCode="_(&quot;$&quot;* #,##0.00_);_(&quot;$&quot;* \(#,##0.00\);_(&quot;$&quot;* &quot;-&quot;??_);_(@_)"/>
    <numFmt numFmtId="178" formatCode="_-* #,##0\ _€_-;\-* #,##0\ _€_-;_-* &quot;-&quot;??\ _€_-;_-@_-"/>
    <numFmt numFmtId="179" formatCode="#,##0.00\ \€"/>
    <numFmt numFmtId="181" formatCode="&quot;$&quot;\ #,##0"/>
    <numFmt numFmtId="182" formatCode="&quot;$&quot;\ #,##0.00"/>
    <numFmt numFmtId="183" formatCode="#,##0.0"/>
    <numFmt numFmtId="184" formatCode="[$$-240A]\ #,##0"/>
    <numFmt numFmtId="185" formatCode="0.000%"/>
    <numFmt numFmtId="186" formatCode="_-* #,##0.0_-;\-* #,##0.0_-;_-* &quot;-&quot;_-;_-@_-"/>
    <numFmt numFmtId="187" formatCode="_-* #,##0_-;\-* #,##0_-;_-* &quot;-&quot;??_-;_-@_-"/>
    <numFmt numFmtId="188" formatCode="0.0000"/>
    <numFmt numFmtId="189" formatCode="_-&quot;$&quot;\ * #,##0.00_-;\-&quot;$&quot;\ * #,##0.00_-;_-&quot;$&quot;\ * &quot;-&quot;_-;_-@_-"/>
    <numFmt numFmtId="190" formatCode="0.0"/>
    <numFmt numFmtId="191" formatCode="#,##0.000"/>
  </numFmts>
  <fonts count="7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indexed="8"/>
      <name val="Calibri"/>
      <family val="2"/>
    </font>
    <font>
      <sz val="10"/>
      <color indexed="8"/>
      <name val="Calibri"/>
      <family val="2"/>
    </font>
    <font>
      <b/>
      <sz val="11"/>
      <color indexed="8"/>
      <name val="Calibri"/>
      <family val="2"/>
    </font>
    <font>
      <sz val="10"/>
      <color indexed="8"/>
      <name val="Arial"/>
      <family val="2"/>
    </font>
    <font>
      <sz val="20"/>
      <color indexed="8"/>
      <name val="Calibri"/>
      <family val="2"/>
    </font>
    <font>
      <b/>
      <sz val="20"/>
      <name val="Arial"/>
      <family val="2"/>
    </font>
    <font>
      <sz val="24"/>
      <color indexed="8"/>
      <name val="Calibri"/>
      <family val="2"/>
    </font>
    <font>
      <b/>
      <sz val="14"/>
      <color indexed="8"/>
      <name val="Arial"/>
      <family val="2"/>
    </font>
    <font>
      <sz val="9"/>
      <color indexed="81"/>
      <name val="Tahoma"/>
      <family val="2"/>
    </font>
    <font>
      <sz val="10"/>
      <color indexed="8"/>
      <name val="Arial"/>
      <family val="2"/>
    </font>
    <font>
      <sz val="10"/>
      <color indexed="8"/>
      <name val="Arial"/>
      <family val="2"/>
    </font>
    <font>
      <sz val="12"/>
      <color indexed="8"/>
      <name val="Calibri"/>
      <family val="2"/>
    </font>
    <font>
      <sz val="12"/>
      <color indexed="8"/>
      <name val="Calibri"/>
      <family val="2"/>
    </font>
    <font>
      <sz val="11"/>
      <name val="Calibri"/>
      <family val="2"/>
    </font>
    <font>
      <b/>
      <sz val="10"/>
      <color indexed="81"/>
      <name val="Tahoma"/>
      <family val="2"/>
    </font>
    <font>
      <sz val="10"/>
      <color indexed="81"/>
      <name val="Tahoma"/>
      <family val="2"/>
    </font>
    <font>
      <b/>
      <sz val="11"/>
      <name val="Arial"/>
      <family val="2"/>
    </font>
    <font>
      <b/>
      <sz val="9"/>
      <color indexed="8"/>
      <name val="Tahoma"/>
      <family val="2"/>
    </font>
    <font>
      <sz val="9"/>
      <color indexed="8"/>
      <name val="Tahoma"/>
      <family val="2"/>
    </font>
    <font>
      <b/>
      <sz val="11"/>
      <color indexed="8"/>
      <name val="Arial"/>
      <family val="2"/>
    </font>
    <font>
      <sz val="11"/>
      <color indexed="8"/>
      <name val="Arial"/>
      <family val="2"/>
    </font>
    <font>
      <b/>
      <sz val="16"/>
      <name val="Arial"/>
      <family val="2"/>
    </font>
    <font>
      <b/>
      <sz val="22"/>
      <name val="Arial"/>
      <family val="2"/>
    </font>
    <font>
      <b/>
      <sz val="22"/>
      <color indexed="8"/>
      <name val="Calibri"/>
      <family val="2"/>
    </font>
    <font>
      <sz val="10"/>
      <color indexed="8"/>
      <name val="Arial Nova Light"/>
      <family val="2"/>
    </font>
    <font>
      <sz val="10"/>
      <name val="Arial Nova Light"/>
      <family val="2"/>
    </font>
    <font>
      <b/>
      <sz val="10"/>
      <name val="Arial Nova Light"/>
      <family val="2"/>
    </font>
    <font>
      <sz val="11"/>
      <name val="Arial Nova Light"/>
      <family val="2"/>
    </font>
    <font>
      <sz val="10"/>
      <name val="Arial Narrow"/>
      <family val="2"/>
    </font>
    <font>
      <sz val="9"/>
      <name val="Calibri"/>
      <family val="2"/>
    </font>
    <font>
      <b/>
      <sz val="7"/>
      <name val="Arial"/>
      <family val="2"/>
    </font>
    <font>
      <i/>
      <sz val="11"/>
      <name val="Arial"/>
      <family val="2"/>
    </font>
    <font>
      <i/>
      <sz val="11"/>
      <color indexed="8"/>
      <name val="Arial"/>
      <family val="2"/>
    </font>
    <font>
      <b/>
      <sz val="20"/>
      <name val="Calibri"/>
      <family val="2"/>
    </font>
    <font>
      <sz val="10"/>
      <color indexed="8"/>
      <name val="Arial Narrow"/>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1"/>
      <color rgb="FF9C6500"/>
      <name val="Calibri"/>
      <family val="2"/>
      <scheme val="minor"/>
    </font>
    <font>
      <sz val="12"/>
      <color theme="1"/>
      <name val="Calibri"/>
      <family val="2"/>
      <scheme val="minor"/>
    </font>
    <font>
      <sz val="10"/>
      <color theme="1"/>
      <name val="Arial"/>
      <family val="2"/>
    </font>
    <font>
      <sz val="10"/>
      <color rgb="FF000000"/>
      <name val="Arial"/>
      <family val="2"/>
    </font>
    <font>
      <sz val="11"/>
      <color rgb="FF000000"/>
      <name val="Calibri"/>
      <family val="2"/>
    </font>
    <font>
      <b/>
      <sz val="11"/>
      <color theme="1"/>
      <name val="Calibri"/>
      <family val="2"/>
      <scheme val="minor"/>
    </font>
    <font>
      <sz val="11"/>
      <color indexed="8"/>
      <name val="Arial Nova Light"/>
      <family val="2"/>
    </font>
    <font>
      <sz val="11"/>
      <name val="Arial Nova Light"/>
      <family val="2"/>
    </font>
    <font>
      <b/>
      <sz val="12"/>
      <color indexed="10"/>
      <name val="Arial"/>
      <family val="2"/>
    </font>
    <font>
      <sz val="10"/>
      <color theme="0"/>
      <name val="Arial"/>
      <family val="2"/>
    </font>
    <font>
      <sz val="10"/>
      <color rgb="FFFF0000"/>
      <name val="Arial"/>
      <family val="2"/>
    </font>
    <font>
      <b/>
      <sz val="20"/>
      <color theme="0"/>
      <name val="Calibri"/>
      <family val="2"/>
      <scheme val="minor"/>
    </font>
    <font>
      <sz val="11"/>
      <color rgb="FFFF0000"/>
      <name val="Calibri"/>
      <family val="2"/>
      <scheme val="minor"/>
    </font>
    <font>
      <sz val="10"/>
      <color rgb="FFFF0000"/>
      <name val="Calibri"/>
      <family val="2"/>
    </font>
    <font>
      <sz val="11"/>
      <color theme="1"/>
      <name val="Arial"/>
      <family val="2"/>
    </font>
    <font>
      <b/>
      <sz val="11"/>
      <color rgb="FF92D050"/>
      <name val="Arial"/>
      <family val="2"/>
    </font>
    <font>
      <b/>
      <sz val="11"/>
      <name val="Calibri"/>
      <family val="2"/>
    </font>
    <font>
      <sz val="14"/>
      <name val="Tahoma"/>
      <family val="2"/>
    </font>
    <font>
      <b/>
      <sz val="14"/>
      <name val="Tahoma"/>
      <family val="2"/>
    </font>
  </fonts>
  <fills count="34">
    <fill>
      <patternFill patternType="none"/>
    </fill>
    <fill>
      <patternFill patternType="gray125"/>
    </fill>
    <fill>
      <patternFill patternType="solid">
        <fgColor indexed="44"/>
      </patternFill>
    </fill>
    <fill>
      <patternFill patternType="solid">
        <fgColor indexed="43"/>
      </patternFill>
    </fill>
    <fill>
      <patternFill patternType="solid">
        <fgColor indexed="57"/>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17"/>
        <bgColor indexed="64"/>
      </patternFill>
    </fill>
    <fill>
      <patternFill patternType="solid">
        <fgColor indexed="50"/>
        <bgColor indexed="64"/>
      </patternFill>
    </fill>
    <fill>
      <patternFill patternType="solid">
        <fgColor indexed="42"/>
        <bgColor indexed="64"/>
      </patternFill>
    </fill>
    <fill>
      <patternFill patternType="solid">
        <fgColor indexed="57"/>
        <bgColor indexed="64"/>
      </patternFill>
    </fill>
    <fill>
      <patternFill patternType="solid">
        <fgColor indexed="11"/>
        <bgColor indexed="64"/>
      </patternFill>
    </fill>
    <fill>
      <patternFill patternType="solid">
        <fgColor indexed="13"/>
        <bgColor indexed="64"/>
      </patternFill>
    </fill>
    <fill>
      <patternFill patternType="solid">
        <fgColor indexed="50"/>
        <bgColor indexed="11"/>
      </patternFill>
    </fill>
    <fill>
      <patternFill patternType="solid">
        <fgColor indexed="52"/>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4"/>
      </patternFill>
    </fill>
    <fill>
      <patternFill patternType="solid">
        <fgColor rgb="FF80808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69900"/>
        <bgColor indexed="64"/>
      </patternFill>
    </fill>
    <fill>
      <patternFill patternType="solid">
        <fgColor theme="6"/>
        <bgColor indexed="64"/>
      </patternFill>
    </fill>
    <fill>
      <patternFill patternType="solid">
        <fgColor rgb="FF92D050"/>
        <bgColor indexed="11"/>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240">
    <xf numFmtId="0" fontId="0" fillId="0" borderId="0"/>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3" borderId="0" applyNumberFormat="0" applyBorder="0" applyAlignment="0" applyProtection="0"/>
    <xf numFmtId="0" fontId="55" fillId="2" borderId="0" applyNumberFormat="0" applyBorder="0" applyAlignment="0" applyProtection="0"/>
    <xf numFmtId="0" fontId="55" fillId="4" borderId="0" applyNumberFormat="0" applyBorder="0" applyAlignment="0" applyProtection="0"/>
    <xf numFmtId="49" fontId="56" fillId="0" borderId="0" applyFill="0" applyBorder="0" applyProtection="0">
      <alignment horizontal="left" vertical="center"/>
    </xf>
    <xf numFmtId="0" fontId="57" fillId="0" borderId="0" applyNumberFormat="0" applyFill="0" applyBorder="0" applyProtection="0">
      <alignment horizontal="left" vertical="center"/>
    </xf>
    <xf numFmtId="0" fontId="57" fillId="0" borderId="0" applyNumberFormat="0" applyFill="0" applyBorder="0" applyProtection="0">
      <alignment horizontal="right" vertical="center"/>
    </xf>
    <xf numFmtId="0" fontId="56" fillId="0" borderId="1" applyNumberFormat="0" applyFill="0" applyProtection="0">
      <alignment horizontal="left" vertical="center"/>
    </xf>
    <xf numFmtId="0" fontId="56" fillId="0" borderId="1" applyNumberFormat="0" applyFill="0" applyProtection="0">
      <alignment horizontal="left" vertical="center"/>
    </xf>
    <xf numFmtId="0" fontId="56" fillId="0" borderId="1" applyNumberFormat="0" applyFill="0" applyProtection="0">
      <alignment horizontal="left" vertical="center"/>
    </xf>
    <xf numFmtId="0" fontId="56" fillId="0" borderId="1" applyNumberFormat="0" applyFill="0" applyProtection="0">
      <alignment horizontal="left" vertical="center"/>
    </xf>
    <xf numFmtId="0" fontId="56" fillId="0" borderId="1" applyNumberFormat="0" applyFill="0" applyProtection="0">
      <alignment horizontal="left" vertical="center"/>
    </xf>
    <xf numFmtId="0" fontId="56" fillId="0" borderId="1" applyNumberFormat="0" applyFill="0" applyProtection="0">
      <alignment horizontal="left" vertical="center"/>
    </xf>
    <xf numFmtId="0" fontId="56" fillId="0" borderId="1" applyNumberFormat="0" applyFill="0" applyProtection="0">
      <alignment horizontal="left" vertical="center"/>
    </xf>
    <xf numFmtId="0" fontId="56"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174" fontId="9" fillId="0" borderId="0" applyFont="0" applyFill="0" applyBorder="0" applyAlignment="0" applyProtection="0"/>
    <xf numFmtId="174" fontId="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1"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4" fontId="56" fillId="0" borderId="0" applyFill="0" applyBorder="0" applyProtection="0">
      <alignment horizontal="right" vertical="center"/>
    </xf>
    <xf numFmtId="22" fontId="56" fillId="0" borderId="0" applyFill="0" applyBorder="0" applyProtection="0">
      <alignment horizontal="right" vertical="center"/>
    </xf>
    <xf numFmtId="4" fontId="56" fillId="0" borderId="0" applyFill="0" applyBorder="0" applyProtection="0">
      <alignment horizontal="right" vertical="center"/>
    </xf>
    <xf numFmtId="4" fontId="56" fillId="0" borderId="1" applyFill="0" applyProtection="0">
      <alignment horizontal="right" vertical="center"/>
    </xf>
    <xf numFmtId="4" fontId="56" fillId="0" borderId="1" applyFill="0" applyProtection="0">
      <alignment horizontal="right" vertical="center"/>
    </xf>
    <xf numFmtId="4" fontId="56" fillId="0" borderId="1" applyFill="0" applyProtection="0">
      <alignment horizontal="right" vertical="center"/>
    </xf>
    <xf numFmtId="4" fontId="56" fillId="0" borderId="1" applyFill="0" applyProtection="0">
      <alignment horizontal="right" vertical="center"/>
    </xf>
    <xf numFmtId="4" fontId="56" fillId="0" borderId="1" applyFill="0" applyProtection="0">
      <alignment horizontal="right" vertical="center"/>
    </xf>
    <xf numFmtId="4" fontId="56" fillId="0" borderId="1" applyFill="0" applyProtection="0">
      <alignment horizontal="right" vertical="center"/>
    </xf>
    <xf numFmtId="4" fontId="56" fillId="0" borderId="1" applyFill="0" applyProtection="0">
      <alignment horizontal="right" vertical="center"/>
    </xf>
    <xf numFmtId="4" fontId="56" fillId="0" borderId="1" applyFill="0" applyProtection="0">
      <alignment horizontal="right" vertical="center"/>
    </xf>
    <xf numFmtId="0" fontId="55" fillId="19" borderId="0" applyNumberFormat="0" applyBorder="0" applyAlignment="0" applyProtection="0"/>
    <xf numFmtId="0" fontId="58" fillId="19" borderId="0" applyNumberFormat="0" applyBorder="0" applyAlignment="0" applyProtection="0"/>
    <xf numFmtId="179" fontId="56" fillId="0" borderId="0" applyFill="0" applyBorder="0" applyProtection="0">
      <alignment horizontal="right" vertical="center"/>
    </xf>
    <xf numFmtId="179" fontId="56" fillId="0" borderId="1" applyFill="0" applyProtection="0">
      <alignment horizontal="right" vertical="center"/>
    </xf>
    <xf numFmtId="179" fontId="56" fillId="0" borderId="1" applyFill="0" applyProtection="0">
      <alignment horizontal="right" vertical="center"/>
    </xf>
    <xf numFmtId="179" fontId="56" fillId="0" borderId="1" applyFill="0" applyProtection="0">
      <alignment horizontal="right" vertical="center"/>
    </xf>
    <xf numFmtId="179" fontId="56" fillId="0" borderId="1" applyFill="0" applyProtection="0">
      <alignment horizontal="right" vertical="center"/>
    </xf>
    <xf numFmtId="179" fontId="56" fillId="0" borderId="1" applyFill="0" applyProtection="0">
      <alignment horizontal="right" vertical="center"/>
    </xf>
    <xf numFmtId="179" fontId="56" fillId="0" borderId="1" applyFill="0" applyProtection="0">
      <alignment horizontal="right" vertical="center"/>
    </xf>
    <xf numFmtId="179" fontId="56" fillId="0" borderId="1" applyFill="0" applyProtection="0">
      <alignment horizontal="right" vertical="center"/>
    </xf>
    <xf numFmtId="179" fontId="56" fillId="0" borderId="1" applyFill="0" applyProtection="0">
      <alignment horizontal="right" vertical="center"/>
    </xf>
    <xf numFmtId="0" fontId="57" fillId="5" borderId="0" applyNumberFormat="0" applyBorder="0" applyProtection="0">
      <alignment horizontal="center" vertical="center"/>
    </xf>
    <xf numFmtId="0" fontId="57" fillId="6" borderId="0" applyNumberFormat="0" applyBorder="0" applyProtection="0">
      <alignment horizontal="center" vertical="center" wrapText="1"/>
    </xf>
    <xf numFmtId="0" fontId="56" fillId="6" borderId="0" applyNumberFormat="0" applyBorder="0" applyProtection="0">
      <alignment horizontal="right" vertical="center" wrapText="1"/>
    </xf>
    <xf numFmtId="0" fontId="57" fillId="7" borderId="0" applyNumberFormat="0" applyBorder="0" applyProtection="0">
      <alignment horizontal="center" vertical="center"/>
    </xf>
    <xf numFmtId="0" fontId="57" fillId="20" borderId="0" applyNumberFormat="0" applyBorder="0" applyProtection="0">
      <alignment horizontal="center" vertical="center" wrapText="1"/>
    </xf>
    <xf numFmtId="0" fontId="57" fillId="20" borderId="0" applyNumberFormat="0" applyBorder="0" applyProtection="0">
      <alignment horizontal="right" vertical="center" wrapText="1"/>
    </xf>
    <xf numFmtId="0" fontId="57" fillId="20" borderId="1" applyNumberFormat="0" applyProtection="0">
      <alignment horizontal="left" vertical="center" wrapText="1"/>
    </xf>
    <xf numFmtId="0" fontId="57" fillId="20" borderId="1" applyNumberFormat="0" applyProtection="0">
      <alignment horizontal="left" vertical="center" wrapText="1"/>
    </xf>
    <xf numFmtId="0" fontId="57" fillId="20" borderId="1" applyNumberFormat="0" applyProtection="0">
      <alignment horizontal="left" vertical="center" wrapText="1"/>
    </xf>
    <xf numFmtId="0" fontId="57" fillId="20" borderId="1" applyNumberFormat="0" applyProtection="0">
      <alignment horizontal="left" vertical="center" wrapText="1"/>
    </xf>
    <xf numFmtId="0" fontId="57" fillId="20" borderId="1" applyNumberFormat="0" applyProtection="0">
      <alignment horizontal="left" vertical="center" wrapText="1"/>
    </xf>
    <xf numFmtId="0" fontId="57" fillId="20" borderId="1" applyNumberFormat="0" applyProtection="0">
      <alignment horizontal="left" vertical="center" wrapText="1"/>
    </xf>
    <xf numFmtId="0" fontId="57" fillId="20" borderId="1" applyNumberFormat="0" applyProtection="0">
      <alignment horizontal="left" vertical="center" wrapText="1"/>
    </xf>
    <xf numFmtId="0" fontId="57" fillId="20" borderId="1" applyNumberFormat="0" applyProtection="0">
      <alignment horizontal="left" vertical="center" wrapText="1"/>
    </xf>
    <xf numFmtId="169" fontId="6"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68"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3" fontId="4" fillId="0" borderId="0" applyFont="0" applyFill="0" applyBorder="0" applyAlignment="0" applyProtection="0"/>
    <xf numFmtId="176" fontId="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7" fontId="30" fillId="0" borderId="0" applyFont="0" applyFill="0" applyBorder="0" applyAlignment="0" applyProtection="0"/>
    <xf numFmtId="168"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8"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7" fontId="13"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4" fontId="4" fillId="0" borderId="0" applyFont="0" applyFill="0" applyBorder="0" applyAlignment="0" applyProtection="0"/>
    <xf numFmtId="171"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7" fontId="19" fillId="0" borderId="0" applyFont="0" applyFill="0" applyBorder="0" applyAlignment="0" applyProtection="0"/>
    <xf numFmtId="171" fontId="4" fillId="0" borderId="0" applyFont="0" applyFill="0" applyBorder="0" applyAlignment="0" applyProtection="0"/>
    <xf numFmtId="167" fontId="19"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7" fontId="30"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4"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59" fillId="3" borderId="0" applyNumberFormat="0" applyBorder="0" applyAlignment="0" applyProtection="0"/>
    <xf numFmtId="0" fontId="4" fillId="0" borderId="0"/>
    <xf numFmtId="0" fontId="4" fillId="0" borderId="0"/>
    <xf numFmtId="0" fontId="54" fillId="0" borderId="0"/>
    <xf numFmtId="0" fontId="4" fillId="0" borderId="0"/>
    <xf numFmtId="0" fontId="60" fillId="0" borderId="0"/>
    <xf numFmtId="0" fontId="61" fillId="0" borderId="0"/>
    <xf numFmtId="0" fontId="61" fillId="0" borderId="0"/>
    <xf numFmtId="0" fontId="13" fillId="0" borderId="0"/>
    <xf numFmtId="0" fontId="4" fillId="0" borderId="0"/>
    <xf numFmtId="0" fontId="60" fillId="0" borderId="0"/>
    <xf numFmtId="0" fontId="4" fillId="0" borderId="0"/>
    <xf numFmtId="0" fontId="54" fillId="0" borderId="0"/>
    <xf numFmtId="0" fontId="4" fillId="0" borderId="0"/>
    <xf numFmtId="0" fontId="60" fillId="0" borderId="0"/>
    <xf numFmtId="0" fontId="60" fillId="0" borderId="0"/>
    <xf numFmtId="0" fontId="4" fillId="0" borderId="0"/>
    <xf numFmtId="0" fontId="62" fillId="0" borderId="0"/>
    <xf numFmtId="0" fontId="4" fillId="0" borderId="0"/>
    <xf numFmtId="0" fontId="63" fillId="0" borderId="0"/>
    <xf numFmtId="0" fontId="4" fillId="0" borderId="0"/>
    <xf numFmtId="0" fontId="62" fillId="0" borderId="0"/>
    <xf numFmtId="3" fontId="56" fillId="0" borderId="0" applyFill="0" applyBorder="0" applyProtection="0">
      <alignment horizontal="right" vertical="center"/>
    </xf>
    <xf numFmtId="3" fontId="56" fillId="0" borderId="1" applyFill="0" applyProtection="0">
      <alignment horizontal="right" vertical="center"/>
    </xf>
    <xf numFmtId="3" fontId="56" fillId="0" borderId="1" applyFill="0" applyProtection="0">
      <alignment horizontal="right" vertical="center"/>
    </xf>
    <xf numFmtId="3" fontId="56" fillId="0" borderId="1" applyFill="0" applyProtection="0">
      <alignment horizontal="right" vertical="center"/>
    </xf>
    <xf numFmtId="3" fontId="56" fillId="0" borderId="1" applyFill="0" applyProtection="0">
      <alignment horizontal="right" vertical="center"/>
    </xf>
    <xf numFmtId="3" fontId="56" fillId="0" borderId="1" applyFill="0" applyProtection="0">
      <alignment horizontal="right" vertical="center"/>
    </xf>
    <xf numFmtId="3" fontId="56" fillId="0" borderId="1" applyFill="0" applyProtection="0">
      <alignment horizontal="right" vertical="center"/>
    </xf>
    <xf numFmtId="3" fontId="56" fillId="0" borderId="1" applyFill="0" applyProtection="0">
      <alignment horizontal="right" vertical="center"/>
    </xf>
    <xf numFmtId="3" fontId="56"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7" fontId="3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43" fontId="54" fillId="0" borderId="0" applyFont="0" applyFill="0" applyBorder="0" applyAlignment="0" applyProtection="0"/>
    <xf numFmtId="43" fontId="22" fillId="0" borderId="0" applyFont="0" applyFill="0" applyBorder="0" applyAlignment="0" applyProtection="0"/>
    <xf numFmtId="43" fontId="5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7" fontId="3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9" fontId="1" fillId="0" borderId="0" applyFont="0" applyFill="0" applyBorder="0" applyAlignment="0" applyProtection="0"/>
    <xf numFmtId="43" fontId="5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3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cellStyleXfs>
  <cellXfs count="889">
    <xf numFmtId="0" fontId="0" fillId="0" borderId="0" xfId="0"/>
    <xf numFmtId="0" fontId="7" fillId="0" borderId="0" xfId="0" applyFont="1"/>
    <xf numFmtId="0" fontId="0" fillId="5" borderId="0" xfId="0" applyFill="1"/>
    <xf numFmtId="0" fontId="4" fillId="0" borderId="0" xfId="0" applyFont="1"/>
    <xf numFmtId="0" fontId="4" fillId="0" borderId="0" xfId="2823" applyAlignment="1">
      <alignment vertical="center"/>
    </xf>
    <xf numFmtId="10" fontId="4" fillId="0" borderId="0" xfId="2823" applyNumberFormat="1" applyAlignment="1">
      <alignment vertical="center"/>
    </xf>
    <xf numFmtId="0" fontId="4" fillId="5" borderId="0" xfId="2823" applyFill="1" applyAlignment="1">
      <alignment vertical="center"/>
    </xf>
    <xf numFmtId="0" fontId="12" fillId="0" borderId="0" xfId="2823" applyFont="1" applyAlignment="1">
      <alignment vertical="center"/>
    </xf>
    <xf numFmtId="10" fontId="4" fillId="5" borderId="0" xfId="2823" applyNumberFormat="1" applyFill="1" applyAlignment="1">
      <alignment vertical="center"/>
    </xf>
    <xf numFmtId="0" fontId="0" fillId="5" borderId="0" xfId="0" applyFill="1" applyAlignment="1">
      <alignment horizontal="center"/>
    </xf>
    <xf numFmtId="0" fontId="0" fillId="0" borderId="0" xfId="0" applyAlignment="1">
      <alignment horizontal="center"/>
    </xf>
    <xf numFmtId="0" fontId="4" fillId="5" borderId="0" xfId="2823" applyFill="1" applyAlignment="1">
      <alignment horizontal="left" vertical="center"/>
    </xf>
    <xf numFmtId="0" fontId="4" fillId="0" borderId="0" xfId="2823" applyAlignment="1">
      <alignment horizontal="left" vertical="center"/>
    </xf>
    <xf numFmtId="0" fontId="23" fillId="0" borderId="0" xfId="0" applyFont="1"/>
    <xf numFmtId="0" fontId="4" fillId="5" borderId="0" xfId="0" applyFont="1" applyFill="1"/>
    <xf numFmtId="0" fontId="20" fillId="0" borderId="0" xfId="0" applyFont="1"/>
    <xf numFmtId="0" fontId="32" fillId="5" borderId="0" xfId="0" applyFont="1" applyFill="1"/>
    <xf numFmtId="0" fontId="32" fillId="0" borderId="0" xfId="0" applyFont="1"/>
    <xf numFmtId="0" fontId="16" fillId="8" borderId="1" xfId="0" applyFont="1" applyFill="1" applyBorder="1" applyAlignment="1" applyProtection="1">
      <alignment horizontal="left" vertical="center" wrapText="1"/>
      <protection locked="0"/>
    </xf>
    <xf numFmtId="0" fontId="16" fillId="9" borderId="1" xfId="0" applyFont="1" applyFill="1" applyBorder="1" applyAlignment="1" applyProtection="1">
      <alignment horizontal="left" vertical="center" wrapText="1"/>
      <protection locked="0"/>
    </xf>
    <xf numFmtId="10" fontId="3" fillId="5" borderId="0" xfId="2823" applyNumberFormat="1" applyFont="1" applyFill="1" applyAlignment="1">
      <alignment vertical="center"/>
    </xf>
    <xf numFmtId="181" fontId="16" fillId="8" borderId="1" xfId="0" applyNumberFormat="1" applyFont="1" applyFill="1" applyBorder="1" applyAlignment="1" applyProtection="1">
      <alignment horizontal="left" vertical="center" wrapText="1"/>
      <protection locked="0"/>
    </xf>
    <xf numFmtId="181" fontId="0" fillId="0" borderId="0" xfId="0" applyNumberFormat="1"/>
    <xf numFmtId="0" fontId="7" fillId="0" borderId="0" xfId="0" applyFont="1" applyAlignment="1">
      <alignment vertical="center"/>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32" fillId="5" borderId="0" xfId="0" applyFont="1" applyFill="1" applyAlignment="1">
      <alignment horizontal="center"/>
    </xf>
    <xf numFmtId="0" fontId="38" fillId="9" borderId="1"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4" fillId="5" borderId="0" xfId="2823" applyFill="1" applyAlignment="1">
      <alignment vertical="top"/>
    </xf>
    <xf numFmtId="0" fontId="10" fillId="0" borderId="2" xfId="0" applyFont="1" applyBorder="1" applyAlignment="1">
      <alignment horizontal="center" vertical="center" wrapText="1"/>
    </xf>
    <xf numFmtId="4" fontId="32" fillId="5" borderId="0" xfId="0" applyNumberFormat="1" applyFont="1" applyFill="1" applyAlignment="1">
      <alignment horizontal="center"/>
    </xf>
    <xf numFmtId="0" fontId="16" fillId="9" borderId="13" xfId="0" applyFont="1" applyFill="1" applyBorder="1" applyAlignment="1" applyProtection="1">
      <alignment horizontal="left" vertical="center" wrapText="1"/>
      <protection locked="0"/>
    </xf>
    <xf numFmtId="181" fontId="43" fillId="0" borderId="1" xfId="949" applyNumberFormat="1" applyFont="1" applyFill="1" applyBorder="1" applyAlignment="1">
      <alignment horizontal="center" vertical="center"/>
    </xf>
    <xf numFmtId="42" fontId="4" fillId="0" borderId="0" xfId="229" applyFont="1" applyFill="1" applyAlignment="1">
      <alignment horizontal="center"/>
    </xf>
    <xf numFmtId="181" fontId="4" fillId="0" borderId="1" xfId="949" applyNumberFormat="1" applyFont="1" applyFill="1" applyBorder="1" applyAlignment="1">
      <alignment horizontal="center" vertical="center"/>
    </xf>
    <xf numFmtId="0" fontId="49" fillId="8" borderId="1" xfId="0" applyFont="1" applyFill="1" applyBorder="1" applyAlignment="1" applyProtection="1">
      <alignment horizontal="left" vertical="center" wrapText="1"/>
      <protection locked="0"/>
    </xf>
    <xf numFmtId="0" fontId="21" fillId="0" borderId="0" xfId="0" applyFont="1"/>
    <xf numFmtId="0" fontId="39" fillId="0" borderId="0" xfId="0" applyFont="1" applyAlignment="1">
      <alignment wrapText="1"/>
    </xf>
    <xf numFmtId="0" fontId="38" fillId="8" borderId="23" xfId="0" applyFont="1" applyFill="1" applyBorder="1" applyAlignment="1">
      <alignment horizontal="center" vertical="center" wrapText="1"/>
    </xf>
    <xf numFmtId="0" fontId="38" fillId="14" borderId="5" xfId="2843" applyFont="1" applyFill="1" applyBorder="1" applyAlignment="1">
      <alignment horizontal="center" vertical="center" wrapText="1"/>
    </xf>
    <xf numFmtId="0" fontId="38" fillId="14" borderId="24" xfId="2843" applyFont="1" applyFill="1" applyBorder="1" applyAlignment="1">
      <alignment horizontal="center" vertical="center" wrapText="1"/>
    </xf>
    <xf numFmtId="0" fontId="39" fillId="0" borderId="25" xfId="0" applyFont="1" applyBorder="1" applyAlignment="1">
      <alignment wrapText="1"/>
    </xf>
    <xf numFmtId="0" fontId="39" fillId="0" borderId="22" xfId="0" applyFont="1" applyBorder="1" applyAlignment="1">
      <alignment wrapText="1"/>
    </xf>
    <xf numFmtId="0" fontId="39" fillId="0" borderId="26" xfId="0" applyFont="1" applyBorder="1" applyAlignment="1">
      <alignment wrapText="1"/>
    </xf>
    <xf numFmtId="0" fontId="39" fillId="0" borderId="27" xfId="0" applyFont="1" applyBorder="1" applyAlignment="1">
      <alignment wrapText="1"/>
    </xf>
    <xf numFmtId="0" fontId="39" fillId="0" borderId="1" xfId="0" applyFont="1" applyBorder="1" applyAlignment="1">
      <alignment wrapText="1"/>
    </xf>
    <xf numFmtId="0" fontId="39" fillId="0" borderId="28" xfId="0" applyFont="1" applyBorder="1" applyAlignment="1">
      <alignment wrapText="1"/>
    </xf>
    <xf numFmtId="42" fontId="39" fillId="0" borderId="1" xfId="229" applyFont="1" applyBorder="1" applyAlignment="1">
      <alignment wrapText="1"/>
    </xf>
    <xf numFmtId="0" fontId="39" fillId="0" borderId="17" xfId="0" applyFont="1" applyBorder="1" applyAlignment="1">
      <alignment wrapText="1"/>
    </xf>
    <xf numFmtId="0" fontId="39" fillId="0" borderId="4" xfId="0" applyFont="1" applyBorder="1" applyAlignment="1">
      <alignment wrapText="1"/>
    </xf>
    <xf numFmtId="0" fontId="39" fillId="0" borderId="6" xfId="0" applyFont="1" applyBorder="1" applyAlignment="1">
      <alignment wrapText="1"/>
    </xf>
    <xf numFmtId="0" fontId="38" fillId="8" borderId="27" xfId="0" applyFont="1" applyFill="1" applyBorder="1" applyAlignment="1">
      <alignment horizontal="center" vertical="center" wrapText="1"/>
    </xf>
    <xf numFmtId="0" fontId="38" fillId="14" borderId="1" xfId="2843" applyFont="1" applyFill="1" applyBorder="1" applyAlignment="1">
      <alignment horizontal="center" vertical="center" wrapText="1"/>
    </xf>
    <xf numFmtId="0" fontId="38" fillId="14" borderId="28" xfId="2843" applyFont="1" applyFill="1" applyBorder="1" applyAlignment="1">
      <alignment horizontal="center" vertical="center" wrapText="1"/>
    </xf>
    <xf numFmtId="0" fontId="38" fillId="14" borderId="5" xfId="2843" applyFont="1" applyFill="1" applyBorder="1" applyAlignment="1">
      <alignment horizontal="center" vertical="top" wrapText="1"/>
    </xf>
    <xf numFmtId="0" fontId="3" fillId="0" borderId="29" xfId="0" applyFont="1" applyBorder="1" applyAlignment="1">
      <alignment wrapText="1"/>
    </xf>
    <xf numFmtId="0" fontId="3" fillId="0" borderId="22" xfId="0" applyFont="1" applyBorder="1" applyAlignment="1">
      <alignment wrapText="1"/>
    </xf>
    <xf numFmtId="0" fontId="3" fillId="0" borderId="26" xfId="0" applyFont="1" applyBorder="1" applyAlignment="1">
      <alignment wrapText="1"/>
    </xf>
    <xf numFmtId="0" fontId="3" fillId="0" borderId="12" xfId="0" applyFont="1" applyBorder="1" applyAlignment="1">
      <alignment wrapText="1"/>
    </xf>
    <xf numFmtId="0" fontId="3" fillId="0" borderId="1" xfId="0" applyFont="1" applyBorder="1" applyAlignment="1">
      <alignment wrapText="1"/>
    </xf>
    <xf numFmtId="0" fontId="3" fillId="0" borderId="28" xfId="0" applyFont="1" applyBorder="1" applyAlignment="1">
      <alignment wrapText="1"/>
    </xf>
    <xf numFmtId="0" fontId="35" fillId="0" borderId="1" xfId="0" applyFont="1" applyBorder="1" applyAlignment="1">
      <alignment wrapText="1"/>
    </xf>
    <xf numFmtId="0" fontId="3" fillId="15" borderId="28" xfId="0" applyFont="1" applyFill="1" applyBorder="1" applyAlignment="1">
      <alignment wrapText="1"/>
    </xf>
    <xf numFmtId="0" fontId="3" fillId="0" borderId="30"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3" fillId="0" borderId="31" xfId="0" applyFont="1" applyBorder="1" applyAlignment="1">
      <alignment wrapText="1"/>
    </xf>
    <xf numFmtId="0" fontId="3" fillId="0" borderId="13" xfId="0" applyFont="1" applyBorder="1" applyAlignment="1">
      <alignment wrapText="1"/>
    </xf>
    <xf numFmtId="0" fontId="3" fillId="0" borderId="15" xfId="0" applyFont="1" applyBorder="1" applyAlignment="1">
      <alignment wrapText="1"/>
    </xf>
    <xf numFmtId="0" fontId="3" fillId="0" borderId="32" xfId="0" applyFont="1" applyBorder="1" applyAlignment="1">
      <alignment wrapText="1"/>
    </xf>
    <xf numFmtId="0" fontId="3" fillId="0" borderId="27" xfId="0" applyFont="1" applyBorder="1" applyAlignment="1">
      <alignment wrapText="1"/>
    </xf>
    <xf numFmtId="0" fontId="35" fillId="0" borderId="0" xfId="0" applyFont="1" applyAlignment="1">
      <alignment wrapText="1"/>
    </xf>
    <xf numFmtId="0" fontId="3" fillId="0" borderId="17" xfId="0" applyFont="1" applyBorder="1" applyAlignment="1">
      <alignment wrapText="1"/>
    </xf>
    <xf numFmtId="0" fontId="50" fillId="0" borderId="27" xfId="0" applyFont="1" applyBorder="1" applyAlignment="1">
      <alignment wrapText="1"/>
    </xf>
    <xf numFmtId="0" fontId="50" fillId="0" borderId="22" xfId="0" applyFont="1" applyBorder="1" applyAlignment="1">
      <alignment wrapText="1"/>
    </xf>
    <xf numFmtId="0" fontId="50" fillId="0" borderId="26" xfId="0" applyFont="1" applyBorder="1" applyAlignment="1">
      <alignment wrapText="1"/>
    </xf>
    <xf numFmtId="0" fontId="51" fillId="0" borderId="0" xfId="0" applyFont="1" applyAlignment="1">
      <alignment wrapText="1"/>
    </xf>
    <xf numFmtId="0" fontId="38" fillId="14" borderId="1" xfId="2843" applyFont="1" applyFill="1" applyBorder="1" applyAlignment="1">
      <alignment horizontal="center" vertical="top" wrapText="1"/>
    </xf>
    <xf numFmtId="0" fontId="38" fillId="14" borderId="4" xfId="2843" applyFont="1" applyFill="1" applyBorder="1" applyAlignment="1">
      <alignment horizontal="center" vertical="center" wrapText="1"/>
    </xf>
    <xf numFmtId="165" fontId="12" fillId="0" borderId="1" xfId="0" applyNumberFormat="1" applyFont="1" applyBorder="1" applyAlignment="1">
      <alignment horizontal="right" vertical="center" wrapText="1"/>
    </xf>
    <xf numFmtId="0" fontId="12" fillId="0" borderId="28" xfId="0" applyFont="1" applyBorder="1" applyAlignment="1">
      <alignment vertical="center" wrapText="1"/>
    </xf>
    <xf numFmtId="0" fontId="12" fillId="0" borderId="1" xfId="0" applyFont="1" applyBorder="1" applyAlignment="1">
      <alignment wrapText="1"/>
    </xf>
    <xf numFmtId="0" fontId="12" fillId="0" borderId="28" xfId="0" applyFont="1" applyBorder="1" applyAlignment="1">
      <alignment wrapText="1"/>
    </xf>
    <xf numFmtId="0" fontId="12" fillId="0" borderId="1" xfId="0" applyFont="1" applyBorder="1" applyAlignment="1">
      <alignment horizontal="right" vertical="center" wrapText="1"/>
    </xf>
    <xf numFmtId="0" fontId="12" fillId="0" borderId="4" xfId="0" applyFont="1" applyBorder="1" applyAlignment="1">
      <alignment wrapText="1"/>
    </xf>
    <xf numFmtId="0" fontId="12" fillId="0" borderId="6" xfId="0" applyFont="1" applyBorder="1" applyAlignment="1">
      <alignment wrapText="1"/>
    </xf>
    <xf numFmtId="0" fontId="12" fillId="0" borderId="13" xfId="0" applyFont="1" applyBorder="1" applyAlignment="1">
      <alignment wrapText="1"/>
    </xf>
    <xf numFmtId="0" fontId="12" fillId="0" borderId="33" xfId="0" applyFont="1" applyBorder="1" applyAlignment="1">
      <alignment wrapText="1"/>
    </xf>
    <xf numFmtId="165" fontId="12" fillId="0" borderId="34" xfId="0" applyNumberFormat="1" applyFont="1" applyBorder="1" applyAlignment="1">
      <alignment horizontal="right" vertical="center" wrapText="1"/>
    </xf>
    <xf numFmtId="165" fontId="12" fillId="0" borderId="35" xfId="0" applyNumberFormat="1" applyFont="1" applyBorder="1" applyAlignment="1">
      <alignment horizontal="right" vertical="center" wrapText="1"/>
    </xf>
    <xf numFmtId="0" fontId="12" fillId="0" borderId="36" xfId="0" applyFont="1" applyBorder="1" applyAlignment="1">
      <alignment vertical="center" wrapText="1"/>
    </xf>
    <xf numFmtId="0" fontId="3" fillId="0" borderId="33" xfId="0" applyFont="1" applyBorder="1" applyAlignment="1">
      <alignment wrapText="1"/>
    </xf>
    <xf numFmtId="165" fontId="35" fillId="0" borderId="34" xfId="0" applyNumberFormat="1" applyFont="1" applyBorder="1" applyAlignment="1">
      <alignment horizontal="right" vertical="center" wrapText="1"/>
    </xf>
    <xf numFmtId="165" fontId="35" fillId="0" borderId="35" xfId="0" applyNumberFormat="1" applyFont="1" applyBorder="1" applyAlignment="1">
      <alignment horizontal="right" vertical="center" wrapText="1"/>
    </xf>
    <xf numFmtId="0" fontId="35" fillId="0" borderId="36" xfId="0" applyFont="1" applyBorder="1" applyAlignment="1">
      <alignment vertical="center" wrapText="1"/>
    </xf>
    <xf numFmtId="0" fontId="39" fillId="0" borderId="3" xfId="0" applyFont="1" applyBorder="1" applyAlignment="1">
      <alignment wrapText="1"/>
    </xf>
    <xf numFmtId="0" fontId="39" fillId="0" borderId="32" xfId="0" applyFont="1" applyBorder="1" applyAlignment="1">
      <alignment wrapText="1"/>
    </xf>
    <xf numFmtId="0" fontId="38" fillId="14" borderId="6" xfId="2843" applyFont="1" applyFill="1" applyBorder="1" applyAlignment="1">
      <alignment horizontal="center" vertical="center" wrapText="1"/>
    </xf>
    <xf numFmtId="0" fontId="39" fillId="0" borderId="31" xfId="0" applyFont="1" applyBorder="1" applyAlignment="1">
      <alignment wrapText="1"/>
    </xf>
    <xf numFmtId="0" fontId="39" fillId="0" borderId="13" xfId="0" applyFont="1" applyBorder="1" applyAlignment="1">
      <alignment wrapText="1"/>
    </xf>
    <xf numFmtId="0" fontId="39" fillId="0" borderId="33" xfId="0" applyFont="1" applyBorder="1" applyAlignment="1">
      <alignment wrapText="1"/>
    </xf>
    <xf numFmtId="0" fontId="3" fillId="0" borderId="25" xfId="0" applyFont="1" applyBorder="1" applyAlignment="1">
      <alignment wrapText="1"/>
    </xf>
    <xf numFmtId="0" fontId="12" fillId="0" borderId="26"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5" fillId="5" borderId="0" xfId="0" applyFont="1" applyFill="1" applyAlignment="1">
      <alignment wrapText="1"/>
    </xf>
    <xf numFmtId="0" fontId="3" fillId="5" borderId="0" xfId="0" applyFont="1" applyFill="1" applyAlignment="1">
      <alignment wrapText="1"/>
    </xf>
    <xf numFmtId="4" fontId="3" fillId="5" borderId="0" xfId="0" applyNumberFormat="1" applyFont="1" applyFill="1" applyAlignment="1">
      <alignment wrapText="1"/>
    </xf>
    <xf numFmtId="0" fontId="3" fillId="5" borderId="0" xfId="0" applyFont="1" applyFill="1" applyAlignment="1" applyProtection="1">
      <alignment wrapText="1"/>
      <protection locked="0"/>
    </xf>
    <xf numFmtId="0" fontId="3" fillId="5" borderId="0" xfId="0" applyFont="1" applyFill="1" applyAlignment="1" applyProtection="1">
      <alignment horizontal="center" wrapText="1"/>
      <protection locked="0"/>
    </xf>
    <xf numFmtId="0" fontId="35" fillId="5" borderId="0" xfId="0" applyFont="1" applyFill="1" applyAlignment="1" applyProtection="1">
      <alignment horizontal="center" wrapText="1"/>
      <protection locked="0"/>
    </xf>
    <xf numFmtId="0" fontId="3" fillId="0" borderId="22" xfId="0" applyFont="1" applyBorder="1" applyAlignment="1">
      <alignment vertical="center" wrapText="1"/>
    </xf>
    <xf numFmtId="10" fontId="3" fillId="0" borderId="22" xfId="2860" applyNumberFormat="1" applyFont="1" applyBorder="1" applyAlignment="1">
      <alignment wrapText="1"/>
    </xf>
    <xf numFmtId="10" fontId="3" fillId="0" borderId="1" xfId="2860" applyNumberFormat="1" applyFont="1" applyBorder="1" applyAlignment="1">
      <alignment wrapText="1"/>
    </xf>
    <xf numFmtId="0" fontId="3" fillId="0" borderId="28" xfId="0" applyFont="1" applyBorder="1"/>
    <xf numFmtId="0" fontId="12" fillId="0" borderId="28" xfId="0" applyFont="1" applyBorder="1" applyAlignment="1">
      <alignment vertical="center"/>
    </xf>
    <xf numFmtId="0" fontId="12" fillId="0" borderId="28" xfId="0" applyFont="1" applyBorder="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6" xfId="0" applyFont="1" applyBorder="1"/>
    <xf numFmtId="0" fontId="12" fillId="0" borderId="26" xfId="0" applyFont="1" applyBorder="1"/>
    <xf numFmtId="0" fontId="12" fillId="0" borderId="33" xfId="0" applyFont="1" applyBorder="1"/>
    <xf numFmtId="0" fontId="3" fillId="0" borderId="6" xfId="0" applyFont="1" applyBorder="1"/>
    <xf numFmtId="165" fontId="12" fillId="0" borderId="22" xfId="0" applyNumberFormat="1" applyFont="1" applyBorder="1" applyAlignment="1">
      <alignment horizontal="right" vertical="center" wrapText="1"/>
    </xf>
    <xf numFmtId="165" fontId="12" fillId="0" borderId="4" xfId="0" applyNumberFormat="1" applyFont="1" applyBorder="1" applyAlignment="1">
      <alignment horizontal="right" vertical="center" wrapText="1"/>
    </xf>
    <xf numFmtId="165" fontId="12" fillId="0" borderId="13" xfId="0" applyNumberFormat="1" applyFont="1" applyBorder="1" applyAlignment="1">
      <alignment horizontal="right" vertical="center" wrapText="1"/>
    </xf>
    <xf numFmtId="0" fontId="3" fillId="0" borderId="5" xfId="0" applyFont="1" applyBorder="1" applyAlignment="1">
      <alignment wrapText="1"/>
    </xf>
    <xf numFmtId="184" fontId="4" fillId="0" borderId="1" xfId="949" applyNumberFormat="1" applyFont="1" applyFill="1" applyBorder="1" applyAlignment="1">
      <alignment horizontal="right" vertical="center"/>
    </xf>
    <xf numFmtId="42" fontId="12" fillId="0" borderId="1" xfId="229" applyFont="1" applyFill="1" applyBorder="1" applyAlignment="1">
      <alignment wrapText="1"/>
    </xf>
    <xf numFmtId="0" fontId="3" fillId="13" borderId="27" xfId="0" applyFont="1" applyFill="1" applyBorder="1" applyAlignment="1">
      <alignment wrapText="1"/>
    </xf>
    <xf numFmtId="4" fontId="3" fillId="0" borderId="1" xfId="0" applyNumberFormat="1" applyFont="1" applyBorder="1" applyAlignment="1">
      <alignment vertical="center" wrapText="1"/>
    </xf>
    <xf numFmtId="4" fontId="3" fillId="0" borderId="1" xfId="0" applyNumberFormat="1" applyFont="1" applyBorder="1" applyAlignment="1">
      <alignment wrapText="1"/>
    </xf>
    <xf numFmtId="4" fontId="50" fillId="0" borderId="1" xfId="0" applyNumberFormat="1" applyFont="1" applyBorder="1" applyAlignment="1">
      <alignment wrapText="1"/>
    </xf>
    <xf numFmtId="0" fontId="20" fillId="5" borderId="0" xfId="0" applyFont="1" applyFill="1"/>
    <xf numFmtId="0" fontId="4" fillId="5" borderId="0" xfId="0" applyFont="1" applyFill="1" applyAlignment="1">
      <alignment horizontal="center"/>
    </xf>
    <xf numFmtId="178" fontId="20" fillId="5" borderId="0" xfId="0" applyNumberFormat="1" applyFont="1" applyFill="1" applyAlignment="1">
      <alignment horizontal="center"/>
    </xf>
    <xf numFmtId="0" fontId="53" fillId="0" borderId="0" xfId="0" applyFont="1" applyAlignment="1">
      <alignment horizontal="center" vertical="center"/>
    </xf>
    <xf numFmtId="0" fontId="28" fillId="0" borderId="0" xfId="0" applyFont="1" applyAlignment="1">
      <alignment horizontal="center" vertical="center"/>
    </xf>
    <xf numFmtId="181" fontId="28" fillId="0" borderId="0" xfId="0" applyNumberFormat="1" applyFont="1" applyAlignment="1">
      <alignment horizontal="center" vertical="center"/>
    </xf>
    <xf numFmtId="0" fontId="28" fillId="0" borderId="0" xfId="0" applyFont="1"/>
    <xf numFmtId="0" fontId="4" fillId="0" borderId="0" xfId="0" applyFont="1" applyAlignment="1">
      <alignment horizontal="center"/>
    </xf>
    <xf numFmtId="0" fontId="20" fillId="0" borderId="0" xfId="0" applyFont="1" applyAlignment="1">
      <alignment horizontal="center"/>
    </xf>
    <xf numFmtId="0" fontId="28" fillId="0" borderId="0" xfId="0" applyFont="1" applyAlignment="1">
      <alignment horizontal="center" vertical="center" wrapText="1"/>
    </xf>
    <xf numFmtId="10" fontId="20" fillId="5" borderId="0" xfId="2856" applyNumberFormat="1" applyFont="1" applyFill="1" applyAlignment="1">
      <alignment horizontal="center"/>
    </xf>
    <xf numFmtId="10" fontId="20" fillId="0" borderId="0" xfId="2856" applyNumberFormat="1" applyFont="1" applyFill="1" applyAlignment="1">
      <alignment horizontal="center"/>
    </xf>
    <xf numFmtId="10" fontId="39" fillId="0" borderId="28" xfId="2856" applyNumberFormat="1" applyFont="1" applyBorder="1" applyAlignment="1">
      <alignment wrapText="1"/>
    </xf>
    <xf numFmtId="4" fontId="12" fillId="0" borderId="28" xfId="0" applyNumberFormat="1" applyFont="1" applyBorder="1" applyAlignment="1">
      <alignment vertical="center"/>
    </xf>
    <xf numFmtId="0" fontId="3" fillId="5" borderId="27" xfId="0" applyFont="1" applyFill="1" applyBorder="1" applyAlignment="1">
      <alignment wrapText="1"/>
    </xf>
    <xf numFmtId="0" fontId="3" fillId="5" borderId="17" xfId="0" applyFont="1" applyFill="1" applyBorder="1" applyAlignment="1">
      <alignment wrapText="1"/>
    </xf>
    <xf numFmtId="0" fontId="3" fillId="5" borderId="13" xfId="0" applyFont="1" applyFill="1" applyBorder="1" applyAlignment="1">
      <alignment wrapText="1"/>
    </xf>
    <xf numFmtId="0" fontId="3" fillId="5" borderId="1" xfId="0" applyFont="1" applyFill="1" applyBorder="1" applyAlignment="1">
      <alignment wrapText="1"/>
    </xf>
    <xf numFmtId="175" fontId="44" fillId="21" borderId="1" xfId="0" applyNumberFormat="1" applyFont="1" applyFill="1" applyBorder="1" applyAlignment="1">
      <alignment vertical="center"/>
    </xf>
    <xf numFmtId="0" fontId="10" fillId="0" borderId="2" xfId="0" applyFont="1" applyBorder="1" applyAlignment="1">
      <alignment horizontal="left" vertical="center" wrapText="1"/>
    </xf>
    <xf numFmtId="181" fontId="18" fillId="22" borderId="1" xfId="0" applyNumberFormat="1" applyFont="1" applyFill="1" applyBorder="1" applyAlignment="1">
      <alignment horizontal="left" vertical="center" wrapText="1"/>
    </xf>
    <xf numFmtId="181" fontId="18" fillId="22" borderId="1" xfId="0" applyNumberFormat="1" applyFont="1" applyFill="1" applyBorder="1" applyAlignment="1">
      <alignment horizontal="center" vertical="center" wrapText="1"/>
    </xf>
    <xf numFmtId="181" fontId="2" fillId="22" borderId="1" xfId="0" applyNumberFormat="1" applyFont="1" applyFill="1" applyBorder="1" applyAlignment="1">
      <alignment vertical="center" wrapText="1"/>
    </xf>
    <xf numFmtId="0" fontId="18" fillId="22" borderId="1" xfId="0" applyFont="1" applyFill="1" applyBorder="1" applyAlignment="1">
      <alignment horizontal="left" vertical="center" wrapText="1"/>
    </xf>
    <xf numFmtId="42" fontId="18" fillId="22" borderId="1" xfId="0" applyNumberFormat="1" applyFont="1" applyFill="1" applyBorder="1" applyAlignment="1">
      <alignment horizontal="center" vertical="center" wrapText="1"/>
    </xf>
    <xf numFmtId="0" fontId="2" fillId="22" borderId="1" xfId="0" applyFont="1" applyFill="1" applyBorder="1" applyAlignment="1">
      <alignment vertical="center" wrapText="1"/>
    </xf>
    <xf numFmtId="0" fontId="64" fillId="0" borderId="0" xfId="0" applyFont="1"/>
    <xf numFmtId="0" fontId="0" fillId="23" borderId="0" xfId="0" applyFill="1"/>
    <xf numFmtId="0" fontId="4" fillId="23" borderId="0" xfId="2823" applyFill="1" applyAlignment="1">
      <alignment vertical="center"/>
    </xf>
    <xf numFmtId="0" fontId="64" fillId="24" borderId="1" xfId="0" applyFont="1" applyFill="1" applyBorder="1" applyAlignment="1">
      <alignment horizontal="center" vertical="center"/>
    </xf>
    <xf numFmtId="0" fontId="0" fillId="0" borderId="1" xfId="0" applyBorder="1" applyAlignment="1">
      <alignment horizontal="center" vertical="center"/>
    </xf>
    <xf numFmtId="0" fontId="2" fillId="22" borderId="16" xfId="0" applyFont="1" applyFill="1" applyBorder="1" applyAlignment="1">
      <alignment vertical="center" wrapText="1"/>
    </xf>
    <xf numFmtId="0" fontId="2" fillId="22" borderId="19" xfId="0" applyFont="1" applyFill="1" applyBorder="1" applyAlignment="1">
      <alignment horizontal="center" vertical="center" wrapText="1"/>
    </xf>
    <xf numFmtId="0" fontId="2" fillId="22" borderId="15" xfId="0" applyFont="1" applyFill="1" applyBorder="1" applyAlignment="1">
      <alignment horizontal="center" vertical="top" wrapText="1"/>
    </xf>
    <xf numFmtId="0" fontId="2" fillId="22" borderId="17" xfId="0" applyFont="1" applyFill="1" applyBorder="1" applyAlignment="1">
      <alignment horizontal="center" vertical="center" wrapText="1"/>
    </xf>
    <xf numFmtId="0" fontId="2" fillId="22" borderId="4" xfId="0" applyFont="1" applyFill="1" applyBorder="1" applyAlignment="1">
      <alignment horizontal="center" vertical="center" wrapText="1"/>
    </xf>
    <xf numFmtId="0" fontId="2" fillId="22" borderId="4" xfId="0" applyFont="1" applyFill="1" applyBorder="1" applyAlignment="1">
      <alignment horizontal="center" vertical="top" wrapText="1"/>
    </xf>
    <xf numFmtId="0" fontId="2" fillId="22" borderId="18" xfId="0" applyFont="1" applyFill="1" applyBorder="1" applyAlignment="1">
      <alignment horizontal="center" vertical="top" wrapText="1"/>
    </xf>
    <xf numFmtId="0" fontId="15" fillId="22" borderId="4" xfId="2823" applyFont="1" applyFill="1" applyBorder="1" applyAlignment="1">
      <alignment horizontal="center" vertical="center" textRotation="90" wrapText="1"/>
    </xf>
    <xf numFmtId="10" fontId="4" fillId="22" borderId="4" xfId="2823" applyNumberFormat="1" applyFill="1" applyBorder="1" applyAlignment="1">
      <alignment horizontal="center" vertical="center" wrapText="1"/>
    </xf>
    <xf numFmtId="0" fontId="2" fillId="22" borderId="4" xfId="2823" applyFont="1" applyFill="1" applyBorder="1" applyAlignment="1">
      <alignment horizontal="center" vertical="center" wrapText="1"/>
    </xf>
    <xf numFmtId="175" fontId="44" fillId="22" borderId="1" xfId="0" applyNumberFormat="1" applyFont="1" applyFill="1" applyBorder="1" applyAlignment="1">
      <alignment vertical="center"/>
    </xf>
    <xf numFmtId="9" fontId="44" fillId="22" borderId="1" xfId="0" applyNumberFormat="1" applyFont="1" applyFill="1" applyBorder="1" applyAlignment="1">
      <alignment vertical="center"/>
    </xf>
    <xf numFmtId="9" fontId="44" fillId="21" borderId="1" xfId="0" applyNumberFormat="1" applyFont="1" applyFill="1" applyBorder="1" applyAlignment="1">
      <alignment vertical="center"/>
    </xf>
    <xf numFmtId="0" fontId="5" fillId="22" borderId="7" xfId="0" applyFont="1" applyFill="1" applyBorder="1" applyAlignment="1">
      <alignment horizontal="center" vertical="center" wrapText="1"/>
    </xf>
    <xf numFmtId="0" fontId="2" fillId="8" borderId="18" xfId="0" applyFont="1" applyFill="1" applyBorder="1" applyAlignment="1" applyProtection="1">
      <alignment horizontal="left" vertical="center" wrapText="1"/>
      <protection locked="0"/>
    </xf>
    <xf numFmtId="181" fontId="2" fillId="8" borderId="18" xfId="0" applyNumberFormat="1" applyFont="1" applyFill="1" applyBorder="1" applyAlignment="1" applyProtection="1">
      <alignment horizontal="left" vertical="center" wrapText="1"/>
      <protection locked="0"/>
    </xf>
    <xf numFmtId="0" fontId="2" fillId="8" borderId="59" xfId="0" applyFont="1" applyFill="1" applyBorder="1" applyAlignment="1" applyProtection="1">
      <alignment horizontal="left" vertical="center" wrapText="1"/>
      <protection locked="0"/>
    </xf>
    <xf numFmtId="0" fontId="5" fillId="21" borderId="70" xfId="0" applyFont="1" applyFill="1" applyBorder="1" applyAlignment="1">
      <alignment horizontal="center" vertical="center" wrapText="1"/>
    </xf>
    <xf numFmtId="0" fontId="5" fillId="25" borderId="71" xfId="0" applyFont="1" applyFill="1" applyBorder="1" applyAlignment="1">
      <alignment horizontal="center" vertical="center" wrapText="1"/>
    </xf>
    <xf numFmtId="0" fontId="5" fillId="22" borderId="71" xfId="0" applyFont="1" applyFill="1" applyBorder="1" applyAlignment="1">
      <alignment horizontal="center" vertical="center" wrapText="1"/>
    </xf>
    <xf numFmtId="0" fontId="5" fillId="22" borderId="72" xfId="0" applyFont="1" applyFill="1" applyBorder="1" applyAlignment="1">
      <alignment horizontal="center" vertical="center" wrapText="1"/>
    </xf>
    <xf numFmtId="0" fontId="11" fillId="26" borderId="74" xfId="0" applyFont="1" applyFill="1" applyBorder="1" applyAlignment="1">
      <alignment horizontal="center" vertical="center" wrapText="1"/>
    </xf>
    <xf numFmtId="0" fontId="11" fillId="22" borderId="73" xfId="0" applyFont="1" applyFill="1" applyBorder="1" applyAlignment="1">
      <alignment horizontal="center" vertical="center" wrapText="1"/>
    </xf>
    <xf numFmtId="0" fontId="11" fillId="25" borderId="73" xfId="0" applyFont="1" applyFill="1" applyBorder="1" applyAlignment="1">
      <alignment horizontal="center" vertical="center" wrapText="1"/>
    </xf>
    <xf numFmtId="0" fontId="11" fillId="26" borderId="73" xfId="0" applyFont="1" applyFill="1" applyBorder="1" applyAlignment="1">
      <alignment horizontal="center" vertical="center" wrapText="1"/>
    </xf>
    <xf numFmtId="0" fontId="5" fillId="21" borderId="75" xfId="0" applyFont="1" applyFill="1" applyBorder="1" applyAlignment="1">
      <alignment horizontal="center" vertical="center" wrapText="1"/>
    </xf>
    <xf numFmtId="0" fontId="11" fillId="26" borderId="76" xfId="0" applyFont="1" applyFill="1" applyBorder="1" applyAlignment="1">
      <alignment horizontal="center" vertical="center" wrapText="1"/>
    </xf>
    <xf numFmtId="0" fontId="11" fillId="22" borderId="77" xfId="0" applyFont="1" applyFill="1" applyBorder="1" applyAlignment="1">
      <alignment horizontal="center" vertical="center" wrapText="1"/>
    </xf>
    <xf numFmtId="0" fontId="11" fillId="26" borderId="72" xfId="0" applyFont="1" applyFill="1" applyBorder="1" applyAlignment="1">
      <alignment horizontal="center" vertical="center" wrapText="1"/>
    </xf>
    <xf numFmtId="0" fontId="5" fillId="21" borderId="77"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5" fillId="9" borderId="68"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12" borderId="68" xfId="0" applyFont="1" applyFill="1" applyBorder="1" applyAlignment="1">
      <alignment horizontal="center" vertical="center" wrapText="1"/>
    </xf>
    <xf numFmtId="0" fontId="11" fillId="9" borderId="68"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11" fillId="21" borderId="49" xfId="0" applyFont="1" applyFill="1" applyBorder="1" applyAlignment="1">
      <alignment horizontal="center" vertical="center" wrapText="1"/>
    </xf>
    <xf numFmtId="9" fontId="65" fillId="0" borderId="82" xfId="2857" applyFont="1" applyFill="1" applyBorder="1" applyAlignment="1">
      <alignment horizontal="center" vertical="center"/>
    </xf>
    <xf numFmtId="9" fontId="39" fillId="0" borderId="82" xfId="2856" applyFont="1" applyFill="1" applyBorder="1" applyAlignment="1">
      <alignment horizontal="center" vertical="center"/>
    </xf>
    <xf numFmtId="10" fontId="39" fillId="0" borderId="82" xfId="2857" applyNumberFormat="1" applyFont="1" applyFill="1" applyBorder="1" applyAlignment="1">
      <alignment horizontal="center" vertical="center"/>
    </xf>
    <xf numFmtId="9" fontId="39" fillId="0" borderId="82" xfId="2857" applyFont="1" applyFill="1" applyBorder="1" applyAlignment="1">
      <alignment horizontal="center" vertical="center"/>
    </xf>
    <xf numFmtId="175" fontId="39" fillId="0" borderId="82" xfId="2857" applyNumberFormat="1" applyFont="1" applyFill="1" applyBorder="1" applyAlignment="1">
      <alignment horizontal="center" vertical="center"/>
    </xf>
    <xf numFmtId="9" fontId="65" fillId="0" borderId="4" xfId="2857" applyFont="1" applyFill="1" applyBorder="1" applyAlignment="1">
      <alignment horizontal="center" vertical="center"/>
    </xf>
    <xf numFmtId="175" fontId="65" fillId="0" borderId="4" xfId="2857" applyNumberFormat="1" applyFont="1" applyFill="1" applyBorder="1" applyAlignment="1">
      <alignment horizontal="center" vertical="center"/>
    </xf>
    <xf numFmtId="9" fontId="3" fillId="0" borderId="4" xfId="2856" applyFont="1" applyFill="1" applyBorder="1" applyAlignment="1">
      <alignment horizontal="center" vertical="center" wrapText="1"/>
    </xf>
    <xf numFmtId="42" fontId="43" fillId="0" borderId="1" xfId="229" applyFont="1" applyFill="1" applyBorder="1" applyAlignment="1">
      <alignment horizontal="center" vertical="center"/>
    </xf>
    <xf numFmtId="42" fontId="39" fillId="0" borderId="4" xfId="229" applyFont="1" applyBorder="1" applyAlignment="1">
      <alignment wrapText="1"/>
    </xf>
    <xf numFmtId="9" fontId="3" fillId="0" borderId="1" xfId="2856" applyFont="1" applyBorder="1" applyAlignment="1">
      <alignment wrapText="1"/>
    </xf>
    <xf numFmtId="9" fontId="3" fillId="0" borderId="4" xfId="2856" applyFont="1" applyBorder="1" applyAlignment="1">
      <alignment wrapText="1"/>
    </xf>
    <xf numFmtId="4" fontId="12" fillId="0" borderId="28" xfId="0" applyNumberFormat="1" applyFont="1" applyBorder="1" applyAlignment="1">
      <alignment vertical="center" wrapText="1"/>
    </xf>
    <xf numFmtId="42" fontId="12" fillId="0" borderId="1" xfId="229" applyFont="1" applyFill="1" applyBorder="1" applyAlignment="1">
      <alignment horizontal="right" vertical="center" wrapText="1"/>
    </xf>
    <xf numFmtId="42" fontId="12" fillId="0" borderId="5" xfId="229" applyFont="1" applyFill="1" applyBorder="1" applyAlignment="1">
      <alignment wrapText="1"/>
    </xf>
    <xf numFmtId="0" fontId="11" fillId="22" borderId="7" xfId="0" applyFont="1" applyFill="1" applyBorder="1" applyAlignment="1">
      <alignment horizontal="center" vertical="center" wrapText="1"/>
    </xf>
    <xf numFmtId="0" fontId="7" fillId="0" borderId="0" xfId="0" applyFont="1" applyAlignment="1">
      <alignment vertical="center" wrapText="1"/>
    </xf>
    <xf numFmtId="0" fontId="39" fillId="0" borderId="5" xfId="0" applyFont="1" applyBorder="1" applyAlignment="1">
      <alignment wrapText="1"/>
    </xf>
    <xf numFmtId="4" fontId="3" fillId="0" borderId="22" xfId="0" applyNumberFormat="1" applyFont="1" applyBorder="1" applyAlignment="1">
      <alignment wrapText="1"/>
    </xf>
    <xf numFmtId="0" fontId="3" fillId="0" borderId="81" xfId="0" applyFont="1" applyBorder="1" applyAlignment="1">
      <alignment wrapText="1"/>
    </xf>
    <xf numFmtId="0" fontId="3" fillId="0" borderId="82" xfId="0" applyFont="1" applyBorder="1" applyAlignment="1">
      <alignment wrapText="1"/>
    </xf>
    <xf numFmtId="0" fontId="12" fillId="0" borderId="83" xfId="0" applyFont="1" applyBorder="1" applyAlignment="1">
      <alignment wrapText="1"/>
    </xf>
    <xf numFmtId="0" fontId="12" fillId="0" borderId="24" xfId="0" applyFont="1" applyBorder="1" applyAlignment="1">
      <alignment wrapText="1"/>
    </xf>
    <xf numFmtId="0" fontId="3" fillId="5" borderId="81" xfId="0" applyFont="1" applyFill="1" applyBorder="1" applyAlignment="1">
      <alignment wrapText="1"/>
    </xf>
    <xf numFmtId="165" fontId="12" fillId="0" borderId="82" xfId="0" applyNumberFormat="1" applyFont="1" applyBorder="1" applyAlignment="1">
      <alignment horizontal="right" vertical="center" wrapText="1"/>
    </xf>
    <xf numFmtId="0" fontId="12" fillId="0" borderId="82" xfId="0" applyFont="1" applyBorder="1" applyAlignment="1">
      <alignment wrapText="1"/>
    </xf>
    <xf numFmtId="42" fontId="12" fillId="0" borderId="4" xfId="229" applyFont="1" applyFill="1" applyBorder="1" applyAlignment="1">
      <alignment horizontal="right" vertical="center" wrapText="1"/>
    </xf>
    <xf numFmtId="10" fontId="39" fillId="0" borderId="6" xfId="2856" applyNumberFormat="1" applyFont="1" applyBorder="1" applyAlignment="1">
      <alignment wrapText="1"/>
    </xf>
    <xf numFmtId="42" fontId="17" fillId="0" borderId="1" xfId="229" applyFont="1" applyFill="1" applyBorder="1" applyAlignment="1">
      <alignment wrapText="1"/>
    </xf>
    <xf numFmtId="42" fontId="17" fillId="0" borderId="1" xfId="229" applyFont="1" applyFill="1" applyBorder="1" applyAlignment="1">
      <alignment horizontal="right" vertical="center" wrapText="1"/>
    </xf>
    <xf numFmtId="42" fontId="17" fillId="0" borderId="4" xfId="229" applyFont="1" applyFill="1" applyBorder="1" applyAlignment="1">
      <alignment horizontal="right" vertical="center" wrapText="1"/>
    </xf>
    <xf numFmtId="175" fontId="39" fillId="0" borderId="4" xfId="2856" applyNumberFormat="1" applyFont="1" applyFill="1" applyBorder="1" applyAlignment="1">
      <alignment horizontal="center" vertical="center"/>
    </xf>
    <xf numFmtId="10" fontId="39" fillId="0" borderId="4" xfId="2857" applyNumberFormat="1" applyFont="1" applyFill="1" applyBorder="1" applyAlignment="1">
      <alignment horizontal="center" vertical="center"/>
    </xf>
    <xf numFmtId="10" fontId="39" fillId="0" borderId="82" xfId="2856" applyNumberFormat="1" applyFont="1" applyFill="1" applyBorder="1" applyAlignment="1">
      <alignment horizontal="center" vertical="center"/>
    </xf>
    <xf numFmtId="4" fontId="32" fillId="5" borderId="0" xfId="0" applyNumberFormat="1" applyFont="1" applyFill="1" applyAlignment="1">
      <alignment vertical="center"/>
    </xf>
    <xf numFmtId="0" fontId="11" fillId="5" borderId="6" xfId="0" applyFont="1" applyFill="1" applyBorder="1" applyAlignment="1">
      <alignment horizontal="center" vertical="top" wrapText="1"/>
    </xf>
    <xf numFmtId="43" fontId="55" fillId="0" borderId="0" xfId="0" applyNumberFormat="1" applyFont="1" applyAlignment="1">
      <alignment horizontal="center"/>
    </xf>
    <xf numFmtId="0" fontId="68" fillId="0" borderId="0" xfId="0" applyFont="1"/>
    <xf numFmtId="0" fontId="55" fillId="0" borderId="0" xfId="0" applyFont="1" applyAlignment="1">
      <alignment horizontal="center"/>
    </xf>
    <xf numFmtId="42" fontId="69" fillId="0" borderId="0" xfId="229" applyFont="1" applyFill="1" applyAlignment="1">
      <alignment horizontal="center"/>
    </xf>
    <xf numFmtId="0" fontId="69" fillId="0" borderId="0" xfId="0" applyFont="1" applyAlignment="1">
      <alignment horizontal="center"/>
    </xf>
    <xf numFmtId="164" fontId="4" fillId="0" borderId="0" xfId="0" applyNumberFormat="1" applyFont="1" applyAlignment="1">
      <alignment horizontal="center"/>
    </xf>
    <xf numFmtId="0" fontId="55" fillId="0" borderId="0" xfId="0" applyFont="1" applyAlignment="1">
      <alignment wrapText="1"/>
    </xf>
    <xf numFmtId="188" fontId="55" fillId="0" borderId="0" xfId="0" applyNumberFormat="1" applyFont="1"/>
    <xf numFmtId="10" fontId="55" fillId="0" borderId="0" xfId="0" applyNumberFormat="1" applyFont="1" applyAlignment="1">
      <alignment horizontal="center"/>
    </xf>
    <xf numFmtId="43" fontId="70" fillId="0" borderId="0" xfId="0" applyNumberFormat="1" applyFont="1"/>
    <xf numFmtId="2" fontId="55" fillId="0" borderId="0" xfId="0" applyNumberFormat="1" applyFont="1" applyAlignment="1">
      <alignment horizontal="center"/>
    </xf>
    <xf numFmtId="41" fontId="55" fillId="0" borderId="0" xfId="0" applyNumberFormat="1" applyFont="1" applyAlignment="1">
      <alignment horizontal="center"/>
    </xf>
    <xf numFmtId="0" fontId="55" fillId="0" borderId="0" xfId="0" applyFont="1"/>
    <xf numFmtId="0" fontId="2" fillId="22" borderId="43" xfId="0" applyFont="1" applyFill="1" applyBorder="1" applyAlignment="1">
      <alignment vertical="center" wrapText="1"/>
    </xf>
    <xf numFmtId="0" fontId="2" fillId="22" borderId="44" xfId="0" applyFont="1" applyFill="1" applyBorder="1" applyAlignment="1">
      <alignment vertical="center" wrapText="1"/>
    </xf>
    <xf numFmtId="0" fontId="2" fillId="22" borderId="44" xfId="2831" applyFont="1" applyFill="1" applyBorder="1" applyAlignment="1">
      <alignment vertical="center" wrapText="1"/>
    </xf>
    <xf numFmtId="3" fontId="12" fillId="0" borderId="28" xfId="0" applyNumberFormat="1" applyFont="1" applyBorder="1"/>
    <xf numFmtId="3" fontId="12" fillId="0" borderId="28" xfId="0" applyNumberFormat="1" applyFont="1" applyBorder="1" applyAlignment="1">
      <alignment wrapText="1"/>
    </xf>
    <xf numFmtId="42" fontId="39" fillId="0" borderId="0" xfId="229" applyFont="1" applyAlignment="1">
      <alignment wrapText="1"/>
    </xf>
    <xf numFmtId="189" fontId="71" fillId="0" borderId="0" xfId="229" applyNumberFormat="1" applyFont="1" applyFill="1" applyAlignment="1">
      <alignment horizontal="center"/>
    </xf>
    <xf numFmtId="4" fontId="4" fillId="0" borderId="0" xfId="0" applyNumberFormat="1" applyFont="1" applyAlignment="1">
      <alignment horizontal="center"/>
    </xf>
    <xf numFmtId="2" fontId="3" fillId="0" borderId="1" xfId="0" applyNumberFormat="1" applyFont="1" applyBorder="1" applyAlignment="1">
      <alignment vertical="center" wrapText="1"/>
    </xf>
    <xf numFmtId="2" fontId="3" fillId="0" borderId="1" xfId="0" applyNumberFormat="1" applyFont="1" applyBorder="1" applyAlignment="1">
      <alignment wrapText="1"/>
    </xf>
    <xf numFmtId="190" fontId="3" fillId="0" borderId="22" xfId="0" applyNumberFormat="1" applyFont="1" applyBorder="1" applyAlignment="1">
      <alignment vertical="center" wrapText="1"/>
    </xf>
    <xf numFmtId="190" fontId="3" fillId="0" borderId="1" xfId="0" applyNumberFormat="1" applyFont="1" applyBorder="1" applyAlignment="1">
      <alignment vertical="center" wrapText="1"/>
    </xf>
    <xf numFmtId="190" fontId="3" fillId="0" borderId="22" xfId="0" applyNumberFormat="1" applyFont="1" applyBorder="1" applyAlignment="1">
      <alignment wrapText="1"/>
    </xf>
    <xf numFmtId="190" fontId="3" fillId="0" borderId="1" xfId="0" applyNumberFormat="1" applyFont="1" applyBorder="1" applyAlignment="1">
      <alignment wrapText="1"/>
    </xf>
    <xf numFmtId="190" fontId="39" fillId="0" borderId="0" xfId="0" applyNumberFormat="1" applyFont="1" applyAlignment="1">
      <alignment wrapText="1"/>
    </xf>
    <xf numFmtId="190" fontId="3" fillId="0" borderId="4" xfId="0" applyNumberFormat="1" applyFont="1" applyBorder="1" applyAlignment="1">
      <alignment wrapText="1"/>
    </xf>
    <xf numFmtId="190" fontId="50" fillId="0" borderId="1" xfId="0" applyNumberFormat="1" applyFont="1" applyBorder="1" applyAlignment="1">
      <alignment wrapText="1"/>
    </xf>
    <xf numFmtId="10" fontId="72" fillId="0" borderId="0" xfId="2856" applyNumberFormat="1" applyFont="1" applyFill="1" applyAlignment="1">
      <alignment horizontal="center"/>
    </xf>
    <xf numFmtId="0" fontId="72" fillId="0" borderId="0" xfId="0" applyFont="1" applyAlignment="1">
      <alignment horizontal="center"/>
    </xf>
    <xf numFmtId="0" fontId="72" fillId="0" borderId="0" xfId="0" applyFont="1"/>
    <xf numFmtId="9" fontId="44" fillId="29" borderId="1" xfId="0" applyNumberFormat="1" applyFont="1" applyFill="1" applyBorder="1" applyAlignment="1">
      <alignment vertical="center"/>
    </xf>
    <xf numFmtId="0" fontId="11" fillId="27" borderId="73" xfId="0" applyFont="1" applyFill="1" applyBorder="1" applyAlignment="1">
      <alignment horizontal="center" vertical="center" wrapText="1"/>
    </xf>
    <xf numFmtId="0" fontId="0" fillId="0" borderId="0" xfId="0" applyAlignment="1">
      <alignment horizontal="center"/>
    </xf>
    <xf numFmtId="0" fontId="2" fillId="22" borderId="10" xfId="0" applyFont="1" applyFill="1" applyBorder="1" applyAlignment="1">
      <alignment horizontal="center" vertical="center" wrapText="1"/>
    </xf>
    <xf numFmtId="9" fontId="3" fillId="0" borderId="82" xfId="2857" applyFont="1" applyFill="1" applyBorder="1" applyAlignment="1">
      <alignment horizontal="center" vertical="center"/>
    </xf>
    <xf numFmtId="10" fontId="3" fillId="0" borderId="82" xfId="2857" applyNumberFormat="1" applyFont="1" applyFill="1" applyBorder="1" applyAlignment="1">
      <alignment horizontal="center" vertical="center"/>
    </xf>
    <xf numFmtId="9" fontId="3" fillId="0" borderId="4" xfId="2857" applyFont="1" applyFill="1" applyBorder="1" applyAlignment="1">
      <alignment horizontal="center" vertical="center"/>
    </xf>
    <xf numFmtId="10" fontId="3" fillId="0" borderId="4" xfId="2857" applyNumberFormat="1" applyFont="1" applyFill="1" applyBorder="1" applyAlignment="1">
      <alignment horizontal="center" vertical="center"/>
    </xf>
    <xf numFmtId="10" fontId="39" fillId="0" borderId="1" xfId="2857" applyNumberFormat="1" applyFont="1" applyFill="1" applyBorder="1" applyAlignment="1">
      <alignment horizontal="center" vertical="center"/>
    </xf>
    <xf numFmtId="9" fontId="3" fillId="0" borderId="1" xfId="2857" applyFont="1" applyFill="1" applyBorder="1" applyAlignment="1">
      <alignment horizontal="center" vertical="center"/>
    </xf>
    <xf numFmtId="9" fontId="39" fillId="0" borderId="4" xfId="2857" applyFont="1" applyFill="1" applyBorder="1" applyAlignment="1">
      <alignment horizontal="center" vertical="center"/>
    </xf>
    <xf numFmtId="175" fontId="39" fillId="0" borderId="4" xfId="2857" applyNumberFormat="1" applyFont="1" applyFill="1" applyBorder="1" applyAlignment="1">
      <alignment horizontal="center" vertical="center"/>
    </xf>
    <xf numFmtId="0" fontId="65" fillId="0" borderId="81" xfId="0" applyFont="1" applyFill="1" applyBorder="1" applyAlignment="1">
      <alignment horizontal="center" vertical="center"/>
    </xf>
    <xf numFmtId="0" fontId="65" fillId="0" borderId="82" xfId="0" applyFont="1" applyFill="1" applyBorder="1" applyAlignment="1">
      <alignment horizontal="center" vertical="center"/>
    </xf>
    <xf numFmtId="0" fontId="65" fillId="0" borderId="82" xfId="0" applyFont="1" applyFill="1" applyBorder="1" applyAlignment="1">
      <alignment horizontal="justify" vertical="center" wrapText="1"/>
    </xf>
    <xf numFmtId="0" fontId="65" fillId="0" borderId="82" xfId="0" applyFont="1" applyFill="1" applyBorder="1" applyAlignment="1">
      <alignment horizontal="center" vertical="center" wrapText="1"/>
    </xf>
    <xf numFmtId="0" fontId="39" fillId="0" borderId="82" xfId="0" applyFont="1" applyFill="1" applyBorder="1" applyAlignment="1">
      <alignment vertical="center"/>
    </xf>
    <xf numFmtId="0" fontId="3" fillId="0" borderId="82" xfId="0" applyFont="1" applyFill="1" applyBorder="1" applyAlignment="1">
      <alignment horizontal="center" vertical="center" wrapText="1"/>
    </xf>
    <xf numFmtId="175" fontId="65" fillId="0" borderId="82" xfId="2857" applyNumberFormat="1" applyFont="1" applyFill="1" applyBorder="1" applyAlignment="1">
      <alignment horizontal="center" vertical="center"/>
    </xf>
    <xf numFmtId="175" fontId="65" fillId="0" borderId="82" xfId="190" applyNumberFormat="1" applyFont="1" applyFill="1" applyBorder="1" applyAlignment="1">
      <alignment horizontal="center" vertical="center"/>
    </xf>
    <xf numFmtId="9" fontId="3" fillId="0" borderId="82" xfId="2856" applyFont="1" applyFill="1" applyBorder="1" applyAlignment="1">
      <alignment horizontal="center" vertical="center" wrapText="1"/>
    </xf>
    <xf numFmtId="9" fontId="39" fillId="0" borderId="82" xfId="2857" applyNumberFormat="1" applyFont="1" applyFill="1" applyBorder="1" applyAlignment="1">
      <alignment horizontal="center" vertical="center"/>
    </xf>
    <xf numFmtId="9" fontId="39" fillId="0" borderId="82" xfId="0" applyNumberFormat="1" applyFont="1" applyFill="1" applyBorder="1" applyAlignment="1">
      <alignment vertical="center"/>
    </xf>
    <xf numFmtId="9" fontId="39" fillId="0" borderId="82" xfId="2856" applyFont="1" applyFill="1" applyBorder="1" applyAlignment="1">
      <alignment vertical="center"/>
    </xf>
    <xf numFmtId="10" fontId="65" fillId="0" borderId="82" xfId="2860" applyNumberFormat="1" applyFont="1" applyFill="1" applyBorder="1" applyAlignment="1">
      <alignment horizontal="center" vertical="center"/>
    </xf>
    <xf numFmtId="10" fontId="39" fillId="0" borderId="82" xfId="2860" applyNumberFormat="1" applyFont="1" applyFill="1" applyBorder="1" applyAlignment="1">
      <alignment horizontal="center" vertical="center"/>
    </xf>
    <xf numFmtId="10" fontId="39" fillId="0" borderId="82" xfId="190" applyNumberFormat="1" applyFont="1" applyFill="1" applyBorder="1" applyAlignment="1">
      <alignment horizontal="center" vertical="center"/>
    </xf>
    <xf numFmtId="10" fontId="39" fillId="0" borderId="82" xfId="0" applyNumberFormat="1" applyFont="1" applyFill="1" applyBorder="1" applyAlignment="1">
      <alignment horizontal="center" vertical="center"/>
    </xf>
    <xf numFmtId="185" fontId="39" fillId="0" borderId="82" xfId="2857" applyNumberFormat="1" applyFont="1" applyFill="1" applyBorder="1" applyAlignment="1">
      <alignment horizontal="center" vertical="center"/>
    </xf>
    <xf numFmtId="2" fontId="39" fillId="0" borderId="82" xfId="0" applyNumberFormat="1" applyFont="1" applyFill="1" applyBorder="1" applyAlignment="1">
      <alignment horizontal="center" vertical="center"/>
    </xf>
    <xf numFmtId="0" fontId="39" fillId="0" borderId="82" xfId="0" applyFont="1" applyFill="1" applyBorder="1" applyAlignment="1">
      <alignment horizontal="center" vertical="center"/>
    </xf>
    <xf numFmtId="175" fontId="39" fillId="0" borderId="82" xfId="2856" applyNumberFormat="1" applyFont="1" applyFill="1" applyBorder="1" applyAlignment="1">
      <alignment horizontal="center" vertical="center"/>
    </xf>
    <xf numFmtId="175" fontId="39" fillId="0" borderId="82" xfId="0" applyNumberFormat="1" applyFont="1" applyFill="1" applyBorder="1" applyAlignment="1">
      <alignment horizontal="center" vertical="center"/>
    </xf>
    <xf numFmtId="9" fontId="3" fillId="0" borderId="82" xfId="2856" applyFont="1" applyFill="1" applyBorder="1" applyAlignment="1">
      <alignment horizontal="center" vertical="center"/>
    </xf>
    <xf numFmtId="0" fontId="44" fillId="0" borderId="82" xfId="0" applyFont="1" applyFill="1" applyBorder="1" applyAlignment="1">
      <alignment horizontal="justify" vertical="top" wrapText="1"/>
    </xf>
    <xf numFmtId="0" fontId="46" fillId="0" borderId="82" xfId="0" applyFont="1" applyFill="1" applyBorder="1" applyAlignment="1">
      <alignment horizontal="justify" vertical="top" wrapText="1"/>
    </xf>
    <xf numFmtId="0" fontId="65" fillId="0" borderId="83" xfId="0" applyFont="1" applyFill="1" applyBorder="1" applyAlignment="1">
      <alignment horizontal="left" vertical="top" wrapText="1"/>
    </xf>
    <xf numFmtId="0" fontId="65" fillId="0" borderId="17" xfId="0" applyFont="1" applyFill="1" applyBorder="1" applyAlignment="1">
      <alignment horizontal="center" vertical="center"/>
    </xf>
    <xf numFmtId="0" fontId="65" fillId="0" borderId="4" xfId="0" applyFont="1" applyFill="1" applyBorder="1" applyAlignment="1">
      <alignment horizontal="center" vertical="center"/>
    </xf>
    <xf numFmtId="0" fontId="65" fillId="0" borderId="4" xfId="0" applyFont="1" applyFill="1" applyBorder="1" applyAlignment="1">
      <alignment horizontal="justify" vertical="center" wrapText="1"/>
    </xf>
    <xf numFmtId="0" fontId="65" fillId="0" borderId="4" xfId="0" applyFont="1" applyFill="1" applyBorder="1" applyAlignment="1">
      <alignment horizontal="center" vertical="center" wrapText="1"/>
    </xf>
    <xf numFmtId="9" fontId="39" fillId="0" borderId="4" xfId="2856" applyFont="1" applyFill="1" applyBorder="1" applyAlignment="1">
      <alignment horizontal="center" vertical="center"/>
    </xf>
    <xf numFmtId="0" fontId="39" fillId="0" borderId="4" xfId="0" applyFont="1" applyFill="1" applyBorder="1" applyAlignment="1">
      <alignment vertical="center"/>
    </xf>
    <xf numFmtId="0" fontId="3" fillId="0" borderId="4" xfId="0" applyFont="1" applyFill="1" applyBorder="1" applyAlignment="1">
      <alignment horizontal="center" vertical="center" wrapText="1"/>
    </xf>
    <xf numFmtId="175" fontId="65" fillId="0" borderId="4" xfId="0" applyNumberFormat="1" applyFont="1" applyFill="1" applyBorder="1" applyAlignment="1">
      <alignment horizontal="center" vertical="center"/>
    </xf>
    <xf numFmtId="9" fontId="39" fillId="0" borderId="4" xfId="0" applyNumberFormat="1" applyFont="1" applyFill="1" applyBorder="1" applyAlignment="1">
      <alignment vertical="center"/>
    </xf>
    <xf numFmtId="9" fontId="39" fillId="0" borderId="4" xfId="2856" applyFont="1" applyFill="1" applyBorder="1" applyAlignment="1">
      <alignment vertical="center"/>
    </xf>
    <xf numFmtId="10" fontId="65" fillId="0" borderId="4" xfId="2860" applyNumberFormat="1" applyFont="1" applyFill="1" applyBorder="1" applyAlignment="1">
      <alignment horizontal="center" vertical="center"/>
    </xf>
    <xf numFmtId="175" fontId="65" fillId="0" borderId="4" xfId="2860" applyNumberFormat="1" applyFont="1" applyFill="1" applyBorder="1" applyAlignment="1">
      <alignment horizontal="center" vertical="center"/>
    </xf>
    <xf numFmtId="10" fontId="39" fillId="0" borderId="4" xfId="2860" applyNumberFormat="1" applyFont="1" applyFill="1" applyBorder="1" applyAlignment="1">
      <alignment horizontal="center" vertical="center"/>
    </xf>
    <xf numFmtId="10" fontId="39" fillId="0" borderId="4" xfId="0" applyNumberFormat="1" applyFont="1" applyFill="1" applyBorder="1" applyAlignment="1">
      <alignment horizontal="center" vertical="center"/>
    </xf>
    <xf numFmtId="10" fontId="39" fillId="0" borderId="4" xfId="190" applyNumberFormat="1" applyFont="1" applyFill="1" applyBorder="1" applyAlignment="1">
      <alignment horizontal="center" vertical="center"/>
    </xf>
    <xf numFmtId="10" fontId="39" fillId="0" borderId="4" xfId="2856" applyNumberFormat="1" applyFont="1" applyFill="1" applyBorder="1" applyAlignment="1">
      <alignment horizontal="center" vertical="center"/>
    </xf>
    <xf numFmtId="2" fontId="39" fillId="0" borderId="4" xfId="0" applyNumberFormat="1" applyFont="1" applyFill="1" applyBorder="1" applyAlignment="1">
      <alignment horizontal="center" vertical="center"/>
    </xf>
    <xf numFmtId="0" fontId="39" fillId="0" borderId="4" xfId="0" applyFont="1" applyFill="1" applyBorder="1" applyAlignment="1">
      <alignment horizontal="center" vertical="center"/>
    </xf>
    <xf numFmtId="175" fontId="39" fillId="0" borderId="4" xfId="0" applyNumberFormat="1" applyFont="1" applyFill="1" applyBorder="1" applyAlignment="1">
      <alignment horizontal="center" vertical="center"/>
    </xf>
    <xf numFmtId="9" fontId="3" fillId="0" borderId="4" xfId="2856" applyFont="1" applyFill="1" applyBorder="1" applyAlignment="1">
      <alignment horizontal="center" vertical="center"/>
    </xf>
    <xf numFmtId="0" fontId="44" fillId="0" borderId="4" xfId="0" applyFont="1" applyFill="1" applyBorder="1" applyAlignment="1">
      <alignment horizontal="justify" vertical="top" wrapText="1"/>
    </xf>
    <xf numFmtId="0" fontId="46" fillId="0" borderId="4" xfId="0" applyFont="1" applyFill="1" applyBorder="1" applyAlignment="1">
      <alignment horizontal="justify" vertical="top" wrapText="1"/>
    </xf>
    <xf numFmtId="0" fontId="46" fillId="0" borderId="6" xfId="0" applyFont="1" applyFill="1" applyBorder="1" applyAlignment="1">
      <alignment horizontal="justify" vertical="top" wrapText="1"/>
    </xf>
    <xf numFmtId="0" fontId="5" fillId="22" borderId="75" xfId="0" applyFont="1" applyFill="1" applyBorder="1" applyAlignment="1">
      <alignment vertical="center" wrapText="1"/>
    </xf>
    <xf numFmtId="0" fontId="5" fillId="22" borderId="71" xfId="0" applyFont="1" applyFill="1" applyBorder="1" applyAlignment="1">
      <alignment vertical="center" wrapText="1"/>
    </xf>
    <xf numFmtId="175" fontId="44" fillId="0" borderId="1" xfId="0" applyNumberFormat="1" applyFont="1" applyFill="1" applyBorder="1" applyAlignment="1">
      <alignment vertical="center"/>
    </xf>
    <xf numFmtId="10" fontId="47" fillId="0" borderId="1" xfId="2823" applyNumberFormat="1" applyFont="1" applyFill="1" applyBorder="1" applyAlignment="1">
      <alignment horizontal="center" vertical="center" wrapText="1"/>
    </xf>
    <xf numFmtId="0" fontId="38" fillId="30" borderId="1" xfId="2843" applyFont="1" applyFill="1" applyBorder="1" applyAlignment="1">
      <alignment horizontal="center" vertical="center" wrapText="1"/>
    </xf>
    <xf numFmtId="0" fontId="38" fillId="30" borderId="28" xfId="2843" applyFont="1" applyFill="1" applyBorder="1" applyAlignment="1">
      <alignment horizontal="center" vertical="center" wrapText="1"/>
    </xf>
    <xf numFmtId="0" fontId="38" fillId="30" borderId="1" xfId="2843" applyFont="1" applyFill="1" applyBorder="1" applyAlignment="1">
      <alignment horizontal="center" vertical="top" wrapText="1"/>
    </xf>
    <xf numFmtId="0" fontId="38" fillId="30" borderId="4" xfId="2843" applyFont="1" applyFill="1" applyBorder="1" applyAlignment="1">
      <alignment horizontal="center" vertical="center" wrapText="1"/>
    </xf>
    <xf numFmtId="0" fontId="38" fillId="30" borderId="5" xfId="2843" applyFont="1" applyFill="1" applyBorder="1" applyAlignment="1">
      <alignment horizontal="center" vertical="center" wrapText="1"/>
    </xf>
    <xf numFmtId="0" fontId="38" fillId="30" borderId="24" xfId="2843" applyFont="1" applyFill="1" applyBorder="1" applyAlignment="1">
      <alignment horizontal="center" vertical="center" wrapText="1"/>
    </xf>
    <xf numFmtId="0" fontId="38" fillId="22" borderId="1" xfId="0" applyFont="1" applyFill="1" applyBorder="1" applyAlignment="1">
      <alignment horizontal="center" vertical="center" wrapText="1"/>
    </xf>
    <xf numFmtId="10" fontId="2" fillId="22" borderId="15" xfId="2823" applyNumberFormat="1" applyFont="1" applyFill="1" applyBorder="1" applyAlignment="1">
      <alignment horizontal="center" vertical="center" wrapText="1"/>
    </xf>
    <xf numFmtId="2" fontId="2" fillId="22" borderId="15" xfId="2823" applyNumberFormat="1" applyFont="1" applyFill="1" applyBorder="1" applyAlignment="1">
      <alignment horizontal="center" vertical="center" wrapText="1"/>
    </xf>
    <xf numFmtId="0" fontId="2" fillId="22" borderId="19" xfId="2823"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21" xfId="0" applyFont="1" applyFill="1" applyBorder="1" applyAlignment="1">
      <alignment horizontal="center" vertical="center" wrapText="1"/>
    </xf>
    <xf numFmtId="0" fontId="2" fillId="22" borderId="7" xfId="0" applyFont="1" applyFill="1" applyBorder="1" applyAlignment="1">
      <alignment horizontal="center" vertical="center" wrapText="1"/>
    </xf>
    <xf numFmtId="181" fontId="2" fillId="8" borderId="56" xfId="0" applyNumberFormat="1" applyFont="1" applyFill="1" applyBorder="1" applyAlignment="1" applyProtection="1">
      <alignment horizontal="left" vertical="center" wrapText="1"/>
      <protection locked="0"/>
    </xf>
    <xf numFmtId="10" fontId="39" fillId="0" borderId="5" xfId="2857" applyNumberFormat="1" applyFont="1" applyFill="1" applyBorder="1" applyAlignment="1">
      <alignment horizontal="center" vertical="center"/>
    </xf>
    <xf numFmtId="10" fontId="39" fillId="24" borderId="7" xfId="2857" applyNumberFormat="1" applyFont="1" applyFill="1" applyBorder="1" applyAlignment="1">
      <alignment horizontal="center" vertical="center"/>
    </xf>
    <xf numFmtId="10" fontId="39" fillId="24" borderId="9" xfId="2857" applyNumberFormat="1" applyFont="1" applyFill="1" applyBorder="1" applyAlignment="1">
      <alignment horizontal="center" vertical="center"/>
    </xf>
    <xf numFmtId="0" fontId="4" fillId="9" borderId="65"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182" fontId="4" fillId="11" borderId="86" xfId="0" applyNumberFormat="1"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left" vertical="center" wrapText="1"/>
      <protection locked="0"/>
    </xf>
    <xf numFmtId="0" fontId="4" fillId="9" borderId="20" xfId="0" applyFont="1" applyFill="1" applyBorder="1" applyAlignment="1" applyProtection="1">
      <alignment horizontal="left" vertical="center" wrapText="1"/>
      <protection locked="0"/>
    </xf>
    <xf numFmtId="184" fontId="3" fillId="24" borderId="8" xfId="0" applyNumberFormat="1" applyFont="1" applyFill="1" applyBorder="1" applyAlignment="1">
      <alignment horizontal="center" vertical="center" wrapText="1"/>
    </xf>
    <xf numFmtId="0" fontId="4" fillId="9" borderId="63" xfId="0" applyFont="1" applyFill="1" applyBorder="1" applyAlignment="1" applyProtection="1">
      <alignment horizontal="left" vertical="center" wrapText="1"/>
      <protection locked="0"/>
    </xf>
    <xf numFmtId="181" fontId="4" fillId="8" borderId="58" xfId="0" applyNumberFormat="1" applyFont="1" applyFill="1" applyBorder="1" applyAlignment="1" applyProtection="1">
      <alignment horizontal="left" vertical="center" wrapText="1"/>
      <protection locked="0"/>
    </xf>
    <xf numFmtId="182" fontId="4" fillId="11" borderId="58" xfId="0" applyNumberFormat="1" applyFont="1" applyFill="1" applyBorder="1" applyAlignment="1" applyProtection="1">
      <alignment horizontal="center" vertical="center" wrapText="1"/>
      <protection locked="0"/>
    </xf>
    <xf numFmtId="0" fontId="4" fillId="9" borderId="58" xfId="0" applyFont="1" applyFill="1" applyBorder="1" applyAlignment="1" applyProtection="1">
      <alignment horizontal="left" vertical="center" wrapText="1"/>
      <protection locked="0"/>
    </xf>
    <xf numFmtId="0" fontId="4" fillId="8" borderId="58" xfId="0" applyFont="1" applyFill="1" applyBorder="1" applyAlignment="1" applyProtection="1">
      <alignment horizontal="left" vertical="center" wrapText="1"/>
      <protection locked="0"/>
    </xf>
    <xf numFmtId="3" fontId="3" fillId="0" borderId="23" xfId="2882" applyNumberFormat="1" applyFont="1" applyFill="1" applyBorder="1" applyAlignment="1">
      <alignment horizontal="center" vertical="center" wrapText="1"/>
    </xf>
    <xf numFmtId="0" fontId="4" fillId="9" borderId="65" xfId="0" applyFont="1" applyFill="1" applyBorder="1" applyAlignment="1" applyProtection="1">
      <alignment horizontal="left" vertical="center" wrapText="1"/>
      <protection locked="0"/>
    </xf>
    <xf numFmtId="0" fontId="4" fillId="9" borderId="87" xfId="0" applyFont="1" applyFill="1" applyBorder="1" applyAlignment="1" applyProtection="1">
      <alignment horizontal="left" vertical="center" wrapText="1"/>
      <protection locked="0"/>
    </xf>
    <xf numFmtId="184" fontId="3" fillId="0" borderId="27" xfId="949" applyNumberFormat="1" applyFont="1" applyFill="1" applyBorder="1" applyAlignment="1">
      <alignment horizontal="center" vertical="center"/>
    </xf>
    <xf numFmtId="181" fontId="2" fillId="8" borderId="88" xfId="0" applyNumberFormat="1" applyFont="1" applyFill="1" applyBorder="1" applyAlignment="1" applyProtection="1">
      <alignment horizontal="left" vertical="center" wrapText="1"/>
      <protection locked="0"/>
    </xf>
    <xf numFmtId="181" fontId="4" fillId="8" borderId="20" xfId="0" applyNumberFormat="1" applyFont="1" applyFill="1" applyBorder="1" applyAlignment="1" applyProtection="1">
      <alignment horizontal="left" vertical="center" wrapText="1"/>
      <protection locked="0"/>
    </xf>
    <xf numFmtId="181" fontId="3" fillId="0" borderId="27" xfId="949" applyNumberFormat="1" applyFont="1" applyFill="1" applyBorder="1" applyAlignment="1">
      <alignment horizontal="center" vertical="center"/>
    </xf>
    <xf numFmtId="181" fontId="2" fillId="9" borderId="87" xfId="0" applyNumberFormat="1" applyFont="1" applyFill="1" applyBorder="1" applyAlignment="1" applyProtection="1">
      <alignment horizontal="left" vertical="center" wrapText="1"/>
      <protection locked="0"/>
    </xf>
    <xf numFmtId="0" fontId="2" fillId="8" borderId="20" xfId="0" applyFont="1" applyFill="1" applyBorder="1" applyAlignment="1" applyProtection="1">
      <alignment horizontal="left" vertical="center" wrapText="1"/>
      <protection locked="0"/>
    </xf>
    <xf numFmtId="181" fontId="2" fillId="9" borderId="20" xfId="0" applyNumberFormat="1" applyFont="1" applyFill="1" applyBorder="1" applyAlignment="1" applyProtection="1">
      <alignment horizontal="left" vertical="center" wrapText="1"/>
      <protection locked="0"/>
    </xf>
    <xf numFmtId="0" fontId="4" fillId="21" borderId="73" xfId="0" applyFont="1" applyFill="1" applyBorder="1" applyAlignment="1">
      <alignment horizontal="center" vertical="center" wrapText="1"/>
    </xf>
    <xf numFmtId="0" fontId="4" fillId="8" borderId="70" xfId="0" applyFont="1" applyFill="1" applyBorder="1" applyAlignment="1">
      <alignment horizontal="center" vertical="center" wrapText="1"/>
    </xf>
    <xf numFmtId="0" fontId="15" fillId="25" borderId="73" xfId="0" applyFont="1" applyFill="1" applyBorder="1" applyAlignment="1">
      <alignment horizontal="center" vertical="center" wrapText="1"/>
    </xf>
    <xf numFmtId="0" fontId="15" fillId="22" borderId="73" xfId="0" applyFont="1" applyFill="1" applyBorder="1" applyAlignment="1">
      <alignment horizontal="center" vertical="center" wrapText="1"/>
    </xf>
    <xf numFmtId="0" fontId="12" fillId="8" borderId="70" xfId="0" applyFont="1" applyFill="1" applyBorder="1" applyAlignment="1">
      <alignment horizontal="center" vertical="center" wrapText="1"/>
    </xf>
    <xf numFmtId="0" fontId="12" fillId="25" borderId="71" xfId="0" applyFont="1" applyFill="1" applyBorder="1" applyAlignment="1">
      <alignment horizontal="center" vertical="center" wrapText="1"/>
    </xf>
    <xf numFmtId="0" fontId="12" fillId="22" borderId="71" xfId="0" applyFont="1" applyFill="1" applyBorder="1" applyAlignment="1">
      <alignment horizontal="center" vertical="center" wrapText="1"/>
    </xf>
    <xf numFmtId="0" fontId="15" fillId="27" borderId="73" xfId="0" applyFont="1" applyFill="1" applyBorder="1" applyAlignment="1">
      <alignment horizontal="center" vertical="center" wrapText="1"/>
    </xf>
    <xf numFmtId="0" fontId="15" fillId="26" borderId="73" xfId="0" applyFont="1" applyFill="1" applyBorder="1" applyAlignment="1">
      <alignment horizontal="center" vertical="center" wrapText="1"/>
    </xf>
    <xf numFmtId="181" fontId="3" fillId="0" borderId="1" xfId="949"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 fontId="3" fillId="0" borderId="81" xfId="0" applyNumberFormat="1" applyFont="1" applyFill="1" applyBorder="1" applyAlignment="1">
      <alignment horizontal="center" vertical="center" wrapText="1"/>
    </xf>
    <xf numFmtId="184" fontId="3" fillId="0" borderId="27"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9" fontId="3" fillId="0" borderId="81" xfId="2856" applyFont="1" applyFill="1" applyBorder="1" applyAlignment="1">
      <alignment horizontal="center" vertical="center" wrapText="1"/>
    </xf>
    <xf numFmtId="3" fontId="3" fillId="0" borderId="81" xfId="0" applyNumberFormat="1" applyFont="1" applyFill="1" applyBorder="1" applyAlignment="1">
      <alignment horizontal="center" vertical="center" wrapText="1"/>
    </xf>
    <xf numFmtId="0" fontId="3" fillId="0" borderId="27" xfId="0" applyFont="1" applyFill="1" applyBorder="1" applyAlignment="1">
      <alignment horizontal="center" vertical="center"/>
    </xf>
    <xf numFmtId="187" fontId="73" fillId="0" borderId="1" xfId="185" applyNumberFormat="1" applyFont="1" applyFill="1" applyBorder="1"/>
    <xf numFmtId="3" fontId="73" fillId="0" borderId="1" xfId="0" applyNumberFormat="1" applyFont="1" applyFill="1" applyBorder="1"/>
    <xf numFmtId="4" fontId="3" fillId="0" borderId="82" xfId="0" applyNumberFormat="1" applyFont="1" applyFill="1" applyBorder="1" applyAlignment="1">
      <alignment horizontal="center" vertical="center" wrapText="1"/>
    </xf>
    <xf numFmtId="3" fontId="3" fillId="0" borderId="82" xfId="0" applyNumberFormat="1" applyFont="1" applyFill="1" applyBorder="1" applyAlignment="1">
      <alignment horizontal="center" vertical="center" wrapText="1"/>
    </xf>
    <xf numFmtId="0" fontId="3" fillId="0" borderId="82" xfId="0" applyFont="1" applyFill="1" applyBorder="1" applyAlignment="1">
      <alignment horizontal="center" vertical="center"/>
    </xf>
    <xf numFmtId="183" fontId="3" fillId="0" borderId="82" xfId="0" applyNumberFormat="1" applyFont="1" applyFill="1" applyBorder="1" applyAlignment="1">
      <alignment horizontal="center" vertical="center" wrapText="1"/>
    </xf>
    <xf numFmtId="184" fontId="3" fillId="0" borderId="1" xfId="0" applyNumberFormat="1" applyFont="1" applyFill="1" applyBorder="1" applyAlignment="1">
      <alignment horizontal="right" vertical="center" wrapText="1"/>
    </xf>
    <xf numFmtId="184" fontId="3" fillId="0" borderId="1" xfId="949" applyNumberFormat="1" applyFont="1" applyFill="1" applyBorder="1" applyAlignment="1">
      <alignment horizontal="right" vertical="center"/>
    </xf>
    <xf numFmtId="42" fontId="3" fillId="0" borderId="1" xfId="229" applyFont="1" applyFill="1" applyBorder="1" applyAlignment="1">
      <alignment horizontal="center" vertical="center" wrapText="1"/>
    </xf>
    <xf numFmtId="181" fontId="3" fillId="0" borderId="1" xfId="228" applyNumberFormat="1" applyFont="1" applyFill="1" applyBorder="1" applyAlignment="1">
      <alignment horizontal="center" vertical="center"/>
    </xf>
    <xf numFmtId="184" fontId="3" fillId="0" borderId="1" xfId="186" applyNumberFormat="1" applyFont="1" applyFill="1" applyBorder="1" applyAlignment="1">
      <alignment horizontal="right" vertical="center"/>
    </xf>
    <xf numFmtId="3" fontId="3" fillId="0" borderId="1" xfId="0" applyNumberFormat="1" applyFont="1" applyFill="1" applyBorder="1" applyAlignment="1">
      <alignment horizontal="center" vertical="center"/>
    </xf>
    <xf numFmtId="183" fontId="3" fillId="0" borderId="1" xfId="949"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181" fontId="3" fillId="0" borderId="1" xfId="0" applyNumberFormat="1" applyFont="1" applyFill="1" applyBorder="1" applyAlignment="1">
      <alignment horizontal="center" vertical="center"/>
    </xf>
    <xf numFmtId="9" fontId="3" fillId="0" borderId="82" xfId="2856" applyFont="1" applyFill="1" applyBorder="1" applyAlignment="1">
      <alignment horizontal="right" vertical="center" wrapText="1"/>
    </xf>
    <xf numFmtId="1" fontId="3" fillId="0" borderId="82" xfId="229" applyNumberFormat="1" applyFont="1" applyFill="1" applyBorder="1" applyAlignment="1">
      <alignment horizontal="center" vertical="center" wrapText="1"/>
    </xf>
    <xf numFmtId="181" fontId="3" fillId="0" borderId="1" xfId="229" applyNumberFormat="1" applyFont="1" applyFill="1" applyBorder="1" applyAlignment="1">
      <alignment horizontal="center" vertical="center" wrapText="1"/>
    </xf>
    <xf numFmtId="169" fontId="3" fillId="0" borderId="1" xfId="185" applyFont="1" applyFill="1" applyBorder="1" applyAlignment="1">
      <alignment horizontal="center" vertical="center"/>
    </xf>
    <xf numFmtId="1" fontId="3" fillId="0" borderId="1" xfId="229" applyNumberFormat="1" applyFont="1" applyFill="1" applyBorder="1" applyAlignment="1">
      <alignment horizontal="center" vertical="center" wrapText="1"/>
    </xf>
    <xf numFmtId="182" fontId="3" fillId="0" borderId="1" xfId="229" applyNumberFormat="1" applyFont="1" applyFill="1" applyBorder="1" applyAlignment="1">
      <alignment horizontal="center" vertical="center" wrapText="1"/>
    </xf>
    <xf numFmtId="2" fontId="3" fillId="0" borderId="82" xfId="0" applyNumberFormat="1" applyFont="1" applyFill="1" applyBorder="1" applyAlignment="1">
      <alignment horizontal="center" vertical="center"/>
    </xf>
    <xf numFmtId="191" fontId="3" fillId="0" borderId="82" xfId="0" applyNumberFormat="1" applyFont="1" applyFill="1" applyBorder="1" applyAlignment="1">
      <alignment horizontal="center" vertical="center" wrapText="1"/>
    </xf>
    <xf numFmtId="184" fontId="3" fillId="0" borderId="1" xfId="229" applyNumberFormat="1" applyFont="1" applyFill="1" applyBorder="1" applyAlignment="1">
      <alignment horizontal="right" vertical="center"/>
    </xf>
    <xf numFmtId="184" fontId="3" fillId="0" borderId="1" xfId="0" applyNumberFormat="1" applyFont="1" applyFill="1" applyBorder="1" applyAlignment="1">
      <alignment horizontal="right" vertical="center"/>
    </xf>
    <xf numFmtId="184" fontId="50" fillId="0" borderId="1" xfId="949" applyNumberFormat="1" applyFont="1" applyFill="1" applyBorder="1" applyAlignment="1">
      <alignment horizontal="right" vertical="center"/>
    </xf>
    <xf numFmtId="184" fontId="3" fillId="0" borderId="1" xfId="0" applyNumberFormat="1" applyFont="1" applyFill="1" applyBorder="1" applyAlignment="1">
      <alignment horizontal="center" vertical="center"/>
    </xf>
    <xf numFmtId="0" fontId="3" fillId="0" borderId="82" xfId="228" applyNumberFormat="1" applyFont="1" applyFill="1" applyBorder="1" applyAlignment="1">
      <alignment horizontal="center" vertical="center"/>
    </xf>
    <xf numFmtId="181" fontId="3" fillId="0" borderId="1" xfId="229" applyNumberFormat="1" applyFont="1" applyFill="1" applyBorder="1" applyAlignment="1">
      <alignment horizontal="center" vertical="center"/>
    </xf>
    <xf numFmtId="42" fontId="3" fillId="0" borderId="13" xfId="229" applyFont="1" applyFill="1" applyBorder="1" applyAlignment="1">
      <alignment horizontal="center"/>
    </xf>
    <xf numFmtId="42" fontId="3" fillId="0" borderId="1" xfId="229" applyFont="1" applyFill="1" applyBorder="1" applyAlignment="1">
      <alignment horizontal="center"/>
    </xf>
    <xf numFmtId="4" fontId="3" fillId="0" borderId="23"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181" fontId="3" fillId="0" borderId="5" xfId="949" applyNumberFormat="1" applyFont="1" applyFill="1" applyBorder="1" applyAlignment="1">
      <alignment horizontal="center" vertical="center" wrapText="1"/>
    </xf>
    <xf numFmtId="4" fontId="3" fillId="0" borderId="5" xfId="949" applyNumberFormat="1" applyFont="1" applyFill="1" applyBorder="1" applyAlignment="1">
      <alignment horizontal="center" vertical="center" wrapText="1"/>
    </xf>
    <xf numFmtId="3" fontId="3" fillId="0" borderId="5" xfId="949" applyNumberFormat="1" applyFont="1" applyFill="1" applyBorder="1" applyAlignment="1">
      <alignment horizontal="center" vertical="center" wrapText="1"/>
    </xf>
    <xf numFmtId="183" fontId="3" fillId="0" borderId="5" xfId="949" applyNumberFormat="1" applyFont="1" applyFill="1" applyBorder="1" applyAlignment="1">
      <alignment horizontal="center" vertical="center" wrapText="1"/>
    </xf>
    <xf numFmtId="9" fontId="3" fillId="0" borderId="5" xfId="2857" applyFont="1" applyFill="1" applyBorder="1" applyAlignment="1">
      <alignment horizontal="center" vertical="center"/>
    </xf>
    <xf numFmtId="184" fontId="3" fillId="24" borderId="7" xfId="0" applyNumberFormat="1" applyFont="1" applyFill="1" applyBorder="1" applyAlignment="1">
      <alignment horizontal="right" vertical="center" wrapText="1"/>
    </xf>
    <xf numFmtId="184" fontId="3" fillId="24" borderId="7" xfId="949" applyNumberFormat="1" applyFont="1" applyFill="1" applyBorder="1" applyAlignment="1">
      <alignment horizontal="right" vertical="center"/>
    </xf>
    <xf numFmtId="181" fontId="3" fillId="24" borderId="7" xfId="949" applyNumberFormat="1" applyFont="1" applyFill="1" applyBorder="1" applyAlignment="1">
      <alignment horizontal="center" vertical="center"/>
    </xf>
    <xf numFmtId="3" fontId="3" fillId="24" borderId="7" xfId="0" applyNumberFormat="1" applyFont="1" applyFill="1" applyBorder="1" applyAlignment="1">
      <alignment horizontal="center" vertical="center" wrapText="1"/>
    </xf>
    <xf numFmtId="181" fontId="3" fillId="24" borderId="7" xfId="228" applyNumberFormat="1" applyFont="1" applyFill="1" applyBorder="1" applyAlignment="1">
      <alignment horizontal="center" vertical="center"/>
    </xf>
    <xf numFmtId="9" fontId="3" fillId="24" borderId="7" xfId="2857" applyFont="1" applyFill="1" applyBorder="1" applyAlignment="1">
      <alignment horizontal="center" vertical="center"/>
    </xf>
    <xf numFmtId="3" fontId="3" fillId="0" borderId="5" xfId="186"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169" fontId="3" fillId="0" borderId="5" xfId="185" applyFont="1" applyFill="1" applyBorder="1" applyAlignment="1">
      <alignment horizontal="center" vertical="center"/>
    </xf>
    <xf numFmtId="1" fontId="3" fillId="0" borderId="5" xfId="229" applyNumberFormat="1" applyFont="1" applyFill="1" applyBorder="1" applyAlignment="1">
      <alignment horizontal="center" vertical="center" wrapText="1"/>
    </xf>
    <xf numFmtId="39" fontId="3" fillId="0" borderId="5" xfId="228" applyNumberFormat="1" applyFont="1" applyFill="1" applyBorder="1" applyAlignment="1">
      <alignment horizontal="center" vertical="center"/>
    </xf>
    <xf numFmtId="184" fontId="3" fillId="24" borderId="7" xfId="229" applyNumberFormat="1" applyFont="1" applyFill="1" applyBorder="1" applyAlignment="1">
      <alignment horizontal="right" vertical="center"/>
    </xf>
    <xf numFmtId="184" fontId="3" fillId="24" borderId="7" xfId="0" applyNumberFormat="1" applyFont="1" applyFill="1" applyBorder="1" applyAlignment="1">
      <alignment horizontal="right" vertical="center"/>
    </xf>
    <xf numFmtId="3" fontId="3" fillId="0" borderId="23" xfId="0" applyNumberFormat="1" applyFont="1" applyFill="1" applyBorder="1" applyAlignment="1">
      <alignment horizontal="center" vertical="center" wrapText="1"/>
    </xf>
    <xf numFmtId="42" fontId="3" fillId="0" borderId="61" xfId="229" applyFont="1" applyFill="1" applyBorder="1" applyAlignment="1">
      <alignment horizontal="center"/>
    </xf>
    <xf numFmtId="42" fontId="3" fillId="0" borderId="47" xfId="229" applyFont="1" applyFill="1" applyBorder="1" applyAlignment="1">
      <alignment horizontal="center"/>
    </xf>
    <xf numFmtId="42" fontId="3" fillId="31" borderId="81" xfId="229" applyFont="1" applyFill="1" applyBorder="1" applyAlignment="1">
      <alignment horizontal="center"/>
    </xf>
    <xf numFmtId="42" fontId="3" fillId="31" borderId="82" xfId="229" applyFont="1" applyFill="1" applyBorder="1" applyAlignment="1">
      <alignment horizontal="center"/>
    </xf>
    <xf numFmtId="184" fontId="3" fillId="31" borderId="82" xfId="0" applyNumberFormat="1" applyFont="1" applyFill="1" applyBorder="1" applyAlignment="1">
      <alignment horizontal="right" vertical="center" wrapText="1"/>
    </xf>
    <xf numFmtId="181" fontId="3" fillId="31" borderId="82" xfId="229" applyNumberFormat="1" applyFont="1" applyFill="1" applyBorder="1" applyAlignment="1">
      <alignment horizontal="center"/>
    </xf>
    <xf numFmtId="184" fontId="3" fillId="31" borderId="83" xfId="0" applyNumberFormat="1" applyFont="1" applyFill="1" applyBorder="1" applyAlignment="1">
      <alignment horizontal="right" vertical="center" wrapText="1"/>
    </xf>
    <xf numFmtId="42" fontId="3" fillId="31" borderId="27" xfId="229" applyFont="1" applyFill="1" applyBorder="1" applyAlignment="1">
      <alignment horizontal="center"/>
    </xf>
    <xf numFmtId="42" fontId="3" fillId="31" borderId="1" xfId="229" applyFont="1" applyFill="1" applyBorder="1" applyAlignment="1">
      <alignment horizontal="center"/>
    </xf>
    <xf numFmtId="184" fontId="3" fillId="31" borderId="1" xfId="0" applyNumberFormat="1" applyFont="1" applyFill="1" applyBorder="1" applyAlignment="1">
      <alignment horizontal="right" vertical="center" wrapText="1"/>
    </xf>
    <xf numFmtId="184" fontId="3" fillId="31" borderId="28" xfId="0" applyNumberFormat="1" applyFont="1" applyFill="1" applyBorder="1" applyAlignment="1">
      <alignment horizontal="right" vertical="center" wrapText="1"/>
    </xf>
    <xf numFmtId="42" fontId="3" fillId="31" borderId="17" xfId="229" applyFont="1" applyFill="1" applyBorder="1" applyAlignment="1">
      <alignment horizontal="center"/>
    </xf>
    <xf numFmtId="42" fontId="3" fillId="31" borderId="4" xfId="229" applyFont="1" applyFill="1" applyBorder="1" applyAlignment="1">
      <alignment horizontal="center"/>
    </xf>
    <xf numFmtId="184" fontId="3" fillId="31" borderId="4" xfId="0" applyNumberFormat="1" applyFont="1" applyFill="1" applyBorder="1" applyAlignment="1">
      <alignment horizontal="right" vertical="center" wrapText="1"/>
    </xf>
    <xf numFmtId="184" fontId="3" fillId="31" borderId="6" xfId="0" applyNumberFormat="1" applyFont="1" applyFill="1" applyBorder="1" applyAlignment="1">
      <alignment horizontal="right" vertical="center" wrapText="1"/>
    </xf>
    <xf numFmtId="0" fontId="4" fillId="21" borderId="70" xfId="0" applyFont="1" applyFill="1" applyBorder="1" applyAlignment="1">
      <alignment horizontal="center" vertical="center" wrapText="1"/>
    </xf>
    <xf numFmtId="0" fontId="64" fillId="24" borderId="20" xfId="0" applyFont="1" applyFill="1" applyBorder="1" applyAlignment="1">
      <alignment horizontal="center" vertical="center"/>
    </xf>
    <xf numFmtId="0" fontId="64" fillId="24" borderId="58" xfId="0" applyFont="1" applyFill="1" applyBorder="1" applyAlignment="1">
      <alignment horizontal="center" vertical="center"/>
    </xf>
    <xf numFmtId="0" fontId="64" fillId="24" borderId="47" xfId="0" applyFont="1" applyFill="1" applyBorder="1" applyAlignment="1">
      <alignment horizontal="center" vertical="center"/>
    </xf>
    <xf numFmtId="0" fontId="64" fillId="24" borderId="20" xfId="0" applyFont="1" applyFill="1" applyBorder="1" applyAlignment="1">
      <alignment horizontal="center" vertical="center" wrapText="1"/>
    </xf>
    <xf numFmtId="0" fontId="64" fillId="24" borderId="58" xfId="0" applyFont="1" applyFill="1" applyBorder="1" applyAlignment="1">
      <alignment horizontal="center" vertical="center" wrapText="1"/>
    </xf>
    <xf numFmtId="0" fontId="64" fillId="24" borderId="4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0" fillId="22" borderId="54" xfId="0" applyFont="1" applyFill="1" applyBorder="1" applyAlignment="1">
      <alignment horizontal="left" vertical="center" wrapText="1"/>
    </xf>
    <xf numFmtId="0" fontId="10" fillId="22" borderId="10" xfId="0" applyFont="1" applyFill="1" applyBorder="1" applyAlignment="1">
      <alignment horizontal="left" vertical="center" wrapText="1"/>
    </xf>
    <xf numFmtId="0" fontId="25" fillId="0" borderId="39" xfId="0" applyFont="1" applyBorder="1" applyAlignment="1">
      <alignment horizontal="center"/>
    </xf>
    <xf numFmtId="0" fontId="25" fillId="0" borderId="42" xfId="0" applyFont="1" applyBorder="1" applyAlignment="1">
      <alignment horizontal="center"/>
    </xf>
    <xf numFmtId="0" fontId="25" fillId="0" borderId="53" xfId="0" applyFont="1" applyBorder="1" applyAlignment="1">
      <alignment horizontal="center"/>
    </xf>
    <xf numFmtId="0" fontId="25" fillId="0" borderId="3" xfId="0" applyFont="1" applyBorder="1" applyAlignment="1">
      <alignment horizontal="center"/>
    </xf>
    <xf numFmtId="0" fontId="25" fillId="0" borderId="0" xfId="0" applyFont="1" applyAlignment="1">
      <alignment horizontal="center"/>
    </xf>
    <xf numFmtId="0" fontId="25" fillId="0" borderId="32" xfId="0" applyFont="1" applyBorder="1" applyAlignment="1">
      <alignment horizontal="center"/>
    </xf>
    <xf numFmtId="0" fontId="25" fillId="0" borderId="38" xfId="0" applyFont="1" applyBorder="1" applyAlignment="1">
      <alignment horizontal="center"/>
    </xf>
    <xf numFmtId="0" fontId="25" fillId="0" borderId="2" xfId="0" applyFont="1" applyBorder="1" applyAlignment="1">
      <alignment horizontal="center"/>
    </xf>
    <xf numFmtId="0" fontId="25" fillId="0" borderId="52" xfId="0" applyFont="1" applyBorder="1" applyAlignment="1">
      <alignment horizontal="center"/>
    </xf>
    <xf numFmtId="0" fontId="24" fillId="22" borderId="10" xfId="0" applyFont="1" applyFill="1" applyBorder="1" applyAlignment="1">
      <alignment horizontal="center" vertical="center" wrapText="1"/>
    </xf>
    <xf numFmtId="0" fontId="24" fillId="22" borderId="55" xfId="0" applyFont="1" applyFill="1" applyBorder="1" applyAlignment="1">
      <alignment horizontal="center" vertical="center" wrapText="1"/>
    </xf>
    <xf numFmtId="0" fontId="52" fillId="22" borderId="56" xfId="0" applyFont="1" applyFill="1" applyBorder="1" applyAlignment="1">
      <alignment horizontal="center"/>
    </xf>
    <xf numFmtId="0" fontId="24" fillId="5" borderId="51" xfId="0" applyFont="1" applyFill="1" applyBorder="1" applyAlignment="1">
      <alignment vertical="center" wrapText="1"/>
    </xf>
    <xf numFmtId="0" fontId="24" fillId="5" borderId="50" xfId="0" applyFont="1" applyFill="1" applyBorder="1" applyAlignment="1">
      <alignment horizontal="left" vertical="center" wrapText="1"/>
    </xf>
    <xf numFmtId="0" fontId="24" fillId="5" borderId="51"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11" xfId="0" applyFont="1" applyBorder="1" applyAlignment="1">
      <alignment horizontal="left" vertical="center" wrapText="1"/>
    </xf>
    <xf numFmtId="0" fontId="40" fillId="22" borderId="78" xfId="0" applyFont="1" applyFill="1" applyBorder="1" applyAlignment="1">
      <alignment horizontal="center" vertical="center" wrapText="1"/>
    </xf>
    <xf numFmtId="0" fontId="40" fillId="22" borderId="79" xfId="0" applyFont="1" applyFill="1" applyBorder="1" applyAlignment="1">
      <alignment horizontal="center" vertical="center" wrapText="1"/>
    </xf>
    <xf numFmtId="0" fontId="40" fillId="22" borderId="80" xfId="0" applyFont="1" applyFill="1" applyBorder="1" applyAlignment="1">
      <alignment horizontal="center" vertical="center" wrapText="1"/>
    </xf>
    <xf numFmtId="0" fontId="10" fillId="0" borderId="38" xfId="0" applyFont="1" applyBorder="1" applyAlignment="1">
      <alignment horizontal="left" vertical="center" wrapText="1"/>
    </xf>
    <xf numFmtId="0" fontId="10" fillId="0" borderId="2" xfId="0" applyFont="1" applyBorder="1" applyAlignment="1">
      <alignment horizontal="left" vertical="center" wrapText="1"/>
    </xf>
    <xf numFmtId="0" fontId="10" fillId="0" borderId="52" xfId="0" applyFont="1" applyBorder="1" applyAlignment="1">
      <alignment horizontal="left" vertical="center" wrapText="1"/>
    </xf>
    <xf numFmtId="0" fontId="11" fillId="22" borderId="83" xfId="0" applyFont="1" applyFill="1" applyBorder="1" applyAlignment="1">
      <alignment horizontal="center" vertical="center" wrapText="1"/>
    </xf>
    <xf numFmtId="0" fontId="11" fillId="22" borderId="28" xfId="0" applyFont="1" applyFill="1" applyBorder="1" applyAlignment="1">
      <alignment horizontal="center" vertical="center" wrapText="1"/>
    </xf>
    <xf numFmtId="0" fontId="11" fillId="22" borderId="24" xfId="0" applyFont="1" applyFill="1" applyBorder="1" applyAlignment="1">
      <alignment horizontal="center" vertical="center" wrapText="1"/>
    </xf>
    <xf numFmtId="0" fontId="11" fillId="22" borderId="84" xfId="0" applyFont="1" applyFill="1" applyBorder="1" applyAlignment="1">
      <alignment horizontal="center" vertical="center" wrapText="1"/>
    </xf>
    <xf numFmtId="0" fontId="11" fillId="22" borderId="47" xfId="0" applyFont="1" applyFill="1" applyBorder="1" applyAlignment="1">
      <alignment horizontal="center" vertical="center" wrapText="1"/>
    </xf>
    <xf numFmtId="0" fontId="11" fillId="22" borderId="69" xfId="0" applyFont="1" applyFill="1" applyBorder="1" applyAlignment="1">
      <alignment horizontal="center" vertical="center" wrapText="1"/>
    </xf>
    <xf numFmtId="0" fontId="11" fillId="22" borderId="82"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40" fillId="27" borderId="1" xfId="0" applyFont="1" applyFill="1" applyBorder="1" applyAlignment="1">
      <alignment horizontal="center" vertical="center"/>
    </xf>
    <xf numFmtId="0" fontId="11" fillId="27" borderId="73" xfId="0" applyFont="1" applyFill="1" applyBorder="1" applyAlignment="1">
      <alignment horizontal="center" vertical="center" wrapText="1"/>
    </xf>
    <xf numFmtId="0" fontId="11" fillId="27" borderId="49" xfId="0" applyFont="1" applyFill="1" applyBorder="1" applyAlignment="1">
      <alignment horizontal="center" vertical="center" wrapText="1"/>
    </xf>
    <xf numFmtId="0" fontId="10" fillId="28" borderId="73" xfId="0" applyFont="1" applyFill="1" applyBorder="1" applyAlignment="1">
      <alignment horizontal="center" vertical="center" wrapText="1"/>
    </xf>
    <xf numFmtId="0" fontId="10" fillId="28" borderId="49" xfId="0" applyFont="1" applyFill="1" applyBorder="1" applyAlignment="1">
      <alignment horizontal="center" vertical="center" wrapText="1"/>
    </xf>
    <xf numFmtId="0" fontId="10" fillId="21" borderId="73"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40" fillId="22" borderId="85" xfId="0" applyFont="1" applyFill="1" applyBorder="1" applyAlignment="1">
      <alignment horizontal="center" vertical="center" wrapText="1"/>
    </xf>
    <xf numFmtId="0" fontId="40" fillId="22" borderId="74" xfId="0" applyFont="1" applyFill="1" applyBorder="1" applyAlignment="1">
      <alignment horizontal="center" vertical="center" wrapText="1"/>
    </xf>
    <xf numFmtId="0" fontId="40" fillId="27" borderId="78" xfId="0" applyFont="1" applyFill="1" applyBorder="1" applyAlignment="1">
      <alignment horizontal="center" vertical="center"/>
    </xf>
    <xf numFmtId="0" fontId="40" fillId="27" borderId="79" xfId="0" applyFont="1" applyFill="1" applyBorder="1" applyAlignment="1">
      <alignment horizontal="center" vertical="center"/>
    </xf>
    <xf numFmtId="0" fontId="40" fillId="27" borderId="80" xfId="0" applyFont="1" applyFill="1" applyBorder="1" applyAlignment="1">
      <alignment horizontal="center" vertical="center"/>
    </xf>
    <xf numFmtId="0" fontId="3" fillId="0" borderId="83" xfId="0" applyFont="1" applyFill="1" applyBorder="1" applyAlignment="1">
      <alignment horizontal="justify" vertical="top" wrapText="1"/>
    </xf>
    <xf numFmtId="0" fontId="3" fillId="0" borderId="28"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8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2" xfId="0" applyFont="1" applyFill="1" applyBorder="1" applyAlignment="1">
      <alignment horizontal="justify" vertical="top" wrapText="1"/>
    </xf>
    <xf numFmtId="0" fontId="3" fillId="0" borderId="1" xfId="0" applyFont="1" applyFill="1" applyBorder="1" applyAlignment="1">
      <alignment horizontal="justify" vertical="top" wrapText="1"/>
    </xf>
    <xf numFmtId="0" fontId="3" fillId="0" borderId="4" xfId="0" applyFont="1" applyFill="1" applyBorder="1" applyAlignment="1">
      <alignment horizontal="justify" vertical="top" wrapText="1"/>
    </xf>
    <xf numFmtId="0" fontId="2" fillId="22" borderId="82"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2" fillId="22" borderId="5" xfId="0" applyFont="1" applyFill="1" applyBorder="1" applyAlignment="1">
      <alignment horizontal="center" vertical="center" wrapText="1"/>
    </xf>
    <xf numFmtId="0" fontId="2" fillId="27" borderId="31" xfId="0" applyFont="1" applyFill="1" applyBorder="1" applyAlignment="1">
      <alignment horizontal="center" vertical="center"/>
    </xf>
    <xf numFmtId="0" fontId="2" fillId="27" borderId="61" xfId="0" applyFont="1" applyFill="1" applyBorder="1" applyAlignment="1">
      <alignment horizontal="center" vertical="center"/>
    </xf>
    <xf numFmtId="0" fontId="2" fillId="27" borderId="13" xfId="0" applyFont="1" applyFill="1" applyBorder="1" applyAlignment="1">
      <alignment horizontal="center" vertical="center"/>
    </xf>
    <xf numFmtId="0" fontId="3" fillId="0" borderId="48" xfId="0" applyFont="1" applyFill="1" applyBorder="1" applyAlignment="1">
      <alignment horizontal="justify" vertical="top" wrapText="1"/>
    </xf>
    <xf numFmtId="0" fontId="2" fillId="27" borderId="62" xfId="0" applyFont="1" applyFill="1" applyBorder="1" applyAlignment="1">
      <alignment horizontal="center" vertical="center"/>
    </xf>
    <xf numFmtId="0" fontId="2" fillId="27" borderId="63" xfId="0" applyFont="1" applyFill="1" applyBorder="1" applyAlignment="1">
      <alignment horizontal="center" vertical="center"/>
    </xf>
    <xf numFmtId="0" fontId="40" fillId="27" borderId="73" xfId="0" applyFont="1" applyFill="1" applyBorder="1" applyAlignment="1">
      <alignment horizontal="center" vertical="center" wrapText="1"/>
    </xf>
    <xf numFmtId="0" fontId="40" fillId="27" borderId="49" xfId="0" applyFont="1" applyFill="1" applyBorder="1" applyAlignment="1">
      <alignment horizontal="center" vertical="center" wrapText="1"/>
    </xf>
    <xf numFmtId="0" fontId="20" fillId="0" borderId="39" xfId="0" applyFont="1" applyBorder="1" applyAlignment="1">
      <alignment horizontal="center"/>
    </xf>
    <xf numFmtId="0" fontId="20" fillId="0" borderId="42" xfId="0" applyFont="1" applyBorder="1" applyAlignment="1">
      <alignment horizontal="center"/>
    </xf>
    <xf numFmtId="0" fontId="20" fillId="0" borderId="53" xfId="0" applyFont="1" applyBorder="1" applyAlignment="1">
      <alignment horizontal="center"/>
    </xf>
    <xf numFmtId="0" fontId="20" fillId="0" borderId="3" xfId="0" applyFont="1" applyBorder="1" applyAlignment="1">
      <alignment horizontal="center"/>
    </xf>
    <xf numFmtId="0" fontId="20" fillId="0" borderId="0" xfId="0" applyFont="1" applyAlignment="1">
      <alignment horizontal="center"/>
    </xf>
    <xf numFmtId="0" fontId="20" fillId="0" borderId="32" xfId="0" applyFont="1" applyBorder="1" applyAlignment="1">
      <alignment horizontal="center"/>
    </xf>
    <xf numFmtId="0" fontId="20" fillId="0" borderId="38" xfId="0" applyFont="1" applyBorder="1" applyAlignment="1">
      <alignment horizontal="center"/>
    </xf>
    <xf numFmtId="0" fontId="20" fillId="0" borderId="2" xfId="0" applyFont="1" applyBorder="1" applyAlignment="1">
      <alignment horizontal="center"/>
    </xf>
    <xf numFmtId="0" fontId="20" fillId="0" borderId="52" xfId="0" applyFont="1" applyBorder="1" applyAlignment="1">
      <alignment horizontal="center"/>
    </xf>
    <xf numFmtId="0" fontId="2" fillId="22" borderId="50" xfId="0" applyFont="1" applyFill="1" applyBorder="1" applyAlignment="1">
      <alignment horizontal="center" vertical="center" wrapText="1"/>
    </xf>
    <xf numFmtId="0" fontId="2" fillId="22" borderId="51" xfId="0" applyFont="1" applyFill="1" applyBorder="1" applyAlignment="1">
      <alignment horizontal="center" vertical="center" wrapText="1"/>
    </xf>
    <xf numFmtId="0" fontId="2" fillId="22" borderId="11" xfId="0" applyFont="1" applyFill="1" applyBorder="1" applyAlignment="1">
      <alignment horizontal="center" vertical="center" wrapText="1"/>
    </xf>
    <xf numFmtId="0" fontId="2" fillId="22" borderId="76" xfId="0" applyFont="1" applyFill="1" applyBorder="1" applyAlignment="1">
      <alignment horizontal="center" vertical="center" wrapText="1"/>
    </xf>
    <xf numFmtId="0" fontId="2" fillId="22" borderId="85" xfId="0" applyFont="1" applyFill="1" applyBorder="1" applyAlignment="1">
      <alignment horizontal="center" vertical="center" wrapText="1"/>
    </xf>
    <xf numFmtId="0" fontId="2" fillId="22" borderId="74" xfId="0" applyFont="1" applyFill="1" applyBorder="1" applyAlignment="1">
      <alignment horizontal="center" vertical="center" wrapText="1"/>
    </xf>
    <xf numFmtId="0" fontId="2" fillId="22" borderId="38"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2" fillId="22" borderId="52" xfId="0" applyFont="1" applyFill="1" applyBorder="1" applyAlignment="1">
      <alignment horizontal="center" vertical="center" wrapText="1"/>
    </xf>
    <xf numFmtId="0" fontId="2" fillId="22" borderId="10" xfId="0" applyFont="1" applyFill="1" applyBorder="1" applyAlignment="1">
      <alignment horizontal="center" vertical="center" wrapText="1"/>
    </xf>
    <xf numFmtId="0" fontId="2" fillId="22" borderId="55" xfId="0" applyFont="1" applyFill="1" applyBorder="1" applyAlignment="1">
      <alignment horizontal="center" vertical="center" wrapText="1"/>
    </xf>
    <xf numFmtId="0" fontId="4" fillId="22" borderId="58" xfId="0" applyFont="1" applyFill="1" applyBorder="1" applyAlignment="1">
      <alignment horizontal="center" vertical="center" wrapText="1"/>
    </xf>
    <xf numFmtId="0" fontId="4" fillId="22" borderId="59" xfId="0" applyFont="1" applyFill="1" applyBorder="1" applyAlignment="1">
      <alignment horizontal="center" vertical="center" wrapText="1"/>
    </xf>
    <xf numFmtId="0" fontId="4" fillId="22" borderId="60" xfId="0" applyFont="1" applyFill="1" applyBorder="1" applyAlignment="1">
      <alignment horizontal="center"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22" borderId="85" xfId="0" applyFont="1" applyFill="1" applyBorder="1" applyAlignment="1">
      <alignment horizontal="center" vertical="center"/>
    </xf>
    <xf numFmtId="0" fontId="2" fillId="22" borderId="79" xfId="0" applyFont="1" applyFill="1" applyBorder="1" applyAlignment="1">
      <alignment horizontal="center" vertical="center"/>
    </xf>
    <xf numFmtId="0" fontId="2" fillId="27" borderId="79" xfId="0" applyFont="1" applyFill="1" applyBorder="1" applyAlignment="1">
      <alignment horizontal="center" vertical="center"/>
    </xf>
    <xf numFmtId="0" fontId="2" fillId="27" borderId="80" xfId="0" applyFont="1" applyFill="1" applyBorder="1" applyAlignment="1">
      <alignment horizontal="center" vertical="center"/>
    </xf>
    <xf numFmtId="0" fontId="2" fillId="27" borderId="78" xfId="0" applyFont="1" applyFill="1" applyBorder="1" applyAlignment="1">
      <alignment horizontal="center" vertical="center"/>
    </xf>
    <xf numFmtId="0" fontId="2" fillId="0" borderId="11" xfId="0" applyFont="1" applyBorder="1" applyAlignment="1">
      <alignment horizontal="left" vertical="center"/>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11" xfId="0" applyFont="1" applyBorder="1" applyAlignment="1">
      <alignment horizontal="left" vertical="center" wrapText="1"/>
    </xf>
    <xf numFmtId="0" fontId="2" fillId="22" borderId="83" xfId="0" applyFont="1" applyFill="1" applyBorder="1" applyAlignment="1">
      <alignment horizontal="center" vertical="center" wrapText="1"/>
    </xf>
    <xf numFmtId="0" fontId="2" fillId="22" borderId="28" xfId="0" applyFont="1" applyFill="1" applyBorder="1" applyAlignment="1">
      <alignment horizontal="center" vertical="center" wrapText="1"/>
    </xf>
    <xf numFmtId="0" fontId="2" fillId="22" borderId="2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top" wrapText="1"/>
    </xf>
    <xf numFmtId="0" fontId="4" fillId="0" borderId="1" xfId="0" applyFont="1" applyFill="1" applyBorder="1" applyAlignment="1">
      <alignment horizontal="left" vertical="center" wrapText="1"/>
    </xf>
    <xf numFmtId="0" fontId="2" fillId="22" borderId="1" xfId="0" applyFont="1" applyFill="1" applyBorder="1" applyAlignment="1" applyProtection="1">
      <alignment horizontal="center" vertical="center" wrapText="1"/>
      <protection locked="0"/>
    </xf>
    <xf numFmtId="0" fontId="2" fillId="22" borderId="13" xfId="0" applyFont="1" applyFill="1" applyBorder="1" applyAlignment="1" applyProtection="1">
      <alignment horizontal="center" vertical="center" wrapText="1"/>
      <protection locked="0"/>
    </xf>
    <xf numFmtId="0" fontId="4" fillId="0" borderId="20" xfId="0" applyFont="1" applyFill="1" applyBorder="1" applyAlignment="1">
      <alignment horizontal="center" vertical="center" wrapText="1"/>
    </xf>
    <xf numFmtId="10" fontId="74" fillId="22" borderId="13" xfId="2856" applyNumberFormat="1" applyFont="1" applyFill="1" applyBorder="1" applyAlignment="1">
      <alignment horizontal="center" vertical="center"/>
    </xf>
    <xf numFmtId="10" fontId="74" fillId="22" borderId="1" xfId="2856" applyNumberFormat="1" applyFont="1" applyFill="1" applyBorder="1" applyAlignment="1">
      <alignment horizontal="center" vertical="center"/>
    </xf>
    <xf numFmtId="0" fontId="3" fillId="0" borderId="48" xfId="0" applyFont="1" applyFill="1" applyBorder="1" applyAlignment="1">
      <alignment horizontal="center" vertical="center" wrapText="1"/>
    </xf>
    <xf numFmtId="2" fontId="44" fillId="0" borderId="1" xfId="2823" applyNumberFormat="1" applyFont="1" applyFill="1" applyBorder="1" applyAlignment="1">
      <alignment horizontal="center" vertical="center" wrapText="1"/>
    </xf>
    <xf numFmtId="0" fontId="45" fillId="0" borderId="1" xfId="0" applyFont="1" applyFill="1" applyBorder="1" applyAlignment="1" applyProtection="1">
      <alignment horizontal="center" vertical="center" wrapText="1"/>
      <protection locked="0"/>
    </xf>
    <xf numFmtId="0" fontId="44" fillId="0" borderId="5" xfId="2823" applyFont="1" applyFill="1" applyBorder="1" applyAlignment="1">
      <alignment horizontal="center" vertical="center" wrapText="1"/>
    </xf>
    <xf numFmtId="0" fontId="44" fillId="0" borderId="44" xfId="2823" applyFont="1" applyFill="1" applyBorder="1" applyAlignment="1">
      <alignment horizontal="center" vertical="center" wrapText="1"/>
    </xf>
    <xf numFmtId="0" fontId="46" fillId="0" borderId="1" xfId="2823" applyFont="1" applyFill="1" applyBorder="1" applyAlignment="1">
      <alignment horizontal="left" vertical="top" wrapText="1"/>
    </xf>
    <xf numFmtId="10" fontId="44" fillId="0" borderId="1" xfId="0" applyNumberFormat="1" applyFont="1" applyFill="1" applyBorder="1" applyAlignment="1" applyProtection="1">
      <alignment horizontal="center" vertical="center" wrapText="1"/>
      <protection locked="0"/>
    </xf>
    <xf numFmtId="0" fontId="44" fillId="0" borderId="13" xfId="2823" applyFont="1" applyFill="1" applyBorder="1" applyAlignment="1">
      <alignment horizontal="center" vertical="center" wrapText="1"/>
    </xf>
    <xf numFmtId="10" fontId="44" fillId="0" borderId="5" xfId="0" applyNumberFormat="1" applyFont="1" applyFill="1" applyBorder="1" applyAlignment="1" applyProtection="1">
      <alignment horizontal="center" vertical="center" wrapText="1"/>
      <protection locked="0"/>
    </xf>
    <xf numFmtId="10" fontId="44" fillId="0" borderId="44" xfId="0" applyNumberFormat="1" applyFont="1" applyFill="1" applyBorder="1" applyAlignment="1" applyProtection="1">
      <alignment horizontal="center" vertical="center" wrapText="1"/>
      <protection locked="0"/>
    </xf>
    <xf numFmtId="10" fontId="44" fillId="0" borderId="13" xfId="0" applyNumberFormat="1" applyFont="1" applyFill="1" applyBorder="1" applyAlignment="1" applyProtection="1">
      <alignment horizontal="center" vertical="center" wrapText="1"/>
      <protection locked="0"/>
    </xf>
    <xf numFmtId="0" fontId="11" fillId="5" borderId="64" xfId="0" applyFont="1" applyFill="1" applyBorder="1" applyAlignment="1">
      <alignment horizontal="left" vertical="center" wrapText="1"/>
    </xf>
    <xf numFmtId="0" fontId="11" fillId="5" borderId="56"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11" xfId="0" applyFont="1" applyBorder="1" applyAlignment="1">
      <alignment horizontal="center" vertical="center" wrapText="1"/>
    </xf>
    <xf numFmtId="0" fontId="2" fillId="22" borderId="22" xfId="2823" applyFont="1" applyFill="1" applyBorder="1" applyAlignment="1">
      <alignment horizontal="center" vertical="center" wrapText="1"/>
    </xf>
    <xf numFmtId="0" fontId="2" fillId="22" borderId="26" xfId="2823" applyFont="1" applyFill="1" applyBorder="1" applyAlignment="1">
      <alignment horizontal="center" vertical="center" wrapText="1"/>
    </xf>
    <xf numFmtId="0" fontId="2" fillId="22" borderId="6" xfId="2823" applyFont="1" applyFill="1" applyBorder="1" applyAlignment="1">
      <alignment horizontal="center" vertical="center" wrapText="1"/>
    </xf>
    <xf numFmtId="0" fontId="0" fillId="0" borderId="39" xfId="0" applyBorder="1" applyAlignment="1">
      <alignment horizontal="center"/>
    </xf>
    <xf numFmtId="0" fontId="0" fillId="0" borderId="4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2" xfId="0" applyBorder="1" applyAlignment="1">
      <alignment horizontal="center"/>
    </xf>
    <xf numFmtId="0" fontId="11" fillId="22" borderId="25" xfId="0" applyFont="1" applyFill="1" applyBorder="1" applyAlignment="1">
      <alignment horizontal="center" vertical="center" wrapText="1"/>
    </xf>
    <xf numFmtId="0" fontId="11" fillId="22" borderId="22" xfId="0" applyFont="1" applyFill="1" applyBorder="1" applyAlignment="1">
      <alignment horizontal="center" vertical="center" wrapText="1"/>
    </xf>
    <xf numFmtId="0" fontId="11" fillId="22" borderId="26" xfId="0" applyFont="1" applyFill="1" applyBorder="1" applyAlignment="1">
      <alignment horizontal="center" vertical="center" wrapText="1"/>
    </xf>
    <xf numFmtId="0" fontId="5" fillId="22" borderId="27" xfId="0" applyFont="1" applyFill="1" applyBorder="1" applyAlignment="1">
      <alignment horizontal="left" vertical="center" wrapText="1"/>
    </xf>
    <xf numFmtId="0" fontId="5" fillId="22" borderId="1" xfId="0" applyFont="1" applyFill="1" applyBorder="1" applyAlignment="1">
      <alignment horizontal="left" vertical="center" wrapText="1"/>
    </xf>
    <xf numFmtId="0" fontId="5" fillId="22" borderId="28" xfId="0" applyFont="1" applyFill="1" applyBorder="1" applyAlignment="1">
      <alignment horizontal="left" vertical="center" wrapText="1"/>
    </xf>
    <xf numFmtId="0" fontId="2" fillId="22" borderId="57" xfId="2823" applyFont="1" applyFill="1" applyBorder="1" applyAlignment="1">
      <alignment horizontal="center" vertical="center" wrapText="1"/>
    </xf>
    <xf numFmtId="0" fontId="2" fillId="22" borderId="15" xfId="2823" applyFont="1" applyFill="1" applyBorder="1" applyAlignment="1">
      <alignment horizontal="center" vertical="center" wrapText="1"/>
    </xf>
    <xf numFmtId="0" fontId="15" fillId="22" borderId="65" xfId="2823" applyFont="1" applyFill="1" applyBorder="1" applyAlignment="1">
      <alignment horizontal="center" vertical="center" wrapText="1"/>
    </xf>
    <xf numFmtId="0" fontId="15" fillId="22" borderId="46" xfId="2823" applyFont="1" applyFill="1" applyBorder="1" applyAlignment="1">
      <alignment horizontal="center" vertical="center" wrapText="1"/>
    </xf>
    <xf numFmtId="0" fontId="2" fillId="27" borderId="22" xfId="2823" applyFont="1" applyFill="1" applyBorder="1" applyAlignment="1">
      <alignment horizontal="center" vertical="center" wrapText="1"/>
    </xf>
    <xf numFmtId="0" fontId="11" fillId="22" borderId="64" xfId="0" applyFont="1" applyFill="1" applyBorder="1" applyAlignment="1">
      <alignment horizontal="left" vertical="center" wrapText="1"/>
    </xf>
    <xf numFmtId="0" fontId="11" fillId="22" borderId="56" xfId="0" applyFont="1" applyFill="1" applyBorder="1" applyAlignment="1">
      <alignment horizontal="left" vertical="center" wrapText="1"/>
    </xf>
    <xf numFmtId="0" fontId="11" fillId="22" borderId="66" xfId="0" applyFont="1" applyFill="1" applyBorder="1" applyAlignment="1">
      <alignment horizontal="left" vertical="center" wrapText="1"/>
    </xf>
    <xf numFmtId="0" fontId="11" fillId="5" borderId="39" xfId="0" applyFont="1" applyFill="1" applyBorder="1" applyAlignment="1">
      <alignment horizontal="left" vertical="center" wrapText="1"/>
    </xf>
    <xf numFmtId="0" fontId="11" fillId="5" borderId="42" xfId="0" applyFont="1" applyFill="1" applyBorder="1" applyAlignment="1">
      <alignment horizontal="left" vertical="center" wrapText="1"/>
    </xf>
    <xf numFmtId="0" fontId="11" fillId="5" borderId="53" xfId="0" applyFont="1" applyFill="1" applyBorder="1" applyAlignment="1">
      <alignment horizontal="left" vertical="center" wrapText="1"/>
    </xf>
    <xf numFmtId="0" fontId="11" fillId="5" borderId="50" xfId="0" applyFont="1" applyFill="1" applyBorder="1" applyAlignment="1">
      <alignment horizontal="left" vertical="center" wrapText="1"/>
    </xf>
    <xf numFmtId="0" fontId="11" fillId="5" borderId="51"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22" borderId="54" xfId="0" applyFont="1" applyFill="1" applyBorder="1" applyAlignment="1">
      <alignment horizontal="left" vertical="center" wrapText="1"/>
    </xf>
    <xf numFmtId="0" fontId="11" fillId="22" borderId="10" xfId="0" applyFont="1" applyFill="1" applyBorder="1" applyAlignment="1">
      <alignment horizontal="left" vertical="center" wrapText="1"/>
    </xf>
    <xf numFmtId="0" fontId="11" fillId="22" borderId="55" xfId="0" applyFont="1" applyFill="1" applyBorder="1" applyAlignment="1">
      <alignment horizontal="left" vertical="center" wrapText="1"/>
    </xf>
    <xf numFmtId="0" fontId="2" fillId="22" borderId="39" xfId="2823" applyFont="1" applyFill="1" applyBorder="1" applyAlignment="1">
      <alignment horizontal="center" vertical="center" wrapText="1"/>
    </xf>
    <xf numFmtId="0" fontId="2" fillId="22" borderId="3" xfId="2823" applyFont="1" applyFill="1" applyBorder="1" applyAlignment="1">
      <alignment horizontal="center" vertical="center" wrapText="1"/>
    </xf>
    <xf numFmtId="0" fontId="2" fillId="22" borderId="4" xfId="2823" applyFont="1" applyFill="1" applyBorder="1" applyAlignment="1">
      <alignment horizontal="center" vertical="center" wrapText="1"/>
    </xf>
    <xf numFmtId="0" fontId="4" fillId="0" borderId="1" xfId="0" applyFont="1" applyFill="1" applyBorder="1" applyAlignment="1">
      <alignment vertical="center" wrapText="1"/>
    </xf>
    <xf numFmtId="175" fontId="44" fillId="0" borderId="71" xfId="2860" applyNumberFormat="1" applyFont="1" applyFill="1" applyBorder="1" applyAlignment="1" applyProtection="1">
      <alignment horizontal="center" vertical="center" wrapText="1"/>
      <protection locked="0"/>
    </xf>
    <xf numFmtId="175" fontId="44" fillId="0" borderId="44" xfId="2860" applyNumberFormat="1" applyFont="1" applyFill="1" applyBorder="1" applyAlignment="1" applyProtection="1">
      <alignment horizontal="center" vertical="center" wrapText="1"/>
      <protection locked="0"/>
    </xf>
    <xf numFmtId="175" fontId="44" fillId="0" borderId="13" xfId="2860" applyNumberFormat="1" applyFont="1" applyFill="1" applyBorder="1" applyAlignment="1" applyProtection="1">
      <alignment horizontal="center" vertical="center" wrapText="1"/>
      <protection locked="0"/>
    </xf>
    <xf numFmtId="175" fontId="44" fillId="0" borderId="5" xfId="2860" applyNumberFormat="1" applyFont="1" applyFill="1" applyBorder="1" applyAlignment="1" applyProtection="1">
      <alignment horizontal="center" vertical="center" wrapText="1"/>
      <protection locked="0"/>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2" fillId="22" borderId="64" xfId="2823" applyFont="1" applyFill="1" applyBorder="1" applyAlignment="1">
      <alignment horizontal="center" vertical="center" wrapText="1"/>
    </xf>
    <xf numFmtId="0" fontId="2" fillId="22" borderId="56" xfId="2823" applyFont="1" applyFill="1" applyBorder="1" applyAlignment="1">
      <alignment horizontal="center" vertical="center" wrapText="1"/>
    </xf>
    <xf numFmtId="0" fontId="2" fillId="22" borderId="2" xfId="2823" applyFont="1" applyFill="1" applyBorder="1" applyAlignment="1">
      <alignment horizontal="center" vertical="center" wrapText="1"/>
    </xf>
    <xf numFmtId="0" fontId="2" fillId="22" borderId="37" xfId="2823" applyFont="1" applyFill="1" applyBorder="1" applyAlignment="1">
      <alignment horizontal="center" vertical="center" wrapText="1"/>
    </xf>
    <xf numFmtId="0" fontId="44" fillId="0" borderId="1" xfId="2823"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13" xfId="0" applyFont="1" applyFill="1" applyBorder="1" applyAlignment="1">
      <alignment horizontal="left" vertical="top" wrapText="1"/>
    </xf>
    <xf numFmtId="0" fontId="44" fillId="0" borderId="1" xfId="2823" applyFont="1" applyFill="1" applyBorder="1" applyAlignment="1">
      <alignment horizontal="left" vertical="center" wrapText="1"/>
    </xf>
    <xf numFmtId="0" fontId="66" fillId="0" borderId="1" xfId="2823" applyFont="1" applyFill="1" applyBorder="1" applyAlignment="1">
      <alignment horizontal="left" vertical="top" wrapText="1"/>
    </xf>
    <xf numFmtId="0" fontId="44" fillId="0" borderId="71" xfId="2823"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2" fillId="22" borderId="78" xfId="0" applyFont="1" applyFill="1" applyBorder="1" applyAlignment="1">
      <alignment horizontal="center" vertical="center" wrapText="1"/>
    </xf>
    <xf numFmtId="0" fontId="2" fillId="22" borderId="79" xfId="0" applyFont="1" applyFill="1" applyBorder="1" applyAlignment="1">
      <alignment horizontal="center" vertical="center" wrapText="1"/>
    </xf>
    <xf numFmtId="0" fontId="2" fillId="22" borderId="80" xfId="0" applyFont="1" applyFill="1" applyBorder="1" applyAlignment="1">
      <alignment horizontal="center" vertical="center" wrapText="1"/>
    </xf>
    <xf numFmtId="0" fontId="17" fillId="0" borderId="44" xfId="0" applyFont="1" applyBorder="1" applyAlignment="1">
      <alignment horizontal="center" vertical="center" wrapText="1"/>
    </xf>
    <xf numFmtId="0" fontId="15" fillId="22" borderId="1" xfId="0" applyFont="1" applyFill="1" applyBorder="1" applyAlignment="1">
      <alignment horizontal="center" vertical="center" wrapText="1"/>
    </xf>
    <xf numFmtId="0" fontId="17" fillId="0" borderId="1" xfId="0" applyFont="1" applyBorder="1" applyAlignment="1">
      <alignment vertical="top" wrapText="1"/>
    </xf>
    <xf numFmtId="0" fontId="42" fillId="22" borderId="1" xfId="0" applyFont="1" applyFill="1" applyBorder="1" applyAlignment="1">
      <alignment horizontal="center" vertical="center"/>
    </xf>
    <xf numFmtId="0" fontId="41" fillId="22" borderId="5" xfId="0" applyFont="1" applyFill="1" applyBorder="1" applyAlignment="1">
      <alignment horizontal="center" vertical="center" wrapText="1"/>
    </xf>
    <xf numFmtId="0" fontId="11" fillId="5" borderId="85" xfId="0" applyFont="1" applyFill="1" applyBorder="1" applyAlignment="1">
      <alignment horizontal="left" vertical="center" wrapText="1"/>
    </xf>
    <xf numFmtId="0" fontId="2" fillId="22" borderId="65" xfId="0" applyFont="1" applyFill="1" applyBorder="1" applyAlignment="1">
      <alignment horizontal="center" vertical="center" wrapText="1"/>
    </xf>
    <xf numFmtId="0" fontId="2" fillId="22" borderId="6" xfId="0" applyFont="1" applyFill="1" applyBorder="1" applyAlignment="1">
      <alignment horizontal="center" vertical="center" wrapText="1"/>
    </xf>
    <xf numFmtId="0" fontId="10" fillId="5" borderId="21"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26" fillId="22" borderId="38" xfId="2831" applyFont="1" applyFill="1" applyBorder="1" applyAlignment="1">
      <alignment horizontal="left" vertical="center" wrapText="1"/>
    </xf>
    <xf numFmtId="0" fontId="26" fillId="22" borderId="2" xfId="2831" applyFont="1" applyFill="1" applyBorder="1" applyAlignment="1">
      <alignment horizontal="left" vertical="center" wrapText="1"/>
    </xf>
    <xf numFmtId="0" fontId="26" fillId="22" borderId="52" xfId="2831" applyFont="1" applyFill="1" applyBorder="1" applyAlignment="1">
      <alignment horizontal="left" vertical="center" wrapText="1"/>
    </xf>
    <xf numFmtId="0" fontId="11" fillId="5" borderId="21"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26" fillId="0" borderId="79" xfId="2831" applyFont="1" applyBorder="1" applyAlignment="1">
      <alignment horizontal="center" vertical="center" wrapText="1"/>
    </xf>
    <xf numFmtId="0" fontId="10" fillId="5" borderId="21" xfId="0" applyFont="1" applyFill="1" applyBorder="1" applyAlignment="1">
      <alignment horizontal="left" vertical="center"/>
    </xf>
    <xf numFmtId="0" fontId="10" fillId="5" borderId="7" xfId="0" applyFont="1" applyFill="1" applyBorder="1" applyAlignment="1">
      <alignment horizontal="left" vertical="center"/>
    </xf>
    <xf numFmtId="0" fontId="10" fillId="5" borderId="9" xfId="0" applyFont="1" applyFill="1" applyBorder="1" applyAlignment="1">
      <alignment horizontal="left" vertical="center"/>
    </xf>
    <xf numFmtId="0" fontId="17" fillId="2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9" fontId="54" fillId="0" borderId="1" xfId="2856" applyFont="1" applyBorder="1" applyAlignment="1">
      <alignment horizontal="center" vertical="center" wrapText="1"/>
    </xf>
    <xf numFmtId="0" fontId="17" fillId="0" borderId="75"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4" xfId="0" applyFont="1" applyBorder="1" applyAlignment="1">
      <alignment horizontal="center" vertical="center" wrapText="1"/>
    </xf>
    <xf numFmtId="0" fontId="17" fillId="23" borderId="71" xfId="0" applyFont="1" applyFill="1" applyBorder="1" applyAlignment="1">
      <alignment horizontal="center" vertical="center" wrapText="1"/>
    </xf>
    <xf numFmtId="0" fontId="17" fillId="23" borderId="44" xfId="0" applyFont="1" applyFill="1" applyBorder="1" applyAlignment="1">
      <alignment horizontal="center" vertical="center" wrapText="1"/>
    </xf>
    <xf numFmtId="0" fontId="17" fillId="23" borderId="15" xfId="0" applyFont="1" applyFill="1" applyBorder="1" applyAlignment="1">
      <alignment horizontal="center" vertical="center" wrapText="1"/>
    </xf>
    <xf numFmtId="0" fontId="17" fillId="0" borderId="77"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8" fillId="8" borderId="54" xfId="0" applyFont="1" applyFill="1" applyBorder="1" applyAlignment="1">
      <alignment horizontal="center" wrapText="1"/>
    </xf>
    <xf numFmtId="0" fontId="38" fillId="8" borderId="10" xfId="0" applyFont="1" applyFill="1" applyBorder="1" applyAlignment="1">
      <alignment horizontal="center" wrapText="1"/>
    </xf>
    <xf numFmtId="0" fontId="38" fillId="8" borderId="55" xfId="0" applyFont="1" applyFill="1" applyBorder="1" applyAlignment="1">
      <alignment horizontal="center" wrapText="1"/>
    </xf>
    <xf numFmtId="3" fontId="0" fillId="0" borderId="1" xfId="0" applyNumberFormat="1" applyBorder="1" applyAlignment="1">
      <alignment horizontal="center"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8" fillId="22" borderId="50" xfId="0" applyFont="1" applyFill="1" applyBorder="1" applyAlignment="1">
      <alignment horizontal="left" vertical="center" wrapText="1"/>
    </xf>
    <xf numFmtId="0" fontId="38" fillId="22" borderId="11" xfId="0" applyFont="1" applyFill="1" applyBorder="1" applyAlignment="1">
      <alignment horizontal="left" vertical="center" wrapText="1"/>
    </xf>
    <xf numFmtId="0" fontId="39" fillId="0" borderId="2" xfId="0" applyFont="1" applyBorder="1" applyAlignment="1">
      <alignment horizontal="left" wrapText="1"/>
    </xf>
    <xf numFmtId="0" fontId="39" fillId="0" borderId="52" xfId="0" applyFont="1" applyBorder="1" applyAlignment="1">
      <alignment horizontal="left" wrapText="1"/>
    </xf>
    <xf numFmtId="0" fontId="38" fillId="8" borderId="25" xfId="0" applyFont="1" applyFill="1" applyBorder="1" applyAlignment="1">
      <alignment horizontal="center" vertical="center" wrapText="1"/>
    </xf>
    <xf numFmtId="0" fontId="38" fillId="8" borderId="22" xfId="0" applyFont="1" applyFill="1" applyBorder="1" applyAlignment="1">
      <alignment horizontal="center" vertical="center" wrapText="1"/>
    </xf>
    <xf numFmtId="0" fontId="38" fillId="8" borderId="26" xfId="0" applyFont="1" applyFill="1" applyBorder="1" applyAlignment="1">
      <alignment horizontal="center" vertical="center" wrapText="1"/>
    </xf>
    <xf numFmtId="0" fontId="38" fillId="8" borderId="81" xfId="0" applyFont="1" applyFill="1" applyBorder="1" applyAlignment="1">
      <alignment horizontal="center" vertical="center" wrapText="1"/>
    </xf>
    <xf numFmtId="0" fontId="38" fillId="8" borderId="82" xfId="0" applyFont="1" applyFill="1" applyBorder="1" applyAlignment="1">
      <alignment horizontal="center" vertical="center" wrapText="1"/>
    </xf>
    <xf numFmtId="0" fontId="38" fillId="8" borderId="83" xfId="0" applyFont="1" applyFill="1" applyBorder="1" applyAlignment="1">
      <alignment horizontal="center" vertical="center" wrapText="1"/>
    </xf>
    <xf numFmtId="0" fontId="39" fillId="0" borderId="39" xfId="0" applyFont="1" applyBorder="1" applyAlignment="1">
      <alignment horizontal="center" wrapText="1"/>
    </xf>
    <xf numFmtId="0" fontId="39" fillId="0" borderId="53" xfId="0" applyFont="1" applyBorder="1" applyAlignment="1">
      <alignment horizontal="center" wrapText="1"/>
    </xf>
    <xf numFmtId="0" fontId="39" fillId="0" borderId="3" xfId="0" applyFont="1" applyBorder="1" applyAlignment="1">
      <alignment horizontal="center" wrapText="1"/>
    </xf>
    <xf numFmtId="0" fontId="39" fillId="0" borderId="32" xfId="0" applyFont="1" applyBorder="1" applyAlignment="1">
      <alignment horizontal="center" wrapText="1"/>
    </xf>
    <xf numFmtId="0" fontId="39" fillId="0" borderId="38" xfId="0" applyFont="1" applyBorder="1" applyAlignment="1">
      <alignment horizontal="center" wrapText="1"/>
    </xf>
    <xf numFmtId="0" fontId="39" fillId="0" borderId="52" xfId="0" applyFont="1" applyBorder="1" applyAlignment="1">
      <alignment horizontal="center" wrapText="1"/>
    </xf>
    <xf numFmtId="0" fontId="38" fillId="22" borderId="25" xfId="0" applyFont="1" applyFill="1" applyBorder="1" applyAlignment="1">
      <alignment horizontal="center" vertical="center" wrapText="1"/>
    </xf>
    <xf numFmtId="0" fontId="38" fillId="22" borderId="22" xfId="0" applyFont="1" applyFill="1" applyBorder="1" applyAlignment="1">
      <alignment horizontal="center" vertical="center" wrapText="1"/>
    </xf>
    <xf numFmtId="0" fontId="38" fillId="22" borderId="26" xfId="0" applyFont="1" applyFill="1" applyBorder="1" applyAlignment="1">
      <alignment horizontal="center" vertical="center" wrapText="1"/>
    </xf>
    <xf numFmtId="0" fontId="38" fillId="22" borderId="27" xfId="0" applyFont="1" applyFill="1" applyBorder="1" applyAlignment="1">
      <alignment horizontal="center" vertical="center" wrapText="1"/>
    </xf>
    <xf numFmtId="0" fontId="38" fillId="22" borderId="1" xfId="0" applyFont="1" applyFill="1" applyBorder="1" applyAlignment="1">
      <alignment horizontal="center" vertical="center" wrapText="1"/>
    </xf>
    <xf numFmtId="0" fontId="38" fillId="22" borderId="5" xfId="0" applyFont="1" applyFill="1" applyBorder="1" applyAlignment="1">
      <alignment horizontal="center" vertical="center" wrapText="1"/>
    </xf>
    <xf numFmtId="0" fontId="38" fillId="22" borderId="24" xfId="0" applyFont="1" applyFill="1" applyBorder="1" applyAlignment="1">
      <alignment horizontal="center" vertical="center" wrapText="1"/>
    </xf>
    <xf numFmtId="0" fontId="38" fillId="0" borderId="64" xfId="0" applyFont="1" applyBorder="1" applyAlignment="1">
      <alignment horizontal="center" wrapText="1"/>
    </xf>
    <xf numFmtId="0" fontId="38" fillId="0" borderId="56" xfId="0" applyFont="1" applyBorder="1" applyAlignment="1">
      <alignment horizontal="center" wrapText="1"/>
    </xf>
    <xf numFmtId="0" fontId="38" fillId="0" borderId="50" xfId="0" applyFont="1" applyBorder="1" applyAlignment="1">
      <alignment horizontal="center" wrapText="1"/>
    </xf>
    <xf numFmtId="0" fontId="38" fillId="0" borderId="51" xfId="0" applyFont="1" applyBorder="1" applyAlignment="1">
      <alignment horizontal="center" wrapText="1"/>
    </xf>
    <xf numFmtId="0" fontId="38" fillId="0" borderId="11" xfId="0" applyFont="1" applyBorder="1" applyAlignment="1">
      <alignment horizontal="center" wrapText="1"/>
    </xf>
    <xf numFmtId="0" fontId="38" fillId="22" borderId="39" xfId="0" applyFont="1" applyFill="1" applyBorder="1" applyAlignment="1">
      <alignment horizontal="left" vertical="center" wrapText="1"/>
    </xf>
    <xf numFmtId="0" fontId="38" fillId="22" borderId="53" xfId="0" applyFont="1" applyFill="1" applyBorder="1" applyAlignment="1">
      <alignment horizontal="left" vertical="center" wrapText="1"/>
    </xf>
    <xf numFmtId="0" fontId="39" fillId="0" borderId="51" xfId="0" applyFont="1" applyBorder="1" applyAlignment="1">
      <alignment horizontal="left" wrapText="1"/>
    </xf>
    <xf numFmtId="0" fontId="39" fillId="0" borderId="11" xfId="0" applyFont="1" applyBorder="1" applyAlignment="1">
      <alignment horizontal="left" wrapText="1"/>
    </xf>
    <xf numFmtId="0" fontId="38" fillId="8" borderId="54" xfId="0"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8" fillId="8" borderId="55"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0" borderId="0" xfId="0" applyFont="1" applyAlignment="1">
      <alignment horizontal="center" vertical="center" wrapText="1"/>
    </xf>
    <xf numFmtId="0" fontId="3" fillId="0" borderId="6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3" xfId="0" applyFont="1" applyBorder="1" applyAlignment="1">
      <alignment horizontal="center" wrapText="1"/>
    </xf>
    <xf numFmtId="0" fontId="3" fillId="0" borderId="14" xfId="0" applyFont="1" applyBorder="1" applyAlignment="1">
      <alignment horizontal="center" wrapText="1"/>
    </xf>
    <xf numFmtId="0" fontId="3" fillId="0" borderId="67" xfId="0" applyFont="1" applyBorder="1" applyAlignment="1">
      <alignment horizontal="center" wrapText="1"/>
    </xf>
    <xf numFmtId="0" fontId="35" fillId="0" borderId="57" xfId="0" applyFont="1" applyBorder="1" applyAlignment="1">
      <alignment horizontal="center" vertical="center" wrapText="1"/>
    </xf>
    <xf numFmtId="0" fontId="35" fillId="0" borderId="15" xfId="0" applyFont="1" applyBorder="1" applyAlignment="1">
      <alignment horizontal="center" vertical="center" wrapText="1"/>
    </xf>
    <xf numFmtId="0" fontId="3" fillId="0" borderId="5" xfId="0" applyFont="1" applyBorder="1" applyAlignment="1">
      <alignment horizontal="center" wrapText="1"/>
    </xf>
    <xf numFmtId="0" fontId="3" fillId="0" borderId="44" xfId="0" applyFont="1" applyBorder="1" applyAlignment="1">
      <alignment horizontal="center" wrapText="1"/>
    </xf>
    <xf numFmtId="0" fontId="3" fillId="0" borderId="15" xfId="0" applyFont="1" applyBorder="1" applyAlignment="1">
      <alignment horizont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5" xfId="0" applyFont="1" applyBorder="1" applyAlignment="1">
      <alignment horizontal="center" wrapText="1"/>
    </xf>
    <xf numFmtId="0" fontId="3" fillId="0" borderId="27" xfId="0" applyFont="1" applyBorder="1" applyAlignment="1">
      <alignment horizontal="center" wrapText="1"/>
    </xf>
    <xf numFmtId="0" fontId="3" fillId="0" borderId="22"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17" fillId="0" borderId="40" xfId="0" applyFont="1" applyBorder="1" applyAlignment="1">
      <alignment horizontal="center" vertical="center" wrapText="1"/>
    </xf>
    <xf numFmtId="0" fontId="17" fillId="0" borderId="67" xfId="0" applyFont="1" applyBorder="1" applyAlignment="1">
      <alignment horizontal="center" vertical="center" wrapText="1"/>
    </xf>
    <xf numFmtId="0" fontId="17" fillId="23" borderId="57" xfId="0" applyFont="1" applyFill="1" applyBorder="1" applyAlignment="1">
      <alignment horizontal="center" vertical="center" wrapText="1"/>
    </xf>
    <xf numFmtId="0" fontId="3" fillId="0" borderId="4" xfId="0" applyFont="1" applyBorder="1" applyAlignment="1">
      <alignment horizontal="center" wrapText="1"/>
    </xf>
    <xf numFmtId="0" fontId="3" fillId="0" borderId="57" xfId="0" applyFont="1" applyBorder="1" applyAlignment="1">
      <alignment horizontal="center" wrapText="1"/>
    </xf>
    <xf numFmtId="0" fontId="17" fillId="0" borderId="82" xfId="0" applyFont="1" applyBorder="1" applyAlignment="1">
      <alignment horizontal="center" vertical="center" wrapText="1"/>
    </xf>
    <xf numFmtId="0" fontId="17" fillId="0" borderId="4" xfId="0" applyFont="1" applyBorder="1" applyAlignment="1">
      <alignment horizontal="center" vertical="center" wrapText="1"/>
    </xf>
    <xf numFmtId="0" fontId="17" fillId="23" borderId="82" xfId="0" applyFont="1" applyFill="1" applyBorder="1" applyAlignment="1">
      <alignment horizontal="center" vertical="center" wrapText="1"/>
    </xf>
    <xf numFmtId="0" fontId="17" fillId="23" borderId="4" xfId="0" applyFont="1" applyFill="1" applyBorder="1" applyAlignment="1">
      <alignment horizontal="center" vertical="center" wrapText="1"/>
    </xf>
    <xf numFmtId="0" fontId="17" fillId="0" borderId="71" xfId="0" applyFont="1" applyBorder="1" applyAlignment="1">
      <alignment horizontal="center" vertical="center" wrapText="1"/>
    </xf>
    <xf numFmtId="0" fontId="17" fillId="0" borderId="15" xfId="0" applyFont="1" applyBorder="1" applyAlignment="1">
      <alignment horizontal="center" vertical="center" wrapText="1"/>
    </xf>
    <xf numFmtId="0" fontId="0" fillId="0" borderId="76" xfId="0" applyBorder="1" applyAlignment="1">
      <alignment horizontal="center"/>
    </xf>
    <xf numFmtId="0" fontId="0" fillId="0" borderId="85" xfId="0" applyBorder="1" applyAlignment="1">
      <alignment horizontal="center"/>
    </xf>
    <xf numFmtId="0" fontId="11" fillId="5" borderId="76" xfId="0" applyFont="1" applyFill="1" applyBorder="1" applyAlignment="1">
      <alignment horizontal="left" vertical="center" wrapText="1"/>
    </xf>
    <xf numFmtId="0" fontId="11" fillId="5" borderId="85" xfId="0" applyFont="1" applyFill="1" applyBorder="1" applyAlignment="1">
      <alignment horizontal="left" vertical="center"/>
    </xf>
    <xf numFmtId="0" fontId="11" fillId="5" borderId="74" xfId="0" applyFont="1" applyFill="1" applyBorder="1" applyAlignment="1">
      <alignment horizontal="left" vertical="center"/>
    </xf>
    <xf numFmtId="0" fontId="10" fillId="22" borderId="78" xfId="0" applyFont="1" applyFill="1" applyBorder="1" applyAlignment="1">
      <alignment horizontal="left" vertical="center"/>
    </xf>
    <xf numFmtId="0" fontId="10" fillId="22" borderId="79" xfId="0" applyFont="1" applyFill="1" applyBorder="1" applyAlignment="1">
      <alignment horizontal="left" vertical="center"/>
    </xf>
    <xf numFmtId="0" fontId="10" fillId="22" borderId="80" xfId="0" applyFont="1" applyFill="1" applyBorder="1" applyAlignment="1">
      <alignment horizontal="left" vertical="center"/>
    </xf>
    <xf numFmtId="0" fontId="10" fillId="22" borderId="78" xfId="0" applyFont="1" applyFill="1" applyBorder="1" applyAlignment="1">
      <alignment horizontal="left" vertical="center" wrapText="1"/>
    </xf>
    <xf numFmtId="0" fontId="10" fillId="22" borderId="79" xfId="0" applyFont="1" applyFill="1" applyBorder="1" applyAlignment="1">
      <alignment horizontal="left" vertical="center" wrapText="1"/>
    </xf>
    <xf numFmtId="0" fontId="10" fillId="22" borderId="80" xfId="0" applyFont="1" applyFill="1" applyBorder="1" applyAlignment="1">
      <alignment horizontal="left" vertical="center" wrapText="1"/>
    </xf>
    <xf numFmtId="0" fontId="26" fillId="0" borderId="78" xfId="2831" applyFont="1" applyBorder="1" applyAlignment="1">
      <alignment horizontal="center" vertical="center" wrapText="1"/>
    </xf>
    <xf numFmtId="0" fontId="26" fillId="0" borderId="80" xfId="2831" applyFont="1" applyBorder="1" applyAlignment="1">
      <alignment horizontal="center" vertical="center" wrapText="1"/>
    </xf>
    <xf numFmtId="0" fontId="2" fillId="22" borderId="81" xfId="0" applyFont="1" applyFill="1" applyBorder="1" applyAlignment="1">
      <alignment horizontal="center" vertical="center" wrapText="1"/>
    </xf>
    <xf numFmtId="0" fontId="2" fillId="22" borderId="84" xfId="0" applyFont="1" applyFill="1" applyBorder="1" applyAlignment="1">
      <alignment horizontal="center" vertical="center" wrapText="1"/>
    </xf>
    <xf numFmtId="41" fontId="17" fillId="0" borderId="1" xfId="2882" applyFont="1" applyFill="1" applyBorder="1" applyAlignment="1">
      <alignment horizontal="center" vertical="center" wrapText="1"/>
    </xf>
    <xf numFmtId="41" fontId="17" fillId="0" borderId="1" xfId="2882" applyFont="1" applyFill="1" applyBorder="1" applyAlignment="1">
      <alignment vertical="center" wrapText="1"/>
    </xf>
    <xf numFmtId="186" fontId="4" fillId="0" borderId="1" xfId="2882" applyNumberFormat="1" applyFont="1" applyFill="1" applyBorder="1" applyAlignment="1">
      <alignment horizontal="center" vertical="center"/>
    </xf>
    <xf numFmtId="42" fontId="4" fillId="0" borderId="1" xfId="2914" applyFont="1" applyFill="1" applyBorder="1" applyAlignment="1">
      <alignment horizontal="center" vertical="center"/>
    </xf>
    <xf numFmtId="41" fontId="4" fillId="0" borderId="1" xfId="2882" applyFont="1" applyFill="1" applyBorder="1" applyAlignment="1">
      <alignment horizontal="center" vertical="center"/>
    </xf>
    <xf numFmtId="3" fontId="4" fillId="0" borderId="1" xfId="2882" applyNumberFormat="1" applyFont="1" applyFill="1" applyBorder="1" applyAlignment="1">
      <alignment horizontal="center" vertical="center"/>
    </xf>
    <xf numFmtId="3" fontId="4" fillId="0" borderId="5" xfId="2882" applyNumberFormat="1" applyFont="1" applyFill="1" applyBorder="1" applyAlignment="1">
      <alignment horizontal="center" vertical="center" wrapText="1"/>
    </xf>
    <xf numFmtId="41" fontId="17" fillId="0" borderId="5" xfId="2882" applyFont="1" applyFill="1" applyBorder="1" applyAlignment="1">
      <alignment horizontal="center" vertical="center" wrapText="1"/>
    </xf>
    <xf numFmtId="41" fontId="17" fillId="0" borderId="5" xfId="2882" applyFont="1" applyFill="1" applyBorder="1" applyAlignment="1">
      <alignment vertical="center" wrapText="1"/>
    </xf>
    <xf numFmtId="41" fontId="17" fillId="0" borderId="44" xfId="2882" applyFont="1" applyFill="1" applyBorder="1" applyAlignment="1">
      <alignment horizontal="center" vertical="center" wrapText="1"/>
    </xf>
    <xf numFmtId="41" fontId="17" fillId="0" borderId="44" xfId="2882" applyFont="1" applyFill="1" applyBorder="1" applyAlignment="1">
      <alignment vertical="center" wrapText="1"/>
    </xf>
    <xf numFmtId="41" fontId="17" fillId="0" borderId="13" xfId="2882" applyFont="1" applyFill="1" applyBorder="1" applyAlignment="1">
      <alignment horizontal="center" vertical="center" wrapText="1"/>
    </xf>
    <xf numFmtId="41" fontId="17" fillId="0" borderId="13" xfId="2882" applyFont="1" applyFill="1" applyBorder="1" applyAlignment="1">
      <alignment vertical="center" wrapText="1"/>
    </xf>
    <xf numFmtId="0" fontId="16" fillId="9" borderId="82" xfId="0" applyFont="1" applyFill="1" applyBorder="1" applyAlignment="1" applyProtection="1">
      <alignment horizontal="left" vertical="center" wrapText="1"/>
      <protection locked="0"/>
    </xf>
    <xf numFmtId="184" fontId="4" fillId="0" borderId="1" xfId="2914" applyNumberFormat="1" applyFont="1" applyFill="1" applyBorder="1" applyAlignment="1">
      <alignment horizontal="right" vertical="center"/>
    </xf>
    <xf numFmtId="181" fontId="4" fillId="0" borderId="1" xfId="2914" applyNumberFormat="1" applyFont="1" applyFill="1" applyBorder="1" applyAlignment="1">
      <alignment horizontal="center" vertical="center"/>
    </xf>
    <xf numFmtId="42" fontId="4" fillId="0" borderId="0" xfId="2914" applyFont="1" applyFill="1" applyAlignment="1">
      <alignment horizontal="center"/>
    </xf>
    <xf numFmtId="42" fontId="4" fillId="0" borderId="0" xfId="2914" applyFont="1" applyAlignment="1">
      <alignment horizontal="center"/>
    </xf>
    <xf numFmtId="0" fontId="2" fillId="27" borderId="78" xfId="0" applyFont="1" applyFill="1" applyBorder="1" applyAlignment="1">
      <alignment horizontal="center" vertical="center" wrapText="1"/>
    </xf>
    <xf numFmtId="0" fontId="2" fillId="27" borderId="79" xfId="0" applyFont="1" applyFill="1" applyBorder="1" applyAlignment="1">
      <alignment horizontal="center" vertical="center" wrapText="1"/>
    </xf>
    <xf numFmtId="0" fontId="2" fillId="27" borderId="80" xfId="0" applyFont="1" applyFill="1" applyBorder="1" applyAlignment="1">
      <alignment horizontal="center" vertical="center" wrapText="1"/>
    </xf>
    <xf numFmtId="0" fontId="2" fillId="27" borderId="76" xfId="0" applyFont="1" applyFill="1" applyBorder="1" applyAlignment="1">
      <alignment horizontal="center" vertical="center" wrapText="1"/>
    </xf>
    <xf numFmtId="0" fontId="2" fillId="27" borderId="85" xfId="0" applyFont="1" applyFill="1" applyBorder="1" applyAlignment="1">
      <alignment horizontal="center" vertical="center" wrapText="1"/>
    </xf>
    <xf numFmtId="0" fontId="2" fillId="27" borderId="74" xfId="0" applyFont="1" applyFill="1" applyBorder="1" applyAlignment="1">
      <alignment horizontal="center" vertical="center" wrapText="1"/>
    </xf>
    <xf numFmtId="4" fontId="4" fillId="0" borderId="82"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17" fillId="0" borderId="13" xfId="0"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184" fontId="4" fillId="0" borderId="1" xfId="0" applyNumberFormat="1" applyFont="1" applyFill="1" applyBorder="1" applyAlignment="1">
      <alignment horizontal="right" vertical="center" wrapText="1"/>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81" fontId="4" fillId="0" borderId="1" xfId="0" applyNumberFormat="1" applyFont="1" applyFill="1" applyBorder="1" applyAlignment="1">
      <alignment horizontal="center" vertical="center"/>
    </xf>
    <xf numFmtId="4" fontId="4" fillId="0" borderId="5" xfId="0" applyNumberFormat="1" applyFont="1" applyFill="1" applyBorder="1" applyAlignment="1">
      <alignment horizontal="center" vertical="center" wrapText="1"/>
    </xf>
    <xf numFmtId="181" fontId="4" fillId="0" borderId="7" xfId="949" applyNumberFormat="1" applyFont="1" applyFill="1" applyBorder="1" applyAlignment="1">
      <alignment horizontal="center" vertical="center"/>
    </xf>
    <xf numFmtId="184" fontId="4" fillId="0" borderId="7" xfId="0" applyNumberFormat="1" applyFont="1" applyFill="1" applyBorder="1" applyAlignment="1">
      <alignment horizontal="right" vertical="center" wrapText="1"/>
    </xf>
    <xf numFmtId="3" fontId="4" fillId="0" borderId="82" xfId="0" applyNumberFormat="1" applyFont="1" applyFill="1" applyBorder="1" applyAlignment="1">
      <alignment horizontal="center" vertical="center" wrapText="1"/>
    </xf>
    <xf numFmtId="9" fontId="12" fillId="0" borderId="82" xfId="2857" applyFont="1" applyFill="1" applyBorder="1" applyAlignment="1">
      <alignment horizontal="center" vertical="center" wrapText="1"/>
    </xf>
    <xf numFmtId="9" fontId="4" fillId="0" borderId="82" xfId="2857"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48" fillId="0" borderId="1" xfId="0" applyNumberFormat="1" applyFont="1" applyFill="1" applyBorder="1" applyAlignment="1">
      <alignment vertical="center"/>
    </xf>
    <xf numFmtId="3" fontId="4" fillId="0" borderId="44" xfId="0" applyNumberFormat="1" applyFont="1" applyFill="1" applyBorder="1" applyAlignment="1">
      <alignment horizontal="center" vertical="center" wrapText="1"/>
    </xf>
    <xf numFmtId="0" fontId="48" fillId="0" borderId="1" xfId="0" applyFont="1" applyFill="1" applyBorder="1" applyAlignment="1">
      <alignment vertical="center"/>
    </xf>
    <xf numFmtId="3" fontId="4" fillId="0" borderId="13" xfId="0" applyNumberFormat="1" applyFont="1" applyFill="1" applyBorder="1" applyAlignment="1">
      <alignment horizontal="center" vertical="center" wrapText="1"/>
    </xf>
    <xf numFmtId="0" fontId="17" fillId="0" borderId="5" xfId="0" applyFont="1" applyFill="1" applyBorder="1" applyAlignment="1">
      <alignment vertical="center" wrapText="1"/>
    </xf>
    <xf numFmtId="0" fontId="17" fillId="0" borderId="5" xfId="0" applyFont="1" applyFill="1" applyBorder="1" applyAlignment="1">
      <alignment horizontal="center" vertical="center" wrapText="1"/>
    </xf>
    <xf numFmtId="187" fontId="0" fillId="0" borderId="0" xfId="3084" applyNumberFormat="1" applyFont="1" applyFill="1" applyBorder="1"/>
    <xf numFmtId="0" fontId="17" fillId="0" borderId="44" xfId="0" applyFont="1" applyFill="1" applyBorder="1" applyAlignment="1">
      <alignment vertical="center" wrapText="1"/>
    </xf>
    <xf numFmtId="0" fontId="17" fillId="0" borderId="44" xfId="0" applyFont="1" applyFill="1" applyBorder="1" applyAlignment="1">
      <alignment horizontal="center" vertical="center" wrapText="1"/>
    </xf>
    <xf numFmtId="0" fontId="17" fillId="0" borderId="13" xfId="0" applyFont="1" applyFill="1" applyBorder="1" applyAlignment="1">
      <alignment horizontal="center" vertical="center" wrapText="1"/>
    </xf>
    <xf numFmtId="4" fontId="4" fillId="0" borderId="13" xfId="0" applyNumberFormat="1" applyFont="1" applyFill="1" applyBorder="1" applyAlignment="1">
      <alignment horizontal="center" vertical="center" wrapText="1"/>
    </xf>
    <xf numFmtId="191" fontId="4" fillId="0" borderId="82" xfId="0" applyNumberFormat="1" applyFont="1" applyFill="1" applyBorder="1" applyAlignment="1">
      <alignment horizontal="center" vertical="center" wrapText="1"/>
    </xf>
    <xf numFmtId="182" fontId="17" fillId="0" borderId="5" xfId="0" applyNumberFormat="1" applyFont="1" applyFill="1" applyBorder="1" applyAlignment="1">
      <alignment horizontal="center" vertical="center" wrapText="1"/>
    </xf>
    <xf numFmtId="182" fontId="17" fillId="0" borderId="44"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84" fontId="4" fillId="0" borderId="5" xfId="2914" applyNumberFormat="1" applyFont="1" applyFill="1" applyBorder="1" applyAlignment="1">
      <alignment horizontal="right" vertical="center"/>
    </xf>
    <xf numFmtId="181" fontId="4" fillId="0" borderId="5" xfId="949" applyNumberFormat="1" applyFont="1" applyFill="1" applyBorder="1" applyAlignment="1">
      <alignment horizontal="center" vertical="center"/>
    </xf>
    <xf numFmtId="182" fontId="17" fillId="0" borderId="13" xfId="0" applyNumberFormat="1" applyFont="1" applyFill="1" applyBorder="1" applyAlignment="1">
      <alignment horizontal="center" vertical="center" wrapText="1"/>
    </xf>
    <xf numFmtId="181" fontId="4" fillId="0" borderId="44" xfId="949" applyNumberFormat="1" applyFont="1" applyFill="1" applyBorder="1" applyAlignment="1">
      <alignment horizontal="center" vertical="center"/>
    </xf>
    <xf numFmtId="4" fontId="17" fillId="0" borderId="5" xfId="0" applyNumberFormat="1" applyFont="1" applyFill="1" applyBorder="1" applyAlignment="1">
      <alignment horizontal="center" vertical="center" wrapText="1"/>
    </xf>
    <xf numFmtId="0" fontId="48" fillId="0" borderId="5" xfId="0" applyFont="1" applyFill="1" applyBorder="1" applyAlignment="1">
      <alignment vertical="center" wrapText="1"/>
    </xf>
    <xf numFmtId="3" fontId="0" fillId="0" borderId="0" xfId="0" applyNumberFormat="1" applyFill="1"/>
    <xf numFmtId="4" fontId="17" fillId="0" borderId="44" xfId="0" applyNumberFormat="1" applyFont="1" applyFill="1" applyBorder="1" applyAlignment="1">
      <alignment horizontal="center" vertical="center" wrapText="1"/>
    </xf>
    <xf numFmtId="0" fontId="48" fillId="0" borderId="44" xfId="0" applyFont="1" applyFill="1" applyBorder="1" applyAlignment="1">
      <alignment vertical="center" wrapText="1"/>
    </xf>
    <xf numFmtId="4" fontId="17" fillId="0" borderId="13" xfId="0" applyNumberFormat="1" applyFont="1" applyFill="1" applyBorder="1" applyAlignment="1">
      <alignment horizontal="center" vertical="center" wrapText="1"/>
    </xf>
    <xf numFmtId="0" fontId="48" fillId="0" borderId="13" xfId="0" applyFont="1" applyFill="1" applyBorder="1" applyAlignment="1">
      <alignment vertical="center" wrapText="1"/>
    </xf>
    <xf numFmtId="184" fontId="4" fillId="22" borderId="13" xfId="0" applyNumberFormat="1" applyFont="1" applyFill="1" applyBorder="1" applyAlignment="1">
      <alignment horizontal="right" vertical="center" wrapText="1"/>
    </xf>
    <xf numFmtId="42" fontId="4" fillId="22" borderId="13" xfId="2914" applyFont="1" applyFill="1" applyBorder="1" applyAlignment="1">
      <alignment horizontal="center"/>
    </xf>
    <xf numFmtId="184" fontId="4" fillId="22" borderId="1" xfId="0" applyNumberFormat="1" applyFont="1" applyFill="1" applyBorder="1" applyAlignment="1">
      <alignment horizontal="right" vertical="center" wrapText="1"/>
    </xf>
    <xf numFmtId="42" fontId="4" fillId="22" borderId="1" xfId="2914" applyFont="1" applyFill="1" applyBorder="1" applyAlignment="1">
      <alignment horizontal="center"/>
    </xf>
    <xf numFmtId="0" fontId="75" fillId="32" borderId="0" xfId="0" applyFont="1" applyFill="1"/>
    <xf numFmtId="0" fontId="32" fillId="32" borderId="0" xfId="0" applyFont="1" applyFill="1"/>
    <xf numFmtId="4" fontId="32" fillId="32" borderId="0" xfId="0" applyNumberFormat="1" applyFont="1" applyFill="1"/>
    <xf numFmtId="4" fontId="32" fillId="32" borderId="0" xfId="0" applyNumberFormat="1" applyFont="1" applyFill="1" applyAlignment="1">
      <alignment horizontal="center"/>
    </xf>
    <xf numFmtId="0" fontId="32" fillId="32" borderId="0" xfId="0" applyFont="1" applyFill="1" applyAlignment="1">
      <alignment horizontal="center" vertical="center"/>
    </xf>
    <xf numFmtId="0" fontId="76" fillId="32" borderId="0" xfId="0" applyFont="1" applyFill="1" applyProtection="1">
      <protection locked="0"/>
    </xf>
    <xf numFmtId="0" fontId="76" fillId="32" borderId="0" xfId="0" applyFont="1" applyFill="1" applyAlignment="1" applyProtection="1">
      <alignment horizontal="center"/>
      <protection locked="0"/>
    </xf>
    <xf numFmtId="0" fontId="77" fillId="32" borderId="0" xfId="0" applyFont="1" applyFill="1" applyAlignment="1" applyProtection="1">
      <alignment horizontal="center"/>
      <protection locked="0"/>
    </xf>
    <xf numFmtId="0" fontId="75" fillId="33" borderId="1" xfId="0" applyFont="1" applyFill="1" applyBorder="1" applyAlignment="1">
      <alignment horizontal="center" vertical="center"/>
    </xf>
    <xf numFmtId="0" fontId="75" fillId="33" borderId="20" xfId="0" applyFont="1" applyFill="1" applyBorder="1" applyAlignment="1">
      <alignment horizontal="center" vertical="center"/>
    </xf>
    <xf numFmtId="0" fontId="75" fillId="33" borderId="58" xfId="0" applyFont="1" applyFill="1" applyBorder="1" applyAlignment="1">
      <alignment horizontal="center" vertical="center"/>
    </xf>
    <xf numFmtId="0" fontId="75" fillId="33" borderId="47" xfId="0" applyFont="1" applyFill="1" applyBorder="1" applyAlignment="1">
      <alignment horizontal="center" vertical="center"/>
    </xf>
    <xf numFmtId="0" fontId="75" fillId="33" borderId="1" xfId="0" applyFont="1" applyFill="1" applyBorder="1" applyAlignment="1">
      <alignment horizontal="center" vertical="center" wrapText="1"/>
    </xf>
    <xf numFmtId="0" fontId="32" fillId="0" borderId="1" xfId="0" applyFont="1" applyBorder="1" applyAlignment="1">
      <alignment horizontal="center" vertical="center"/>
    </xf>
    <xf numFmtId="0" fontId="32" fillId="0" borderId="20"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1" xfId="0" applyFont="1" applyBorder="1" applyAlignment="1">
      <alignment horizontal="center" vertical="center"/>
    </xf>
    <xf numFmtId="0" fontId="32" fillId="32" borderId="0" xfId="0" applyFont="1" applyFill="1" applyAlignment="1">
      <alignment horizontal="center"/>
    </xf>
    <xf numFmtId="0" fontId="35" fillId="5" borderId="63" xfId="0" applyFont="1" applyFill="1" applyBorder="1" applyAlignment="1">
      <alignment horizontal="left" wrapText="1"/>
    </xf>
  </cellXfs>
  <cellStyles count="3240">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2 2 2" xfId="2872" xr:uid="{00000000-0005-0000-0000-000030000000}"/>
    <cellStyle name="Comma [0] 2 2 2 2 2" xfId="3159" xr:uid="{00000000-0005-0000-0000-000031000000}"/>
    <cellStyle name="Comma [0] 2 2 2 3" xfId="3073" xr:uid="{00000000-0005-0000-0000-000032000000}"/>
    <cellStyle name="Comma [0] 2 2 3" xfId="2871" xr:uid="{00000000-0005-0000-0000-000033000000}"/>
    <cellStyle name="Comma [0] 2 2 3 2" xfId="3158" xr:uid="{00000000-0005-0000-0000-000034000000}"/>
    <cellStyle name="Comma [0] 2 2 4" xfId="3072" xr:uid="{00000000-0005-0000-0000-000035000000}"/>
    <cellStyle name="Comma [0] 2 3" xfId="49" xr:uid="{00000000-0005-0000-0000-000036000000}"/>
    <cellStyle name="Comma [0] 2 3 2" xfId="2873" xr:uid="{00000000-0005-0000-0000-000037000000}"/>
    <cellStyle name="Comma [0] 2 3 2 2" xfId="3160" xr:uid="{00000000-0005-0000-0000-000038000000}"/>
    <cellStyle name="Comma [0] 2 3 3" xfId="3074" xr:uid="{00000000-0005-0000-0000-000039000000}"/>
    <cellStyle name="Comma [0] 2 4" xfId="2870" xr:uid="{00000000-0005-0000-0000-00003A000000}"/>
    <cellStyle name="Comma [0] 2 4 2" xfId="3157" xr:uid="{00000000-0005-0000-0000-00003B000000}"/>
    <cellStyle name="Comma [0] 2 5" xfId="3071" xr:uid="{00000000-0005-0000-0000-00003C000000}"/>
    <cellStyle name="Comma [0] 3" xfId="50" xr:uid="{00000000-0005-0000-0000-00003D000000}"/>
    <cellStyle name="Comma [0] 3 2" xfId="2874" xr:uid="{00000000-0005-0000-0000-00003E000000}"/>
    <cellStyle name="Comma [0] 3 2 2" xfId="3161" xr:uid="{00000000-0005-0000-0000-00003F000000}"/>
    <cellStyle name="Comma [0] 3 3" xfId="3075" xr:uid="{00000000-0005-0000-0000-000040000000}"/>
    <cellStyle name="Comma [0] 4" xfId="2869" xr:uid="{00000000-0005-0000-0000-000041000000}"/>
    <cellStyle name="Comma [0] 4 2" xfId="3156" xr:uid="{00000000-0005-0000-0000-000042000000}"/>
    <cellStyle name="Comma [0] 5" xfId="3070" xr:uid="{00000000-0005-0000-0000-000043000000}"/>
    <cellStyle name="Comma 10" xfId="3067" xr:uid="{00000000-0005-0000-0000-000044000000}"/>
    <cellStyle name="Comma 11" xfId="3151" xr:uid="{00000000-0005-0000-0000-000045000000}"/>
    <cellStyle name="Comma 2" xfId="51" xr:uid="{00000000-0005-0000-0000-000046000000}"/>
    <cellStyle name="Comma 2 2" xfId="52" xr:uid="{00000000-0005-0000-0000-000047000000}"/>
    <cellStyle name="Comma 2 2 2" xfId="53" xr:uid="{00000000-0005-0000-0000-000048000000}"/>
    <cellStyle name="Comma 2 2 2 2" xfId="2877" xr:uid="{00000000-0005-0000-0000-000049000000}"/>
    <cellStyle name="Comma 2 2 2 2 2" xfId="3164" xr:uid="{00000000-0005-0000-0000-00004A000000}"/>
    <cellStyle name="Comma 2 2 2 3" xfId="3078" xr:uid="{00000000-0005-0000-0000-00004B000000}"/>
    <cellStyle name="Comma 2 2 3" xfId="2876" xr:uid="{00000000-0005-0000-0000-00004C000000}"/>
    <cellStyle name="Comma 2 2 3 2" xfId="3163" xr:uid="{00000000-0005-0000-0000-00004D000000}"/>
    <cellStyle name="Comma 2 2 4" xfId="3077" xr:uid="{00000000-0005-0000-0000-00004E000000}"/>
    <cellStyle name="Comma 2 3" xfId="54" xr:uid="{00000000-0005-0000-0000-00004F000000}"/>
    <cellStyle name="Comma 2 3 2" xfId="2878" xr:uid="{00000000-0005-0000-0000-000050000000}"/>
    <cellStyle name="Comma 2 3 2 2" xfId="3165" xr:uid="{00000000-0005-0000-0000-000051000000}"/>
    <cellStyle name="Comma 2 3 3" xfId="3079" xr:uid="{00000000-0005-0000-0000-000052000000}"/>
    <cellStyle name="Comma 2 4" xfId="2875" xr:uid="{00000000-0005-0000-0000-000053000000}"/>
    <cellStyle name="Comma 2 4 2" xfId="3162" xr:uid="{00000000-0005-0000-0000-000054000000}"/>
    <cellStyle name="Comma 2 5" xfId="3076" xr:uid="{00000000-0005-0000-0000-000055000000}"/>
    <cellStyle name="Comma 3" xfId="55" xr:uid="{00000000-0005-0000-0000-000056000000}"/>
    <cellStyle name="Comma 3 2" xfId="2879" xr:uid="{00000000-0005-0000-0000-000057000000}"/>
    <cellStyle name="Comma 3 2 2" xfId="3166" xr:uid="{00000000-0005-0000-0000-000058000000}"/>
    <cellStyle name="Comma 3 3" xfId="3080" xr:uid="{00000000-0005-0000-0000-000059000000}"/>
    <cellStyle name="Comma 4" xfId="56" xr:uid="{00000000-0005-0000-0000-00005A000000}"/>
    <cellStyle name="Comma 4 2" xfId="2880" xr:uid="{00000000-0005-0000-0000-00005B000000}"/>
    <cellStyle name="Comma 4 2 2" xfId="3167" xr:uid="{00000000-0005-0000-0000-00005C000000}"/>
    <cellStyle name="Comma 4 3" xfId="3081" xr:uid="{00000000-0005-0000-0000-00005D000000}"/>
    <cellStyle name="Comma 5" xfId="57" xr:uid="{00000000-0005-0000-0000-00005E000000}"/>
    <cellStyle name="Comma 5 2" xfId="2881" xr:uid="{00000000-0005-0000-0000-00005F000000}"/>
    <cellStyle name="Comma 5 2 2" xfId="3168" xr:uid="{00000000-0005-0000-0000-000060000000}"/>
    <cellStyle name="Comma 5 3" xfId="3082" xr:uid="{00000000-0005-0000-0000-000061000000}"/>
    <cellStyle name="Comma 6" xfId="2868" xr:uid="{00000000-0005-0000-0000-000062000000}"/>
    <cellStyle name="Comma 6 2" xfId="3155" xr:uid="{00000000-0005-0000-0000-000063000000}"/>
    <cellStyle name="Comma 7" xfId="3069" xr:uid="{00000000-0005-0000-0000-000064000000}"/>
    <cellStyle name="Comma 8" xfId="3152" xr:uid="{00000000-0005-0000-0000-000065000000}"/>
    <cellStyle name="Comma 9" xfId="3083" xr:uid="{00000000-0005-0000-0000-000066000000}"/>
    <cellStyle name="Currency" xfId="58" xr:uid="{00000000-0005-0000-0000-000067000000}"/>
    <cellStyle name="Currency [0]" xfId="59" xr:uid="{00000000-0005-0000-0000-000068000000}"/>
    <cellStyle name="Currency [0] 2" xfId="60" xr:uid="{00000000-0005-0000-0000-000069000000}"/>
    <cellStyle name="Currency [0] 2 2" xfId="61" xr:uid="{00000000-0005-0000-0000-00006A000000}"/>
    <cellStyle name="Currency [0] 2 2 2" xfId="62" xr:uid="{00000000-0005-0000-0000-00006B000000}"/>
    <cellStyle name="Currency [0] 2 2 2 2" xfId="63" xr:uid="{00000000-0005-0000-0000-00006C000000}"/>
    <cellStyle name="Currency [0] 2 2 3" xfId="64" xr:uid="{00000000-0005-0000-0000-00006D000000}"/>
    <cellStyle name="Currency [0] 2 2 3 2" xfId="65" xr:uid="{00000000-0005-0000-0000-00006E000000}"/>
    <cellStyle name="Currency [0] 2 2 4" xfId="66" xr:uid="{00000000-0005-0000-0000-00006F000000}"/>
    <cellStyle name="Currency [0] 2 2 4 2" xfId="67" xr:uid="{00000000-0005-0000-0000-000070000000}"/>
    <cellStyle name="Currency [0] 2 2 5" xfId="68" xr:uid="{00000000-0005-0000-0000-000071000000}"/>
    <cellStyle name="Currency [0] 2 3" xfId="69" xr:uid="{00000000-0005-0000-0000-000072000000}"/>
    <cellStyle name="Currency [0] 2 3 2" xfId="70" xr:uid="{00000000-0005-0000-0000-000073000000}"/>
    <cellStyle name="Currency [0] 2 4" xfId="71" xr:uid="{00000000-0005-0000-0000-000074000000}"/>
    <cellStyle name="Currency [0] 2 4 2" xfId="72" xr:uid="{00000000-0005-0000-0000-000075000000}"/>
    <cellStyle name="Currency [0] 2 5" xfId="73" xr:uid="{00000000-0005-0000-0000-000076000000}"/>
    <cellStyle name="Currency [0] 2 5 2" xfId="74" xr:uid="{00000000-0005-0000-0000-000077000000}"/>
    <cellStyle name="Currency [0] 2 6" xfId="75" xr:uid="{00000000-0005-0000-0000-000078000000}"/>
    <cellStyle name="Currency [0] 3" xfId="76" xr:uid="{00000000-0005-0000-0000-000079000000}"/>
    <cellStyle name="Currency [0] 3 2" xfId="77" xr:uid="{00000000-0005-0000-0000-00007A000000}"/>
    <cellStyle name="Currency [0] 3 2 2" xfId="78" xr:uid="{00000000-0005-0000-0000-00007B000000}"/>
    <cellStyle name="Currency [0] 3 3" xfId="79" xr:uid="{00000000-0005-0000-0000-00007C000000}"/>
    <cellStyle name="Currency [0] 3 3 2" xfId="80" xr:uid="{00000000-0005-0000-0000-00007D000000}"/>
    <cellStyle name="Currency [0] 3 4" xfId="81" xr:uid="{00000000-0005-0000-0000-00007E000000}"/>
    <cellStyle name="Currency [0] 3 4 2" xfId="82" xr:uid="{00000000-0005-0000-0000-00007F000000}"/>
    <cellStyle name="Currency [0] 3 5" xfId="83" xr:uid="{00000000-0005-0000-0000-000080000000}"/>
    <cellStyle name="Currency [0] 4" xfId="84" xr:uid="{00000000-0005-0000-0000-000081000000}"/>
    <cellStyle name="Currency [0] 4 2" xfId="85" xr:uid="{00000000-0005-0000-0000-000082000000}"/>
    <cellStyle name="Currency [0] 5" xfId="86" xr:uid="{00000000-0005-0000-0000-000083000000}"/>
    <cellStyle name="Currency [0] 5 2" xfId="87" xr:uid="{00000000-0005-0000-0000-000084000000}"/>
    <cellStyle name="Currency [0] 6" xfId="88" xr:uid="{00000000-0005-0000-0000-000085000000}"/>
    <cellStyle name="Currency [0] 6 2" xfId="89" xr:uid="{00000000-0005-0000-0000-000086000000}"/>
    <cellStyle name="Currency [0] 7" xfId="90" xr:uid="{00000000-0005-0000-0000-000087000000}"/>
    <cellStyle name="Currency 10" xfId="91" xr:uid="{00000000-0005-0000-0000-000088000000}"/>
    <cellStyle name="Currency 10 2" xfId="92" xr:uid="{00000000-0005-0000-0000-000089000000}"/>
    <cellStyle name="Currency 11" xfId="93" xr:uid="{00000000-0005-0000-0000-00008A000000}"/>
    <cellStyle name="Currency 11 2" xfId="94" xr:uid="{00000000-0005-0000-0000-00008B000000}"/>
    <cellStyle name="Currency 12" xfId="95" xr:uid="{00000000-0005-0000-0000-00008C000000}"/>
    <cellStyle name="Currency 12 2" xfId="96" xr:uid="{00000000-0005-0000-0000-00008D000000}"/>
    <cellStyle name="Currency 13" xfId="97" xr:uid="{00000000-0005-0000-0000-00008E000000}"/>
    <cellStyle name="Currency 13 2" xfId="98" xr:uid="{00000000-0005-0000-0000-00008F000000}"/>
    <cellStyle name="Currency 14" xfId="99" xr:uid="{00000000-0005-0000-0000-000090000000}"/>
    <cellStyle name="Currency 15" xfId="100" xr:uid="{00000000-0005-0000-0000-000091000000}"/>
    <cellStyle name="Currency 2" xfId="101" xr:uid="{00000000-0005-0000-0000-000092000000}"/>
    <cellStyle name="Currency 2 2" xfId="102" xr:uid="{00000000-0005-0000-0000-000093000000}"/>
    <cellStyle name="Currency 2 2 2" xfId="103" xr:uid="{00000000-0005-0000-0000-000094000000}"/>
    <cellStyle name="Currency 2 2 2 2" xfId="104" xr:uid="{00000000-0005-0000-0000-000095000000}"/>
    <cellStyle name="Currency 2 2 3" xfId="105" xr:uid="{00000000-0005-0000-0000-000096000000}"/>
    <cellStyle name="Currency 2 2 3 2" xfId="106" xr:uid="{00000000-0005-0000-0000-000097000000}"/>
    <cellStyle name="Currency 2 2 4" xfId="107" xr:uid="{00000000-0005-0000-0000-000098000000}"/>
    <cellStyle name="Currency 2 2 4 2" xfId="108" xr:uid="{00000000-0005-0000-0000-000099000000}"/>
    <cellStyle name="Currency 2 2 5" xfId="109" xr:uid="{00000000-0005-0000-0000-00009A000000}"/>
    <cellStyle name="Currency 2 3" xfId="110" xr:uid="{00000000-0005-0000-0000-00009B000000}"/>
    <cellStyle name="Currency 2 3 2" xfId="111" xr:uid="{00000000-0005-0000-0000-00009C000000}"/>
    <cellStyle name="Currency 2 4" xfId="112" xr:uid="{00000000-0005-0000-0000-00009D000000}"/>
    <cellStyle name="Currency 2 4 2" xfId="113" xr:uid="{00000000-0005-0000-0000-00009E000000}"/>
    <cellStyle name="Currency 2 5" xfId="114" xr:uid="{00000000-0005-0000-0000-00009F000000}"/>
    <cellStyle name="Currency 2 5 2" xfId="115" xr:uid="{00000000-0005-0000-0000-0000A0000000}"/>
    <cellStyle name="Currency 2 6" xfId="116" xr:uid="{00000000-0005-0000-0000-0000A1000000}"/>
    <cellStyle name="Currency 3" xfId="117" xr:uid="{00000000-0005-0000-0000-0000A2000000}"/>
    <cellStyle name="Currency 3 2" xfId="118" xr:uid="{00000000-0005-0000-0000-0000A3000000}"/>
    <cellStyle name="Currency 3 2 2" xfId="119" xr:uid="{00000000-0005-0000-0000-0000A4000000}"/>
    <cellStyle name="Currency 3 3" xfId="120" xr:uid="{00000000-0005-0000-0000-0000A5000000}"/>
    <cellStyle name="Currency 3 3 2" xfId="121" xr:uid="{00000000-0005-0000-0000-0000A6000000}"/>
    <cellStyle name="Currency 3 4" xfId="122" xr:uid="{00000000-0005-0000-0000-0000A7000000}"/>
    <cellStyle name="Currency 3 4 2" xfId="123" xr:uid="{00000000-0005-0000-0000-0000A8000000}"/>
    <cellStyle name="Currency 3 5" xfId="124" xr:uid="{00000000-0005-0000-0000-0000A9000000}"/>
    <cellStyle name="Currency 4" xfId="125" xr:uid="{00000000-0005-0000-0000-0000AA000000}"/>
    <cellStyle name="Currency 4 2" xfId="126" xr:uid="{00000000-0005-0000-0000-0000AB000000}"/>
    <cellStyle name="Currency 4 2 2" xfId="127" xr:uid="{00000000-0005-0000-0000-0000AC000000}"/>
    <cellStyle name="Currency 4 3" xfId="128" xr:uid="{00000000-0005-0000-0000-0000AD000000}"/>
    <cellStyle name="Currency 4 3 2" xfId="129" xr:uid="{00000000-0005-0000-0000-0000AE000000}"/>
    <cellStyle name="Currency 4 4" xfId="130" xr:uid="{00000000-0005-0000-0000-0000AF000000}"/>
    <cellStyle name="Currency 4 4 2" xfId="131" xr:uid="{00000000-0005-0000-0000-0000B0000000}"/>
    <cellStyle name="Currency 4 5" xfId="132" xr:uid="{00000000-0005-0000-0000-0000B1000000}"/>
    <cellStyle name="Currency 5" xfId="133" xr:uid="{00000000-0005-0000-0000-0000B2000000}"/>
    <cellStyle name="Currency 5 2" xfId="134" xr:uid="{00000000-0005-0000-0000-0000B3000000}"/>
    <cellStyle name="Currency 5 2 2" xfId="135" xr:uid="{00000000-0005-0000-0000-0000B4000000}"/>
    <cellStyle name="Currency 5 3" xfId="136" xr:uid="{00000000-0005-0000-0000-0000B5000000}"/>
    <cellStyle name="Currency 5 3 2" xfId="137" xr:uid="{00000000-0005-0000-0000-0000B6000000}"/>
    <cellStyle name="Currency 5 4" xfId="138" xr:uid="{00000000-0005-0000-0000-0000B7000000}"/>
    <cellStyle name="Currency 5 4 2" xfId="139" xr:uid="{00000000-0005-0000-0000-0000B8000000}"/>
    <cellStyle name="Currency 5 5" xfId="140" xr:uid="{00000000-0005-0000-0000-0000B9000000}"/>
    <cellStyle name="Currency 6" xfId="141" xr:uid="{00000000-0005-0000-0000-0000BA000000}"/>
    <cellStyle name="Currency 6 2" xfId="142" xr:uid="{00000000-0005-0000-0000-0000BB000000}"/>
    <cellStyle name="Currency 7" xfId="143" xr:uid="{00000000-0005-0000-0000-0000BC000000}"/>
    <cellStyle name="Currency 7 2" xfId="144" xr:uid="{00000000-0005-0000-0000-0000BD000000}"/>
    <cellStyle name="Currency 8" xfId="145" xr:uid="{00000000-0005-0000-0000-0000BE000000}"/>
    <cellStyle name="Currency 8 2" xfId="146" xr:uid="{00000000-0005-0000-0000-0000BF000000}"/>
    <cellStyle name="Currency 9" xfId="147" xr:uid="{00000000-0005-0000-0000-0000C0000000}"/>
    <cellStyle name="Currency 9 2" xfId="148" xr:uid="{00000000-0005-0000-0000-0000C1000000}"/>
    <cellStyle name="DateStyle" xfId="149" xr:uid="{00000000-0005-0000-0000-0000C2000000}"/>
    <cellStyle name="DateTimeStyle" xfId="150" xr:uid="{00000000-0005-0000-0000-0000C3000000}"/>
    <cellStyle name="Decimal" xfId="151" xr:uid="{00000000-0005-0000-0000-0000C4000000}"/>
    <cellStyle name="DecimalWithBorder" xfId="152" xr:uid="{00000000-0005-0000-0000-0000C5000000}"/>
    <cellStyle name="DecimalWithBorder 2" xfId="153" xr:uid="{00000000-0005-0000-0000-0000C6000000}"/>
    <cellStyle name="DecimalWithBorder 2 2" xfId="154" xr:uid="{00000000-0005-0000-0000-0000C7000000}"/>
    <cellStyle name="DecimalWithBorder 2 3" xfId="155" xr:uid="{00000000-0005-0000-0000-0000C8000000}"/>
    <cellStyle name="DecimalWithBorder 2 4" xfId="156" xr:uid="{00000000-0005-0000-0000-0000C9000000}"/>
    <cellStyle name="DecimalWithBorder 3" xfId="157" xr:uid="{00000000-0005-0000-0000-0000CA000000}"/>
    <cellStyle name="DecimalWithBorder 4" xfId="158" xr:uid="{00000000-0005-0000-0000-0000CB000000}"/>
    <cellStyle name="DecimalWithBorder 5" xfId="159" xr:uid="{00000000-0005-0000-0000-0000CC000000}"/>
    <cellStyle name="Énfasis1 2" xfId="160" xr:uid="{00000000-0005-0000-0000-0000CD000000}"/>
    <cellStyle name="Énfasis1 2 2" xfId="161" xr:uid="{00000000-0005-0000-0000-0000CE000000}"/>
    <cellStyle name="EuroCurrency" xfId="162" xr:uid="{00000000-0005-0000-0000-0000CF000000}"/>
    <cellStyle name="EuroCurrencyWithBorder" xfId="163" xr:uid="{00000000-0005-0000-0000-0000D0000000}"/>
    <cellStyle name="EuroCurrencyWithBorder 2" xfId="164" xr:uid="{00000000-0005-0000-0000-0000D1000000}"/>
    <cellStyle name="EuroCurrencyWithBorder 2 2" xfId="165" xr:uid="{00000000-0005-0000-0000-0000D2000000}"/>
    <cellStyle name="EuroCurrencyWithBorder 2 3" xfId="166" xr:uid="{00000000-0005-0000-0000-0000D3000000}"/>
    <cellStyle name="EuroCurrencyWithBorder 2 4" xfId="167" xr:uid="{00000000-0005-0000-0000-0000D4000000}"/>
    <cellStyle name="EuroCurrencyWithBorder 3" xfId="168" xr:uid="{00000000-0005-0000-0000-0000D5000000}"/>
    <cellStyle name="EuroCurrencyWithBorder 4" xfId="169" xr:uid="{00000000-0005-0000-0000-0000D6000000}"/>
    <cellStyle name="EuroCurrencyWithBorder 5" xfId="170" xr:uid="{00000000-0005-0000-0000-0000D7000000}"/>
    <cellStyle name="HeaderStyle" xfId="171" xr:uid="{00000000-0005-0000-0000-0000D8000000}"/>
    <cellStyle name="HeaderSubTop" xfId="172" xr:uid="{00000000-0005-0000-0000-0000D9000000}"/>
    <cellStyle name="HeaderSubTopNoBold" xfId="173" xr:uid="{00000000-0005-0000-0000-0000DA000000}"/>
    <cellStyle name="HeaderTopBuyer" xfId="174" xr:uid="{00000000-0005-0000-0000-0000DB000000}"/>
    <cellStyle name="HeaderTopStyle" xfId="175" xr:uid="{00000000-0005-0000-0000-0000DC000000}"/>
    <cellStyle name="HeaderTopStyleAlignRight" xfId="176" xr:uid="{00000000-0005-0000-0000-0000DD000000}"/>
    <cellStyle name="MainTitle" xfId="177" xr:uid="{00000000-0005-0000-0000-0000DE000000}"/>
    <cellStyle name="MainTitle 2" xfId="178" xr:uid="{00000000-0005-0000-0000-0000DF000000}"/>
    <cellStyle name="MainTitle 2 2" xfId="179" xr:uid="{00000000-0005-0000-0000-0000E0000000}"/>
    <cellStyle name="MainTitle 2 3" xfId="180" xr:uid="{00000000-0005-0000-0000-0000E1000000}"/>
    <cellStyle name="MainTitle 2 4" xfId="181" xr:uid="{00000000-0005-0000-0000-0000E2000000}"/>
    <cellStyle name="MainTitle 3" xfId="182" xr:uid="{00000000-0005-0000-0000-0000E3000000}"/>
    <cellStyle name="MainTitle 4" xfId="183" xr:uid="{00000000-0005-0000-0000-0000E4000000}"/>
    <cellStyle name="MainTitle 5" xfId="184" xr:uid="{00000000-0005-0000-0000-0000E5000000}"/>
    <cellStyle name="Millares" xfId="185" builtinId="3"/>
    <cellStyle name="Millares [0]" xfId="186" builtinId="6"/>
    <cellStyle name="Millares [0] 2" xfId="2882" xr:uid="{00000000-0005-0000-0000-0000E8000000}"/>
    <cellStyle name="Millares [0] 2 2" xfId="3169" xr:uid="{00000000-0005-0000-0000-0000E9000000}"/>
    <cellStyle name="Millares [0] 3" xfId="3085" xr:uid="{00000000-0005-0000-0000-0000EA000000}"/>
    <cellStyle name="Millares 10" xfId="187" xr:uid="{00000000-0005-0000-0000-0000EB000000}"/>
    <cellStyle name="Millares 10 2" xfId="188" xr:uid="{00000000-0005-0000-0000-0000EC000000}"/>
    <cellStyle name="Millares 10 2 2" xfId="2884" xr:uid="{00000000-0005-0000-0000-0000ED000000}"/>
    <cellStyle name="Millares 10 2 2 2" xfId="3171" xr:uid="{00000000-0005-0000-0000-0000EE000000}"/>
    <cellStyle name="Millares 10 2 3" xfId="3087" xr:uid="{00000000-0005-0000-0000-0000EF000000}"/>
    <cellStyle name="Millares 10 3" xfId="2883" xr:uid="{00000000-0005-0000-0000-0000F0000000}"/>
    <cellStyle name="Millares 10 3 2" xfId="3170" xr:uid="{00000000-0005-0000-0000-0000F1000000}"/>
    <cellStyle name="Millares 10 4" xfId="3086" xr:uid="{00000000-0005-0000-0000-0000F2000000}"/>
    <cellStyle name="Millares 10 5" xfId="3066" xr:uid="{00000000-0005-0000-0000-0000F3000000}"/>
    <cellStyle name="Millares 11" xfId="3084" xr:uid="{00000000-0005-0000-0000-0000F4000000}"/>
    <cellStyle name="Millares 12" xfId="3226" xr:uid="{00000000-0005-0000-0000-0000F5000000}"/>
    <cellStyle name="Millares 13" xfId="3239" xr:uid="{00000000-0005-0000-0000-0000F6000000}"/>
    <cellStyle name="Millares 14" xfId="3228" xr:uid="{00000000-0005-0000-0000-0000F7000000}"/>
    <cellStyle name="Millares 15" xfId="3237" xr:uid="{00000000-0005-0000-0000-0000F8000000}"/>
    <cellStyle name="Millares 16" xfId="3230" xr:uid="{00000000-0005-0000-0000-0000F9000000}"/>
    <cellStyle name="Millares 17" xfId="3235" xr:uid="{00000000-0005-0000-0000-0000FA000000}"/>
    <cellStyle name="Millares 18" xfId="3232" xr:uid="{00000000-0005-0000-0000-0000FB000000}"/>
    <cellStyle name="Millares 19" xfId="3063" xr:uid="{00000000-0005-0000-0000-0000FC000000}"/>
    <cellStyle name="Millares 2" xfId="189" xr:uid="{00000000-0005-0000-0000-0000FD000000}"/>
    <cellStyle name="Millares 2 2" xfId="190" xr:uid="{00000000-0005-0000-0000-0000FE000000}"/>
    <cellStyle name="Millares 2 2 2" xfId="191" xr:uid="{00000000-0005-0000-0000-0000FF000000}"/>
    <cellStyle name="Millares 2 3" xfId="192" xr:uid="{00000000-0005-0000-0000-000000010000}"/>
    <cellStyle name="Millares 2 3 2" xfId="193" xr:uid="{00000000-0005-0000-0000-000001010000}"/>
    <cellStyle name="Millares 2 3 2 2" xfId="194" xr:uid="{00000000-0005-0000-0000-000002010000}"/>
    <cellStyle name="Millares 2 3 2 2 2" xfId="2887" xr:uid="{00000000-0005-0000-0000-000003010000}"/>
    <cellStyle name="Millares 2 3 2 2 2 2" xfId="3174" xr:uid="{00000000-0005-0000-0000-000004010000}"/>
    <cellStyle name="Millares 2 3 2 2 3" xfId="3091" xr:uid="{00000000-0005-0000-0000-000005010000}"/>
    <cellStyle name="Millares 2 3 2 3" xfId="2886" xr:uid="{00000000-0005-0000-0000-000006010000}"/>
    <cellStyle name="Millares 2 3 2 3 2" xfId="3173" xr:uid="{00000000-0005-0000-0000-000007010000}"/>
    <cellStyle name="Millares 2 3 2 4" xfId="3090" xr:uid="{00000000-0005-0000-0000-000008010000}"/>
    <cellStyle name="Millares 2 3 3" xfId="195" xr:uid="{00000000-0005-0000-0000-000009010000}"/>
    <cellStyle name="Millares 2 3 3 2" xfId="2888" xr:uid="{00000000-0005-0000-0000-00000A010000}"/>
    <cellStyle name="Millares 2 3 3 2 2" xfId="3175" xr:uid="{00000000-0005-0000-0000-00000B010000}"/>
    <cellStyle name="Millares 2 3 3 3" xfId="3092" xr:uid="{00000000-0005-0000-0000-00000C010000}"/>
    <cellStyle name="Millares 2 3 4" xfId="196" xr:uid="{00000000-0005-0000-0000-00000D010000}"/>
    <cellStyle name="Millares 2 3 4 2" xfId="2889" xr:uid="{00000000-0005-0000-0000-00000E010000}"/>
    <cellStyle name="Millares 2 3 4 2 2" xfId="3176" xr:uid="{00000000-0005-0000-0000-00000F010000}"/>
    <cellStyle name="Millares 2 3 4 3" xfId="3093" xr:uid="{00000000-0005-0000-0000-000010010000}"/>
    <cellStyle name="Millares 2 3 5" xfId="2885" xr:uid="{00000000-0005-0000-0000-000011010000}"/>
    <cellStyle name="Millares 2 3 5 2" xfId="3172" xr:uid="{00000000-0005-0000-0000-000012010000}"/>
    <cellStyle name="Millares 2 3 6" xfId="3089" xr:uid="{00000000-0005-0000-0000-000013010000}"/>
    <cellStyle name="Millares 2 4" xfId="197" xr:uid="{00000000-0005-0000-0000-000014010000}"/>
    <cellStyle name="Millares 2 4 2" xfId="198" xr:uid="{00000000-0005-0000-0000-000015010000}"/>
    <cellStyle name="Millares 2 4 2 2" xfId="2891" xr:uid="{00000000-0005-0000-0000-000016010000}"/>
    <cellStyle name="Millares 2 4 2 2 2" xfId="3178" xr:uid="{00000000-0005-0000-0000-000017010000}"/>
    <cellStyle name="Millares 2 4 2 3" xfId="3095" xr:uid="{00000000-0005-0000-0000-000018010000}"/>
    <cellStyle name="Millares 2 4 3" xfId="199" xr:uid="{00000000-0005-0000-0000-000019010000}"/>
    <cellStyle name="Millares 2 4 3 2" xfId="2892" xr:uid="{00000000-0005-0000-0000-00001A010000}"/>
    <cellStyle name="Millares 2 4 3 2 2" xfId="3179" xr:uid="{00000000-0005-0000-0000-00001B010000}"/>
    <cellStyle name="Millares 2 4 3 3" xfId="3096" xr:uid="{00000000-0005-0000-0000-00001C010000}"/>
    <cellStyle name="Millares 2 4 4" xfId="2890" xr:uid="{00000000-0005-0000-0000-00001D010000}"/>
    <cellStyle name="Millares 2 4 4 2" xfId="3177" xr:uid="{00000000-0005-0000-0000-00001E010000}"/>
    <cellStyle name="Millares 2 4 5" xfId="3094" xr:uid="{00000000-0005-0000-0000-00001F010000}"/>
    <cellStyle name="Millares 2 5" xfId="200" xr:uid="{00000000-0005-0000-0000-000020010000}"/>
    <cellStyle name="Millares 2 5 2" xfId="201" xr:uid="{00000000-0005-0000-0000-000021010000}"/>
    <cellStyle name="Millares 2 5 2 2" xfId="2894" xr:uid="{00000000-0005-0000-0000-000022010000}"/>
    <cellStyle name="Millares 2 5 2 2 2" xfId="3181" xr:uid="{00000000-0005-0000-0000-000023010000}"/>
    <cellStyle name="Millares 2 5 2 3" xfId="3098" xr:uid="{00000000-0005-0000-0000-000024010000}"/>
    <cellStyle name="Millares 2 5 3" xfId="2893" xr:uid="{00000000-0005-0000-0000-000025010000}"/>
    <cellStyle name="Millares 2 5 3 2" xfId="3180" xr:uid="{00000000-0005-0000-0000-000026010000}"/>
    <cellStyle name="Millares 2 5 4" xfId="3097" xr:uid="{00000000-0005-0000-0000-000027010000}"/>
    <cellStyle name="Millares 2 6" xfId="202" xr:uid="{00000000-0005-0000-0000-000028010000}"/>
    <cellStyle name="Millares 2 6 2" xfId="203" xr:uid="{00000000-0005-0000-0000-000029010000}"/>
    <cellStyle name="Millares 2 6 2 2" xfId="2896" xr:uid="{00000000-0005-0000-0000-00002A010000}"/>
    <cellStyle name="Millares 2 6 2 2 2" xfId="3183" xr:uid="{00000000-0005-0000-0000-00002B010000}"/>
    <cellStyle name="Millares 2 6 2 3" xfId="3100" xr:uid="{00000000-0005-0000-0000-00002C010000}"/>
    <cellStyle name="Millares 2 6 3" xfId="2895" xr:uid="{00000000-0005-0000-0000-00002D010000}"/>
    <cellStyle name="Millares 2 6 3 2" xfId="3182" xr:uid="{00000000-0005-0000-0000-00002E010000}"/>
    <cellStyle name="Millares 2 6 4" xfId="3099" xr:uid="{00000000-0005-0000-0000-00002F010000}"/>
    <cellStyle name="Millares 2 7" xfId="3088" xr:uid="{00000000-0005-0000-0000-000030010000}"/>
    <cellStyle name="Millares 20" xfId="3154" xr:uid="{00000000-0005-0000-0000-000031010000}"/>
    <cellStyle name="Millares 21" xfId="3128" xr:uid="{00000000-0005-0000-0000-000032010000}"/>
    <cellStyle name="Millares 22" xfId="3068" xr:uid="{00000000-0005-0000-0000-000033010000}"/>
    <cellStyle name="Millares 23" xfId="3130" xr:uid="{00000000-0005-0000-0000-000034010000}"/>
    <cellStyle name="Millares 3" xfId="204" xr:uid="{00000000-0005-0000-0000-000035010000}"/>
    <cellStyle name="Millares 3 2" xfId="205" xr:uid="{00000000-0005-0000-0000-000036010000}"/>
    <cellStyle name="Millares 3 3" xfId="206" xr:uid="{00000000-0005-0000-0000-000037010000}"/>
    <cellStyle name="Millares 3 3 2" xfId="207" xr:uid="{00000000-0005-0000-0000-000038010000}"/>
    <cellStyle name="Millares 3 3 2 2" xfId="2898" xr:uid="{00000000-0005-0000-0000-000039010000}"/>
    <cellStyle name="Millares 3 3 2 2 2" xfId="3185" xr:uid="{00000000-0005-0000-0000-00003A010000}"/>
    <cellStyle name="Millares 3 3 2 3" xfId="3103" xr:uid="{00000000-0005-0000-0000-00003B010000}"/>
    <cellStyle name="Millares 3 3 3" xfId="2897" xr:uid="{00000000-0005-0000-0000-00003C010000}"/>
    <cellStyle name="Millares 3 3 3 2" xfId="3184" xr:uid="{00000000-0005-0000-0000-00003D010000}"/>
    <cellStyle name="Millares 3 3 4" xfId="3102" xr:uid="{00000000-0005-0000-0000-00003E010000}"/>
    <cellStyle name="Millares 3 4" xfId="208" xr:uid="{00000000-0005-0000-0000-00003F010000}"/>
    <cellStyle name="Millares 3 4 2" xfId="2899" xr:uid="{00000000-0005-0000-0000-000040010000}"/>
    <cellStyle name="Millares 3 4 2 2" xfId="3186" xr:uid="{00000000-0005-0000-0000-000041010000}"/>
    <cellStyle name="Millares 3 4 3" xfId="3104" xr:uid="{00000000-0005-0000-0000-000042010000}"/>
    <cellStyle name="Millares 3 5" xfId="3101" xr:uid="{00000000-0005-0000-0000-000043010000}"/>
    <cellStyle name="Millares 4" xfId="209" xr:uid="{00000000-0005-0000-0000-000044010000}"/>
    <cellStyle name="Millares 4 2" xfId="210" xr:uid="{00000000-0005-0000-0000-000045010000}"/>
    <cellStyle name="Millares 5" xfId="211" xr:uid="{00000000-0005-0000-0000-000046010000}"/>
    <cellStyle name="Millares 5 2" xfId="212" xr:uid="{00000000-0005-0000-0000-000047010000}"/>
    <cellStyle name="Millares 5 3" xfId="213" xr:uid="{00000000-0005-0000-0000-000048010000}"/>
    <cellStyle name="Millares 5 4" xfId="214" xr:uid="{00000000-0005-0000-0000-000049010000}"/>
    <cellStyle name="Millares 5 4 2" xfId="2900" xr:uid="{00000000-0005-0000-0000-00004A010000}"/>
    <cellStyle name="Millares 5 4 2 2" xfId="3187" xr:uid="{00000000-0005-0000-0000-00004B010000}"/>
    <cellStyle name="Millares 5 4 3" xfId="3105" xr:uid="{00000000-0005-0000-0000-00004C010000}"/>
    <cellStyle name="Millares 5 5" xfId="215" xr:uid="{00000000-0005-0000-0000-00004D010000}"/>
    <cellStyle name="Millares 5 5 2" xfId="2901" xr:uid="{00000000-0005-0000-0000-00004E010000}"/>
    <cellStyle name="Millares 5 5 2 2" xfId="3188" xr:uid="{00000000-0005-0000-0000-00004F010000}"/>
    <cellStyle name="Millares 5 5 3" xfId="3106" xr:uid="{00000000-0005-0000-0000-000050010000}"/>
    <cellStyle name="Millares 6" xfId="216" xr:uid="{00000000-0005-0000-0000-000051010000}"/>
    <cellStyle name="Millares 6 2" xfId="217" xr:uid="{00000000-0005-0000-0000-000052010000}"/>
    <cellStyle name="Millares 6 2 2" xfId="218" xr:uid="{00000000-0005-0000-0000-000053010000}"/>
    <cellStyle name="Millares 6 2 2 2" xfId="2904" xr:uid="{00000000-0005-0000-0000-000054010000}"/>
    <cellStyle name="Millares 6 2 2 2 2" xfId="3191" xr:uid="{00000000-0005-0000-0000-000055010000}"/>
    <cellStyle name="Millares 6 2 2 3" xfId="3109" xr:uid="{00000000-0005-0000-0000-000056010000}"/>
    <cellStyle name="Millares 6 2 3" xfId="2903" xr:uid="{00000000-0005-0000-0000-000057010000}"/>
    <cellStyle name="Millares 6 2 3 2" xfId="3190" xr:uid="{00000000-0005-0000-0000-000058010000}"/>
    <cellStyle name="Millares 6 2 4" xfId="3108" xr:uid="{00000000-0005-0000-0000-000059010000}"/>
    <cellStyle name="Millares 6 3" xfId="219" xr:uid="{00000000-0005-0000-0000-00005A010000}"/>
    <cellStyle name="Millares 6 3 2" xfId="220" xr:uid="{00000000-0005-0000-0000-00005B010000}"/>
    <cellStyle name="Millares 6 3 2 2" xfId="2906" xr:uid="{00000000-0005-0000-0000-00005C010000}"/>
    <cellStyle name="Millares 6 3 2 2 2" xfId="3193" xr:uid="{00000000-0005-0000-0000-00005D010000}"/>
    <cellStyle name="Millares 6 3 2 3" xfId="3111" xr:uid="{00000000-0005-0000-0000-00005E010000}"/>
    <cellStyle name="Millares 6 3 3" xfId="2905" xr:uid="{00000000-0005-0000-0000-00005F010000}"/>
    <cellStyle name="Millares 6 3 3 2" xfId="3192" xr:uid="{00000000-0005-0000-0000-000060010000}"/>
    <cellStyle name="Millares 6 3 4" xfId="3110" xr:uid="{00000000-0005-0000-0000-000061010000}"/>
    <cellStyle name="Millares 6 4" xfId="221" xr:uid="{00000000-0005-0000-0000-000062010000}"/>
    <cellStyle name="Millares 6 5" xfId="2902" xr:uid="{00000000-0005-0000-0000-000063010000}"/>
    <cellStyle name="Millares 6 5 2" xfId="3189" xr:uid="{00000000-0005-0000-0000-000064010000}"/>
    <cellStyle name="Millares 6 6" xfId="3107" xr:uid="{00000000-0005-0000-0000-000065010000}"/>
    <cellStyle name="Millares 7" xfId="222" xr:uid="{00000000-0005-0000-0000-000066010000}"/>
    <cellStyle name="Millares 7 2" xfId="223" xr:uid="{00000000-0005-0000-0000-000067010000}"/>
    <cellStyle name="Millares 7 2 2" xfId="2908" xr:uid="{00000000-0005-0000-0000-000068010000}"/>
    <cellStyle name="Millares 7 2 2 2" xfId="3195" xr:uid="{00000000-0005-0000-0000-000069010000}"/>
    <cellStyle name="Millares 7 2 3" xfId="3113" xr:uid="{00000000-0005-0000-0000-00006A010000}"/>
    <cellStyle name="Millares 7 3" xfId="2907" xr:uid="{00000000-0005-0000-0000-00006B010000}"/>
    <cellStyle name="Millares 7 3 2" xfId="3194" xr:uid="{00000000-0005-0000-0000-00006C010000}"/>
    <cellStyle name="Millares 7 4" xfId="3112" xr:uid="{00000000-0005-0000-0000-00006D010000}"/>
    <cellStyle name="Millares 8" xfId="224" xr:uid="{00000000-0005-0000-0000-00006E010000}"/>
    <cellStyle name="Millares 8 2" xfId="225" xr:uid="{00000000-0005-0000-0000-00006F010000}"/>
    <cellStyle name="Millares 8 2 2" xfId="2910" xr:uid="{00000000-0005-0000-0000-000070010000}"/>
    <cellStyle name="Millares 8 2 2 2" xfId="3197" xr:uid="{00000000-0005-0000-0000-000071010000}"/>
    <cellStyle name="Millares 8 2 3" xfId="3115" xr:uid="{00000000-0005-0000-0000-000072010000}"/>
    <cellStyle name="Millares 8 3" xfId="2909" xr:uid="{00000000-0005-0000-0000-000073010000}"/>
    <cellStyle name="Millares 8 3 2" xfId="3196" xr:uid="{00000000-0005-0000-0000-000074010000}"/>
    <cellStyle name="Millares 8 4" xfId="3114" xr:uid="{00000000-0005-0000-0000-000075010000}"/>
    <cellStyle name="Millares 9" xfId="226" xr:uid="{00000000-0005-0000-0000-000076010000}"/>
    <cellStyle name="Millares 9 2" xfId="227" xr:uid="{00000000-0005-0000-0000-000077010000}"/>
    <cellStyle name="Millares 9 2 2" xfId="2912" xr:uid="{00000000-0005-0000-0000-000078010000}"/>
    <cellStyle name="Millares 9 2 2 2" xfId="3199" xr:uid="{00000000-0005-0000-0000-000079010000}"/>
    <cellStyle name="Millares 9 2 3" xfId="3117" xr:uid="{00000000-0005-0000-0000-00007A010000}"/>
    <cellStyle name="Millares 9 3" xfId="2911" xr:uid="{00000000-0005-0000-0000-00007B010000}"/>
    <cellStyle name="Millares 9 3 2" xfId="3198" xr:uid="{00000000-0005-0000-0000-00007C010000}"/>
    <cellStyle name="Millares 9 4" xfId="3116" xr:uid="{00000000-0005-0000-0000-00007D010000}"/>
    <cellStyle name="Moneda" xfId="228" builtinId="4"/>
    <cellStyle name="Moneda [0]" xfId="229" builtinId="7"/>
    <cellStyle name="Moneda [0] 10" xfId="2914" xr:uid="{00000000-0005-0000-0000-000080010000}"/>
    <cellStyle name="Moneda [0] 11" xfId="3119" xr:uid="{00000000-0005-0000-0000-000081010000}"/>
    <cellStyle name="Moneda [0] 12" xfId="3064" xr:uid="{00000000-0005-0000-0000-000082010000}"/>
    <cellStyle name="Moneda [0] 2" xfId="230" xr:uid="{00000000-0005-0000-0000-000083010000}"/>
    <cellStyle name="Moneda [0] 2 2" xfId="231" xr:uid="{00000000-0005-0000-0000-000084010000}"/>
    <cellStyle name="Moneda [0] 2 2 2" xfId="232" xr:uid="{00000000-0005-0000-0000-000085010000}"/>
    <cellStyle name="Moneda [0] 2 2 2 2" xfId="233" xr:uid="{00000000-0005-0000-0000-000086010000}"/>
    <cellStyle name="Moneda [0] 2 2 2 2 2" xfId="2916" xr:uid="{00000000-0005-0000-0000-000087010000}"/>
    <cellStyle name="Moneda [0] 2 2 2 2 2 2" xfId="3201" xr:uid="{00000000-0005-0000-0000-000088010000}"/>
    <cellStyle name="Moneda [0] 2 2 2 2 3" xfId="3121" xr:uid="{00000000-0005-0000-0000-000089010000}"/>
    <cellStyle name="Moneda [0] 2 2 2 3" xfId="2915" xr:uid="{00000000-0005-0000-0000-00008A010000}"/>
    <cellStyle name="Moneda [0] 2 2 2 3 2" xfId="3200" xr:uid="{00000000-0005-0000-0000-00008B010000}"/>
    <cellStyle name="Moneda [0] 2 2 2 4" xfId="3120" xr:uid="{00000000-0005-0000-0000-00008C010000}"/>
    <cellStyle name="Moneda [0] 2 2 3" xfId="234" xr:uid="{00000000-0005-0000-0000-00008D010000}"/>
    <cellStyle name="Moneda [0] 2 2 3 2" xfId="2917" xr:uid="{00000000-0005-0000-0000-00008E010000}"/>
    <cellStyle name="Moneda [0] 2 2 3 2 2" xfId="3202" xr:uid="{00000000-0005-0000-0000-00008F010000}"/>
    <cellStyle name="Moneda [0] 2 2 3 3" xfId="3122" xr:uid="{00000000-0005-0000-0000-000090010000}"/>
    <cellStyle name="Moneda [0] 2 2 4" xfId="235" xr:uid="{00000000-0005-0000-0000-000091010000}"/>
    <cellStyle name="Moneda [0] 2 2 4 2" xfId="2918" xr:uid="{00000000-0005-0000-0000-000092010000}"/>
    <cellStyle name="Moneda [0] 2 2 4 2 2" xfId="3203" xr:uid="{00000000-0005-0000-0000-000093010000}"/>
    <cellStyle name="Moneda [0] 2 2 4 3" xfId="3123" xr:uid="{00000000-0005-0000-0000-000094010000}"/>
    <cellStyle name="Moneda [0] 2 3" xfId="236" xr:uid="{00000000-0005-0000-0000-000095010000}"/>
    <cellStyle name="Moneda [0] 2 3 2" xfId="237" xr:uid="{00000000-0005-0000-0000-000096010000}"/>
    <cellStyle name="Moneda [0] 2 3 2 2" xfId="2920" xr:uid="{00000000-0005-0000-0000-000097010000}"/>
    <cellStyle name="Moneda [0] 2 3 2 2 2" xfId="3205" xr:uid="{00000000-0005-0000-0000-000098010000}"/>
    <cellStyle name="Moneda [0] 2 3 2 3" xfId="3125" xr:uid="{00000000-0005-0000-0000-000099010000}"/>
    <cellStyle name="Moneda [0] 2 3 3" xfId="2919" xr:uid="{00000000-0005-0000-0000-00009A010000}"/>
    <cellStyle name="Moneda [0] 2 3 3 2" xfId="3204" xr:uid="{00000000-0005-0000-0000-00009B010000}"/>
    <cellStyle name="Moneda [0] 2 3 4" xfId="3124" xr:uid="{00000000-0005-0000-0000-00009C010000}"/>
    <cellStyle name="Moneda [0] 2 4" xfId="238" xr:uid="{00000000-0005-0000-0000-00009D010000}"/>
    <cellStyle name="Moneda [0] 2 4 2" xfId="2921" xr:uid="{00000000-0005-0000-0000-00009E010000}"/>
    <cellStyle name="Moneda [0] 2 4 2 2" xfId="3206" xr:uid="{00000000-0005-0000-0000-00009F010000}"/>
    <cellStyle name="Moneda [0] 2 4 3" xfId="3126" xr:uid="{00000000-0005-0000-0000-0000A0010000}"/>
    <cellStyle name="Moneda [0] 2 5" xfId="239" xr:uid="{00000000-0005-0000-0000-0000A1010000}"/>
    <cellStyle name="Moneda [0] 2 5 2" xfId="2922" xr:uid="{00000000-0005-0000-0000-0000A2010000}"/>
    <cellStyle name="Moneda [0] 2 5 2 2" xfId="3207" xr:uid="{00000000-0005-0000-0000-0000A3010000}"/>
    <cellStyle name="Moneda [0] 2 5 3" xfId="3127" xr:uid="{00000000-0005-0000-0000-0000A4010000}"/>
    <cellStyle name="Moneda [0] 3" xfId="240" xr:uid="{00000000-0005-0000-0000-0000A5010000}"/>
    <cellStyle name="Moneda [0] 3 2" xfId="241" xr:uid="{00000000-0005-0000-0000-0000A6010000}"/>
    <cellStyle name="Moneda [0] 3 2 2" xfId="242" xr:uid="{00000000-0005-0000-0000-0000A7010000}"/>
    <cellStyle name="Moneda [0] 3 2 2 2" xfId="243" xr:uid="{00000000-0005-0000-0000-0000A8010000}"/>
    <cellStyle name="Moneda [0] 3 2 3" xfId="244" xr:uid="{00000000-0005-0000-0000-0000A9010000}"/>
    <cellStyle name="Moneda [0] 3 2 3 2" xfId="245" xr:uid="{00000000-0005-0000-0000-0000AA010000}"/>
    <cellStyle name="Moneda [0] 3 2 4" xfId="246" xr:uid="{00000000-0005-0000-0000-0000AB010000}"/>
    <cellStyle name="Moneda [0] 3 2 4 2" xfId="247" xr:uid="{00000000-0005-0000-0000-0000AC010000}"/>
    <cellStyle name="Moneda [0] 3 2 5" xfId="248" xr:uid="{00000000-0005-0000-0000-0000AD010000}"/>
    <cellStyle name="Moneda [0] 3 3" xfId="249" xr:uid="{00000000-0005-0000-0000-0000AE010000}"/>
    <cellStyle name="Moneda [0] 3 3 2" xfId="250" xr:uid="{00000000-0005-0000-0000-0000AF010000}"/>
    <cellStyle name="Moneda [0] 3 4" xfId="251" xr:uid="{00000000-0005-0000-0000-0000B0010000}"/>
    <cellStyle name="Moneda [0] 3 4 2" xfId="252" xr:uid="{00000000-0005-0000-0000-0000B1010000}"/>
    <cellStyle name="Moneda [0] 3 5" xfId="253" xr:uid="{00000000-0005-0000-0000-0000B2010000}"/>
    <cellStyle name="Moneda [0] 3 5 2" xfId="254" xr:uid="{00000000-0005-0000-0000-0000B3010000}"/>
    <cellStyle name="Moneda [0] 3 6" xfId="255" xr:uid="{00000000-0005-0000-0000-0000B4010000}"/>
    <cellStyle name="Moneda [0] 3 7" xfId="256" xr:uid="{00000000-0005-0000-0000-0000B5010000}"/>
    <cellStyle name="Moneda [0] 3 8" xfId="2923" xr:uid="{00000000-0005-0000-0000-0000B6010000}"/>
    <cellStyle name="Moneda [0] 4" xfId="257" xr:uid="{00000000-0005-0000-0000-0000B7010000}"/>
    <cellStyle name="Moneda [0] 4 2" xfId="258" xr:uid="{00000000-0005-0000-0000-0000B8010000}"/>
    <cellStyle name="Moneda [0] 4 2 2" xfId="259" xr:uid="{00000000-0005-0000-0000-0000B9010000}"/>
    <cellStyle name="Moneda [0] 4 2 2 2" xfId="2926" xr:uid="{00000000-0005-0000-0000-0000BA010000}"/>
    <cellStyle name="Moneda [0] 4 2 3" xfId="2925" xr:uid="{00000000-0005-0000-0000-0000BB010000}"/>
    <cellStyle name="Moneda [0] 4 3" xfId="260" xr:uid="{00000000-0005-0000-0000-0000BC010000}"/>
    <cellStyle name="Moneda [0] 4 3 2" xfId="261" xr:uid="{00000000-0005-0000-0000-0000BD010000}"/>
    <cellStyle name="Moneda [0] 4 3 2 2" xfId="2928" xr:uid="{00000000-0005-0000-0000-0000BE010000}"/>
    <cellStyle name="Moneda [0] 4 3 3" xfId="2927" xr:uid="{00000000-0005-0000-0000-0000BF010000}"/>
    <cellStyle name="Moneda [0] 4 4" xfId="262" xr:uid="{00000000-0005-0000-0000-0000C0010000}"/>
    <cellStyle name="Moneda [0] 4 4 2" xfId="263" xr:uid="{00000000-0005-0000-0000-0000C1010000}"/>
    <cellStyle name="Moneda [0] 4 4 2 2" xfId="2930" xr:uid="{00000000-0005-0000-0000-0000C2010000}"/>
    <cellStyle name="Moneda [0] 4 4 3" xfId="2929" xr:uid="{00000000-0005-0000-0000-0000C3010000}"/>
    <cellStyle name="Moneda [0] 4 5" xfId="264" xr:uid="{00000000-0005-0000-0000-0000C4010000}"/>
    <cellStyle name="Moneda [0] 4 5 2" xfId="2931" xr:uid="{00000000-0005-0000-0000-0000C5010000}"/>
    <cellStyle name="Moneda [0] 4 6" xfId="2924" xr:uid="{00000000-0005-0000-0000-0000C6010000}"/>
    <cellStyle name="Moneda [0] 5" xfId="265" xr:uid="{00000000-0005-0000-0000-0000C7010000}"/>
    <cellStyle name="Moneda [0] 5 2" xfId="266" xr:uid="{00000000-0005-0000-0000-0000C8010000}"/>
    <cellStyle name="Moneda [0] 5 2 2" xfId="267" xr:uid="{00000000-0005-0000-0000-0000C9010000}"/>
    <cellStyle name="Moneda [0] 5 3" xfId="268" xr:uid="{00000000-0005-0000-0000-0000CA010000}"/>
    <cellStyle name="Moneda [0] 5 3 2" xfId="269" xr:uid="{00000000-0005-0000-0000-0000CB010000}"/>
    <cellStyle name="Moneda [0] 5 4" xfId="270" xr:uid="{00000000-0005-0000-0000-0000CC010000}"/>
    <cellStyle name="Moneda [0] 5 4 2" xfId="271" xr:uid="{00000000-0005-0000-0000-0000CD010000}"/>
    <cellStyle name="Moneda [0] 5 5" xfId="272" xr:uid="{00000000-0005-0000-0000-0000CE010000}"/>
    <cellStyle name="Moneda [0] 6" xfId="273" xr:uid="{00000000-0005-0000-0000-0000CF010000}"/>
    <cellStyle name="Moneda [0] 6 2" xfId="274" xr:uid="{00000000-0005-0000-0000-0000D0010000}"/>
    <cellStyle name="Moneda [0] 7" xfId="275" xr:uid="{00000000-0005-0000-0000-0000D1010000}"/>
    <cellStyle name="Moneda [0] 7 2" xfId="276" xr:uid="{00000000-0005-0000-0000-0000D2010000}"/>
    <cellStyle name="Moneda [0] 8" xfId="277" xr:uid="{00000000-0005-0000-0000-0000D3010000}"/>
    <cellStyle name="Moneda [0] 8 2" xfId="278" xr:uid="{00000000-0005-0000-0000-0000D4010000}"/>
    <cellStyle name="Moneda [0] 9" xfId="279" xr:uid="{00000000-0005-0000-0000-0000D5010000}"/>
    <cellStyle name="Moneda [0] 9 2" xfId="280" xr:uid="{00000000-0005-0000-0000-0000D6010000}"/>
    <cellStyle name="Moneda 10" xfId="281" xr:uid="{00000000-0005-0000-0000-0000D7010000}"/>
    <cellStyle name="Moneda 10 10" xfId="282" xr:uid="{00000000-0005-0000-0000-0000D8010000}"/>
    <cellStyle name="Moneda 10 11" xfId="283" xr:uid="{00000000-0005-0000-0000-0000D9010000}"/>
    <cellStyle name="Moneda 10 2" xfId="284" xr:uid="{00000000-0005-0000-0000-0000DA010000}"/>
    <cellStyle name="Moneda 10 2 2" xfId="285" xr:uid="{00000000-0005-0000-0000-0000DB010000}"/>
    <cellStyle name="Moneda 10 2 2 2" xfId="286" xr:uid="{00000000-0005-0000-0000-0000DC010000}"/>
    <cellStyle name="Moneda 10 2 2 2 2" xfId="287" xr:uid="{00000000-0005-0000-0000-0000DD010000}"/>
    <cellStyle name="Moneda 10 2 2 2 2 2" xfId="288" xr:uid="{00000000-0005-0000-0000-0000DE010000}"/>
    <cellStyle name="Moneda 10 2 2 2 3" xfId="289" xr:uid="{00000000-0005-0000-0000-0000DF010000}"/>
    <cellStyle name="Moneda 10 2 2 2 3 2" xfId="290" xr:uid="{00000000-0005-0000-0000-0000E0010000}"/>
    <cellStyle name="Moneda 10 2 2 2 4" xfId="291" xr:uid="{00000000-0005-0000-0000-0000E1010000}"/>
    <cellStyle name="Moneda 10 2 2 2 4 2" xfId="292" xr:uid="{00000000-0005-0000-0000-0000E2010000}"/>
    <cellStyle name="Moneda 10 2 2 2 5" xfId="293" xr:uid="{00000000-0005-0000-0000-0000E3010000}"/>
    <cellStyle name="Moneda 10 2 2 3" xfId="294" xr:uid="{00000000-0005-0000-0000-0000E4010000}"/>
    <cellStyle name="Moneda 10 2 2 3 2" xfId="295" xr:uid="{00000000-0005-0000-0000-0000E5010000}"/>
    <cellStyle name="Moneda 10 2 2 4" xfId="296" xr:uid="{00000000-0005-0000-0000-0000E6010000}"/>
    <cellStyle name="Moneda 10 2 2 4 2" xfId="297" xr:uid="{00000000-0005-0000-0000-0000E7010000}"/>
    <cellStyle name="Moneda 10 2 2 5" xfId="298" xr:uid="{00000000-0005-0000-0000-0000E8010000}"/>
    <cellStyle name="Moneda 10 2 2 5 2" xfId="299" xr:uid="{00000000-0005-0000-0000-0000E9010000}"/>
    <cellStyle name="Moneda 10 2 2 6" xfId="300" xr:uid="{00000000-0005-0000-0000-0000EA010000}"/>
    <cellStyle name="Moneda 10 2 3" xfId="301" xr:uid="{00000000-0005-0000-0000-0000EB010000}"/>
    <cellStyle name="Moneda 10 2 3 2" xfId="302" xr:uid="{00000000-0005-0000-0000-0000EC010000}"/>
    <cellStyle name="Moneda 10 2 3 2 2" xfId="303" xr:uid="{00000000-0005-0000-0000-0000ED010000}"/>
    <cellStyle name="Moneda 10 2 3 3" xfId="304" xr:uid="{00000000-0005-0000-0000-0000EE010000}"/>
    <cellStyle name="Moneda 10 2 3 3 2" xfId="305" xr:uid="{00000000-0005-0000-0000-0000EF010000}"/>
    <cellStyle name="Moneda 10 2 3 4" xfId="306" xr:uid="{00000000-0005-0000-0000-0000F0010000}"/>
    <cellStyle name="Moneda 10 2 3 4 2" xfId="307" xr:uid="{00000000-0005-0000-0000-0000F1010000}"/>
    <cellStyle name="Moneda 10 2 3 5" xfId="308" xr:uid="{00000000-0005-0000-0000-0000F2010000}"/>
    <cellStyle name="Moneda 10 2 4" xfId="309" xr:uid="{00000000-0005-0000-0000-0000F3010000}"/>
    <cellStyle name="Moneda 10 2 4 2" xfId="310" xr:uid="{00000000-0005-0000-0000-0000F4010000}"/>
    <cellStyle name="Moneda 10 2 5" xfId="311" xr:uid="{00000000-0005-0000-0000-0000F5010000}"/>
    <cellStyle name="Moneda 10 2 5 2" xfId="312" xr:uid="{00000000-0005-0000-0000-0000F6010000}"/>
    <cellStyle name="Moneda 10 2 6" xfId="313" xr:uid="{00000000-0005-0000-0000-0000F7010000}"/>
    <cellStyle name="Moneda 10 2 6 2" xfId="314" xr:uid="{00000000-0005-0000-0000-0000F8010000}"/>
    <cellStyle name="Moneda 10 2 7" xfId="315" xr:uid="{00000000-0005-0000-0000-0000F9010000}"/>
    <cellStyle name="Moneda 10 2 8" xfId="316" xr:uid="{00000000-0005-0000-0000-0000FA010000}"/>
    <cellStyle name="Moneda 10 3" xfId="317" xr:uid="{00000000-0005-0000-0000-0000FB010000}"/>
    <cellStyle name="Moneda 10 3 2" xfId="318" xr:uid="{00000000-0005-0000-0000-0000FC010000}"/>
    <cellStyle name="Moneda 10 3 2 2" xfId="319" xr:uid="{00000000-0005-0000-0000-0000FD010000}"/>
    <cellStyle name="Moneda 10 3 2 2 2" xfId="320" xr:uid="{00000000-0005-0000-0000-0000FE010000}"/>
    <cellStyle name="Moneda 10 3 2 2 2 2" xfId="321" xr:uid="{00000000-0005-0000-0000-0000FF010000}"/>
    <cellStyle name="Moneda 10 3 2 2 3" xfId="322" xr:uid="{00000000-0005-0000-0000-000000020000}"/>
    <cellStyle name="Moneda 10 3 2 2 3 2" xfId="323" xr:uid="{00000000-0005-0000-0000-000001020000}"/>
    <cellStyle name="Moneda 10 3 2 2 4" xfId="324" xr:uid="{00000000-0005-0000-0000-000002020000}"/>
    <cellStyle name="Moneda 10 3 2 2 4 2" xfId="325" xr:uid="{00000000-0005-0000-0000-000003020000}"/>
    <cellStyle name="Moneda 10 3 2 2 5" xfId="326" xr:uid="{00000000-0005-0000-0000-000004020000}"/>
    <cellStyle name="Moneda 10 3 2 3" xfId="327" xr:uid="{00000000-0005-0000-0000-000005020000}"/>
    <cellStyle name="Moneda 10 3 2 3 2" xfId="328" xr:uid="{00000000-0005-0000-0000-000006020000}"/>
    <cellStyle name="Moneda 10 3 2 4" xfId="329" xr:uid="{00000000-0005-0000-0000-000007020000}"/>
    <cellStyle name="Moneda 10 3 2 4 2" xfId="330" xr:uid="{00000000-0005-0000-0000-000008020000}"/>
    <cellStyle name="Moneda 10 3 2 5" xfId="331" xr:uid="{00000000-0005-0000-0000-000009020000}"/>
    <cellStyle name="Moneda 10 3 2 5 2" xfId="332" xr:uid="{00000000-0005-0000-0000-00000A020000}"/>
    <cellStyle name="Moneda 10 3 2 6" xfId="333" xr:uid="{00000000-0005-0000-0000-00000B020000}"/>
    <cellStyle name="Moneda 10 3 3" xfId="334" xr:uid="{00000000-0005-0000-0000-00000C020000}"/>
    <cellStyle name="Moneda 10 3 3 2" xfId="335" xr:uid="{00000000-0005-0000-0000-00000D020000}"/>
    <cellStyle name="Moneda 10 3 3 2 2" xfId="336" xr:uid="{00000000-0005-0000-0000-00000E020000}"/>
    <cellStyle name="Moneda 10 3 3 3" xfId="337" xr:uid="{00000000-0005-0000-0000-00000F020000}"/>
    <cellStyle name="Moneda 10 3 3 3 2" xfId="338" xr:uid="{00000000-0005-0000-0000-000010020000}"/>
    <cellStyle name="Moneda 10 3 3 4" xfId="339" xr:uid="{00000000-0005-0000-0000-000011020000}"/>
    <cellStyle name="Moneda 10 3 3 4 2" xfId="340" xr:uid="{00000000-0005-0000-0000-000012020000}"/>
    <cellStyle name="Moneda 10 3 3 5" xfId="341" xr:uid="{00000000-0005-0000-0000-000013020000}"/>
    <cellStyle name="Moneda 10 3 4" xfId="342" xr:uid="{00000000-0005-0000-0000-000014020000}"/>
    <cellStyle name="Moneda 10 3 4 2" xfId="343" xr:uid="{00000000-0005-0000-0000-000015020000}"/>
    <cellStyle name="Moneda 10 3 5" xfId="344" xr:uid="{00000000-0005-0000-0000-000016020000}"/>
    <cellStyle name="Moneda 10 3 5 2" xfId="345" xr:uid="{00000000-0005-0000-0000-000017020000}"/>
    <cellStyle name="Moneda 10 3 6" xfId="346" xr:uid="{00000000-0005-0000-0000-000018020000}"/>
    <cellStyle name="Moneda 10 3 6 2" xfId="347" xr:uid="{00000000-0005-0000-0000-000019020000}"/>
    <cellStyle name="Moneda 10 3 7" xfId="348" xr:uid="{00000000-0005-0000-0000-00001A020000}"/>
    <cellStyle name="Moneda 10 4" xfId="349" xr:uid="{00000000-0005-0000-0000-00001B020000}"/>
    <cellStyle name="Moneda 10 4 2" xfId="350" xr:uid="{00000000-0005-0000-0000-00001C020000}"/>
    <cellStyle name="Moneda 10 4 2 2" xfId="351" xr:uid="{00000000-0005-0000-0000-00001D020000}"/>
    <cellStyle name="Moneda 10 4 2 2 2" xfId="352" xr:uid="{00000000-0005-0000-0000-00001E020000}"/>
    <cellStyle name="Moneda 10 4 2 2 2 2" xfId="353" xr:uid="{00000000-0005-0000-0000-00001F020000}"/>
    <cellStyle name="Moneda 10 4 2 2 3" xfId="354" xr:uid="{00000000-0005-0000-0000-000020020000}"/>
    <cellStyle name="Moneda 10 4 2 2 3 2" xfId="355" xr:uid="{00000000-0005-0000-0000-000021020000}"/>
    <cellStyle name="Moneda 10 4 2 2 4" xfId="356" xr:uid="{00000000-0005-0000-0000-000022020000}"/>
    <cellStyle name="Moneda 10 4 2 2 4 2" xfId="357" xr:uid="{00000000-0005-0000-0000-000023020000}"/>
    <cellStyle name="Moneda 10 4 2 2 5" xfId="358" xr:uid="{00000000-0005-0000-0000-000024020000}"/>
    <cellStyle name="Moneda 10 4 2 3" xfId="359" xr:uid="{00000000-0005-0000-0000-000025020000}"/>
    <cellStyle name="Moneda 10 4 2 3 2" xfId="360" xr:uid="{00000000-0005-0000-0000-000026020000}"/>
    <cellStyle name="Moneda 10 4 2 4" xfId="361" xr:uid="{00000000-0005-0000-0000-000027020000}"/>
    <cellStyle name="Moneda 10 4 2 4 2" xfId="362" xr:uid="{00000000-0005-0000-0000-000028020000}"/>
    <cellStyle name="Moneda 10 4 2 5" xfId="363" xr:uid="{00000000-0005-0000-0000-000029020000}"/>
    <cellStyle name="Moneda 10 4 2 5 2" xfId="364" xr:uid="{00000000-0005-0000-0000-00002A020000}"/>
    <cellStyle name="Moneda 10 4 2 6" xfId="365" xr:uid="{00000000-0005-0000-0000-00002B020000}"/>
    <cellStyle name="Moneda 10 4 3" xfId="366" xr:uid="{00000000-0005-0000-0000-00002C020000}"/>
    <cellStyle name="Moneda 10 4 3 2" xfId="367" xr:uid="{00000000-0005-0000-0000-00002D020000}"/>
    <cellStyle name="Moneda 10 4 3 2 2" xfId="368" xr:uid="{00000000-0005-0000-0000-00002E020000}"/>
    <cellStyle name="Moneda 10 4 3 3" xfId="369" xr:uid="{00000000-0005-0000-0000-00002F020000}"/>
    <cellStyle name="Moneda 10 4 3 3 2" xfId="370" xr:uid="{00000000-0005-0000-0000-000030020000}"/>
    <cellStyle name="Moneda 10 4 3 4" xfId="371" xr:uid="{00000000-0005-0000-0000-000031020000}"/>
    <cellStyle name="Moneda 10 4 3 4 2" xfId="372" xr:uid="{00000000-0005-0000-0000-000032020000}"/>
    <cellStyle name="Moneda 10 4 3 5" xfId="373" xr:uid="{00000000-0005-0000-0000-000033020000}"/>
    <cellStyle name="Moneda 10 4 4" xfId="374" xr:uid="{00000000-0005-0000-0000-000034020000}"/>
    <cellStyle name="Moneda 10 4 4 2" xfId="375" xr:uid="{00000000-0005-0000-0000-000035020000}"/>
    <cellStyle name="Moneda 10 4 5" xfId="376" xr:uid="{00000000-0005-0000-0000-000036020000}"/>
    <cellStyle name="Moneda 10 4 5 2" xfId="377" xr:uid="{00000000-0005-0000-0000-000037020000}"/>
    <cellStyle name="Moneda 10 4 6" xfId="378" xr:uid="{00000000-0005-0000-0000-000038020000}"/>
    <cellStyle name="Moneda 10 4 6 2" xfId="379" xr:uid="{00000000-0005-0000-0000-000039020000}"/>
    <cellStyle name="Moneda 10 4 7" xfId="380" xr:uid="{00000000-0005-0000-0000-00003A020000}"/>
    <cellStyle name="Moneda 10 5" xfId="381" xr:uid="{00000000-0005-0000-0000-00003B020000}"/>
    <cellStyle name="Moneda 10 5 2" xfId="382" xr:uid="{00000000-0005-0000-0000-00003C020000}"/>
    <cellStyle name="Moneda 10 5 2 2" xfId="383" xr:uid="{00000000-0005-0000-0000-00003D020000}"/>
    <cellStyle name="Moneda 10 5 2 2 2" xfId="384" xr:uid="{00000000-0005-0000-0000-00003E020000}"/>
    <cellStyle name="Moneda 10 5 2 3" xfId="385" xr:uid="{00000000-0005-0000-0000-00003F020000}"/>
    <cellStyle name="Moneda 10 5 2 3 2" xfId="386" xr:uid="{00000000-0005-0000-0000-000040020000}"/>
    <cellStyle name="Moneda 10 5 2 4" xfId="387" xr:uid="{00000000-0005-0000-0000-000041020000}"/>
    <cellStyle name="Moneda 10 5 2 4 2" xfId="388" xr:uid="{00000000-0005-0000-0000-000042020000}"/>
    <cellStyle name="Moneda 10 5 2 5" xfId="389" xr:uid="{00000000-0005-0000-0000-000043020000}"/>
    <cellStyle name="Moneda 10 5 3" xfId="390" xr:uid="{00000000-0005-0000-0000-000044020000}"/>
    <cellStyle name="Moneda 10 5 3 2" xfId="391" xr:uid="{00000000-0005-0000-0000-000045020000}"/>
    <cellStyle name="Moneda 10 5 4" xfId="392" xr:uid="{00000000-0005-0000-0000-000046020000}"/>
    <cellStyle name="Moneda 10 5 4 2" xfId="393" xr:uid="{00000000-0005-0000-0000-000047020000}"/>
    <cellStyle name="Moneda 10 5 5" xfId="394" xr:uid="{00000000-0005-0000-0000-000048020000}"/>
    <cellStyle name="Moneda 10 5 5 2" xfId="395" xr:uid="{00000000-0005-0000-0000-000049020000}"/>
    <cellStyle name="Moneda 10 5 6" xfId="396" xr:uid="{00000000-0005-0000-0000-00004A020000}"/>
    <cellStyle name="Moneda 10 6" xfId="397" xr:uid="{00000000-0005-0000-0000-00004B020000}"/>
    <cellStyle name="Moneda 10 6 2" xfId="398" xr:uid="{00000000-0005-0000-0000-00004C020000}"/>
    <cellStyle name="Moneda 10 6 2 2" xfId="399" xr:uid="{00000000-0005-0000-0000-00004D020000}"/>
    <cellStyle name="Moneda 10 6 3" xfId="400" xr:uid="{00000000-0005-0000-0000-00004E020000}"/>
    <cellStyle name="Moneda 10 6 3 2" xfId="401" xr:uid="{00000000-0005-0000-0000-00004F020000}"/>
    <cellStyle name="Moneda 10 6 4" xfId="402" xr:uid="{00000000-0005-0000-0000-000050020000}"/>
    <cellStyle name="Moneda 10 6 4 2" xfId="403" xr:uid="{00000000-0005-0000-0000-000051020000}"/>
    <cellStyle name="Moneda 10 6 5" xfId="404" xr:uid="{00000000-0005-0000-0000-000052020000}"/>
    <cellStyle name="Moneda 10 7" xfId="405" xr:uid="{00000000-0005-0000-0000-000053020000}"/>
    <cellStyle name="Moneda 10 7 2" xfId="406" xr:uid="{00000000-0005-0000-0000-000054020000}"/>
    <cellStyle name="Moneda 10 8" xfId="407" xr:uid="{00000000-0005-0000-0000-000055020000}"/>
    <cellStyle name="Moneda 10 8 2" xfId="408" xr:uid="{00000000-0005-0000-0000-000056020000}"/>
    <cellStyle name="Moneda 10 9" xfId="409" xr:uid="{00000000-0005-0000-0000-000057020000}"/>
    <cellStyle name="Moneda 10 9 2" xfId="410" xr:uid="{00000000-0005-0000-0000-000058020000}"/>
    <cellStyle name="Moneda 11" xfId="411" xr:uid="{00000000-0005-0000-0000-000059020000}"/>
    <cellStyle name="Moneda 11 10" xfId="412" xr:uid="{00000000-0005-0000-0000-00005A020000}"/>
    <cellStyle name="Moneda 11 11" xfId="413" xr:uid="{00000000-0005-0000-0000-00005B020000}"/>
    <cellStyle name="Moneda 11 2" xfId="414" xr:uid="{00000000-0005-0000-0000-00005C020000}"/>
    <cellStyle name="Moneda 11 2 2" xfId="415" xr:uid="{00000000-0005-0000-0000-00005D020000}"/>
    <cellStyle name="Moneda 11 2 2 2" xfId="416" xr:uid="{00000000-0005-0000-0000-00005E020000}"/>
    <cellStyle name="Moneda 11 2 2 2 2" xfId="417" xr:uid="{00000000-0005-0000-0000-00005F020000}"/>
    <cellStyle name="Moneda 11 2 2 2 2 2" xfId="418" xr:uid="{00000000-0005-0000-0000-000060020000}"/>
    <cellStyle name="Moneda 11 2 2 2 3" xfId="419" xr:uid="{00000000-0005-0000-0000-000061020000}"/>
    <cellStyle name="Moneda 11 2 2 2 3 2" xfId="420" xr:uid="{00000000-0005-0000-0000-000062020000}"/>
    <cellStyle name="Moneda 11 2 2 2 4" xfId="421" xr:uid="{00000000-0005-0000-0000-000063020000}"/>
    <cellStyle name="Moneda 11 2 2 2 4 2" xfId="422" xr:uid="{00000000-0005-0000-0000-000064020000}"/>
    <cellStyle name="Moneda 11 2 2 2 5" xfId="423" xr:uid="{00000000-0005-0000-0000-000065020000}"/>
    <cellStyle name="Moneda 11 2 2 3" xfId="424" xr:uid="{00000000-0005-0000-0000-000066020000}"/>
    <cellStyle name="Moneda 11 2 2 3 2" xfId="425" xr:uid="{00000000-0005-0000-0000-000067020000}"/>
    <cellStyle name="Moneda 11 2 2 4" xfId="426" xr:uid="{00000000-0005-0000-0000-000068020000}"/>
    <cellStyle name="Moneda 11 2 2 4 2" xfId="427" xr:uid="{00000000-0005-0000-0000-000069020000}"/>
    <cellStyle name="Moneda 11 2 2 5" xfId="428" xr:uid="{00000000-0005-0000-0000-00006A020000}"/>
    <cellStyle name="Moneda 11 2 2 5 2" xfId="429" xr:uid="{00000000-0005-0000-0000-00006B020000}"/>
    <cellStyle name="Moneda 11 2 2 6" xfId="430" xr:uid="{00000000-0005-0000-0000-00006C020000}"/>
    <cellStyle name="Moneda 11 2 3" xfId="431" xr:uid="{00000000-0005-0000-0000-00006D020000}"/>
    <cellStyle name="Moneda 11 2 3 2" xfId="432" xr:uid="{00000000-0005-0000-0000-00006E020000}"/>
    <cellStyle name="Moneda 11 2 3 2 2" xfId="433" xr:uid="{00000000-0005-0000-0000-00006F020000}"/>
    <cellStyle name="Moneda 11 2 3 3" xfId="434" xr:uid="{00000000-0005-0000-0000-000070020000}"/>
    <cellStyle name="Moneda 11 2 3 3 2" xfId="435" xr:uid="{00000000-0005-0000-0000-000071020000}"/>
    <cellStyle name="Moneda 11 2 3 4" xfId="436" xr:uid="{00000000-0005-0000-0000-000072020000}"/>
    <cellStyle name="Moneda 11 2 3 4 2" xfId="437" xr:uid="{00000000-0005-0000-0000-000073020000}"/>
    <cellStyle name="Moneda 11 2 3 5" xfId="438" xr:uid="{00000000-0005-0000-0000-000074020000}"/>
    <cellStyle name="Moneda 11 2 4" xfId="439" xr:uid="{00000000-0005-0000-0000-000075020000}"/>
    <cellStyle name="Moneda 11 2 4 2" xfId="440" xr:uid="{00000000-0005-0000-0000-000076020000}"/>
    <cellStyle name="Moneda 11 2 5" xfId="441" xr:uid="{00000000-0005-0000-0000-000077020000}"/>
    <cellStyle name="Moneda 11 2 5 2" xfId="442" xr:uid="{00000000-0005-0000-0000-000078020000}"/>
    <cellStyle name="Moneda 11 2 6" xfId="443" xr:uid="{00000000-0005-0000-0000-000079020000}"/>
    <cellStyle name="Moneda 11 2 6 2" xfId="444" xr:uid="{00000000-0005-0000-0000-00007A020000}"/>
    <cellStyle name="Moneda 11 2 7" xfId="445" xr:uid="{00000000-0005-0000-0000-00007B020000}"/>
    <cellStyle name="Moneda 11 2 8" xfId="446" xr:uid="{00000000-0005-0000-0000-00007C020000}"/>
    <cellStyle name="Moneda 11 3" xfId="447" xr:uid="{00000000-0005-0000-0000-00007D020000}"/>
    <cellStyle name="Moneda 11 3 2" xfId="448" xr:uid="{00000000-0005-0000-0000-00007E020000}"/>
    <cellStyle name="Moneda 11 3 2 2" xfId="449" xr:uid="{00000000-0005-0000-0000-00007F020000}"/>
    <cellStyle name="Moneda 11 3 2 2 2" xfId="450" xr:uid="{00000000-0005-0000-0000-000080020000}"/>
    <cellStyle name="Moneda 11 3 2 2 2 2" xfId="451" xr:uid="{00000000-0005-0000-0000-000081020000}"/>
    <cellStyle name="Moneda 11 3 2 2 3" xfId="452" xr:uid="{00000000-0005-0000-0000-000082020000}"/>
    <cellStyle name="Moneda 11 3 2 2 3 2" xfId="453" xr:uid="{00000000-0005-0000-0000-000083020000}"/>
    <cellStyle name="Moneda 11 3 2 2 4" xfId="454" xr:uid="{00000000-0005-0000-0000-000084020000}"/>
    <cellStyle name="Moneda 11 3 2 2 4 2" xfId="455" xr:uid="{00000000-0005-0000-0000-000085020000}"/>
    <cellStyle name="Moneda 11 3 2 2 5" xfId="456" xr:uid="{00000000-0005-0000-0000-000086020000}"/>
    <cellStyle name="Moneda 11 3 2 3" xfId="457" xr:uid="{00000000-0005-0000-0000-000087020000}"/>
    <cellStyle name="Moneda 11 3 2 3 2" xfId="458" xr:uid="{00000000-0005-0000-0000-000088020000}"/>
    <cellStyle name="Moneda 11 3 2 4" xfId="459" xr:uid="{00000000-0005-0000-0000-000089020000}"/>
    <cellStyle name="Moneda 11 3 2 4 2" xfId="460" xr:uid="{00000000-0005-0000-0000-00008A020000}"/>
    <cellStyle name="Moneda 11 3 2 5" xfId="461" xr:uid="{00000000-0005-0000-0000-00008B020000}"/>
    <cellStyle name="Moneda 11 3 2 5 2" xfId="462" xr:uid="{00000000-0005-0000-0000-00008C020000}"/>
    <cellStyle name="Moneda 11 3 2 6" xfId="463" xr:uid="{00000000-0005-0000-0000-00008D020000}"/>
    <cellStyle name="Moneda 11 3 3" xfId="464" xr:uid="{00000000-0005-0000-0000-00008E020000}"/>
    <cellStyle name="Moneda 11 3 3 2" xfId="465" xr:uid="{00000000-0005-0000-0000-00008F020000}"/>
    <cellStyle name="Moneda 11 3 3 2 2" xfId="466" xr:uid="{00000000-0005-0000-0000-000090020000}"/>
    <cellStyle name="Moneda 11 3 3 3" xfId="467" xr:uid="{00000000-0005-0000-0000-000091020000}"/>
    <cellStyle name="Moneda 11 3 3 3 2" xfId="468" xr:uid="{00000000-0005-0000-0000-000092020000}"/>
    <cellStyle name="Moneda 11 3 3 4" xfId="469" xr:uid="{00000000-0005-0000-0000-000093020000}"/>
    <cellStyle name="Moneda 11 3 3 4 2" xfId="470" xr:uid="{00000000-0005-0000-0000-000094020000}"/>
    <cellStyle name="Moneda 11 3 3 5" xfId="471" xr:uid="{00000000-0005-0000-0000-000095020000}"/>
    <cellStyle name="Moneda 11 3 4" xfId="472" xr:uid="{00000000-0005-0000-0000-000096020000}"/>
    <cellStyle name="Moneda 11 3 4 2" xfId="473" xr:uid="{00000000-0005-0000-0000-000097020000}"/>
    <cellStyle name="Moneda 11 3 5" xfId="474" xr:uid="{00000000-0005-0000-0000-000098020000}"/>
    <cellStyle name="Moneda 11 3 5 2" xfId="475" xr:uid="{00000000-0005-0000-0000-000099020000}"/>
    <cellStyle name="Moneda 11 3 6" xfId="476" xr:uid="{00000000-0005-0000-0000-00009A020000}"/>
    <cellStyle name="Moneda 11 3 6 2" xfId="477" xr:uid="{00000000-0005-0000-0000-00009B020000}"/>
    <cellStyle name="Moneda 11 3 7" xfId="478" xr:uid="{00000000-0005-0000-0000-00009C020000}"/>
    <cellStyle name="Moneda 11 4" xfId="479" xr:uid="{00000000-0005-0000-0000-00009D020000}"/>
    <cellStyle name="Moneda 11 4 2" xfId="480" xr:uid="{00000000-0005-0000-0000-00009E020000}"/>
    <cellStyle name="Moneda 11 4 2 2" xfId="481" xr:uid="{00000000-0005-0000-0000-00009F020000}"/>
    <cellStyle name="Moneda 11 4 2 2 2" xfId="482" xr:uid="{00000000-0005-0000-0000-0000A0020000}"/>
    <cellStyle name="Moneda 11 4 2 2 2 2" xfId="483" xr:uid="{00000000-0005-0000-0000-0000A1020000}"/>
    <cellStyle name="Moneda 11 4 2 2 3" xfId="484" xr:uid="{00000000-0005-0000-0000-0000A2020000}"/>
    <cellStyle name="Moneda 11 4 2 2 3 2" xfId="485" xr:uid="{00000000-0005-0000-0000-0000A3020000}"/>
    <cellStyle name="Moneda 11 4 2 2 4" xfId="486" xr:uid="{00000000-0005-0000-0000-0000A4020000}"/>
    <cellStyle name="Moneda 11 4 2 2 4 2" xfId="487" xr:uid="{00000000-0005-0000-0000-0000A5020000}"/>
    <cellStyle name="Moneda 11 4 2 2 5" xfId="488" xr:uid="{00000000-0005-0000-0000-0000A6020000}"/>
    <cellStyle name="Moneda 11 4 2 3" xfId="489" xr:uid="{00000000-0005-0000-0000-0000A7020000}"/>
    <cellStyle name="Moneda 11 4 2 3 2" xfId="490" xr:uid="{00000000-0005-0000-0000-0000A8020000}"/>
    <cellStyle name="Moneda 11 4 2 4" xfId="491" xr:uid="{00000000-0005-0000-0000-0000A9020000}"/>
    <cellStyle name="Moneda 11 4 2 4 2" xfId="492" xr:uid="{00000000-0005-0000-0000-0000AA020000}"/>
    <cellStyle name="Moneda 11 4 2 5" xfId="493" xr:uid="{00000000-0005-0000-0000-0000AB020000}"/>
    <cellStyle name="Moneda 11 4 2 5 2" xfId="494" xr:uid="{00000000-0005-0000-0000-0000AC020000}"/>
    <cellStyle name="Moneda 11 4 2 6" xfId="495" xr:uid="{00000000-0005-0000-0000-0000AD020000}"/>
    <cellStyle name="Moneda 11 4 3" xfId="496" xr:uid="{00000000-0005-0000-0000-0000AE020000}"/>
    <cellStyle name="Moneda 11 4 3 2" xfId="497" xr:uid="{00000000-0005-0000-0000-0000AF020000}"/>
    <cellStyle name="Moneda 11 4 3 2 2" xfId="498" xr:uid="{00000000-0005-0000-0000-0000B0020000}"/>
    <cellStyle name="Moneda 11 4 3 3" xfId="499" xr:uid="{00000000-0005-0000-0000-0000B1020000}"/>
    <cellStyle name="Moneda 11 4 3 3 2" xfId="500" xr:uid="{00000000-0005-0000-0000-0000B2020000}"/>
    <cellStyle name="Moneda 11 4 3 4" xfId="501" xr:uid="{00000000-0005-0000-0000-0000B3020000}"/>
    <cellStyle name="Moneda 11 4 3 4 2" xfId="502" xr:uid="{00000000-0005-0000-0000-0000B4020000}"/>
    <cellStyle name="Moneda 11 4 3 5" xfId="503" xr:uid="{00000000-0005-0000-0000-0000B5020000}"/>
    <cellStyle name="Moneda 11 4 4" xfId="504" xr:uid="{00000000-0005-0000-0000-0000B6020000}"/>
    <cellStyle name="Moneda 11 4 4 2" xfId="505" xr:uid="{00000000-0005-0000-0000-0000B7020000}"/>
    <cellStyle name="Moneda 11 4 5" xfId="506" xr:uid="{00000000-0005-0000-0000-0000B8020000}"/>
    <cellStyle name="Moneda 11 4 5 2" xfId="507" xr:uid="{00000000-0005-0000-0000-0000B9020000}"/>
    <cellStyle name="Moneda 11 4 6" xfId="508" xr:uid="{00000000-0005-0000-0000-0000BA020000}"/>
    <cellStyle name="Moneda 11 4 6 2" xfId="509" xr:uid="{00000000-0005-0000-0000-0000BB020000}"/>
    <cellStyle name="Moneda 11 4 7" xfId="510" xr:uid="{00000000-0005-0000-0000-0000BC020000}"/>
    <cellStyle name="Moneda 11 5" xfId="511" xr:uid="{00000000-0005-0000-0000-0000BD020000}"/>
    <cellStyle name="Moneda 11 5 2" xfId="512" xr:uid="{00000000-0005-0000-0000-0000BE020000}"/>
    <cellStyle name="Moneda 11 5 2 2" xfId="513" xr:uid="{00000000-0005-0000-0000-0000BF020000}"/>
    <cellStyle name="Moneda 11 5 2 2 2" xfId="514" xr:uid="{00000000-0005-0000-0000-0000C0020000}"/>
    <cellStyle name="Moneda 11 5 2 3" xfId="515" xr:uid="{00000000-0005-0000-0000-0000C1020000}"/>
    <cellStyle name="Moneda 11 5 2 3 2" xfId="516" xr:uid="{00000000-0005-0000-0000-0000C2020000}"/>
    <cellStyle name="Moneda 11 5 2 4" xfId="517" xr:uid="{00000000-0005-0000-0000-0000C3020000}"/>
    <cellStyle name="Moneda 11 5 2 4 2" xfId="518" xr:uid="{00000000-0005-0000-0000-0000C4020000}"/>
    <cellStyle name="Moneda 11 5 2 5" xfId="519" xr:uid="{00000000-0005-0000-0000-0000C5020000}"/>
    <cellStyle name="Moneda 11 5 3" xfId="520" xr:uid="{00000000-0005-0000-0000-0000C6020000}"/>
    <cellStyle name="Moneda 11 5 3 2" xfId="521" xr:uid="{00000000-0005-0000-0000-0000C7020000}"/>
    <cellStyle name="Moneda 11 5 4" xfId="522" xr:uid="{00000000-0005-0000-0000-0000C8020000}"/>
    <cellStyle name="Moneda 11 5 4 2" xfId="523" xr:uid="{00000000-0005-0000-0000-0000C9020000}"/>
    <cellStyle name="Moneda 11 5 5" xfId="524" xr:uid="{00000000-0005-0000-0000-0000CA020000}"/>
    <cellStyle name="Moneda 11 5 5 2" xfId="525" xr:uid="{00000000-0005-0000-0000-0000CB020000}"/>
    <cellStyle name="Moneda 11 5 6" xfId="526" xr:uid="{00000000-0005-0000-0000-0000CC020000}"/>
    <cellStyle name="Moneda 11 6" xfId="527" xr:uid="{00000000-0005-0000-0000-0000CD020000}"/>
    <cellStyle name="Moneda 11 6 2" xfId="528" xr:uid="{00000000-0005-0000-0000-0000CE020000}"/>
    <cellStyle name="Moneda 11 6 2 2" xfId="529" xr:uid="{00000000-0005-0000-0000-0000CF020000}"/>
    <cellStyle name="Moneda 11 6 3" xfId="530" xr:uid="{00000000-0005-0000-0000-0000D0020000}"/>
    <cellStyle name="Moneda 11 6 3 2" xfId="531" xr:uid="{00000000-0005-0000-0000-0000D1020000}"/>
    <cellStyle name="Moneda 11 6 4" xfId="532" xr:uid="{00000000-0005-0000-0000-0000D2020000}"/>
    <cellStyle name="Moneda 11 6 4 2" xfId="533" xr:uid="{00000000-0005-0000-0000-0000D3020000}"/>
    <cellStyle name="Moneda 11 6 5" xfId="534" xr:uid="{00000000-0005-0000-0000-0000D4020000}"/>
    <cellStyle name="Moneda 11 7" xfId="535" xr:uid="{00000000-0005-0000-0000-0000D5020000}"/>
    <cellStyle name="Moneda 11 7 2" xfId="536" xr:uid="{00000000-0005-0000-0000-0000D6020000}"/>
    <cellStyle name="Moneda 11 8" xfId="537" xr:uid="{00000000-0005-0000-0000-0000D7020000}"/>
    <cellStyle name="Moneda 11 8 2" xfId="538" xr:uid="{00000000-0005-0000-0000-0000D8020000}"/>
    <cellStyle name="Moneda 11 9" xfId="539" xr:uid="{00000000-0005-0000-0000-0000D9020000}"/>
    <cellStyle name="Moneda 11 9 2" xfId="540" xr:uid="{00000000-0005-0000-0000-0000DA020000}"/>
    <cellStyle name="Moneda 12" xfId="541" xr:uid="{00000000-0005-0000-0000-0000DB020000}"/>
    <cellStyle name="Moneda 12 2" xfId="542" xr:uid="{00000000-0005-0000-0000-0000DC020000}"/>
    <cellStyle name="Moneda 12 2 2" xfId="543" xr:uid="{00000000-0005-0000-0000-0000DD020000}"/>
    <cellStyle name="Moneda 12 2 2 2" xfId="544" xr:uid="{00000000-0005-0000-0000-0000DE020000}"/>
    <cellStyle name="Moneda 12 2 2 2 2" xfId="545" xr:uid="{00000000-0005-0000-0000-0000DF020000}"/>
    <cellStyle name="Moneda 12 2 2 2 2 2" xfId="546" xr:uid="{00000000-0005-0000-0000-0000E0020000}"/>
    <cellStyle name="Moneda 12 2 2 2 3" xfId="547" xr:uid="{00000000-0005-0000-0000-0000E1020000}"/>
    <cellStyle name="Moneda 12 2 2 2 3 2" xfId="548" xr:uid="{00000000-0005-0000-0000-0000E2020000}"/>
    <cellStyle name="Moneda 12 2 2 2 4" xfId="549" xr:uid="{00000000-0005-0000-0000-0000E3020000}"/>
    <cellStyle name="Moneda 12 2 2 2 4 2" xfId="550" xr:uid="{00000000-0005-0000-0000-0000E4020000}"/>
    <cellStyle name="Moneda 12 2 2 2 5" xfId="551" xr:uid="{00000000-0005-0000-0000-0000E5020000}"/>
    <cellStyle name="Moneda 12 2 2 3" xfId="552" xr:uid="{00000000-0005-0000-0000-0000E6020000}"/>
    <cellStyle name="Moneda 12 2 2 3 2" xfId="553" xr:uid="{00000000-0005-0000-0000-0000E7020000}"/>
    <cellStyle name="Moneda 12 2 2 4" xfId="554" xr:uid="{00000000-0005-0000-0000-0000E8020000}"/>
    <cellStyle name="Moneda 12 2 2 4 2" xfId="555" xr:uid="{00000000-0005-0000-0000-0000E9020000}"/>
    <cellStyle name="Moneda 12 2 2 5" xfId="556" xr:uid="{00000000-0005-0000-0000-0000EA020000}"/>
    <cellStyle name="Moneda 12 2 2 5 2" xfId="557" xr:uid="{00000000-0005-0000-0000-0000EB020000}"/>
    <cellStyle name="Moneda 12 2 2 6" xfId="558" xr:uid="{00000000-0005-0000-0000-0000EC020000}"/>
    <cellStyle name="Moneda 12 2 3" xfId="559" xr:uid="{00000000-0005-0000-0000-0000ED020000}"/>
    <cellStyle name="Moneda 12 2 3 2" xfId="560" xr:uid="{00000000-0005-0000-0000-0000EE020000}"/>
    <cellStyle name="Moneda 12 2 3 2 2" xfId="561" xr:uid="{00000000-0005-0000-0000-0000EF020000}"/>
    <cellStyle name="Moneda 12 2 3 3" xfId="562" xr:uid="{00000000-0005-0000-0000-0000F0020000}"/>
    <cellStyle name="Moneda 12 2 3 3 2" xfId="563" xr:uid="{00000000-0005-0000-0000-0000F1020000}"/>
    <cellStyle name="Moneda 12 2 3 4" xfId="564" xr:uid="{00000000-0005-0000-0000-0000F2020000}"/>
    <cellStyle name="Moneda 12 2 3 4 2" xfId="565" xr:uid="{00000000-0005-0000-0000-0000F3020000}"/>
    <cellStyle name="Moneda 12 2 3 5" xfId="566" xr:uid="{00000000-0005-0000-0000-0000F4020000}"/>
    <cellStyle name="Moneda 12 2 4" xfId="567" xr:uid="{00000000-0005-0000-0000-0000F5020000}"/>
    <cellStyle name="Moneda 12 2 4 2" xfId="568" xr:uid="{00000000-0005-0000-0000-0000F6020000}"/>
    <cellStyle name="Moneda 12 2 5" xfId="569" xr:uid="{00000000-0005-0000-0000-0000F7020000}"/>
    <cellStyle name="Moneda 12 2 5 2" xfId="570" xr:uid="{00000000-0005-0000-0000-0000F8020000}"/>
    <cellStyle name="Moneda 12 2 6" xfId="571" xr:uid="{00000000-0005-0000-0000-0000F9020000}"/>
    <cellStyle name="Moneda 12 2 6 2" xfId="572" xr:uid="{00000000-0005-0000-0000-0000FA020000}"/>
    <cellStyle name="Moneda 12 2 7" xfId="573" xr:uid="{00000000-0005-0000-0000-0000FB020000}"/>
    <cellStyle name="Moneda 12 2 8" xfId="574" xr:uid="{00000000-0005-0000-0000-0000FC020000}"/>
    <cellStyle name="Moneda 12 3" xfId="575" xr:uid="{00000000-0005-0000-0000-0000FD020000}"/>
    <cellStyle name="Moneda 12 3 2" xfId="576" xr:uid="{00000000-0005-0000-0000-0000FE020000}"/>
    <cellStyle name="Moneda 12 3 2 2" xfId="577" xr:uid="{00000000-0005-0000-0000-0000FF020000}"/>
    <cellStyle name="Moneda 12 3 2 2 2" xfId="578" xr:uid="{00000000-0005-0000-0000-000000030000}"/>
    <cellStyle name="Moneda 12 3 2 3" xfId="579" xr:uid="{00000000-0005-0000-0000-000001030000}"/>
    <cellStyle name="Moneda 12 3 2 3 2" xfId="580" xr:uid="{00000000-0005-0000-0000-000002030000}"/>
    <cellStyle name="Moneda 12 3 2 4" xfId="581" xr:uid="{00000000-0005-0000-0000-000003030000}"/>
    <cellStyle name="Moneda 12 3 2 4 2" xfId="582" xr:uid="{00000000-0005-0000-0000-000004030000}"/>
    <cellStyle name="Moneda 12 3 2 5" xfId="583" xr:uid="{00000000-0005-0000-0000-000005030000}"/>
    <cellStyle name="Moneda 12 3 3" xfId="584" xr:uid="{00000000-0005-0000-0000-000006030000}"/>
    <cellStyle name="Moneda 12 3 3 2" xfId="585" xr:uid="{00000000-0005-0000-0000-000007030000}"/>
    <cellStyle name="Moneda 12 3 4" xfId="586" xr:uid="{00000000-0005-0000-0000-000008030000}"/>
    <cellStyle name="Moneda 12 3 4 2" xfId="587" xr:uid="{00000000-0005-0000-0000-000009030000}"/>
    <cellStyle name="Moneda 12 3 5" xfId="588" xr:uid="{00000000-0005-0000-0000-00000A030000}"/>
    <cellStyle name="Moneda 12 3 5 2" xfId="589" xr:uid="{00000000-0005-0000-0000-00000B030000}"/>
    <cellStyle name="Moneda 12 3 6" xfId="590" xr:uid="{00000000-0005-0000-0000-00000C030000}"/>
    <cellStyle name="Moneda 12 4" xfId="591" xr:uid="{00000000-0005-0000-0000-00000D030000}"/>
    <cellStyle name="Moneda 12 4 2" xfId="592" xr:uid="{00000000-0005-0000-0000-00000E030000}"/>
    <cellStyle name="Moneda 12 4 2 2" xfId="593" xr:uid="{00000000-0005-0000-0000-00000F030000}"/>
    <cellStyle name="Moneda 12 4 3" xfId="594" xr:uid="{00000000-0005-0000-0000-000010030000}"/>
    <cellStyle name="Moneda 12 4 3 2" xfId="595" xr:uid="{00000000-0005-0000-0000-000011030000}"/>
    <cellStyle name="Moneda 12 4 4" xfId="596" xr:uid="{00000000-0005-0000-0000-000012030000}"/>
    <cellStyle name="Moneda 12 4 4 2" xfId="597" xr:uid="{00000000-0005-0000-0000-000013030000}"/>
    <cellStyle name="Moneda 12 4 5" xfId="598" xr:uid="{00000000-0005-0000-0000-000014030000}"/>
    <cellStyle name="Moneda 12 5" xfId="599" xr:uid="{00000000-0005-0000-0000-000015030000}"/>
    <cellStyle name="Moneda 12 5 2" xfId="600" xr:uid="{00000000-0005-0000-0000-000016030000}"/>
    <cellStyle name="Moneda 12 6" xfId="601" xr:uid="{00000000-0005-0000-0000-000017030000}"/>
    <cellStyle name="Moneda 12 6 2" xfId="602" xr:uid="{00000000-0005-0000-0000-000018030000}"/>
    <cellStyle name="Moneda 12 7" xfId="603" xr:uid="{00000000-0005-0000-0000-000019030000}"/>
    <cellStyle name="Moneda 12 7 2" xfId="604" xr:uid="{00000000-0005-0000-0000-00001A030000}"/>
    <cellStyle name="Moneda 12 8" xfId="605" xr:uid="{00000000-0005-0000-0000-00001B030000}"/>
    <cellStyle name="Moneda 12 9" xfId="606" xr:uid="{00000000-0005-0000-0000-00001C030000}"/>
    <cellStyle name="Moneda 13" xfId="607" xr:uid="{00000000-0005-0000-0000-00001D030000}"/>
    <cellStyle name="Moneda 13 10" xfId="608" xr:uid="{00000000-0005-0000-0000-00001E030000}"/>
    <cellStyle name="Moneda 13 2" xfId="609" xr:uid="{00000000-0005-0000-0000-00001F030000}"/>
    <cellStyle name="Moneda 13 2 2" xfId="610" xr:uid="{00000000-0005-0000-0000-000020030000}"/>
    <cellStyle name="Moneda 13 2 2 2" xfId="611" xr:uid="{00000000-0005-0000-0000-000021030000}"/>
    <cellStyle name="Moneda 13 2 2 2 2" xfId="612" xr:uid="{00000000-0005-0000-0000-000022030000}"/>
    <cellStyle name="Moneda 13 2 2 2 2 2" xfId="613" xr:uid="{00000000-0005-0000-0000-000023030000}"/>
    <cellStyle name="Moneda 13 2 2 2 3" xfId="614" xr:uid="{00000000-0005-0000-0000-000024030000}"/>
    <cellStyle name="Moneda 13 2 2 2 3 2" xfId="615" xr:uid="{00000000-0005-0000-0000-000025030000}"/>
    <cellStyle name="Moneda 13 2 2 2 4" xfId="616" xr:uid="{00000000-0005-0000-0000-000026030000}"/>
    <cellStyle name="Moneda 13 2 2 2 4 2" xfId="617" xr:uid="{00000000-0005-0000-0000-000027030000}"/>
    <cellStyle name="Moneda 13 2 2 2 5" xfId="618" xr:uid="{00000000-0005-0000-0000-000028030000}"/>
    <cellStyle name="Moneda 13 2 2 3" xfId="619" xr:uid="{00000000-0005-0000-0000-000029030000}"/>
    <cellStyle name="Moneda 13 2 2 3 2" xfId="620" xr:uid="{00000000-0005-0000-0000-00002A030000}"/>
    <cellStyle name="Moneda 13 2 2 4" xfId="621" xr:uid="{00000000-0005-0000-0000-00002B030000}"/>
    <cellStyle name="Moneda 13 2 2 4 2" xfId="622" xr:uid="{00000000-0005-0000-0000-00002C030000}"/>
    <cellStyle name="Moneda 13 2 2 5" xfId="623" xr:uid="{00000000-0005-0000-0000-00002D030000}"/>
    <cellStyle name="Moneda 13 2 2 5 2" xfId="624" xr:uid="{00000000-0005-0000-0000-00002E030000}"/>
    <cellStyle name="Moneda 13 2 2 6" xfId="625" xr:uid="{00000000-0005-0000-0000-00002F030000}"/>
    <cellStyle name="Moneda 13 2 3" xfId="626" xr:uid="{00000000-0005-0000-0000-000030030000}"/>
    <cellStyle name="Moneda 13 2 3 2" xfId="627" xr:uid="{00000000-0005-0000-0000-000031030000}"/>
    <cellStyle name="Moneda 13 2 3 2 2" xfId="628" xr:uid="{00000000-0005-0000-0000-000032030000}"/>
    <cellStyle name="Moneda 13 2 3 3" xfId="629" xr:uid="{00000000-0005-0000-0000-000033030000}"/>
    <cellStyle name="Moneda 13 2 3 3 2" xfId="630" xr:uid="{00000000-0005-0000-0000-000034030000}"/>
    <cellStyle name="Moneda 13 2 3 4" xfId="631" xr:uid="{00000000-0005-0000-0000-000035030000}"/>
    <cellStyle name="Moneda 13 2 3 4 2" xfId="632" xr:uid="{00000000-0005-0000-0000-000036030000}"/>
    <cellStyle name="Moneda 13 2 3 5" xfId="633" xr:uid="{00000000-0005-0000-0000-000037030000}"/>
    <cellStyle name="Moneda 13 2 4" xfId="634" xr:uid="{00000000-0005-0000-0000-000038030000}"/>
    <cellStyle name="Moneda 13 2 4 2" xfId="635" xr:uid="{00000000-0005-0000-0000-000039030000}"/>
    <cellStyle name="Moneda 13 2 5" xfId="636" xr:uid="{00000000-0005-0000-0000-00003A030000}"/>
    <cellStyle name="Moneda 13 2 5 2" xfId="637" xr:uid="{00000000-0005-0000-0000-00003B030000}"/>
    <cellStyle name="Moneda 13 2 6" xfId="638" xr:uid="{00000000-0005-0000-0000-00003C030000}"/>
    <cellStyle name="Moneda 13 2 6 2" xfId="639" xr:uid="{00000000-0005-0000-0000-00003D030000}"/>
    <cellStyle name="Moneda 13 2 7" xfId="640" xr:uid="{00000000-0005-0000-0000-00003E030000}"/>
    <cellStyle name="Moneda 13 2 8" xfId="641" xr:uid="{00000000-0005-0000-0000-00003F030000}"/>
    <cellStyle name="Moneda 13 3" xfId="642" xr:uid="{00000000-0005-0000-0000-000040030000}"/>
    <cellStyle name="Moneda 13 3 2" xfId="643" xr:uid="{00000000-0005-0000-0000-000041030000}"/>
    <cellStyle name="Moneda 13 3 2 2" xfId="644" xr:uid="{00000000-0005-0000-0000-000042030000}"/>
    <cellStyle name="Moneda 13 3 2 2 2" xfId="645" xr:uid="{00000000-0005-0000-0000-000043030000}"/>
    <cellStyle name="Moneda 13 3 2 3" xfId="646" xr:uid="{00000000-0005-0000-0000-000044030000}"/>
    <cellStyle name="Moneda 13 3 2 3 2" xfId="647" xr:uid="{00000000-0005-0000-0000-000045030000}"/>
    <cellStyle name="Moneda 13 3 2 4" xfId="648" xr:uid="{00000000-0005-0000-0000-000046030000}"/>
    <cellStyle name="Moneda 13 3 2 4 2" xfId="649" xr:uid="{00000000-0005-0000-0000-000047030000}"/>
    <cellStyle name="Moneda 13 3 2 5" xfId="650" xr:uid="{00000000-0005-0000-0000-000048030000}"/>
    <cellStyle name="Moneda 13 3 3" xfId="651" xr:uid="{00000000-0005-0000-0000-000049030000}"/>
    <cellStyle name="Moneda 13 3 3 2" xfId="652" xr:uid="{00000000-0005-0000-0000-00004A030000}"/>
    <cellStyle name="Moneda 13 3 4" xfId="653" xr:uid="{00000000-0005-0000-0000-00004B030000}"/>
    <cellStyle name="Moneda 13 3 4 2" xfId="654" xr:uid="{00000000-0005-0000-0000-00004C030000}"/>
    <cellStyle name="Moneda 13 3 5" xfId="655" xr:uid="{00000000-0005-0000-0000-00004D030000}"/>
    <cellStyle name="Moneda 13 3 5 2" xfId="656" xr:uid="{00000000-0005-0000-0000-00004E030000}"/>
    <cellStyle name="Moneda 13 3 6" xfId="657" xr:uid="{00000000-0005-0000-0000-00004F030000}"/>
    <cellStyle name="Moneda 13 4" xfId="658" xr:uid="{00000000-0005-0000-0000-000050030000}"/>
    <cellStyle name="Moneda 13 4 2" xfId="659" xr:uid="{00000000-0005-0000-0000-000051030000}"/>
    <cellStyle name="Moneda 13 4 2 2" xfId="660" xr:uid="{00000000-0005-0000-0000-000052030000}"/>
    <cellStyle name="Moneda 13 4 2 2 2" xfId="2934" xr:uid="{00000000-0005-0000-0000-000053030000}"/>
    <cellStyle name="Moneda 13 4 2 3" xfId="2933" xr:uid="{00000000-0005-0000-0000-000054030000}"/>
    <cellStyle name="Moneda 13 4 3" xfId="661" xr:uid="{00000000-0005-0000-0000-000055030000}"/>
    <cellStyle name="Moneda 13 4 3 2" xfId="662" xr:uid="{00000000-0005-0000-0000-000056030000}"/>
    <cellStyle name="Moneda 13 4 3 2 2" xfId="2936" xr:uid="{00000000-0005-0000-0000-000057030000}"/>
    <cellStyle name="Moneda 13 4 3 3" xfId="2935" xr:uid="{00000000-0005-0000-0000-000058030000}"/>
    <cellStyle name="Moneda 13 4 4" xfId="663" xr:uid="{00000000-0005-0000-0000-000059030000}"/>
    <cellStyle name="Moneda 13 4 4 2" xfId="664" xr:uid="{00000000-0005-0000-0000-00005A030000}"/>
    <cellStyle name="Moneda 13 4 4 2 2" xfId="2938" xr:uid="{00000000-0005-0000-0000-00005B030000}"/>
    <cellStyle name="Moneda 13 4 4 3" xfId="2937" xr:uid="{00000000-0005-0000-0000-00005C030000}"/>
    <cellStyle name="Moneda 13 4 5" xfId="665" xr:uid="{00000000-0005-0000-0000-00005D030000}"/>
    <cellStyle name="Moneda 13 4 5 2" xfId="2939" xr:uid="{00000000-0005-0000-0000-00005E030000}"/>
    <cellStyle name="Moneda 13 4 6" xfId="2932" xr:uid="{00000000-0005-0000-0000-00005F030000}"/>
    <cellStyle name="Moneda 13 5" xfId="666" xr:uid="{00000000-0005-0000-0000-000060030000}"/>
    <cellStyle name="Moneda 13 5 2" xfId="667" xr:uid="{00000000-0005-0000-0000-000061030000}"/>
    <cellStyle name="Moneda 13 5 2 2" xfId="668" xr:uid="{00000000-0005-0000-0000-000062030000}"/>
    <cellStyle name="Moneda 13 5 3" xfId="669" xr:uid="{00000000-0005-0000-0000-000063030000}"/>
    <cellStyle name="Moneda 13 5 3 2" xfId="670" xr:uid="{00000000-0005-0000-0000-000064030000}"/>
    <cellStyle name="Moneda 13 5 4" xfId="671" xr:uid="{00000000-0005-0000-0000-000065030000}"/>
    <cellStyle name="Moneda 13 5 4 2" xfId="672" xr:uid="{00000000-0005-0000-0000-000066030000}"/>
    <cellStyle name="Moneda 13 5 5" xfId="673" xr:uid="{00000000-0005-0000-0000-000067030000}"/>
    <cellStyle name="Moneda 13 6" xfId="674" xr:uid="{00000000-0005-0000-0000-000068030000}"/>
    <cellStyle name="Moneda 13 6 2" xfId="675" xr:uid="{00000000-0005-0000-0000-000069030000}"/>
    <cellStyle name="Moneda 13 7" xfId="676" xr:uid="{00000000-0005-0000-0000-00006A030000}"/>
    <cellStyle name="Moneda 13 7 2" xfId="677" xr:uid="{00000000-0005-0000-0000-00006B030000}"/>
    <cellStyle name="Moneda 13 8" xfId="678" xr:uid="{00000000-0005-0000-0000-00006C030000}"/>
    <cellStyle name="Moneda 13 8 2" xfId="679" xr:uid="{00000000-0005-0000-0000-00006D030000}"/>
    <cellStyle name="Moneda 13 9" xfId="680" xr:uid="{00000000-0005-0000-0000-00006E030000}"/>
    <cellStyle name="Moneda 14" xfId="681" xr:uid="{00000000-0005-0000-0000-00006F030000}"/>
    <cellStyle name="Moneda 14 2" xfId="682" xr:uid="{00000000-0005-0000-0000-000070030000}"/>
    <cellStyle name="Moneda 14 2 2" xfId="683" xr:uid="{00000000-0005-0000-0000-000071030000}"/>
    <cellStyle name="Moneda 14 2 2 2" xfId="684" xr:uid="{00000000-0005-0000-0000-000072030000}"/>
    <cellStyle name="Moneda 14 2 2 2 2" xfId="685" xr:uid="{00000000-0005-0000-0000-000073030000}"/>
    <cellStyle name="Moneda 14 2 2 2 2 2" xfId="686" xr:uid="{00000000-0005-0000-0000-000074030000}"/>
    <cellStyle name="Moneda 14 2 2 2 3" xfId="687" xr:uid="{00000000-0005-0000-0000-000075030000}"/>
    <cellStyle name="Moneda 14 2 2 2 3 2" xfId="688" xr:uid="{00000000-0005-0000-0000-000076030000}"/>
    <cellStyle name="Moneda 14 2 2 2 4" xfId="689" xr:uid="{00000000-0005-0000-0000-000077030000}"/>
    <cellStyle name="Moneda 14 2 2 2 4 2" xfId="690" xr:uid="{00000000-0005-0000-0000-000078030000}"/>
    <cellStyle name="Moneda 14 2 2 2 5" xfId="691" xr:uid="{00000000-0005-0000-0000-000079030000}"/>
    <cellStyle name="Moneda 14 2 2 3" xfId="692" xr:uid="{00000000-0005-0000-0000-00007A030000}"/>
    <cellStyle name="Moneda 14 2 2 3 2" xfId="693" xr:uid="{00000000-0005-0000-0000-00007B030000}"/>
    <cellStyle name="Moneda 14 2 2 4" xfId="694" xr:uid="{00000000-0005-0000-0000-00007C030000}"/>
    <cellStyle name="Moneda 14 2 2 4 2" xfId="695" xr:uid="{00000000-0005-0000-0000-00007D030000}"/>
    <cellStyle name="Moneda 14 2 2 5" xfId="696" xr:uid="{00000000-0005-0000-0000-00007E030000}"/>
    <cellStyle name="Moneda 14 2 2 5 2" xfId="697" xr:uid="{00000000-0005-0000-0000-00007F030000}"/>
    <cellStyle name="Moneda 14 2 2 6" xfId="698" xr:uid="{00000000-0005-0000-0000-000080030000}"/>
    <cellStyle name="Moneda 14 2 3" xfId="699" xr:uid="{00000000-0005-0000-0000-000081030000}"/>
    <cellStyle name="Moneda 14 2 3 2" xfId="700" xr:uid="{00000000-0005-0000-0000-000082030000}"/>
    <cellStyle name="Moneda 14 2 3 2 2" xfId="701" xr:uid="{00000000-0005-0000-0000-000083030000}"/>
    <cellStyle name="Moneda 14 2 3 3" xfId="702" xr:uid="{00000000-0005-0000-0000-000084030000}"/>
    <cellStyle name="Moneda 14 2 3 3 2" xfId="703" xr:uid="{00000000-0005-0000-0000-000085030000}"/>
    <cellStyle name="Moneda 14 2 3 4" xfId="704" xr:uid="{00000000-0005-0000-0000-000086030000}"/>
    <cellStyle name="Moneda 14 2 3 4 2" xfId="705" xr:uid="{00000000-0005-0000-0000-000087030000}"/>
    <cellStyle name="Moneda 14 2 3 5" xfId="706" xr:uid="{00000000-0005-0000-0000-000088030000}"/>
    <cellStyle name="Moneda 14 2 4" xfId="707" xr:uid="{00000000-0005-0000-0000-000089030000}"/>
    <cellStyle name="Moneda 14 2 4 2" xfId="708" xr:uid="{00000000-0005-0000-0000-00008A030000}"/>
    <cellStyle name="Moneda 14 2 5" xfId="709" xr:uid="{00000000-0005-0000-0000-00008B030000}"/>
    <cellStyle name="Moneda 14 2 5 2" xfId="710" xr:uid="{00000000-0005-0000-0000-00008C030000}"/>
    <cellStyle name="Moneda 14 2 6" xfId="711" xr:uid="{00000000-0005-0000-0000-00008D030000}"/>
    <cellStyle name="Moneda 14 2 6 2" xfId="712" xr:uid="{00000000-0005-0000-0000-00008E030000}"/>
    <cellStyle name="Moneda 14 2 7" xfId="713" xr:uid="{00000000-0005-0000-0000-00008F030000}"/>
    <cellStyle name="Moneda 14 2 8" xfId="714" xr:uid="{00000000-0005-0000-0000-000090030000}"/>
    <cellStyle name="Moneda 14 3" xfId="715" xr:uid="{00000000-0005-0000-0000-000091030000}"/>
    <cellStyle name="Moneda 14 3 2" xfId="716" xr:uid="{00000000-0005-0000-0000-000092030000}"/>
    <cellStyle name="Moneda 14 3 2 2" xfId="717" xr:uid="{00000000-0005-0000-0000-000093030000}"/>
    <cellStyle name="Moneda 14 3 2 2 2" xfId="718" xr:uid="{00000000-0005-0000-0000-000094030000}"/>
    <cellStyle name="Moneda 14 3 2 3" xfId="719" xr:uid="{00000000-0005-0000-0000-000095030000}"/>
    <cellStyle name="Moneda 14 3 2 3 2" xfId="720" xr:uid="{00000000-0005-0000-0000-000096030000}"/>
    <cellStyle name="Moneda 14 3 2 4" xfId="721" xr:uid="{00000000-0005-0000-0000-000097030000}"/>
    <cellStyle name="Moneda 14 3 2 4 2" xfId="722" xr:uid="{00000000-0005-0000-0000-000098030000}"/>
    <cellStyle name="Moneda 14 3 2 5" xfId="723" xr:uid="{00000000-0005-0000-0000-000099030000}"/>
    <cellStyle name="Moneda 14 3 3" xfId="724" xr:uid="{00000000-0005-0000-0000-00009A030000}"/>
    <cellStyle name="Moneda 14 3 3 2" xfId="725" xr:uid="{00000000-0005-0000-0000-00009B030000}"/>
    <cellStyle name="Moneda 14 3 4" xfId="726" xr:uid="{00000000-0005-0000-0000-00009C030000}"/>
    <cellStyle name="Moneda 14 3 4 2" xfId="727" xr:uid="{00000000-0005-0000-0000-00009D030000}"/>
    <cellStyle name="Moneda 14 3 5" xfId="728" xr:uid="{00000000-0005-0000-0000-00009E030000}"/>
    <cellStyle name="Moneda 14 3 5 2" xfId="729" xr:uid="{00000000-0005-0000-0000-00009F030000}"/>
    <cellStyle name="Moneda 14 3 6" xfId="730" xr:uid="{00000000-0005-0000-0000-0000A0030000}"/>
    <cellStyle name="Moneda 14 4" xfId="731" xr:uid="{00000000-0005-0000-0000-0000A1030000}"/>
    <cellStyle name="Moneda 14 4 2" xfId="732" xr:uid="{00000000-0005-0000-0000-0000A2030000}"/>
    <cellStyle name="Moneda 14 4 2 2" xfId="733" xr:uid="{00000000-0005-0000-0000-0000A3030000}"/>
    <cellStyle name="Moneda 14 4 3" xfId="734" xr:uid="{00000000-0005-0000-0000-0000A4030000}"/>
    <cellStyle name="Moneda 14 4 3 2" xfId="735" xr:uid="{00000000-0005-0000-0000-0000A5030000}"/>
    <cellStyle name="Moneda 14 4 4" xfId="736" xr:uid="{00000000-0005-0000-0000-0000A6030000}"/>
    <cellStyle name="Moneda 14 4 4 2" xfId="737" xr:uid="{00000000-0005-0000-0000-0000A7030000}"/>
    <cellStyle name="Moneda 14 4 5" xfId="738" xr:uid="{00000000-0005-0000-0000-0000A8030000}"/>
    <cellStyle name="Moneda 14 5" xfId="739" xr:uid="{00000000-0005-0000-0000-0000A9030000}"/>
    <cellStyle name="Moneda 14 5 2" xfId="740" xr:uid="{00000000-0005-0000-0000-0000AA030000}"/>
    <cellStyle name="Moneda 14 6" xfId="741" xr:uid="{00000000-0005-0000-0000-0000AB030000}"/>
    <cellStyle name="Moneda 14 6 2" xfId="742" xr:uid="{00000000-0005-0000-0000-0000AC030000}"/>
    <cellStyle name="Moneda 14 7" xfId="743" xr:uid="{00000000-0005-0000-0000-0000AD030000}"/>
    <cellStyle name="Moneda 14 7 2" xfId="744" xr:uid="{00000000-0005-0000-0000-0000AE030000}"/>
    <cellStyle name="Moneda 14 8" xfId="745" xr:uid="{00000000-0005-0000-0000-0000AF030000}"/>
    <cellStyle name="Moneda 14 9" xfId="746" xr:uid="{00000000-0005-0000-0000-0000B0030000}"/>
    <cellStyle name="Moneda 15" xfId="747" xr:uid="{00000000-0005-0000-0000-0000B1030000}"/>
    <cellStyle name="Moneda 15 2" xfId="748" xr:uid="{00000000-0005-0000-0000-0000B2030000}"/>
    <cellStyle name="Moneda 15 2 2" xfId="749" xr:uid="{00000000-0005-0000-0000-0000B3030000}"/>
    <cellStyle name="Moneda 15 2 2 2" xfId="750" xr:uid="{00000000-0005-0000-0000-0000B4030000}"/>
    <cellStyle name="Moneda 15 2 2 2 2" xfId="751" xr:uid="{00000000-0005-0000-0000-0000B5030000}"/>
    <cellStyle name="Moneda 15 2 2 2 2 2" xfId="752" xr:uid="{00000000-0005-0000-0000-0000B6030000}"/>
    <cellStyle name="Moneda 15 2 2 2 3" xfId="753" xr:uid="{00000000-0005-0000-0000-0000B7030000}"/>
    <cellStyle name="Moneda 15 2 2 2 3 2" xfId="754" xr:uid="{00000000-0005-0000-0000-0000B8030000}"/>
    <cellStyle name="Moneda 15 2 2 2 4" xfId="755" xr:uid="{00000000-0005-0000-0000-0000B9030000}"/>
    <cellStyle name="Moneda 15 2 2 2 4 2" xfId="756" xr:uid="{00000000-0005-0000-0000-0000BA030000}"/>
    <cellStyle name="Moneda 15 2 2 2 5" xfId="757" xr:uid="{00000000-0005-0000-0000-0000BB030000}"/>
    <cellStyle name="Moneda 15 2 2 3" xfId="758" xr:uid="{00000000-0005-0000-0000-0000BC030000}"/>
    <cellStyle name="Moneda 15 2 2 3 2" xfId="759" xr:uid="{00000000-0005-0000-0000-0000BD030000}"/>
    <cellStyle name="Moneda 15 2 2 4" xfId="760" xr:uid="{00000000-0005-0000-0000-0000BE030000}"/>
    <cellStyle name="Moneda 15 2 2 4 2" xfId="761" xr:uid="{00000000-0005-0000-0000-0000BF030000}"/>
    <cellStyle name="Moneda 15 2 2 5" xfId="762" xr:uid="{00000000-0005-0000-0000-0000C0030000}"/>
    <cellStyle name="Moneda 15 2 2 5 2" xfId="763" xr:uid="{00000000-0005-0000-0000-0000C1030000}"/>
    <cellStyle name="Moneda 15 2 2 6" xfId="764" xr:uid="{00000000-0005-0000-0000-0000C2030000}"/>
    <cellStyle name="Moneda 15 2 3" xfId="765" xr:uid="{00000000-0005-0000-0000-0000C3030000}"/>
    <cellStyle name="Moneda 15 2 3 2" xfId="766" xr:uid="{00000000-0005-0000-0000-0000C4030000}"/>
    <cellStyle name="Moneda 15 2 3 2 2" xfId="767" xr:uid="{00000000-0005-0000-0000-0000C5030000}"/>
    <cellStyle name="Moneda 15 2 3 3" xfId="768" xr:uid="{00000000-0005-0000-0000-0000C6030000}"/>
    <cellStyle name="Moneda 15 2 3 3 2" xfId="769" xr:uid="{00000000-0005-0000-0000-0000C7030000}"/>
    <cellStyle name="Moneda 15 2 3 4" xfId="770" xr:uid="{00000000-0005-0000-0000-0000C8030000}"/>
    <cellStyle name="Moneda 15 2 3 4 2" xfId="771" xr:uid="{00000000-0005-0000-0000-0000C9030000}"/>
    <cellStyle name="Moneda 15 2 3 5" xfId="772" xr:uid="{00000000-0005-0000-0000-0000CA030000}"/>
    <cellStyle name="Moneda 15 2 4" xfId="773" xr:uid="{00000000-0005-0000-0000-0000CB030000}"/>
    <cellStyle name="Moneda 15 2 4 2" xfId="774" xr:uid="{00000000-0005-0000-0000-0000CC030000}"/>
    <cellStyle name="Moneda 15 2 5" xfId="775" xr:uid="{00000000-0005-0000-0000-0000CD030000}"/>
    <cellStyle name="Moneda 15 2 5 2" xfId="776" xr:uid="{00000000-0005-0000-0000-0000CE030000}"/>
    <cellStyle name="Moneda 15 2 6" xfId="777" xr:uid="{00000000-0005-0000-0000-0000CF030000}"/>
    <cellStyle name="Moneda 15 2 6 2" xfId="778" xr:uid="{00000000-0005-0000-0000-0000D0030000}"/>
    <cellStyle name="Moneda 15 2 7" xfId="779" xr:uid="{00000000-0005-0000-0000-0000D1030000}"/>
    <cellStyle name="Moneda 15 2 8" xfId="780" xr:uid="{00000000-0005-0000-0000-0000D2030000}"/>
    <cellStyle name="Moneda 15 3" xfId="781" xr:uid="{00000000-0005-0000-0000-0000D3030000}"/>
    <cellStyle name="Moneda 15 3 2" xfId="782" xr:uid="{00000000-0005-0000-0000-0000D4030000}"/>
    <cellStyle name="Moneda 15 3 2 2" xfId="783" xr:uid="{00000000-0005-0000-0000-0000D5030000}"/>
    <cellStyle name="Moneda 15 3 2 2 2" xfId="784" xr:uid="{00000000-0005-0000-0000-0000D6030000}"/>
    <cellStyle name="Moneda 15 3 2 3" xfId="785" xr:uid="{00000000-0005-0000-0000-0000D7030000}"/>
    <cellStyle name="Moneda 15 3 2 3 2" xfId="786" xr:uid="{00000000-0005-0000-0000-0000D8030000}"/>
    <cellStyle name="Moneda 15 3 2 4" xfId="787" xr:uid="{00000000-0005-0000-0000-0000D9030000}"/>
    <cellStyle name="Moneda 15 3 2 4 2" xfId="788" xr:uid="{00000000-0005-0000-0000-0000DA030000}"/>
    <cellStyle name="Moneda 15 3 2 5" xfId="789" xr:uid="{00000000-0005-0000-0000-0000DB030000}"/>
    <cellStyle name="Moneda 15 3 3" xfId="790" xr:uid="{00000000-0005-0000-0000-0000DC030000}"/>
    <cellStyle name="Moneda 15 3 3 2" xfId="791" xr:uid="{00000000-0005-0000-0000-0000DD030000}"/>
    <cellStyle name="Moneda 15 3 4" xfId="792" xr:uid="{00000000-0005-0000-0000-0000DE030000}"/>
    <cellStyle name="Moneda 15 3 4 2" xfId="793" xr:uid="{00000000-0005-0000-0000-0000DF030000}"/>
    <cellStyle name="Moneda 15 3 5" xfId="794" xr:uid="{00000000-0005-0000-0000-0000E0030000}"/>
    <cellStyle name="Moneda 15 3 5 2" xfId="795" xr:uid="{00000000-0005-0000-0000-0000E1030000}"/>
    <cellStyle name="Moneda 15 3 6" xfId="796" xr:uid="{00000000-0005-0000-0000-0000E2030000}"/>
    <cellStyle name="Moneda 15 4" xfId="797" xr:uid="{00000000-0005-0000-0000-0000E3030000}"/>
    <cellStyle name="Moneda 15 4 2" xfId="798" xr:uid="{00000000-0005-0000-0000-0000E4030000}"/>
    <cellStyle name="Moneda 15 4 2 2" xfId="799" xr:uid="{00000000-0005-0000-0000-0000E5030000}"/>
    <cellStyle name="Moneda 15 4 3" xfId="800" xr:uid="{00000000-0005-0000-0000-0000E6030000}"/>
    <cellStyle name="Moneda 15 4 3 2" xfId="801" xr:uid="{00000000-0005-0000-0000-0000E7030000}"/>
    <cellStyle name="Moneda 15 4 4" xfId="802" xr:uid="{00000000-0005-0000-0000-0000E8030000}"/>
    <cellStyle name="Moneda 15 4 4 2" xfId="803" xr:uid="{00000000-0005-0000-0000-0000E9030000}"/>
    <cellStyle name="Moneda 15 4 5" xfId="804" xr:uid="{00000000-0005-0000-0000-0000EA030000}"/>
    <cellStyle name="Moneda 15 5" xfId="805" xr:uid="{00000000-0005-0000-0000-0000EB030000}"/>
    <cellStyle name="Moneda 15 5 2" xfId="806" xr:uid="{00000000-0005-0000-0000-0000EC030000}"/>
    <cellStyle name="Moneda 15 6" xfId="807" xr:uid="{00000000-0005-0000-0000-0000ED030000}"/>
    <cellStyle name="Moneda 15 6 2" xfId="808" xr:uid="{00000000-0005-0000-0000-0000EE030000}"/>
    <cellStyle name="Moneda 15 7" xfId="809" xr:uid="{00000000-0005-0000-0000-0000EF030000}"/>
    <cellStyle name="Moneda 15 7 2" xfId="810" xr:uid="{00000000-0005-0000-0000-0000F0030000}"/>
    <cellStyle name="Moneda 15 8" xfId="811" xr:uid="{00000000-0005-0000-0000-0000F1030000}"/>
    <cellStyle name="Moneda 15 9" xfId="812" xr:uid="{00000000-0005-0000-0000-0000F2030000}"/>
    <cellStyle name="Moneda 16" xfId="813" xr:uid="{00000000-0005-0000-0000-0000F3030000}"/>
    <cellStyle name="Moneda 16 2" xfId="814" xr:uid="{00000000-0005-0000-0000-0000F4030000}"/>
    <cellStyle name="Moneda 16 2 2" xfId="815" xr:uid="{00000000-0005-0000-0000-0000F5030000}"/>
    <cellStyle name="Moneda 16 2 2 2" xfId="816" xr:uid="{00000000-0005-0000-0000-0000F6030000}"/>
    <cellStyle name="Moneda 16 2 2 2 2" xfId="817" xr:uid="{00000000-0005-0000-0000-0000F7030000}"/>
    <cellStyle name="Moneda 16 2 2 3" xfId="818" xr:uid="{00000000-0005-0000-0000-0000F8030000}"/>
    <cellStyle name="Moneda 16 2 2 3 2" xfId="819" xr:uid="{00000000-0005-0000-0000-0000F9030000}"/>
    <cellStyle name="Moneda 16 2 2 4" xfId="820" xr:uid="{00000000-0005-0000-0000-0000FA030000}"/>
    <cellStyle name="Moneda 16 2 2 4 2" xfId="821" xr:uid="{00000000-0005-0000-0000-0000FB030000}"/>
    <cellStyle name="Moneda 16 2 2 5" xfId="822" xr:uid="{00000000-0005-0000-0000-0000FC030000}"/>
    <cellStyle name="Moneda 16 2 3" xfId="823" xr:uid="{00000000-0005-0000-0000-0000FD030000}"/>
    <cellStyle name="Moneda 16 2 3 2" xfId="824" xr:uid="{00000000-0005-0000-0000-0000FE030000}"/>
    <cellStyle name="Moneda 16 2 4" xfId="825" xr:uid="{00000000-0005-0000-0000-0000FF030000}"/>
    <cellStyle name="Moneda 16 2 4 2" xfId="826" xr:uid="{00000000-0005-0000-0000-000000040000}"/>
    <cellStyle name="Moneda 16 2 5" xfId="827" xr:uid="{00000000-0005-0000-0000-000001040000}"/>
    <cellStyle name="Moneda 16 2 5 2" xfId="828" xr:uid="{00000000-0005-0000-0000-000002040000}"/>
    <cellStyle name="Moneda 16 2 6" xfId="829" xr:uid="{00000000-0005-0000-0000-000003040000}"/>
    <cellStyle name="Moneda 16 2 7" xfId="830" xr:uid="{00000000-0005-0000-0000-000004040000}"/>
    <cellStyle name="Moneda 16 3" xfId="831" xr:uid="{00000000-0005-0000-0000-000005040000}"/>
    <cellStyle name="Moneda 16 3 2" xfId="832" xr:uid="{00000000-0005-0000-0000-000006040000}"/>
    <cellStyle name="Moneda 16 3 2 2" xfId="833" xr:uid="{00000000-0005-0000-0000-000007040000}"/>
    <cellStyle name="Moneda 16 3 3" xfId="834" xr:uid="{00000000-0005-0000-0000-000008040000}"/>
    <cellStyle name="Moneda 16 3 3 2" xfId="835" xr:uid="{00000000-0005-0000-0000-000009040000}"/>
    <cellStyle name="Moneda 16 3 4" xfId="836" xr:uid="{00000000-0005-0000-0000-00000A040000}"/>
    <cellStyle name="Moneda 16 3 4 2" xfId="837" xr:uid="{00000000-0005-0000-0000-00000B040000}"/>
    <cellStyle name="Moneda 16 3 5" xfId="838" xr:uid="{00000000-0005-0000-0000-00000C040000}"/>
    <cellStyle name="Moneda 16 4" xfId="839" xr:uid="{00000000-0005-0000-0000-00000D040000}"/>
    <cellStyle name="Moneda 16 4 2" xfId="840" xr:uid="{00000000-0005-0000-0000-00000E040000}"/>
    <cellStyle name="Moneda 16 5" xfId="841" xr:uid="{00000000-0005-0000-0000-00000F040000}"/>
    <cellStyle name="Moneda 16 5 2" xfId="842" xr:uid="{00000000-0005-0000-0000-000010040000}"/>
    <cellStyle name="Moneda 16 6" xfId="843" xr:uid="{00000000-0005-0000-0000-000011040000}"/>
    <cellStyle name="Moneda 16 6 2" xfId="844" xr:uid="{00000000-0005-0000-0000-000012040000}"/>
    <cellStyle name="Moneda 16 7" xfId="845" xr:uid="{00000000-0005-0000-0000-000013040000}"/>
    <cellStyle name="Moneda 16 8" xfId="846" xr:uid="{00000000-0005-0000-0000-000014040000}"/>
    <cellStyle name="Moneda 17" xfId="847" xr:uid="{00000000-0005-0000-0000-000015040000}"/>
    <cellStyle name="Moneda 17 2" xfId="848" xr:uid="{00000000-0005-0000-0000-000016040000}"/>
    <cellStyle name="Moneda 17 2 2" xfId="849" xr:uid="{00000000-0005-0000-0000-000017040000}"/>
    <cellStyle name="Moneda 17 2 2 2" xfId="850" xr:uid="{00000000-0005-0000-0000-000018040000}"/>
    <cellStyle name="Moneda 17 2 2 2 2" xfId="851" xr:uid="{00000000-0005-0000-0000-000019040000}"/>
    <cellStyle name="Moneda 17 2 2 3" xfId="852" xr:uid="{00000000-0005-0000-0000-00001A040000}"/>
    <cellStyle name="Moneda 17 2 2 3 2" xfId="853" xr:uid="{00000000-0005-0000-0000-00001B040000}"/>
    <cellStyle name="Moneda 17 2 2 4" xfId="854" xr:uid="{00000000-0005-0000-0000-00001C040000}"/>
    <cellStyle name="Moneda 17 2 2 4 2" xfId="855" xr:uid="{00000000-0005-0000-0000-00001D040000}"/>
    <cellStyle name="Moneda 17 2 2 5" xfId="856" xr:uid="{00000000-0005-0000-0000-00001E040000}"/>
    <cellStyle name="Moneda 17 2 3" xfId="857" xr:uid="{00000000-0005-0000-0000-00001F040000}"/>
    <cellStyle name="Moneda 17 2 3 2" xfId="858" xr:uid="{00000000-0005-0000-0000-000020040000}"/>
    <cellStyle name="Moneda 17 2 4" xfId="859" xr:uid="{00000000-0005-0000-0000-000021040000}"/>
    <cellStyle name="Moneda 17 2 4 2" xfId="860" xr:uid="{00000000-0005-0000-0000-000022040000}"/>
    <cellStyle name="Moneda 17 2 5" xfId="861" xr:uid="{00000000-0005-0000-0000-000023040000}"/>
    <cellStyle name="Moneda 17 2 5 2" xfId="862" xr:uid="{00000000-0005-0000-0000-000024040000}"/>
    <cellStyle name="Moneda 17 2 6" xfId="863" xr:uid="{00000000-0005-0000-0000-000025040000}"/>
    <cellStyle name="Moneda 17 2 7" xfId="864" xr:uid="{00000000-0005-0000-0000-000026040000}"/>
    <cellStyle name="Moneda 17 3" xfId="865" xr:uid="{00000000-0005-0000-0000-000027040000}"/>
    <cellStyle name="Moneda 17 3 2" xfId="866" xr:uid="{00000000-0005-0000-0000-000028040000}"/>
    <cellStyle name="Moneda 17 3 2 2" xfId="867" xr:uid="{00000000-0005-0000-0000-000029040000}"/>
    <cellStyle name="Moneda 17 3 3" xfId="868" xr:uid="{00000000-0005-0000-0000-00002A040000}"/>
    <cellStyle name="Moneda 17 3 3 2" xfId="869" xr:uid="{00000000-0005-0000-0000-00002B040000}"/>
    <cellStyle name="Moneda 17 3 4" xfId="870" xr:uid="{00000000-0005-0000-0000-00002C040000}"/>
    <cellStyle name="Moneda 17 3 4 2" xfId="871" xr:uid="{00000000-0005-0000-0000-00002D040000}"/>
    <cellStyle name="Moneda 17 3 5" xfId="872" xr:uid="{00000000-0005-0000-0000-00002E040000}"/>
    <cellStyle name="Moneda 17 4" xfId="873" xr:uid="{00000000-0005-0000-0000-00002F040000}"/>
    <cellStyle name="Moneda 17 4 2" xfId="874" xr:uid="{00000000-0005-0000-0000-000030040000}"/>
    <cellStyle name="Moneda 17 5" xfId="875" xr:uid="{00000000-0005-0000-0000-000031040000}"/>
    <cellStyle name="Moneda 17 5 2" xfId="876" xr:uid="{00000000-0005-0000-0000-000032040000}"/>
    <cellStyle name="Moneda 17 6" xfId="877" xr:uid="{00000000-0005-0000-0000-000033040000}"/>
    <cellStyle name="Moneda 17 6 2" xfId="878" xr:uid="{00000000-0005-0000-0000-000034040000}"/>
    <cellStyle name="Moneda 17 7" xfId="879" xr:uid="{00000000-0005-0000-0000-000035040000}"/>
    <cellStyle name="Moneda 17 8" xfId="880" xr:uid="{00000000-0005-0000-0000-000036040000}"/>
    <cellStyle name="Moneda 18" xfId="881" xr:uid="{00000000-0005-0000-0000-000037040000}"/>
    <cellStyle name="Moneda 18 2" xfId="882" xr:uid="{00000000-0005-0000-0000-000038040000}"/>
    <cellStyle name="Moneda 18 2 2" xfId="883" xr:uid="{00000000-0005-0000-0000-000039040000}"/>
    <cellStyle name="Moneda 18 2 2 2" xfId="884" xr:uid="{00000000-0005-0000-0000-00003A040000}"/>
    <cellStyle name="Moneda 18 2 2 2 2" xfId="885" xr:uid="{00000000-0005-0000-0000-00003B040000}"/>
    <cellStyle name="Moneda 18 2 2 3" xfId="886" xr:uid="{00000000-0005-0000-0000-00003C040000}"/>
    <cellStyle name="Moneda 18 2 2 3 2" xfId="887" xr:uid="{00000000-0005-0000-0000-00003D040000}"/>
    <cellStyle name="Moneda 18 2 2 4" xfId="888" xr:uid="{00000000-0005-0000-0000-00003E040000}"/>
    <cellStyle name="Moneda 18 2 2 4 2" xfId="889" xr:uid="{00000000-0005-0000-0000-00003F040000}"/>
    <cellStyle name="Moneda 18 2 2 5" xfId="890" xr:uid="{00000000-0005-0000-0000-000040040000}"/>
    <cellStyle name="Moneda 18 2 3" xfId="891" xr:uid="{00000000-0005-0000-0000-000041040000}"/>
    <cellStyle name="Moneda 18 2 3 2" xfId="892" xr:uid="{00000000-0005-0000-0000-000042040000}"/>
    <cellStyle name="Moneda 18 2 4" xfId="893" xr:uid="{00000000-0005-0000-0000-000043040000}"/>
    <cellStyle name="Moneda 18 2 4 2" xfId="894" xr:uid="{00000000-0005-0000-0000-000044040000}"/>
    <cellStyle name="Moneda 18 2 5" xfId="895" xr:uid="{00000000-0005-0000-0000-000045040000}"/>
    <cellStyle name="Moneda 18 2 5 2" xfId="896" xr:uid="{00000000-0005-0000-0000-000046040000}"/>
    <cellStyle name="Moneda 18 2 6" xfId="897" xr:uid="{00000000-0005-0000-0000-000047040000}"/>
    <cellStyle name="Moneda 18 2 7" xfId="898" xr:uid="{00000000-0005-0000-0000-000048040000}"/>
    <cellStyle name="Moneda 18 3" xfId="899" xr:uid="{00000000-0005-0000-0000-000049040000}"/>
    <cellStyle name="Moneda 18 3 2" xfId="900" xr:uid="{00000000-0005-0000-0000-00004A040000}"/>
    <cellStyle name="Moneda 18 3 2 2" xfId="901" xr:uid="{00000000-0005-0000-0000-00004B040000}"/>
    <cellStyle name="Moneda 18 3 3" xfId="902" xr:uid="{00000000-0005-0000-0000-00004C040000}"/>
    <cellStyle name="Moneda 18 3 3 2" xfId="903" xr:uid="{00000000-0005-0000-0000-00004D040000}"/>
    <cellStyle name="Moneda 18 3 4" xfId="904" xr:uid="{00000000-0005-0000-0000-00004E040000}"/>
    <cellStyle name="Moneda 18 3 4 2" xfId="905" xr:uid="{00000000-0005-0000-0000-00004F040000}"/>
    <cellStyle name="Moneda 18 3 5" xfId="906" xr:uid="{00000000-0005-0000-0000-000050040000}"/>
    <cellStyle name="Moneda 18 4" xfId="907" xr:uid="{00000000-0005-0000-0000-000051040000}"/>
    <cellStyle name="Moneda 18 4 2" xfId="908" xr:uid="{00000000-0005-0000-0000-000052040000}"/>
    <cellStyle name="Moneda 18 5" xfId="909" xr:uid="{00000000-0005-0000-0000-000053040000}"/>
    <cellStyle name="Moneda 18 5 2" xfId="910" xr:uid="{00000000-0005-0000-0000-000054040000}"/>
    <cellStyle name="Moneda 18 6" xfId="911" xr:uid="{00000000-0005-0000-0000-000055040000}"/>
    <cellStyle name="Moneda 18 6 2" xfId="912" xr:uid="{00000000-0005-0000-0000-000056040000}"/>
    <cellStyle name="Moneda 18 7" xfId="913" xr:uid="{00000000-0005-0000-0000-000057040000}"/>
    <cellStyle name="Moneda 18 8" xfId="914" xr:uid="{00000000-0005-0000-0000-000058040000}"/>
    <cellStyle name="Moneda 19" xfId="915" xr:uid="{00000000-0005-0000-0000-000059040000}"/>
    <cellStyle name="Moneda 19 2" xfId="916" xr:uid="{00000000-0005-0000-0000-00005A040000}"/>
    <cellStyle name="Moneda 19 2 2" xfId="917" xr:uid="{00000000-0005-0000-0000-00005B040000}"/>
    <cellStyle name="Moneda 19 2 2 2" xfId="918" xr:uid="{00000000-0005-0000-0000-00005C040000}"/>
    <cellStyle name="Moneda 19 2 2 2 2" xfId="919" xr:uid="{00000000-0005-0000-0000-00005D040000}"/>
    <cellStyle name="Moneda 19 2 2 3" xfId="920" xr:uid="{00000000-0005-0000-0000-00005E040000}"/>
    <cellStyle name="Moneda 19 2 2 3 2" xfId="921" xr:uid="{00000000-0005-0000-0000-00005F040000}"/>
    <cellStyle name="Moneda 19 2 2 4" xfId="922" xr:uid="{00000000-0005-0000-0000-000060040000}"/>
    <cellStyle name="Moneda 19 2 2 4 2" xfId="923" xr:uid="{00000000-0005-0000-0000-000061040000}"/>
    <cellStyle name="Moneda 19 2 2 5" xfId="924" xr:uid="{00000000-0005-0000-0000-000062040000}"/>
    <cellStyle name="Moneda 19 2 3" xfId="925" xr:uid="{00000000-0005-0000-0000-000063040000}"/>
    <cellStyle name="Moneda 19 2 3 2" xfId="926" xr:uid="{00000000-0005-0000-0000-000064040000}"/>
    <cellStyle name="Moneda 19 2 4" xfId="927" xr:uid="{00000000-0005-0000-0000-000065040000}"/>
    <cellStyle name="Moneda 19 2 4 2" xfId="928" xr:uid="{00000000-0005-0000-0000-000066040000}"/>
    <cellStyle name="Moneda 19 2 5" xfId="929" xr:uid="{00000000-0005-0000-0000-000067040000}"/>
    <cellStyle name="Moneda 19 2 5 2" xfId="930" xr:uid="{00000000-0005-0000-0000-000068040000}"/>
    <cellStyle name="Moneda 19 2 6" xfId="931" xr:uid="{00000000-0005-0000-0000-000069040000}"/>
    <cellStyle name="Moneda 19 2 7" xfId="932" xr:uid="{00000000-0005-0000-0000-00006A040000}"/>
    <cellStyle name="Moneda 19 3" xfId="933" xr:uid="{00000000-0005-0000-0000-00006B040000}"/>
    <cellStyle name="Moneda 19 3 2" xfId="934" xr:uid="{00000000-0005-0000-0000-00006C040000}"/>
    <cellStyle name="Moneda 19 3 2 2" xfId="935" xr:uid="{00000000-0005-0000-0000-00006D040000}"/>
    <cellStyle name="Moneda 19 3 3" xfId="936" xr:uid="{00000000-0005-0000-0000-00006E040000}"/>
    <cellStyle name="Moneda 19 3 3 2" xfId="937" xr:uid="{00000000-0005-0000-0000-00006F040000}"/>
    <cellStyle name="Moneda 19 3 4" xfId="938" xr:uid="{00000000-0005-0000-0000-000070040000}"/>
    <cellStyle name="Moneda 19 3 4 2" xfId="939" xr:uid="{00000000-0005-0000-0000-000071040000}"/>
    <cellStyle name="Moneda 19 3 5" xfId="940" xr:uid="{00000000-0005-0000-0000-000072040000}"/>
    <cellStyle name="Moneda 19 4" xfId="941" xr:uid="{00000000-0005-0000-0000-000073040000}"/>
    <cellStyle name="Moneda 19 4 2" xfId="942" xr:uid="{00000000-0005-0000-0000-000074040000}"/>
    <cellStyle name="Moneda 19 5" xfId="943" xr:uid="{00000000-0005-0000-0000-000075040000}"/>
    <cellStyle name="Moneda 19 5 2" xfId="944" xr:uid="{00000000-0005-0000-0000-000076040000}"/>
    <cellStyle name="Moneda 19 6" xfId="945" xr:uid="{00000000-0005-0000-0000-000077040000}"/>
    <cellStyle name="Moneda 19 6 2" xfId="946" xr:uid="{00000000-0005-0000-0000-000078040000}"/>
    <cellStyle name="Moneda 19 7" xfId="947" xr:uid="{00000000-0005-0000-0000-000079040000}"/>
    <cellStyle name="Moneda 19 8" xfId="948" xr:uid="{00000000-0005-0000-0000-00007A040000}"/>
    <cellStyle name="Moneda 2" xfId="949" xr:uid="{00000000-0005-0000-0000-00007B040000}"/>
    <cellStyle name="Moneda 2 2" xfId="950" xr:uid="{00000000-0005-0000-0000-00007C040000}"/>
    <cellStyle name="Moneda 2 2 2" xfId="951" xr:uid="{00000000-0005-0000-0000-00007D040000}"/>
    <cellStyle name="Moneda 2 2 3" xfId="952" xr:uid="{00000000-0005-0000-0000-00007E040000}"/>
    <cellStyle name="Moneda 2 2 3 2" xfId="953" xr:uid="{00000000-0005-0000-0000-00007F040000}"/>
    <cellStyle name="Moneda 2 2 3 2 2" xfId="2941" xr:uid="{00000000-0005-0000-0000-000080040000}"/>
    <cellStyle name="Moneda 2 2 3 3" xfId="2940" xr:uid="{00000000-0005-0000-0000-000081040000}"/>
    <cellStyle name="Moneda 2 3" xfId="954" xr:uid="{00000000-0005-0000-0000-000082040000}"/>
    <cellStyle name="Moneda 2 3 10" xfId="955" xr:uid="{00000000-0005-0000-0000-000083040000}"/>
    <cellStyle name="Moneda 2 3 10 2" xfId="956" xr:uid="{00000000-0005-0000-0000-000084040000}"/>
    <cellStyle name="Moneda 2 3 10 2 2" xfId="957" xr:uid="{00000000-0005-0000-0000-000085040000}"/>
    <cellStyle name="Moneda 2 3 10 3" xfId="958" xr:uid="{00000000-0005-0000-0000-000086040000}"/>
    <cellStyle name="Moneda 2 3 11" xfId="959" xr:uid="{00000000-0005-0000-0000-000087040000}"/>
    <cellStyle name="Moneda 2 3 11 2" xfId="960" xr:uid="{00000000-0005-0000-0000-000088040000}"/>
    <cellStyle name="Moneda 2 3 11 3" xfId="961" xr:uid="{00000000-0005-0000-0000-000089040000}"/>
    <cellStyle name="Moneda 2 3 12" xfId="962" xr:uid="{00000000-0005-0000-0000-00008A040000}"/>
    <cellStyle name="Moneda 2 3 12 2" xfId="2942" xr:uid="{00000000-0005-0000-0000-00008B040000}"/>
    <cellStyle name="Moneda 2 3 2" xfId="963" xr:uid="{00000000-0005-0000-0000-00008C040000}"/>
    <cellStyle name="Moneda 2 3 2 10" xfId="964" xr:uid="{00000000-0005-0000-0000-00008D040000}"/>
    <cellStyle name="Moneda 2 3 2 11" xfId="965" xr:uid="{00000000-0005-0000-0000-00008E040000}"/>
    <cellStyle name="Moneda 2 3 2 2" xfId="966" xr:uid="{00000000-0005-0000-0000-00008F040000}"/>
    <cellStyle name="Moneda 2 3 2 2 2" xfId="967" xr:uid="{00000000-0005-0000-0000-000090040000}"/>
    <cellStyle name="Moneda 2 3 2 2 2 2" xfId="968" xr:uid="{00000000-0005-0000-0000-000091040000}"/>
    <cellStyle name="Moneda 2 3 2 2 2 2 2" xfId="969" xr:uid="{00000000-0005-0000-0000-000092040000}"/>
    <cellStyle name="Moneda 2 3 2 2 2 2 2 2" xfId="970" xr:uid="{00000000-0005-0000-0000-000093040000}"/>
    <cellStyle name="Moneda 2 3 2 2 2 2 2 2 2" xfId="971" xr:uid="{00000000-0005-0000-0000-000094040000}"/>
    <cellStyle name="Moneda 2 3 2 2 2 2 2 3" xfId="972" xr:uid="{00000000-0005-0000-0000-000095040000}"/>
    <cellStyle name="Moneda 2 3 2 2 2 2 3" xfId="973" xr:uid="{00000000-0005-0000-0000-000096040000}"/>
    <cellStyle name="Moneda 2 3 2 2 2 2 3 2" xfId="974" xr:uid="{00000000-0005-0000-0000-000097040000}"/>
    <cellStyle name="Moneda 2 3 2 2 2 2 3 3" xfId="975" xr:uid="{00000000-0005-0000-0000-000098040000}"/>
    <cellStyle name="Moneda 2 3 2 2 2 2 4" xfId="976" xr:uid="{00000000-0005-0000-0000-000099040000}"/>
    <cellStyle name="Moneda 2 3 2 2 2 2 4 2" xfId="977" xr:uid="{00000000-0005-0000-0000-00009A040000}"/>
    <cellStyle name="Moneda 2 3 2 2 2 2 5" xfId="978" xr:uid="{00000000-0005-0000-0000-00009B040000}"/>
    <cellStyle name="Moneda 2 3 2 2 2 2 6" xfId="979" xr:uid="{00000000-0005-0000-0000-00009C040000}"/>
    <cellStyle name="Moneda 2 3 2 2 2 3" xfId="980" xr:uid="{00000000-0005-0000-0000-00009D040000}"/>
    <cellStyle name="Moneda 2 3 2 2 2 3 2" xfId="981" xr:uid="{00000000-0005-0000-0000-00009E040000}"/>
    <cellStyle name="Moneda 2 3 2 2 2 3 2 2" xfId="982" xr:uid="{00000000-0005-0000-0000-00009F040000}"/>
    <cellStyle name="Moneda 2 3 2 2 2 3 3" xfId="983" xr:uid="{00000000-0005-0000-0000-0000A0040000}"/>
    <cellStyle name="Moneda 2 3 2 2 2 4" xfId="984" xr:uid="{00000000-0005-0000-0000-0000A1040000}"/>
    <cellStyle name="Moneda 2 3 2 2 2 4 2" xfId="985" xr:uid="{00000000-0005-0000-0000-0000A2040000}"/>
    <cellStyle name="Moneda 2 3 2 2 2 4 3" xfId="986" xr:uid="{00000000-0005-0000-0000-0000A3040000}"/>
    <cellStyle name="Moneda 2 3 2 2 2 5" xfId="987" xr:uid="{00000000-0005-0000-0000-0000A4040000}"/>
    <cellStyle name="Moneda 2 3 2 2 2 5 2" xfId="988" xr:uid="{00000000-0005-0000-0000-0000A5040000}"/>
    <cellStyle name="Moneda 2 3 2 2 2 6" xfId="989" xr:uid="{00000000-0005-0000-0000-0000A6040000}"/>
    <cellStyle name="Moneda 2 3 2 2 2 7" xfId="990" xr:uid="{00000000-0005-0000-0000-0000A7040000}"/>
    <cellStyle name="Moneda 2 3 2 2 3" xfId="991" xr:uid="{00000000-0005-0000-0000-0000A8040000}"/>
    <cellStyle name="Moneda 2 3 2 2 3 2" xfId="992" xr:uid="{00000000-0005-0000-0000-0000A9040000}"/>
    <cellStyle name="Moneda 2 3 2 2 3 2 2" xfId="993" xr:uid="{00000000-0005-0000-0000-0000AA040000}"/>
    <cellStyle name="Moneda 2 3 2 2 3 2 2 2" xfId="994" xr:uid="{00000000-0005-0000-0000-0000AB040000}"/>
    <cellStyle name="Moneda 2 3 2 2 3 2 2 2 2" xfId="2943" xr:uid="{00000000-0005-0000-0000-0000AC040000}"/>
    <cellStyle name="Moneda 2 3 2 2 3 2 2 3" xfId="995" xr:uid="{00000000-0005-0000-0000-0000AD040000}"/>
    <cellStyle name="Moneda 2 3 2 2 3 2 3" xfId="996" xr:uid="{00000000-0005-0000-0000-0000AE040000}"/>
    <cellStyle name="Moneda 2 3 2 2 3 2 3 2" xfId="2944" xr:uid="{00000000-0005-0000-0000-0000AF040000}"/>
    <cellStyle name="Moneda 2 3 2 2 3 2 4" xfId="997" xr:uid="{00000000-0005-0000-0000-0000B0040000}"/>
    <cellStyle name="Moneda 2 3 2 2 3 3" xfId="998" xr:uid="{00000000-0005-0000-0000-0000B1040000}"/>
    <cellStyle name="Moneda 2 3 2 2 3 3 2" xfId="999" xr:uid="{00000000-0005-0000-0000-0000B2040000}"/>
    <cellStyle name="Moneda 2 3 2 2 3 3 2 2" xfId="1000" xr:uid="{00000000-0005-0000-0000-0000B3040000}"/>
    <cellStyle name="Moneda 2 3 2 2 3 3 3" xfId="1001" xr:uid="{00000000-0005-0000-0000-0000B4040000}"/>
    <cellStyle name="Moneda 2 3 2 2 3 4" xfId="1002" xr:uid="{00000000-0005-0000-0000-0000B5040000}"/>
    <cellStyle name="Moneda 2 3 2 2 3 4 2" xfId="1003" xr:uid="{00000000-0005-0000-0000-0000B6040000}"/>
    <cellStyle name="Moneda 2 3 2 2 3 4 3" xfId="1004" xr:uid="{00000000-0005-0000-0000-0000B7040000}"/>
    <cellStyle name="Moneda 2 3 2 2 3 5" xfId="1005" xr:uid="{00000000-0005-0000-0000-0000B8040000}"/>
    <cellStyle name="Moneda 2 3 2 2 3 6" xfId="1006" xr:uid="{00000000-0005-0000-0000-0000B9040000}"/>
    <cellStyle name="Moneda 2 3 2 2 4" xfId="1007" xr:uid="{00000000-0005-0000-0000-0000BA040000}"/>
    <cellStyle name="Moneda 2 3 2 2 4 2" xfId="1008" xr:uid="{00000000-0005-0000-0000-0000BB040000}"/>
    <cellStyle name="Moneda 2 3 2 2 4 2 2" xfId="1009" xr:uid="{00000000-0005-0000-0000-0000BC040000}"/>
    <cellStyle name="Moneda 2 3 2 2 4 2 2 2" xfId="1010" xr:uid="{00000000-0005-0000-0000-0000BD040000}"/>
    <cellStyle name="Moneda 2 3 2 2 4 2 2 2 2" xfId="2946" xr:uid="{00000000-0005-0000-0000-0000BE040000}"/>
    <cellStyle name="Moneda 2 3 2 2 4 2 2 3" xfId="2945" xr:uid="{00000000-0005-0000-0000-0000BF040000}"/>
    <cellStyle name="Moneda 2 3 2 2 4 2 3" xfId="1011" xr:uid="{00000000-0005-0000-0000-0000C0040000}"/>
    <cellStyle name="Moneda 2 3 2 2 4 2 3 2" xfId="2947" xr:uid="{00000000-0005-0000-0000-0000C1040000}"/>
    <cellStyle name="Moneda 2 3 2 2 4 2 4" xfId="1012" xr:uid="{00000000-0005-0000-0000-0000C2040000}"/>
    <cellStyle name="Moneda 2 3 2 2 4 3" xfId="1013" xr:uid="{00000000-0005-0000-0000-0000C3040000}"/>
    <cellStyle name="Moneda 2 3 2 2 4 3 2" xfId="1014" xr:uid="{00000000-0005-0000-0000-0000C4040000}"/>
    <cellStyle name="Moneda 2 3 2 2 4 3 2 2" xfId="2949" xr:uid="{00000000-0005-0000-0000-0000C5040000}"/>
    <cellStyle name="Moneda 2 3 2 2 4 3 3" xfId="2948" xr:uid="{00000000-0005-0000-0000-0000C6040000}"/>
    <cellStyle name="Moneda 2 3 2 2 4 4" xfId="1015" xr:uid="{00000000-0005-0000-0000-0000C7040000}"/>
    <cellStyle name="Moneda 2 3 2 2 4 4 2" xfId="2950" xr:uid="{00000000-0005-0000-0000-0000C8040000}"/>
    <cellStyle name="Moneda 2 3 2 2 4 5" xfId="1016" xr:uid="{00000000-0005-0000-0000-0000C9040000}"/>
    <cellStyle name="Moneda 2 3 2 2 5" xfId="1017" xr:uid="{00000000-0005-0000-0000-0000CA040000}"/>
    <cellStyle name="Moneda 2 3 2 2 5 2" xfId="1018" xr:uid="{00000000-0005-0000-0000-0000CB040000}"/>
    <cellStyle name="Moneda 2 3 2 2 5 2 2" xfId="1019" xr:uid="{00000000-0005-0000-0000-0000CC040000}"/>
    <cellStyle name="Moneda 2 3 2 2 5 2 2 2" xfId="2951" xr:uid="{00000000-0005-0000-0000-0000CD040000}"/>
    <cellStyle name="Moneda 2 3 2 2 5 2 3" xfId="1020" xr:uid="{00000000-0005-0000-0000-0000CE040000}"/>
    <cellStyle name="Moneda 2 3 2 2 5 3" xfId="1021" xr:uid="{00000000-0005-0000-0000-0000CF040000}"/>
    <cellStyle name="Moneda 2 3 2 2 5 3 2" xfId="2952" xr:uid="{00000000-0005-0000-0000-0000D0040000}"/>
    <cellStyle name="Moneda 2 3 2 2 5 4" xfId="1022" xr:uid="{00000000-0005-0000-0000-0000D1040000}"/>
    <cellStyle name="Moneda 2 3 2 2 6" xfId="1023" xr:uid="{00000000-0005-0000-0000-0000D2040000}"/>
    <cellStyle name="Moneda 2 3 2 2 6 2" xfId="1024" xr:uid="{00000000-0005-0000-0000-0000D3040000}"/>
    <cellStyle name="Moneda 2 3 2 2 6 2 2" xfId="1025" xr:uid="{00000000-0005-0000-0000-0000D4040000}"/>
    <cellStyle name="Moneda 2 3 2 2 6 3" xfId="1026" xr:uid="{00000000-0005-0000-0000-0000D5040000}"/>
    <cellStyle name="Moneda 2 3 2 2 7" xfId="1027" xr:uid="{00000000-0005-0000-0000-0000D6040000}"/>
    <cellStyle name="Moneda 2 3 2 2 7 2" xfId="1028" xr:uid="{00000000-0005-0000-0000-0000D7040000}"/>
    <cellStyle name="Moneda 2 3 2 2 8" xfId="1029" xr:uid="{00000000-0005-0000-0000-0000D8040000}"/>
    <cellStyle name="Moneda 2 3 2 3" xfId="1030" xr:uid="{00000000-0005-0000-0000-0000D9040000}"/>
    <cellStyle name="Moneda 2 3 2 3 2" xfId="1031" xr:uid="{00000000-0005-0000-0000-0000DA040000}"/>
    <cellStyle name="Moneda 2 3 2 3 2 2" xfId="1032" xr:uid="{00000000-0005-0000-0000-0000DB040000}"/>
    <cellStyle name="Moneda 2 3 2 3 2 2 2" xfId="1033" xr:uid="{00000000-0005-0000-0000-0000DC040000}"/>
    <cellStyle name="Moneda 2 3 2 3 2 2 2 2" xfId="1034" xr:uid="{00000000-0005-0000-0000-0000DD040000}"/>
    <cellStyle name="Moneda 2 3 2 3 2 2 2 3" xfId="1035" xr:uid="{00000000-0005-0000-0000-0000DE040000}"/>
    <cellStyle name="Moneda 2 3 2 3 2 2 3" xfId="1036" xr:uid="{00000000-0005-0000-0000-0000DF040000}"/>
    <cellStyle name="Moneda 2 3 2 3 2 2 3 2" xfId="1037" xr:uid="{00000000-0005-0000-0000-0000E0040000}"/>
    <cellStyle name="Moneda 2 3 2 3 2 2 4" xfId="1038" xr:uid="{00000000-0005-0000-0000-0000E1040000}"/>
    <cellStyle name="Moneda 2 3 2 3 2 2 4 2" xfId="1039" xr:uid="{00000000-0005-0000-0000-0000E2040000}"/>
    <cellStyle name="Moneda 2 3 2 3 2 2 5" xfId="1040" xr:uid="{00000000-0005-0000-0000-0000E3040000}"/>
    <cellStyle name="Moneda 2 3 2 3 2 2 6" xfId="1041" xr:uid="{00000000-0005-0000-0000-0000E4040000}"/>
    <cellStyle name="Moneda 2 3 2 3 2 3" xfId="1042" xr:uid="{00000000-0005-0000-0000-0000E5040000}"/>
    <cellStyle name="Moneda 2 3 2 3 2 3 2" xfId="1043" xr:uid="{00000000-0005-0000-0000-0000E6040000}"/>
    <cellStyle name="Moneda 2 3 2 3 2 3 3" xfId="1044" xr:uid="{00000000-0005-0000-0000-0000E7040000}"/>
    <cellStyle name="Moneda 2 3 2 3 2 4" xfId="1045" xr:uid="{00000000-0005-0000-0000-0000E8040000}"/>
    <cellStyle name="Moneda 2 3 2 3 2 4 2" xfId="1046" xr:uid="{00000000-0005-0000-0000-0000E9040000}"/>
    <cellStyle name="Moneda 2 3 2 3 2 5" xfId="1047" xr:uid="{00000000-0005-0000-0000-0000EA040000}"/>
    <cellStyle name="Moneda 2 3 2 3 2 5 2" xfId="1048" xr:uid="{00000000-0005-0000-0000-0000EB040000}"/>
    <cellStyle name="Moneda 2 3 2 3 2 6" xfId="1049" xr:uid="{00000000-0005-0000-0000-0000EC040000}"/>
    <cellStyle name="Moneda 2 3 2 3 2 7" xfId="1050" xr:uid="{00000000-0005-0000-0000-0000ED040000}"/>
    <cellStyle name="Moneda 2 3 2 3 3" xfId="1051" xr:uid="{00000000-0005-0000-0000-0000EE040000}"/>
    <cellStyle name="Moneda 2 3 2 3 3 2" xfId="1052" xr:uid="{00000000-0005-0000-0000-0000EF040000}"/>
    <cellStyle name="Moneda 2 3 2 3 3 2 2" xfId="1053" xr:uid="{00000000-0005-0000-0000-0000F0040000}"/>
    <cellStyle name="Moneda 2 3 2 3 3 2 3" xfId="1054" xr:uid="{00000000-0005-0000-0000-0000F1040000}"/>
    <cellStyle name="Moneda 2 3 2 3 3 3" xfId="1055" xr:uid="{00000000-0005-0000-0000-0000F2040000}"/>
    <cellStyle name="Moneda 2 3 2 3 3 3 2" xfId="1056" xr:uid="{00000000-0005-0000-0000-0000F3040000}"/>
    <cellStyle name="Moneda 2 3 2 3 3 4" xfId="1057" xr:uid="{00000000-0005-0000-0000-0000F4040000}"/>
    <cellStyle name="Moneda 2 3 2 3 3 4 2" xfId="1058" xr:uid="{00000000-0005-0000-0000-0000F5040000}"/>
    <cellStyle name="Moneda 2 3 2 3 3 5" xfId="1059" xr:uid="{00000000-0005-0000-0000-0000F6040000}"/>
    <cellStyle name="Moneda 2 3 2 3 3 6" xfId="1060" xr:uid="{00000000-0005-0000-0000-0000F7040000}"/>
    <cellStyle name="Moneda 2 3 2 3 4" xfId="1061" xr:uid="{00000000-0005-0000-0000-0000F8040000}"/>
    <cellStyle name="Moneda 2 3 2 3 4 2" xfId="1062" xr:uid="{00000000-0005-0000-0000-0000F9040000}"/>
    <cellStyle name="Moneda 2 3 2 3 4 3" xfId="1063" xr:uid="{00000000-0005-0000-0000-0000FA040000}"/>
    <cellStyle name="Moneda 2 3 2 3 5" xfId="1064" xr:uid="{00000000-0005-0000-0000-0000FB040000}"/>
    <cellStyle name="Moneda 2 3 2 3 5 2" xfId="1065" xr:uid="{00000000-0005-0000-0000-0000FC040000}"/>
    <cellStyle name="Moneda 2 3 2 3 6" xfId="1066" xr:uid="{00000000-0005-0000-0000-0000FD040000}"/>
    <cellStyle name="Moneda 2 3 2 3 6 2" xfId="1067" xr:uid="{00000000-0005-0000-0000-0000FE040000}"/>
    <cellStyle name="Moneda 2 3 2 3 7" xfId="1068" xr:uid="{00000000-0005-0000-0000-0000FF040000}"/>
    <cellStyle name="Moneda 2 3 2 3 8" xfId="1069" xr:uid="{00000000-0005-0000-0000-000000050000}"/>
    <cellStyle name="Moneda 2 3 2 4" xfId="1070" xr:uid="{00000000-0005-0000-0000-000001050000}"/>
    <cellStyle name="Moneda 2 3 2 4 2" xfId="1071" xr:uid="{00000000-0005-0000-0000-000002050000}"/>
    <cellStyle name="Moneda 2 3 2 4 2 2" xfId="1072" xr:uid="{00000000-0005-0000-0000-000003050000}"/>
    <cellStyle name="Moneda 2 3 2 4 2 2 2" xfId="1073" xr:uid="{00000000-0005-0000-0000-000004050000}"/>
    <cellStyle name="Moneda 2 3 2 4 2 2 2 2" xfId="1074" xr:uid="{00000000-0005-0000-0000-000005050000}"/>
    <cellStyle name="Moneda 2 3 2 4 2 2 2 3" xfId="1075" xr:uid="{00000000-0005-0000-0000-000006050000}"/>
    <cellStyle name="Moneda 2 3 2 4 2 2 3" xfId="1076" xr:uid="{00000000-0005-0000-0000-000007050000}"/>
    <cellStyle name="Moneda 2 3 2 4 2 2 3 2" xfId="1077" xr:uid="{00000000-0005-0000-0000-000008050000}"/>
    <cellStyle name="Moneda 2 3 2 4 2 2 4" xfId="1078" xr:uid="{00000000-0005-0000-0000-000009050000}"/>
    <cellStyle name="Moneda 2 3 2 4 2 2 4 2" xfId="1079" xr:uid="{00000000-0005-0000-0000-00000A050000}"/>
    <cellStyle name="Moneda 2 3 2 4 2 2 5" xfId="1080" xr:uid="{00000000-0005-0000-0000-00000B050000}"/>
    <cellStyle name="Moneda 2 3 2 4 2 2 6" xfId="1081" xr:uid="{00000000-0005-0000-0000-00000C050000}"/>
    <cellStyle name="Moneda 2 3 2 4 2 3" xfId="1082" xr:uid="{00000000-0005-0000-0000-00000D050000}"/>
    <cellStyle name="Moneda 2 3 2 4 2 3 2" xfId="1083" xr:uid="{00000000-0005-0000-0000-00000E050000}"/>
    <cellStyle name="Moneda 2 3 2 4 2 3 3" xfId="1084" xr:uid="{00000000-0005-0000-0000-00000F050000}"/>
    <cellStyle name="Moneda 2 3 2 4 2 4" xfId="1085" xr:uid="{00000000-0005-0000-0000-000010050000}"/>
    <cellStyle name="Moneda 2 3 2 4 2 4 2" xfId="1086" xr:uid="{00000000-0005-0000-0000-000011050000}"/>
    <cellStyle name="Moneda 2 3 2 4 2 5" xfId="1087" xr:uid="{00000000-0005-0000-0000-000012050000}"/>
    <cellStyle name="Moneda 2 3 2 4 2 5 2" xfId="1088" xr:uid="{00000000-0005-0000-0000-000013050000}"/>
    <cellStyle name="Moneda 2 3 2 4 2 6" xfId="1089" xr:uid="{00000000-0005-0000-0000-000014050000}"/>
    <cellStyle name="Moneda 2 3 2 4 2 7" xfId="1090" xr:uid="{00000000-0005-0000-0000-000015050000}"/>
    <cellStyle name="Moneda 2 3 2 4 3" xfId="1091" xr:uid="{00000000-0005-0000-0000-000016050000}"/>
    <cellStyle name="Moneda 2 3 2 4 3 2" xfId="1092" xr:uid="{00000000-0005-0000-0000-000017050000}"/>
    <cellStyle name="Moneda 2 3 2 4 3 2 2" xfId="1093" xr:uid="{00000000-0005-0000-0000-000018050000}"/>
    <cellStyle name="Moneda 2 3 2 4 3 2 3" xfId="1094" xr:uid="{00000000-0005-0000-0000-000019050000}"/>
    <cellStyle name="Moneda 2 3 2 4 3 3" xfId="1095" xr:uid="{00000000-0005-0000-0000-00001A050000}"/>
    <cellStyle name="Moneda 2 3 2 4 3 3 2" xfId="1096" xr:uid="{00000000-0005-0000-0000-00001B050000}"/>
    <cellStyle name="Moneda 2 3 2 4 3 4" xfId="1097" xr:uid="{00000000-0005-0000-0000-00001C050000}"/>
    <cellStyle name="Moneda 2 3 2 4 3 4 2" xfId="1098" xr:uid="{00000000-0005-0000-0000-00001D050000}"/>
    <cellStyle name="Moneda 2 3 2 4 3 5" xfId="1099" xr:uid="{00000000-0005-0000-0000-00001E050000}"/>
    <cellStyle name="Moneda 2 3 2 4 3 6" xfId="1100" xr:uid="{00000000-0005-0000-0000-00001F050000}"/>
    <cellStyle name="Moneda 2 3 2 4 4" xfId="1101" xr:uid="{00000000-0005-0000-0000-000020050000}"/>
    <cellStyle name="Moneda 2 3 2 4 4 2" xfId="1102" xr:uid="{00000000-0005-0000-0000-000021050000}"/>
    <cellStyle name="Moneda 2 3 2 4 4 3" xfId="1103" xr:uid="{00000000-0005-0000-0000-000022050000}"/>
    <cellStyle name="Moneda 2 3 2 4 5" xfId="1104" xr:uid="{00000000-0005-0000-0000-000023050000}"/>
    <cellStyle name="Moneda 2 3 2 4 5 2" xfId="1105" xr:uid="{00000000-0005-0000-0000-000024050000}"/>
    <cellStyle name="Moneda 2 3 2 4 6" xfId="1106" xr:uid="{00000000-0005-0000-0000-000025050000}"/>
    <cellStyle name="Moneda 2 3 2 4 6 2" xfId="1107" xr:uid="{00000000-0005-0000-0000-000026050000}"/>
    <cellStyle name="Moneda 2 3 2 4 7" xfId="1108" xr:uid="{00000000-0005-0000-0000-000027050000}"/>
    <cellStyle name="Moneda 2 3 2 4 8" xfId="1109" xr:uid="{00000000-0005-0000-0000-000028050000}"/>
    <cellStyle name="Moneda 2 3 2 5" xfId="1110" xr:uid="{00000000-0005-0000-0000-000029050000}"/>
    <cellStyle name="Moneda 2 3 2 5 2" xfId="1111" xr:uid="{00000000-0005-0000-0000-00002A050000}"/>
    <cellStyle name="Moneda 2 3 2 5 2 2" xfId="1112" xr:uid="{00000000-0005-0000-0000-00002B050000}"/>
    <cellStyle name="Moneda 2 3 2 5 2 2 2" xfId="1113" xr:uid="{00000000-0005-0000-0000-00002C050000}"/>
    <cellStyle name="Moneda 2 3 2 5 2 2 2 2" xfId="1114" xr:uid="{00000000-0005-0000-0000-00002D050000}"/>
    <cellStyle name="Moneda 2 3 2 5 2 2 3" xfId="1115" xr:uid="{00000000-0005-0000-0000-00002E050000}"/>
    <cellStyle name="Moneda 2 3 2 5 2 3" xfId="1116" xr:uid="{00000000-0005-0000-0000-00002F050000}"/>
    <cellStyle name="Moneda 2 3 2 5 2 3 2" xfId="1117" xr:uid="{00000000-0005-0000-0000-000030050000}"/>
    <cellStyle name="Moneda 2 3 2 5 2 3 3" xfId="1118" xr:uid="{00000000-0005-0000-0000-000031050000}"/>
    <cellStyle name="Moneda 2 3 2 5 2 4" xfId="1119" xr:uid="{00000000-0005-0000-0000-000032050000}"/>
    <cellStyle name="Moneda 2 3 2 5 2 4 2" xfId="1120" xr:uid="{00000000-0005-0000-0000-000033050000}"/>
    <cellStyle name="Moneda 2 3 2 5 2 5" xfId="1121" xr:uid="{00000000-0005-0000-0000-000034050000}"/>
    <cellStyle name="Moneda 2 3 2 5 2 6" xfId="1122" xr:uid="{00000000-0005-0000-0000-000035050000}"/>
    <cellStyle name="Moneda 2 3 2 5 3" xfId="1123" xr:uid="{00000000-0005-0000-0000-000036050000}"/>
    <cellStyle name="Moneda 2 3 2 5 3 2" xfId="1124" xr:uid="{00000000-0005-0000-0000-000037050000}"/>
    <cellStyle name="Moneda 2 3 2 5 3 2 2" xfId="1125" xr:uid="{00000000-0005-0000-0000-000038050000}"/>
    <cellStyle name="Moneda 2 3 2 5 3 3" xfId="1126" xr:uid="{00000000-0005-0000-0000-000039050000}"/>
    <cellStyle name="Moneda 2 3 2 5 4" xfId="1127" xr:uid="{00000000-0005-0000-0000-00003A050000}"/>
    <cellStyle name="Moneda 2 3 2 5 4 2" xfId="1128" xr:uid="{00000000-0005-0000-0000-00003B050000}"/>
    <cellStyle name="Moneda 2 3 2 5 4 3" xfId="1129" xr:uid="{00000000-0005-0000-0000-00003C050000}"/>
    <cellStyle name="Moneda 2 3 2 5 5" xfId="1130" xr:uid="{00000000-0005-0000-0000-00003D050000}"/>
    <cellStyle name="Moneda 2 3 2 5 5 2" xfId="1131" xr:uid="{00000000-0005-0000-0000-00003E050000}"/>
    <cellStyle name="Moneda 2 3 2 5 6" xfId="1132" xr:uid="{00000000-0005-0000-0000-00003F050000}"/>
    <cellStyle name="Moneda 2 3 2 5 7" xfId="1133" xr:uid="{00000000-0005-0000-0000-000040050000}"/>
    <cellStyle name="Moneda 2 3 2 6" xfId="1134" xr:uid="{00000000-0005-0000-0000-000041050000}"/>
    <cellStyle name="Moneda 2 3 2 6 2" xfId="1135" xr:uid="{00000000-0005-0000-0000-000042050000}"/>
    <cellStyle name="Moneda 2 3 2 6 2 2" xfId="1136" xr:uid="{00000000-0005-0000-0000-000043050000}"/>
    <cellStyle name="Moneda 2 3 2 6 2 2 2" xfId="1137" xr:uid="{00000000-0005-0000-0000-000044050000}"/>
    <cellStyle name="Moneda 2 3 2 6 2 3" xfId="1138" xr:uid="{00000000-0005-0000-0000-000045050000}"/>
    <cellStyle name="Moneda 2 3 2 6 3" xfId="1139" xr:uid="{00000000-0005-0000-0000-000046050000}"/>
    <cellStyle name="Moneda 2 3 2 6 3 2" xfId="1140" xr:uid="{00000000-0005-0000-0000-000047050000}"/>
    <cellStyle name="Moneda 2 3 2 6 3 3" xfId="1141" xr:uid="{00000000-0005-0000-0000-000048050000}"/>
    <cellStyle name="Moneda 2 3 2 6 4" xfId="1142" xr:uid="{00000000-0005-0000-0000-000049050000}"/>
    <cellStyle name="Moneda 2 3 2 6 4 2" xfId="1143" xr:uid="{00000000-0005-0000-0000-00004A050000}"/>
    <cellStyle name="Moneda 2 3 2 6 5" xfId="1144" xr:uid="{00000000-0005-0000-0000-00004B050000}"/>
    <cellStyle name="Moneda 2 3 2 6 6" xfId="1145" xr:uid="{00000000-0005-0000-0000-00004C050000}"/>
    <cellStyle name="Moneda 2 3 2 7" xfId="1146" xr:uid="{00000000-0005-0000-0000-00004D050000}"/>
    <cellStyle name="Moneda 2 3 2 7 2" xfId="1147" xr:uid="{00000000-0005-0000-0000-00004E050000}"/>
    <cellStyle name="Moneda 2 3 2 7 2 2" xfId="1148" xr:uid="{00000000-0005-0000-0000-00004F050000}"/>
    <cellStyle name="Moneda 2 3 2 7 3" xfId="1149" xr:uid="{00000000-0005-0000-0000-000050050000}"/>
    <cellStyle name="Moneda 2 3 2 8" xfId="1150" xr:uid="{00000000-0005-0000-0000-000051050000}"/>
    <cellStyle name="Moneda 2 3 2 8 2" xfId="1151" xr:uid="{00000000-0005-0000-0000-000052050000}"/>
    <cellStyle name="Moneda 2 3 2 8 3" xfId="1152" xr:uid="{00000000-0005-0000-0000-000053050000}"/>
    <cellStyle name="Moneda 2 3 2 9" xfId="1153" xr:uid="{00000000-0005-0000-0000-000054050000}"/>
    <cellStyle name="Moneda 2 3 2 9 2" xfId="1154" xr:uid="{00000000-0005-0000-0000-000055050000}"/>
    <cellStyle name="Moneda 2 3 3" xfId="1155" xr:uid="{00000000-0005-0000-0000-000056050000}"/>
    <cellStyle name="Moneda 2 3 3 2" xfId="1156" xr:uid="{00000000-0005-0000-0000-000057050000}"/>
    <cellStyle name="Moneda 2 3 3 2 2" xfId="1157" xr:uid="{00000000-0005-0000-0000-000058050000}"/>
    <cellStyle name="Moneda 2 3 3 2 2 2" xfId="1158" xr:uid="{00000000-0005-0000-0000-000059050000}"/>
    <cellStyle name="Moneda 2 3 3 2 2 2 2" xfId="1159" xr:uid="{00000000-0005-0000-0000-00005A050000}"/>
    <cellStyle name="Moneda 2 3 3 2 2 2 2 2" xfId="1160" xr:uid="{00000000-0005-0000-0000-00005B050000}"/>
    <cellStyle name="Moneda 2 3 3 2 2 2 3" xfId="1161" xr:uid="{00000000-0005-0000-0000-00005C050000}"/>
    <cellStyle name="Moneda 2 3 3 2 2 3" xfId="1162" xr:uid="{00000000-0005-0000-0000-00005D050000}"/>
    <cellStyle name="Moneda 2 3 3 2 2 3 2" xfId="1163" xr:uid="{00000000-0005-0000-0000-00005E050000}"/>
    <cellStyle name="Moneda 2 3 3 2 2 3 3" xfId="1164" xr:uid="{00000000-0005-0000-0000-00005F050000}"/>
    <cellStyle name="Moneda 2 3 3 2 2 4" xfId="1165" xr:uid="{00000000-0005-0000-0000-000060050000}"/>
    <cellStyle name="Moneda 2 3 3 2 2 4 2" xfId="1166" xr:uid="{00000000-0005-0000-0000-000061050000}"/>
    <cellStyle name="Moneda 2 3 3 2 2 5" xfId="1167" xr:uid="{00000000-0005-0000-0000-000062050000}"/>
    <cellStyle name="Moneda 2 3 3 2 2 6" xfId="1168" xr:uid="{00000000-0005-0000-0000-000063050000}"/>
    <cellStyle name="Moneda 2 3 3 2 3" xfId="1169" xr:uid="{00000000-0005-0000-0000-000064050000}"/>
    <cellStyle name="Moneda 2 3 3 2 3 2" xfId="1170" xr:uid="{00000000-0005-0000-0000-000065050000}"/>
    <cellStyle name="Moneda 2 3 3 2 3 2 2" xfId="1171" xr:uid="{00000000-0005-0000-0000-000066050000}"/>
    <cellStyle name="Moneda 2 3 3 2 3 3" xfId="1172" xr:uid="{00000000-0005-0000-0000-000067050000}"/>
    <cellStyle name="Moneda 2 3 3 2 4" xfId="1173" xr:uid="{00000000-0005-0000-0000-000068050000}"/>
    <cellStyle name="Moneda 2 3 3 2 4 2" xfId="1174" xr:uid="{00000000-0005-0000-0000-000069050000}"/>
    <cellStyle name="Moneda 2 3 3 2 4 3" xfId="1175" xr:uid="{00000000-0005-0000-0000-00006A050000}"/>
    <cellStyle name="Moneda 2 3 3 2 5" xfId="1176" xr:uid="{00000000-0005-0000-0000-00006B050000}"/>
    <cellStyle name="Moneda 2 3 3 2 5 2" xfId="1177" xr:uid="{00000000-0005-0000-0000-00006C050000}"/>
    <cellStyle name="Moneda 2 3 3 2 6" xfId="1178" xr:uid="{00000000-0005-0000-0000-00006D050000}"/>
    <cellStyle name="Moneda 2 3 3 2 7" xfId="1179" xr:uid="{00000000-0005-0000-0000-00006E050000}"/>
    <cellStyle name="Moneda 2 3 3 3" xfId="1180" xr:uid="{00000000-0005-0000-0000-00006F050000}"/>
    <cellStyle name="Moneda 2 3 3 3 2" xfId="1181" xr:uid="{00000000-0005-0000-0000-000070050000}"/>
    <cellStyle name="Moneda 2 3 3 3 2 2" xfId="1182" xr:uid="{00000000-0005-0000-0000-000071050000}"/>
    <cellStyle name="Moneda 2 3 3 3 2 2 2" xfId="1183" xr:uid="{00000000-0005-0000-0000-000072050000}"/>
    <cellStyle name="Moneda 2 3 3 3 2 2 2 2" xfId="2953" xr:uid="{00000000-0005-0000-0000-000073050000}"/>
    <cellStyle name="Moneda 2 3 3 3 2 2 3" xfId="1184" xr:uid="{00000000-0005-0000-0000-000074050000}"/>
    <cellStyle name="Moneda 2 3 3 3 2 3" xfId="1185" xr:uid="{00000000-0005-0000-0000-000075050000}"/>
    <cellStyle name="Moneda 2 3 3 3 2 3 2" xfId="2954" xr:uid="{00000000-0005-0000-0000-000076050000}"/>
    <cellStyle name="Moneda 2 3 3 3 2 4" xfId="1186" xr:uid="{00000000-0005-0000-0000-000077050000}"/>
    <cellStyle name="Moneda 2 3 3 3 3" xfId="1187" xr:uid="{00000000-0005-0000-0000-000078050000}"/>
    <cellStyle name="Moneda 2 3 3 3 3 2" xfId="1188" xr:uid="{00000000-0005-0000-0000-000079050000}"/>
    <cellStyle name="Moneda 2 3 3 3 3 2 2" xfId="1189" xr:uid="{00000000-0005-0000-0000-00007A050000}"/>
    <cellStyle name="Moneda 2 3 3 3 3 3" xfId="1190" xr:uid="{00000000-0005-0000-0000-00007B050000}"/>
    <cellStyle name="Moneda 2 3 3 3 4" xfId="1191" xr:uid="{00000000-0005-0000-0000-00007C050000}"/>
    <cellStyle name="Moneda 2 3 3 3 4 2" xfId="1192" xr:uid="{00000000-0005-0000-0000-00007D050000}"/>
    <cellStyle name="Moneda 2 3 3 3 4 3" xfId="1193" xr:uid="{00000000-0005-0000-0000-00007E050000}"/>
    <cellStyle name="Moneda 2 3 3 3 5" xfId="1194" xr:uid="{00000000-0005-0000-0000-00007F050000}"/>
    <cellStyle name="Moneda 2 3 3 3 6" xfId="1195" xr:uid="{00000000-0005-0000-0000-000080050000}"/>
    <cellStyle name="Moneda 2 3 3 4" xfId="1196" xr:uid="{00000000-0005-0000-0000-000081050000}"/>
    <cellStyle name="Moneda 2 3 3 4 2" xfId="1197" xr:uid="{00000000-0005-0000-0000-000082050000}"/>
    <cellStyle name="Moneda 2 3 3 4 2 2" xfId="1198" xr:uid="{00000000-0005-0000-0000-000083050000}"/>
    <cellStyle name="Moneda 2 3 3 4 2 2 2" xfId="1199" xr:uid="{00000000-0005-0000-0000-000084050000}"/>
    <cellStyle name="Moneda 2 3 3 4 2 2 2 2" xfId="2956" xr:uid="{00000000-0005-0000-0000-000085050000}"/>
    <cellStyle name="Moneda 2 3 3 4 2 2 3" xfId="2955" xr:uid="{00000000-0005-0000-0000-000086050000}"/>
    <cellStyle name="Moneda 2 3 3 4 2 3" xfId="1200" xr:uid="{00000000-0005-0000-0000-000087050000}"/>
    <cellStyle name="Moneda 2 3 3 4 2 3 2" xfId="2957" xr:uid="{00000000-0005-0000-0000-000088050000}"/>
    <cellStyle name="Moneda 2 3 3 4 2 4" xfId="1201" xr:uid="{00000000-0005-0000-0000-000089050000}"/>
    <cellStyle name="Moneda 2 3 3 4 3" xfId="1202" xr:uid="{00000000-0005-0000-0000-00008A050000}"/>
    <cellStyle name="Moneda 2 3 3 4 3 2" xfId="1203" xr:uid="{00000000-0005-0000-0000-00008B050000}"/>
    <cellStyle name="Moneda 2 3 3 4 3 2 2" xfId="2959" xr:uid="{00000000-0005-0000-0000-00008C050000}"/>
    <cellStyle name="Moneda 2 3 3 4 3 3" xfId="2958" xr:uid="{00000000-0005-0000-0000-00008D050000}"/>
    <cellStyle name="Moneda 2 3 3 4 4" xfId="1204" xr:uid="{00000000-0005-0000-0000-00008E050000}"/>
    <cellStyle name="Moneda 2 3 3 4 4 2" xfId="2960" xr:uid="{00000000-0005-0000-0000-00008F050000}"/>
    <cellStyle name="Moneda 2 3 3 4 5" xfId="1205" xr:uid="{00000000-0005-0000-0000-000090050000}"/>
    <cellStyle name="Moneda 2 3 3 5" xfId="1206" xr:uid="{00000000-0005-0000-0000-000091050000}"/>
    <cellStyle name="Moneda 2 3 3 5 2" xfId="1207" xr:uid="{00000000-0005-0000-0000-000092050000}"/>
    <cellStyle name="Moneda 2 3 3 5 2 2" xfId="1208" xr:uid="{00000000-0005-0000-0000-000093050000}"/>
    <cellStyle name="Moneda 2 3 3 5 2 2 2" xfId="2961" xr:uid="{00000000-0005-0000-0000-000094050000}"/>
    <cellStyle name="Moneda 2 3 3 5 2 3" xfId="1209" xr:uid="{00000000-0005-0000-0000-000095050000}"/>
    <cellStyle name="Moneda 2 3 3 5 3" xfId="1210" xr:uid="{00000000-0005-0000-0000-000096050000}"/>
    <cellStyle name="Moneda 2 3 3 5 3 2" xfId="2962" xr:uid="{00000000-0005-0000-0000-000097050000}"/>
    <cellStyle name="Moneda 2 3 3 5 4" xfId="1211" xr:uid="{00000000-0005-0000-0000-000098050000}"/>
    <cellStyle name="Moneda 2 3 3 6" xfId="1212" xr:uid="{00000000-0005-0000-0000-000099050000}"/>
    <cellStyle name="Moneda 2 3 3 6 2" xfId="1213" xr:uid="{00000000-0005-0000-0000-00009A050000}"/>
    <cellStyle name="Moneda 2 3 3 6 2 2" xfId="1214" xr:uid="{00000000-0005-0000-0000-00009B050000}"/>
    <cellStyle name="Moneda 2 3 3 6 3" xfId="1215" xr:uid="{00000000-0005-0000-0000-00009C050000}"/>
    <cellStyle name="Moneda 2 3 3 7" xfId="1216" xr:uid="{00000000-0005-0000-0000-00009D050000}"/>
    <cellStyle name="Moneda 2 3 3 7 2" xfId="1217" xr:uid="{00000000-0005-0000-0000-00009E050000}"/>
    <cellStyle name="Moneda 2 3 3 8" xfId="1218" xr:uid="{00000000-0005-0000-0000-00009F050000}"/>
    <cellStyle name="Moneda 2 3 4" xfId="1219" xr:uid="{00000000-0005-0000-0000-0000A0050000}"/>
    <cellStyle name="Moneda 2 3 4 2" xfId="1220" xr:uid="{00000000-0005-0000-0000-0000A1050000}"/>
    <cellStyle name="Moneda 2 3 4 2 2" xfId="1221" xr:uid="{00000000-0005-0000-0000-0000A2050000}"/>
    <cellStyle name="Moneda 2 3 4 2 2 2" xfId="1222" xr:uid="{00000000-0005-0000-0000-0000A3050000}"/>
    <cellStyle name="Moneda 2 3 4 2 2 2 2" xfId="1223" xr:uid="{00000000-0005-0000-0000-0000A4050000}"/>
    <cellStyle name="Moneda 2 3 4 2 2 2 2 2" xfId="1224" xr:uid="{00000000-0005-0000-0000-0000A5050000}"/>
    <cellStyle name="Moneda 2 3 4 2 2 2 3" xfId="1225" xr:uid="{00000000-0005-0000-0000-0000A6050000}"/>
    <cellStyle name="Moneda 2 3 4 2 2 3" xfId="1226" xr:uid="{00000000-0005-0000-0000-0000A7050000}"/>
    <cellStyle name="Moneda 2 3 4 2 2 3 2" xfId="1227" xr:uid="{00000000-0005-0000-0000-0000A8050000}"/>
    <cellStyle name="Moneda 2 3 4 2 2 3 3" xfId="1228" xr:uid="{00000000-0005-0000-0000-0000A9050000}"/>
    <cellStyle name="Moneda 2 3 4 2 2 4" xfId="1229" xr:uid="{00000000-0005-0000-0000-0000AA050000}"/>
    <cellStyle name="Moneda 2 3 4 2 2 4 2" xfId="1230" xr:uid="{00000000-0005-0000-0000-0000AB050000}"/>
    <cellStyle name="Moneda 2 3 4 2 2 5" xfId="1231" xr:uid="{00000000-0005-0000-0000-0000AC050000}"/>
    <cellStyle name="Moneda 2 3 4 2 2 6" xfId="1232" xr:uid="{00000000-0005-0000-0000-0000AD050000}"/>
    <cellStyle name="Moneda 2 3 4 2 3" xfId="1233" xr:uid="{00000000-0005-0000-0000-0000AE050000}"/>
    <cellStyle name="Moneda 2 3 4 2 3 2" xfId="1234" xr:uid="{00000000-0005-0000-0000-0000AF050000}"/>
    <cellStyle name="Moneda 2 3 4 2 3 2 2" xfId="1235" xr:uid="{00000000-0005-0000-0000-0000B0050000}"/>
    <cellStyle name="Moneda 2 3 4 2 3 3" xfId="1236" xr:uid="{00000000-0005-0000-0000-0000B1050000}"/>
    <cellStyle name="Moneda 2 3 4 2 4" xfId="1237" xr:uid="{00000000-0005-0000-0000-0000B2050000}"/>
    <cellStyle name="Moneda 2 3 4 2 4 2" xfId="1238" xr:uid="{00000000-0005-0000-0000-0000B3050000}"/>
    <cellStyle name="Moneda 2 3 4 2 4 3" xfId="1239" xr:uid="{00000000-0005-0000-0000-0000B4050000}"/>
    <cellStyle name="Moneda 2 3 4 2 5" xfId="1240" xr:uid="{00000000-0005-0000-0000-0000B5050000}"/>
    <cellStyle name="Moneda 2 3 4 2 5 2" xfId="1241" xr:uid="{00000000-0005-0000-0000-0000B6050000}"/>
    <cellStyle name="Moneda 2 3 4 2 6" xfId="1242" xr:uid="{00000000-0005-0000-0000-0000B7050000}"/>
    <cellStyle name="Moneda 2 3 4 2 7" xfId="1243" xr:uid="{00000000-0005-0000-0000-0000B8050000}"/>
    <cellStyle name="Moneda 2 3 4 3" xfId="1244" xr:uid="{00000000-0005-0000-0000-0000B9050000}"/>
    <cellStyle name="Moneda 2 3 4 3 2" xfId="1245" xr:uid="{00000000-0005-0000-0000-0000BA050000}"/>
    <cellStyle name="Moneda 2 3 4 3 2 2" xfId="1246" xr:uid="{00000000-0005-0000-0000-0000BB050000}"/>
    <cellStyle name="Moneda 2 3 4 3 2 2 2" xfId="1247" xr:uid="{00000000-0005-0000-0000-0000BC050000}"/>
    <cellStyle name="Moneda 2 3 4 3 2 2 2 2" xfId="2963" xr:uid="{00000000-0005-0000-0000-0000BD050000}"/>
    <cellStyle name="Moneda 2 3 4 3 2 2 3" xfId="1248" xr:uid="{00000000-0005-0000-0000-0000BE050000}"/>
    <cellStyle name="Moneda 2 3 4 3 2 3" xfId="1249" xr:uid="{00000000-0005-0000-0000-0000BF050000}"/>
    <cellStyle name="Moneda 2 3 4 3 2 3 2" xfId="2964" xr:uid="{00000000-0005-0000-0000-0000C0050000}"/>
    <cellStyle name="Moneda 2 3 4 3 2 4" xfId="1250" xr:uid="{00000000-0005-0000-0000-0000C1050000}"/>
    <cellStyle name="Moneda 2 3 4 3 3" xfId="1251" xr:uid="{00000000-0005-0000-0000-0000C2050000}"/>
    <cellStyle name="Moneda 2 3 4 3 3 2" xfId="1252" xr:uid="{00000000-0005-0000-0000-0000C3050000}"/>
    <cellStyle name="Moneda 2 3 4 3 3 2 2" xfId="1253" xr:uid="{00000000-0005-0000-0000-0000C4050000}"/>
    <cellStyle name="Moneda 2 3 4 3 3 3" xfId="1254" xr:uid="{00000000-0005-0000-0000-0000C5050000}"/>
    <cellStyle name="Moneda 2 3 4 3 4" xfId="1255" xr:uid="{00000000-0005-0000-0000-0000C6050000}"/>
    <cellStyle name="Moneda 2 3 4 3 4 2" xfId="1256" xr:uid="{00000000-0005-0000-0000-0000C7050000}"/>
    <cellStyle name="Moneda 2 3 4 3 4 3" xfId="1257" xr:uid="{00000000-0005-0000-0000-0000C8050000}"/>
    <cellStyle name="Moneda 2 3 4 3 5" xfId="1258" xr:uid="{00000000-0005-0000-0000-0000C9050000}"/>
    <cellStyle name="Moneda 2 3 4 3 6" xfId="1259" xr:uid="{00000000-0005-0000-0000-0000CA050000}"/>
    <cellStyle name="Moneda 2 3 4 4" xfId="1260" xr:uid="{00000000-0005-0000-0000-0000CB050000}"/>
    <cellStyle name="Moneda 2 3 4 4 2" xfId="1261" xr:uid="{00000000-0005-0000-0000-0000CC050000}"/>
    <cellStyle name="Moneda 2 3 4 4 2 2" xfId="1262" xr:uid="{00000000-0005-0000-0000-0000CD050000}"/>
    <cellStyle name="Moneda 2 3 4 4 2 2 2" xfId="1263" xr:uid="{00000000-0005-0000-0000-0000CE050000}"/>
    <cellStyle name="Moneda 2 3 4 4 2 2 2 2" xfId="2966" xr:uid="{00000000-0005-0000-0000-0000CF050000}"/>
    <cellStyle name="Moneda 2 3 4 4 2 2 3" xfId="2965" xr:uid="{00000000-0005-0000-0000-0000D0050000}"/>
    <cellStyle name="Moneda 2 3 4 4 2 3" xfId="1264" xr:uid="{00000000-0005-0000-0000-0000D1050000}"/>
    <cellStyle name="Moneda 2 3 4 4 2 3 2" xfId="2967" xr:uid="{00000000-0005-0000-0000-0000D2050000}"/>
    <cellStyle name="Moneda 2 3 4 4 2 4" xfId="1265" xr:uid="{00000000-0005-0000-0000-0000D3050000}"/>
    <cellStyle name="Moneda 2 3 4 4 3" xfId="1266" xr:uid="{00000000-0005-0000-0000-0000D4050000}"/>
    <cellStyle name="Moneda 2 3 4 4 3 2" xfId="1267" xr:uid="{00000000-0005-0000-0000-0000D5050000}"/>
    <cellStyle name="Moneda 2 3 4 4 3 2 2" xfId="2969" xr:uid="{00000000-0005-0000-0000-0000D6050000}"/>
    <cellStyle name="Moneda 2 3 4 4 3 3" xfId="2968" xr:uid="{00000000-0005-0000-0000-0000D7050000}"/>
    <cellStyle name="Moneda 2 3 4 4 4" xfId="1268" xr:uid="{00000000-0005-0000-0000-0000D8050000}"/>
    <cellStyle name="Moneda 2 3 4 4 4 2" xfId="2970" xr:uid="{00000000-0005-0000-0000-0000D9050000}"/>
    <cellStyle name="Moneda 2 3 4 4 5" xfId="1269" xr:uid="{00000000-0005-0000-0000-0000DA050000}"/>
    <cellStyle name="Moneda 2 3 4 5" xfId="1270" xr:uid="{00000000-0005-0000-0000-0000DB050000}"/>
    <cellStyle name="Moneda 2 3 4 5 2" xfId="1271" xr:uid="{00000000-0005-0000-0000-0000DC050000}"/>
    <cellStyle name="Moneda 2 3 4 5 2 2" xfId="1272" xr:uid="{00000000-0005-0000-0000-0000DD050000}"/>
    <cellStyle name="Moneda 2 3 4 5 2 2 2" xfId="2971" xr:uid="{00000000-0005-0000-0000-0000DE050000}"/>
    <cellStyle name="Moneda 2 3 4 5 2 3" xfId="1273" xr:uid="{00000000-0005-0000-0000-0000DF050000}"/>
    <cellStyle name="Moneda 2 3 4 5 3" xfId="1274" xr:uid="{00000000-0005-0000-0000-0000E0050000}"/>
    <cellStyle name="Moneda 2 3 4 5 3 2" xfId="2972" xr:uid="{00000000-0005-0000-0000-0000E1050000}"/>
    <cellStyle name="Moneda 2 3 4 5 4" xfId="1275" xr:uid="{00000000-0005-0000-0000-0000E2050000}"/>
    <cellStyle name="Moneda 2 3 4 6" xfId="1276" xr:uid="{00000000-0005-0000-0000-0000E3050000}"/>
    <cellStyle name="Moneda 2 3 4 6 2" xfId="1277" xr:uid="{00000000-0005-0000-0000-0000E4050000}"/>
    <cellStyle name="Moneda 2 3 4 6 2 2" xfId="1278" xr:uid="{00000000-0005-0000-0000-0000E5050000}"/>
    <cellStyle name="Moneda 2 3 4 6 3" xfId="1279" xr:uid="{00000000-0005-0000-0000-0000E6050000}"/>
    <cellStyle name="Moneda 2 3 4 7" xfId="1280" xr:uid="{00000000-0005-0000-0000-0000E7050000}"/>
    <cellStyle name="Moneda 2 3 4 7 2" xfId="1281" xr:uid="{00000000-0005-0000-0000-0000E8050000}"/>
    <cellStyle name="Moneda 2 3 4 8" xfId="1282" xr:uid="{00000000-0005-0000-0000-0000E9050000}"/>
    <cellStyle name="Moneda 2 3 5" xfId="1283" xr:uid="{00000000-0005-0000-0000-0000EA050000}"/>
    <cellStyle name="Moneda 2 3 5 2" xfId="1284" xr:uid="{00000000-0005-0000-0000-0000EB050000}"/>
    <cellStyle name="Moneda 2 3 5 2 2" xfId="1285" xr:uid="{00000000-0005-0000-0000-0000EC050000}"/>
    <cellStyle name="Moneda 2 3 5 2 2 2" xfId="1286" xr:uid="{00000000-0005-0000-0000-0000ED050000}"/>
    <cellStyle name="Moneda 2 3 5 2 2 2 2" xfId="1287" xr:uid="{00000000-0005-0000-0000-0000EE050000}"/>
    <cellStyle name="Moneda 2 3 5 2 2 2 3" xfId="1288" xr:uid="{00000000-0005-0000-0000-0000EF050000}"/>
    <cellStyle name="Moneda 2 3 5 2 2 3" xfId="1289" xr:uid="{00000000-0005-0000-0000-0000F0050000}"/>
    <cellStyle name="Moneda 2 3 5 2 2 3 2" xfId="1290" xr:uid="{00000000-0005-0000-0000-0000F1050000}"/>
    <cellStyle name="Moneda 2 3 5 2 2 4" xfId="1291" xr:uid="{00000000-0005-0000-0000-0000F2050000}"/>
    <cellStyle name="Moneda 2 3 5 2 2 4 2" xfId="1292" xr:uid="{00000000-0005-0000-0000-0000F3050000}"/>
    <cellStyle name="Moneda 2 3 5 2 2 5" xfId="1293" xr:uid="{00000000-0005-0000-0000-0000F4050000}"/>
    <cellStyle name="Moneda 2 3 5 2 2 6" xfId="1294" xr:uid="{00000000-0005-0000-0000-0000F5050000}"/>
    <cellStyle name="Moneda 2 3 5 2 3" xfId="1295" xr:uid="{00000000-0005-0000-0000-0000F6050000}"/>
    <cellStyle name="Moneda 2 3 5 2 3 2" xfId="1296" xr:uid="{00000000-0005-0000-0000-0000F7050000}"/>
    <cellStyle name="Moneda 2 3 5 2 3 3" xfId="1297" xr:uid="{00000000-0005-0000-0000-0000F8050000}"/>
    <cellStyle name="Moneda 2 3 5 2 4" xfId="1298" xr:uid="{00000000-0005-0000-0000-0000F9050000}"/>
    <cellStyle name="Moneda 2 3 5 2 4 2" xfId="1299" xr:uid="{00000000-0005-0000-0000-0000FA050000}"/>
    <cellStyle name="Moneda 2 3 5 2 5" xfId="1300" xr:uid="{00000000-0005-0000-0000-0000FB050000}"/>
    <cellStyle name="Moneda 2 3 5 2 5 2" xfId="1301" xr:uid="{00000000-0005-0000-0000-0000FC050000}"/>
    <cellStyle name="Moneda 2 3 5 2 6" xfId="1302" xr:uid="{00000000-0005-0000-0000-0000FD050000}"/>
    <cellStyle name="Moneda 2 3 5 2 7" xfId="1303" xr:uid="{00000000-0005-0000-0000-0000FE050000}"/>
    <cellStyle name="Moneda 2 3 5 3" xfId="1304" xr:uid="{00000000-0005-0000-0000-0000FF050000}"/>
    <cellStyle name="Moneda 2 3 5 3 2" xfId="1305" xr:uid="{00000000-0005-0000-0000-000000060000}"/>
    <cellStyle name="Moneda 2 3 5 3 2 2" xfId="1306" xr:uid="{00000000-0005-0000-0000-000001060000}"/>
    <cellStyle name="Moneda 2 3 5 3 2 3" xfId="1307" xr:uid="{00000000-0005-0000-0000-000002060000}"/>
    <cellStyle name="Moneda 2 3 5 3 3" xfId="1308" xr:uid="{00000000-0005-0000-0000-000003060000}"/>
    <cellStyle name="Moneda 2 3 5 3 3 2" xfId="1309" xr:uid="{00000000-0005-0000-0000-000004060000}"/>
    <cellStyle name="Moneda 2 3 5 3 4" xfId="1310" xr:uid="{00000000-0005-0000-0000-000005060000}"/>
    <cellStyle name="Moneda 2 3 5 3 4 2" xfId="1311" xr:uid="{00000000-0005-0000-0000-000006060000}"/>
    <cellStyle name="Moneda 2 3 5 3 5" xfId="1312" xr:uid="{00000000-0005-0000-0000-000007060000}"/>
    <cellStyle name="Moneda 2 3 5 3 6" xfId="1313" xr:uid="{00000000-0005-0000-0000-000008060000}"/>
    <cellStyle name="Moneda 2 3 5 4" xfId="1314" xr:uid="{00000000-0005-0000-0000-000009060000}"/>
    <cellStyle name="Moneda 2 3 5 4 2" xfId="1315" xr:uid="{00000000-0005-0000-0000-00000A060000}"/>
    <cellStyle name="Moneda 2 3 5 4 3" xfId="1316" xr:uid="{00000000-0005-0000-0000-00000B060000}"/>
    <cellStyle name="Moneda 2 3 5 5" xfId="1317" xr:uid="{00000000-0005-0000-0000-00000C060000}"/>
    <cellStyle name="Moneda 2 3 5 5 2" xfId="1318" xr:uid="{00000000-0005-0000-0000-00000D060000}"/>
    <cellStyle name="Moneda 2 3 5 6" xfId="1319" xr:uid="{00000000-0005-0000-0000-00000E060000}"/>
    <cellStyle name="Moneda 2 3 5 6 2" xfId="1320" xr:uid="{00000000-0005-0000-0000-00000F060000}"/>
    <cellStyle name="Moneda 2 3 5 7" xfId="1321" xr:uid="{00000000-0005-0000-0000-000010060000}"/>
    <cellStyle name="Moneda 2 3 5 8" xfId="1322" xr:uid="{00000000-0005-0000-0000-000011060000}"/>
    <cellStyle name="Moneda 2 3 6" xfId="1323" xr:uid="{00000000-0005-0000-0000-000012060000}"/>
    <cellStyle name="Moneda 2 3 6 2" xfId="1324" xr:uid="{00000000-0005-0000-0000-000013060000}"/>
    <cellStyle name="Moneda 2 3 6 2 2" xfId="1325" xr:uid="{00000000-0005-0000-0000-000014060000}"/>
    <cellStyle name="Moneda 2 3 6 2 2 2" xfId="1326" xr:uid="{00000000-0005-0000-0000-000015060000}"/>
    <cellStyle name="Moneda 2 3 6 2 2 2 2" xfId="1327" xr:uid="{00000000-0005-0000-0000-000016060000}"/>
    <cellStyle name="Moneda 2 3 6 2 2 3" xfId="1328" xr:uid="{00000000-0005-0000-0000-000017060000}"/>
    <cellStyle name="Moneda 2 3 6 2 3" xfId="1329" xr:uid="{00000000-0005-0000-0000-000018060000}"/>
    <cellStyle name="Moneda 2 3 6 2 3 2" xfId="1330" xr:uid="{00000000-0005-0000-0000-000019060000}"/>
    <cellStyle name="Moneda 2 3 6 2 3 3" xfId="1331" xr:uid="{00000000-0005-0000-0000-00001A060000}"/>
    <cellStyle name="Moneda 2 3 6 2 4" xfId="1332" xr:uid="{00000000-0005-0000-0000-00001B060000}"/>
    <cellStyle name="Moneda 2 3 6 2 4 2" xfId="1333" xr:uid="{00000000-0005-0000-0000-00001C060000}"/>
    <cellStyle name="Moneda 2 3 6 2 5" xfId="1334" xr:uid="{00000000-0005-0000-0000-00001D060000}"/>
    <cellStyle name="Moneda 2 3 6 2 6" xfId="1335" xr:uid="{00000000-0005-0000-0000-00001E060000}"/>
    <cellStyle name="Moneda 2 3 6 3" xfId="1336" xr:uid="{00000000-0005-0000-0000-00001F060000}"/>
    <cellStyle name="Moneda 2 3 6 3 2" xfId="1337" xr:uid="{00000000-0005-0000-0000-000020060000}"/>
    <cellStyle name="Moneda 2 3 6 3 2 2" xfId="1338" xr:uid="{00000000-0005-0000-0000-000021060000}"/>
    <cellStyle name="Moneda 2 3 6 3 3" xfId="1339" xr:uid="{00000000-0005-0000-0000-000022060000}"/>
    <cellStyle name="Moneda 2 3 6 4" xfId="1340" xr:uid="{00000000-0005-0000-0000-000023060000}"/>
    <cellStyle name="Moneda 2 3 6 4 2" xfId="1341" xr:uid="{00000000-0005-0000-0000-000024060000}"/>
    <cellStyle name="Moneda 2 3 6 4 3" xfId="1342" xr:uid="{00000000-0005-0000-0000-000025060000}"/>
    <cellStyle name="Moneda 2 3 6 5" xfId="1343" xr:uid="{00000000-0005-0000-0000-000026060000}"/>
    <cellStyle name="Moneda 2 3 6 5 2" xfId="1344" xr:uid="{00000000-0005-0000-0000-000027060000}"/>
    <cellStyle name="Moneda 2 3 6 6" xfId="1345" xr:uid="{00000000-0005-0000-0000-000028060000}"/>
    <cellStyle name="Moneda 2 3 6 7" xfId="1346" xr:uid="{00000000-0005-0000-0000-000029060000}"/>
    <cellStyle name="Moneda 2 3 7" xfId="1347" xr:uid="{00000000-0005-0000-0000-00002A060000}"/>
    <cellStyle name="Moneda 2 3 7 2" xfId="1348" xr:uid="{00000000-0005-0000-0000-00002B060000}"/>
    <cellStyle name="Moneda 2 3 7 2 2" xfId="1349" xr:uid="{00000000-0005-0000-0000-00002C060000}"/>
    <cellStyle name="Moneda 2 3 7 2 2 2" xfId="1350" xr:uid="{00000000-0005-0000-0000-00002D060000}"/>
    <cellStyle name="Moneda 2 3 7 2 2 2 2" xfId="2973" xr:uid="{00000000-0005-0000-0000-00002E060000}"/>
    <cellStyle name="Moneda 2 3 7 2 2 3" xfId="1351" xr:uid="{00000000-0005-0000-0000-00002F060000}"/>
    <cellStyle name="Moneda 2 3 7 2 3" xfId="1352" xr:uid="{00000000-0005-0000-0000-000030060000}"/>
    <cellStyle name="Moneda 2 3 7 2 3 2" xfId="2974" xr:uid="{00000000-0005-0000-0000-000031060000}"/>
    <cellStyle name="Moneda 2 3 7 2 4" xfId="1353" xr:uid="{00000000-0005-0000-0000-000032060000}"/>
    <cellStyle name="Moneda 2 3 7 3" xfId="1354" xr:uid="{00000000-0005-0000-0000-000033060000}"/>
    <cellStyle name="Moneda 2 3 7 3 2" xfId="1355" xr:uid="{00000000-0005-0000-0000-000034060000}"/>
    <cellStyle name="Moneda 2 3 7 3 2 2" xfId="1356" xr:uid="{00000000-0005-0000-0000-000035060000}"/>
    <cellStyle name="Moneda 2 3 7 3 3" xfId="1357" xr:uid="{00000000-0005-0000-0000-000036060000}"/>
    <cellStyle name="Moneda 2 3 7 4" xfId="1358" xr:uid="{00000000-0005-0000-0000-000037060000}"/>
    <cellStyle name="Moneda 2 3 7 4 2" xfId="1359" xr:uid="{00000000-0005-0000-0000-000038060000}"/>
    <cellStyle name="Moneda 2 3 7 4 3" xfId="1360" xr:uid="{00000000-0005-0000-0000-000039060000}"/>
    <cellStyle name="Moneda 2 3 7 5" xfId="1361" xr:uid="{00000000-0005-0000-0000-00003A060000}"/>
    <cellStyle name="Moneda 2 3 7 6" xfId="1362" xr:uid="{00000000-0005-0000-0000-00003B060000}"/>
    <cellStyle name="Moneda 2 3 8" xfId="1363" xr:uid="{00000000-0005-0000-0000-00003C060000}"/>
    <cellStyle name="Moneda 2 3 8 2" xfId="1364" xr:uid="{00000000-0005-0000-0000-00003D060000}"/>
    <cellStyle name="Moneda 2 3 8 2 2" xfId="1365" xr:uid="{00000000-0005-0000-0000-00003E060000}"/>
    <cellStyle name="Moneda 2 3 8 2 2 2" xfId="2975" xr:uid="{00000000-0005-0000-0000-00003F060000}"/>
    <cellStyle name="Moneda 2 3 8 2 3" xfId="1366" xr:uid="{00000000-0005-0000-0000-000040060000}"/>
    <cellStyle name="Moneda 2 3 8 3" xfId="1367" xr:uid="{00000000-0005-0000-0000-000041060000}"/>
    <cellStyle name="Moneda 2 3 8 3 2" xfId="2976" xr:uid="{00000000-0005-0000-0000-000042060000}"/>
    <cellStyle name="Moneda 2 3 8 4" xfId="1368" xr:uid="{00000000-0005-0000-0000-000043060000}"/>
    <cellStyle name="Moneda 2 3 9" xfId="1369" xr:uid="{00000000-0005-0000-0000-000044060000}"/>
    <cellStyle name="Moneda 2 3 9 2" xfId="1370" xr:uid="{00000000-0005-0000-0000-000045060000}"/>
    <cellStyle name="Moneda 2 3 9 2 2" xfId="1371" xr:uid="{00000000-0005-0000-0000-000046060000}"/>
    <cellStyle name="Moneda 2 3 9 3" xfId="1372" xr:uid="{00000000-0005-0000-0000-000047060000}"/>
    <cellStyle name="Moneda 2 4" xfId="1373" xr:uid="{00000000-0005-0000-0000-000048060000}"/>
    <cellStyle name="Moneda 2 4 2" xfId="1374" xr:uid="{00000000-0005-0000-0000-000049060000}"/>
    <cellStyle name="Moneda 2 4 3" xfId="2977" xr:uid="{00000000-0005-0000-0000-00004A060000}"/>
    <cellStyle name="Moneda 2 4 3 2" xfId="3208" xr:uid="{00000000-0005-0000-0000-00004B060000}"/>
    <cellStyle name="Moneda 2 4 4" xfId="3132" xr:uid="{00000000-0005-0000-0000-00004C060000}"/>
    <cellStyle name="Moneda 2 5" xfId="1375" xr:uid="{00000000-0005-0000-0000-00004D060000}"/>
    <cellStyle name="Moneda 2 5 2" xfId="1376" xr:uid="{00000000-0005-0000-0000-00004E060000}"/>
    <cellStyle name="Moneda 2 5 2 2" xfId="1377" xr:uid="{00000000-0005-0000-0000-00004F060000}"/>
    <cellStyle name="Moneda 2 5 2 2 2" xfId="2980" xr:uid="{00000000-0005-0000-0000-000050060000}"/>
    <cellStyle name="Moneda 2 5 2 3" xfId="2979" xr:uid="{00000000-0005-0000-0000-000051060000}"/>
    <cellStyle name="Moneda 2 5 3" xfId="1378" xr:uid="{00000000-0005-0000-0000-000052060000}"/>
    <cellStyle name="Moneda 2 5 3 2" xfId="1379" xr:uid="{00000000-0005-0000-0000-000053060000}"/>
    <cellStyle name="Moneda 2 5 3 2 2" xfId="2982" xr:uid="{00000000-0005-0000-0000-000054060000}"/>
    <cellStyle name="Moneda 2 5 3 3" xfId="2981" xr:uid="{00000000-0005-0000-0000-000055060000}"/>
    <cellStyle name="Moneda 2 5 4" xfId="1380" xr:uid="{00000000-0005-0000-0000-000056060000}"/>
    <cellStyle name="Moneda 2 5 4 2" xfId="1381" xr:uid="{00000000-0005-0000-0000-000057060000}"/>
    <cellStyle name="Moneda 2 5 4 2 2" xfId="2984" xr:uid="{00000000-0005-0000-0000-000058060000}"/>
    <cellStyle name="Moneda 2 5 4 3" xfId="2983" xr:uid="{00000000-0005-0000-0000-000059060000}"/>
    <cellStyle name="Moneda 2 5 5" xfId="1382" xr:uid="{00000000-0005-0000-0000-00005A060000}"/>
    <cellStyle name="Moneda 2 5 5 2" xfId="2985" xr:uid="{00000000-0005-0000-0000-00005B060000}"/>
    <cellStyle name="Moneda 2 5 6" xfId="2978" xr:uid="{00000000-0005-0000-0000-00005C060000}"/>
    <cellStyle name="Moneda 2 6" xfId="1383" xr:uid="{00000000-0005-0000-0000-00005D060000}"/>
    <cellStyle name="Moneda 20" xfId="1384" xr:uid="{00000000-0005-0000-0000-00005E060000}"/>
    <cellStyle name="Moneda 20 2" xfId="1385" xr:uid="{00000000-0005-0000-0000-00005F060000}"/>
    <cellStyle name="Moneda 20 2 2" xfId="1386" xr:uid="{00000000-0005-0000-0000-000060060000}"/>
    <cellStyle name="Moneda 20 2 2 2" xfId="1387" xr:uid="{00000000-0005-0000-0000-000061060000}"/>
    <cellStyle name="Moneda 20 2 2 2 2" xfId="1388" xr:uid="{00000000-0005-0000-0000-000062060000}"/>
    <cellStyle name="Moneda 20 2 2 3" xfId="1389" xr:uid="{00000000-0005-0000-0000-000063060000}"/>
    <cellStyle name="Moneda 20 2 2 3 2" xfId="1390" xr:uid="{00000000-0005-0000-0000-000064060000}"/>
    <cellStyle name="Moneda 20 2 2 4" xfId="1391" xr:uid="{00000000-0005-0000-0000-000065060000}"/>
    <cellStyle name="Moneda 20 2 2 4 2" xfId="1392" xr:uid="{00000000-0005-0000-0000-000066060000}"/>
    <cellStyle name="Moneda 20 2 2 5" xfId="1393" xr:uid="{00000000-0005-0000-0000-000067060000}"/>
    <cellStyle name="Moneda 20 2 3" xfId="1394" xr:uid="{00000000-0005-0000-0000-000068060000}"/>
    <cellStyle name="Moneda 20 2 3 2" xfId="1395" xr:uid="{00000000-0005-0000-0000-000069060000}"/>
    <cellStyle name="Moneda 20 2 4" xfId="1396" xr:uid="{00000000-0005-0000-0000-00006A060000}"/>
    <cellStyle name="Moneda 20 2 4 2" xfId="1397" xr:uid="{00000000-0005-0000-0000-00006B060000}"/>
    <cellStyle name="Moneda 20 2 5" xfId="1398" xr:uid="{00000000-0005-0000-0000-00006C060000}"/>
    <cellStyle name="Moneda 20 2 5 2" xfId="1399" xr:uid="{00000000-0005-0000-0000-00006D060000}"/>
    <cellStyle name="Moneda 20 2 6" xfId="1400" xr:uid="{00000000-0005-0000-0000-00006E060000}"/>
    <cellStyle name="Moneda 20 2 7" xfId="1401" xr:uid="{00000000-0005-0000-0000-00006F060000}"/>
    <cellStyle name="Moneda 20 3" xfId="1402" xr:uid="{00000000-0005-0000-0000-000070060000}"/>
    <cellStyle name="Moneda 20 3 2" xfId="1403" xr:uid="{00000000-0005-0000-0000-000071060000}"/>
    <cellStyle name="Moneda 20 3 2 2" xfId="1404" xr:uid="{00000000-0005-0000-0000-000072060000}"/>
    <cellStyle name="Moneda 20 3 3" xfId="1405" xr:uid="{00000000-0005-0000-0000-000073060000}"/>
    <cellStyle name="Moneda 20 3 3 2" xfId="1406" xr:uid="{00000000-0005-0000-0000-000074060000}"/>
    <cellStyle name="Moneda 20 3 4" xfId="1407" xr:uid="{00000000-0005-0000-0000-000075060000}"/>
    <cellStyle name="Moneda 20 3 4 2" xfId="1408" xr:uid="{00000000-0005-0000-0000-000076060000}"/>
    <cellStyle name="Moneda 20 3 5" xfId="1409" xr:uid="{00000000-0005-0000-0000-000077060000}"/>
    <cellStyle name="Moneda 20 4" xfId="1410" xr:uid="{00000000-0005-0000-0000-000078060000}"/>
    <cellStyle name="Moneda 20 4 2" xfId="1411" xr:uid="{00000000-0005-0000-0000-000079060000}"/>
    <cellStyle name="Moneda 20 5" xfId="1412" xr:uid="{00000000-0005-0000-0000-00007A060000}"/>
    <cellStyle name="Moneda 20 5 2" xfId="1413" xr:uid="{00000000-0005-0000-0000-00007B060000}"/>
    <cellStyle name="Moneda 20 6" xfId="1414" xr:uid="{00000000-0005-0000-0000-00007C060000}"/>
    <cellStyle name="Moneda 20 6 2" xfId="1415" xr:uid="{00000000-0005-0000-0000-00007D060000}"/>
    <cellStyle name="Moneda 20 7" xfId="1416" xr:uid="{00000000-0005-0000-0000-00007E060000}"/>
    <cellStyle name="Moneda 20 8" xfId="1417" xr:uid="{00000000-0005-0000-0000-00007F060000}"/>
    <cellStyle name="Moneda 21" xfId="1418" xr:uid="{00000000-0005-0000-0000-000080060000}"/>
    <cellStyle name="Moneda 21 2" xfId="1419" xr:uid="{00000000-0005-0000-0000-000081060000}"/>
    <cellStyle name="Moneda 21 2 2" xfId="1420" xr:uid="{00000000-0005-0000-0000-000082060000}"/>
    <cellStyle name="Moneda 21 2 2 2" xfId="1421" xr:uid="{00000000-0005-0000-0000-000083060000}"/>
    <cellStyle name="Moneda 21 2 2 2 2" xfId="1422" xr:uid="{00000000-0005-0000-0000-000084060000}"/>
    <cellStyle name="Moneda 21 2 2 3" xfId="1423" xr:uid="{00000000-0005-0000-0000-000085060000}"/>
    <cellStyle name="Moneda 21 2 2 3 2" xfId="1424" xr:uid="{00000000-0005-0000-0000-000086060000}"/>
    <cellStyle name="Moneda 21 2 2 4" xfId="1425" xr:uid="{00000000-0005-0000-0000-000087060000}"/>
    <cellStyle name="Moneda 21 2 2 4 2" xfId="1426" xr:uid="{00000000-0005-0000-0000-000088060000}"/>
    <cellStyle name="Moneda 21 2 2 5" xfId="1427" xr:uid="{00000000-0005-0000-0000-000089060000}"/>
    <cellStyle name="Moneda 21 2 3" xfId="1428" xr:uid="{00000000-0005-0000-0000-00008A060000}"/>
    <cellStyle name="Moneda 21 2 3 2" xfId="1429" xr:uid="{00000000-0005-0000-0000-00008B060000}"/>
    <cellStyle name="Moneda 21 2 4" xfId="1430" xr:uid="{00000000-0005-0000-0000-00008C060000}"/>
    <cellStyle name="Moneda 21 2 4 2" xfId="1431" xr:uid="{00000000-0005-0000-0000-00008D060000}"/>
    <cellStyle name="Moneda 21 2 5" xfId="1432" xr:uid="{00000000-0005-0000-0000-00008E060000}"/>
    <cellStyle name="Moneda 21 2 5 2" xfId="1433" xr:uid="{00000000-0005-0000-0000-00008F060000}"/>
    <cellStyle name="Moneda 21 2 6" xfId="1434" xr:uid="{00000000-0005-0000-0000-000090060000}"/>
    <cellStyle name="Moneda 21 2 7" xfId="1435" xr:uid="{00000000-0005-0000-0000-000091060000}"/>
    <cellStyle name="Moneda 21 3" xfId="1436" xr:uid="{00000000-0005-0000-0000-000092060000}"/>
    <cellStyle name="Moneda 21 3 2" xfId="1437" xr:uid="{00000000-0005-0000-0000-000093060000}"/>
    <cellStyle name="Moneda 21 3 2 2" xfId="1438" xr:uid="{00000000-0005-0000-0000-000094060000}"/>
    <cellStyle name="Moneda 21 3 3" xfId="1439" xr:uid="{00000000-0005-0000-0000-000095060000}"/>
    <cellStyle name="Moneda 21 3 3 2" xfId="1440" xr:uid="{00000000-0005-0000-0000-000096060000}"/>
    <cellStyle name="Moneda 21 3 4" xfId="1441" xr:uid="{00000000-0005-0000-0000-000097060000}"/>
    <cellStyle name="Moneda 21 3 4 2" xfId="1442" xr:uid="{00000000-0005-0000-0000-000098060000}"/>
    <cellStyle name="Moneda 21 3 5" xfId="1443" xr:uid="{00000000-0005-0000-0000-000099060000}"/>
    <cellStyle name="Moneda 21 4" xfId="1444" xr:uid="{00000000-0005-0000-0000-00009A060000}"/>
    <cellStyle name="Moneda 21 4 2" xfId="1445" xr:uid="{00000000-0005-0000-0000-00009B060000}"/>
    <cellStyle name="Moneda 21 5" xfId="1446" xr:uid="{00000000-0005-0000-0000-00009C060000}"/>
    <cellStyle name="Moneda 21 5 2" xfId="1447" xr:uid="{00000000-0005-0000-0000-00009D060000}"/>
    <cellStyle name="Moneda 21 6" xfId="1448" xr:uid="{00000000-0005-0000-0000-00009E060000}"/>
    <cellStyle name="Moneda 21 6 2" xfId="1449" xr:uid="{00000000-0005-0000-0000-00009F060000}"/>
    <cellStyle name="Moneda 21 7" xfId="1450" xr:uid="{00000000-0005-0000-0000-0000A0060000}"/>
    <cellStyle name="Moneda 21 8" xfId="1451" xr:uid="{00000000-0005-0000-0000-0000A1060000}"/>
    <cellStyle name="Moneda 22" xfId="1452" xr:uid="{00000000-0005-0000-0000-0000A2060000}"/>
    <cellStyle name="Moneda 22 2" xfId="1453" xr:uid="{00000000-0005-0000-0000-0000A3060000}"/>
    <cellStyle name="Moneda 22 2 2" xfId="1454" xr:uid="{00000000-0005-0000-0000-0000A4060000}"/>
    <cellStyle name="Moneda 22 2 2 2" xfId="1455" xr:uid="{00000000-0005-0000-0000-0000A5060000}"/>
    <cellStyle name="Moneda 22 2 2 2 2" xfId="1456" xr:uid="{00000000-0005-0000-0000-0000A6060000}"/>
    <cellStyle name="Moneda 22 2 2 3" xfId="1457" xr:uid="{00000000-0005-0000-0000-0000A7060000}"/>
    <cellStyle name="Moneda 22 2 2 3 2" xfId="1458" xr:uid="{00000000-0005-0000-0000-0000A8060000}"/>
    <cellStyle name="Moneda 22 2 2 4" xfId="1459" xr:uid="{00000000-0005-0000-0000-0000A9060000}"/>
    <cellStyle name="Moneda 22 2 2 4 2" xfId="1460" xr:uid="{00000000-0005-0000-0000-0000AA060000}"/>
    <cellStyle name="Moneda 22 2 2 5" xfId="1461" xr:uid="{00000000-0005-0000-0000-0000AB060000}"/>
    <cellStyle name="Moneda 22 2 3" xfId="1462" xr:uid="{00000000-0005-0000-0000-0000AC060000}"/>
    <cellStyle name="Moneda 22 2 3 2" xfId="1463" xr:uid="{00000000-0005-0000-0000-0000AD060000}"/>
    <cellStyle name="Moneda 22 2 4" xfId="1464" xr:uid="{00000000-0005-0000-0000-0000AE060000}"/>
    <cellStyle name="Moneda 22 2 4 2" xfId="1465" xr:uid="{00000000-0005-0000-0000-0000AF060000}"/>
    <cellStyle name="Moneda 22 2 5" xfId="1466" xr:uid="{00000000-0005-0000-0000-0000B0060000}"/>
    <cellStyle name="Moneda 22 2 5 2" xfId="1467" xr:uid="{00000000-0005-0000-0000-0000B1060000}"/>
    <cellStyle name="Moneda 22 2 6" xfId="1468" xr:uid="{00000000-0005-0000-0000-0000B2060000}"/>
    <cellStyle name="Moneda 22 3" xfId="1469" xr:uid="{00000000-0005-0000-0000-0000B3060000}"/>
    <cellStyle name="Moneda 22 3 2" xfId="1470" xr:uid="{00000000-0005-0000-0000-0000B4060000}"/>
    <cellStyle name="Moneda 22 3 2 2" xfId="1471" xr:uid="{00000000-0005-0000-0000-0000B5060000}"/>
    <cellStyle name="Moneda 22 3 3" xfId="1472" xr:uid="{00000000-0005-0000-0000-0000B6060000}"/>
    <cellStyle name="Moneda 22 3 3 2" xfId="1473" xr:uid="{00000000-0005-0000-0000-0000B7060000}"/>
    <cellStyle name="Moneda 22 3 4" xfId="1474" xr:uid="{00000000-0005-0000-0000-0000B8060000}"/>
    <cellStyle name="Moneda 22 3 4 2" xfId="1475" xr:uid="{00000000-0005-0000-0000-0000B9060000}"/>
    <cellStyle name="Moneda 22 3 5" xfId="1476" xr:uid="{00000000-0005-0000-0000-0000BA060000}"/>
    <cellStyle name="Moneda 22 4" xfId="1477" xr:uid="{00000000-0005-0000-0000-0000BB060000}"/>
    <cellStyle name="Moneda 22 4 2" xfId="1478" xr:uid="{00000000-0005-0000-0000-0000BC060000}"/>
    <cellStyle name="Moneda 22 5" xfId="1479" xr:uid="{00000000-0005-0000-0000-0000BD060000}"/>
    <cellStyle name="Moneda 22 5 2" xfId="1480" xr:uid="{00000000-0005-0000-0000-0000BE060000}"/>
    <cellStyle name="Moneda 22 6" xfId="1481" xr:uid="{00000000-0005-0000-0000-0000BF060000}"/>
    <cellStyle name="Moneda 22 6 2" xfId="1482" xr:uid="{00000000-0005-0000-0000-0000C0060000}"/>
    <cellStyle name="Moneda 22 7" xfId="1483" xr:uid="{00000000-0005-0000-0000-0000C1060000}"/>
    <cellStyle name="Moneda 22 8" xfId="1484" xr:uid="{00000000-0005-0000-0000-0000C2060000}"/>
    <cellStyle name="Moneda 23" xfId="1485" xr:uid="{00000000-0005-0000-0000-0000C3060000}"/>
    <cellStyle name="Moneda 23 2" xfId="1486" xr:uid="{00000000-0005-0000-0000-0000C4060000}"/>
    <cellStyle name="Moneda 23 2 2" xfId="1487" xr:uid="{00000000-0005-0000-0000-0000C5060000}"/>
    <cellStyle name="Moneda 23 2 2 2" xfId="1488" xr:uid="{00000000-0005-0000-0000-0000C6060000}"/>
    <cellStyle name="Moneda 23 2 3" xfId="1489" xr:uid="{00000000-0005-0000-0000-0000C7060000}"/>
    <cellStyle name="Moneda 23 2 3 2" xfId="1490" xr:uid="{00000000-0005-0000-0000-0000C8060000}"/>
    <cellStyle name="Moneda 23 2 4" xfId="1491" xr:uid="{00000000-0005-0000-0000-0000C9060000}"/>
    <cellStyle name="Moneda 23 2 4 2" xfId="1492" xr:uid="{00000000-0005-0000-0000-0000CA060000}"/>
    <cellStyle name="Moneda 23 2 5" xfId="1493" xr:uid="{00000000-0005-0000-0000-0000CB060000}"/>
    <cellStyle name="Moneda 23 3" xfId="1494" xr:uid="{00000000-0005-0000-0000-0000CC060000}"/>
    <cellStyle name="Moneda 23 3 2" xfId="1495" xr:uid="{00000000-0005-0000-0000-0000CD060000}"/>
    <cellStyle name="Moneda 23 4" xfId="1496" xr:uid="{00000000-0005-0000-0000-0000CE060000}"/>
    <cellStyle name="Moneda 23 4 2" xfId="1497" xr:uid="{00000000-0005-0000-0000-0000CF060000}"/>
    <cellStyle name="Moneda 23 5" xfId="1498" xr:uid="{00000000-0005-0000-0000-0000D0060000}"/>
    <cellStyle name="Moneda 23 5 2" xfId="1499" xr:uid="{00000000-0005-0000-0000-0000D1060000}"/>
    <cellStyle name="Moneda 23 6" xfId="1500" xr:uid="{00000000-0005-0000-0000-0000D2060000}"/>
    <cellStyle name="Moneda 23 7" xfId="1501" xr:uid="{00000000-0005-0000-0000-0000D3060000}"/>
    <cellStyle name="Moneda 24" xfId="1502" xr:uid="{00000000-0005-0000-0000-0000D4060000}"/>
    <cellStyle name="Moneda 24 2" xfId="1503" xr:uid="{00000000-0005-0000-0000-0000D5060000}"/>
    <cellStyle name="Moneda 24 2 2" xfId="1504" xr:uid="{00000000-0005-0000-0000-0000D6060000}"/>
    <cellStyle name="Moneda 24 2 2 2" xfId="1505" xr:uid="{00000000-0005-0000-0000-0000D7060000}"/>
    <cellStyle name="Moneda 24 2 3" xfId="1506" xr:uid="{00000000-0005-0000-0000-0000D8060000}"/>
    <cellStyle name="Moneda 24 2 3 2" xfId="1507" xr:uid="{00000000-0005-0000-0000-0000D9060000}"/>
    <cellStyle name="Moneda 24 2 4" xfId="1508" xr:uid="{00000000-0005-0000-0000-0000DA060000}"/>
    <cellStyle name="Moneda 24 2 4 2" xfId="1509" xr:uid="{00000000-0005-0000-0000-0000DB060000}"/>
    <cellStyle name="Moneda 24 2 5" xfId="1510" xr:uid="{00000000-0005-0000-0000-0000DC060000}"/>
    <cellStyle name="Moneda 24 3" xfId="1511" xr:uid="{00000000-0005-0000-0000-0000DD060000}"/>
    <cellStyle name="Moneda 24 3 2" xfId="1512" xr:uid="{00000000-0005-0000-0000-0000DE060000}"/>
    <cellStyle name="Moneda 24 4" xfId="1513" xr:uid="{00000000-0005-0000-0000-0000DF060000}"/>
    <cellStyle name="Moneda 24 4 2" xfId="1514" xr:uid="{00000000-0005-0000-0000-0000E0060000}"/>
    <cellStyle name="Moneda 24 5" xfId="1515" xr:uid="{00000000-0005-0000-0000-0000E1060000}"/>
    <cellStyle name="Moneda 24 5 2" xfId="1516" xr:uid="{00000000-0005-0000-0000-0000E2060000}"/>
    <cellStyle name="Moneda 24 6" xfId="1517" xr:uid="{00000000-0005-0000-0000-0000E3060000}"/>
    <cellStyle name="Moneda 24 7" xfId="1518" xr:uid="{00000000-0005-0000-0000-0000E4060000}"/>
    <cellStyle name="Moneda 25" xfId="1519" xr:uid="{00000000-0005-0000-0000-0000E5060000}"/>
    <cellStyle name="Moneda 25 2" xfId="1520" xr:uid="{00000000-0005-0000-0000-0000E6060000}"/>
    <cellStyle name="Moneda 25 2 2" xfId="1521" xr:uid="{00000000-0005-0000-0000-0000E7060000}"/>
    <cellStyle name="Moneda 25 2 2 2" xfId="2988" xr:uid="{00000000-0005-0000-0000-0000E8060000}"/>
    <cellStyle name="Moneda 25 2 3" xfId="2987" xr:uid="{00000000-0005-0000-0000-0000E9060000}"/>
    <cellStyle name="Moneda 25 3" xfId="1522" xr:uid="{00000000-0005-0000-0000-0000EA060000}"/>
    <cellStyle name="Moneda 25 3 2" xfId="1523" xr:uid="{00000000-0005-0000-0000-0000EB060000}"/>
    <cellStyle name="Moneda 25 3 2 2" xfId="2990" xr:uid="{00000000-0005-0000-0000-0000EC060000}"/>
    <cellStyle name="Moneda 25 3 3" xfId="2989" xr:uid="{00000000-0005-0000-0000-0000ED060000}"/>
    <cellStyle name="Moneda 25 4" xfId="1524" xr:uid="{00000000-0005-0000-0000-0000EE060000}"/>
    <cellStyle name="Moneda 25 4 2" xfId="1525" xr:uid="{00000000-0005-0000-0000-0000EF060000}"/>
    <cellStyle name="Moneda 25 4 2 2" xfId="2992" xr:uid="{00000000-0005-0000-0000-0000F0060000}"/>
    <cellStyle name="Moneda 25 4 3" xfId="2991" xr:uid="{00000000-0005-0000-0000-0000F1060000}"/>
    <cellStyle name="Moneda 25 5" xfId="1526" xr:uid="{00000000-0005-0000-0000-0000F2060000}"/>
    <cellStyle name="Moneda 25 5 2" xfId="2993" xr:uid="{00000000-0005-0000-0000-0000F3060000}"/>
    <cellStyle name="Moneda 25 6" xfId="2986" xr:uid="{00000000-0005-0000-0000-0000F4060000}"/>
    <cellStyle name="Moneda 26" xfId="1527" xr:uid="{00000000-0005-0000-0000-0000F5060000}"/>
    <cellStyle name="Moneda 26 2" xfId="1528" xr:uid="{00000000-0005-0000-0000-0000F6060000}"/>
    <cellStyle name="Moneda 26 2 2" xfId="1529" xr:uid="{00000000-0005-0000-0000-0000F7060000}"/>
    <cellStyle name="Moneda 26 2 2 2" xfId="2996" xr:uid="{00000000-0005-0000-0000-0000F8060000}"/>
    <cellStyle name="Moneda 26 2 3" xfId="2995" xr:uid="{00000000-0005-0000-0000-0000F9060000}"/>
    <cellStyle name="Moneda 26 3" xfId="1530" xr:uid="{00000000-0005-0000-0000-0000FA060000}"/>
    <cellStyle name="Moneda 26 3 2" xfId="1531" xr:uid="{00000000-0005-0000-0000-0000FB060000}"/>
    <cellStyle name="Moneda 26 3 2 2" xfId="2998" xr:uid="{00000000-0005-0000-0000-0000FC060000}"/>
    <cellStyle name="Moneda 26 3 3" xfId="2997" xr:uid="{00000000-0005-0000-0000-0000FD060000}"/>
    <cellStyle name="Moneda 26 4" xfId="1532" xr:uid="{00000000-0005-0000-0000-0000FE060000}"/>
    <cellStyle name="Moneda 26 4 2" xfId="1533" xr:uid="{00000000-0005-0000-0000-0000FF060000}"/>
    <cellStyle name="Moneda 26 4 2 2" xfId="3000" xr:uid="{00000000-0005-0000-0000-000000070000}"/>
    <cellStyle name="Moneda 26 4 3" xfId="2999" xr:uid="{00000000-0005-0000-0000-000001070000}"/>
    <cellStyle name="Moneda 26 5" xfId="1534" xr:uid="{00000000-0005-0000-0000-000002070000}"/>
    <cellStyle name="Moneda 26 5 2" xfId="3001" xr:uid="{00000000-0005-0000-0000-000003070000}"/>
    <cellStyle name="Moneda 26 6" xfId="2994" xr:uid="{00000000-0005-0000-0000-000004070000}"/>
    <cellStyle name="Moneda 27" xfId="1535" xr:uid="{00000000-0005-0000-0000-000005070000}"/>
    <cellStyle name="Moneda 27 2" xfId="1536" xr:uid="{00000000-0005-0000-0000-000006070000}"/>
    <cellStyle name="Moneda 27 2 2" xfId="1537" xr:uid="{00000000-0005-0000-0000-000007070000}"/>
    <cellStyle name="Moneda 27 3" xfId="1538" xr:uid="{00000000-0005-0000-0000-000008070000}"/>
    <cellStyle name="Moneda 27 3 2" xfId="1539" xr:uid="{00000000-0005-0000-0000-000009070000}"/>
    <cellStyle name="Moneda 27 4" xfId="1540" xr:uid="{00000000-0005-0000-0000-00000A070000}"/>
    <cellStyle name="Moneda 27 4 2" xfId="1541" xr:uid="{00000000-0005-0000-0000-00000B070000}"/>
    <cellStyle name="Moneda 27 5" xfId="1542" xr:uid="{00000000-0005-0000-0000-00000C070000}"/>
    <cellStyle name="Moneda 28" xfId="1543" xr:uid="{00000000-0005-0000-0000-00000D070000}"/>
    <cellStyle name="Moneda 28 2" xfId="1544" xr:uid="{00000000-0005-0000-0000-00000E070000}"/>
    <cellStyle name="Moneda 28 2 2" xfId="1545" xr:uid="{00000000-0005-0000-0000-00000F070000}"/>
    <cellStyle name="Moneda 28 2 2 2" xfId="3004" xr:uid="{00000000-0005-0000-0000-000010070000}"/>
    <cellStyle name="Moneda 28 2 3" xfId="3003" xr:uid="{00000000-0005-0000-0000-000011070000}"/>
    <cellStyle name="Moneda 28 3" xfId="1546" xr:uid="{00000000-0005-0000-0000-000012070000}"/>
    <cellStyle name="Moneda 28 3 2" xfId="1547" xr:uid="{00000000-0005-0000-0000-000013070000}"/>
    <cellStyle name="Moneda 28 3 2 2" xfId="3006" xr:uid="{00000000-0005-0000-0000-000014070000}"/>
    <cellStyle name="Moneda 28 3 3" xfId="3005" xr:uid="{00000000-0005-0000-0000-000015070000}"/>
    <cellStyle name="Moneda 28 4" xfId="1548" xr:uid="{00000000-0005-0000-0000-000016070000}"/>
    <cellStyle name="Moneda 28 4 2" xfId="1549" xr:uid="{00000000-0005-0000-0000-000017070000}"/>
    <cellStyle name="Moneda 28 4 2 2" xfId="3008" xr:uid="{00000000-0005-0000-0000-000018070000}"/>
    <cellStyle name="Moneda 28 4 3" xfId="3007" xr:uid="{00000000-0005-0000-0000-000019070000}"/>
    <cellStyle name="Moneda 28 5" xfId="1550" xr:uid="{00000000-0005-0000-0000-00001A070000}"/>
    <cellStyle name="Moneda 28 5 2" xfId="3009" xr:uid="{00000000-0005-0000-0000-00001B070000}"/>
    <cellStyle name="Moneda 28 6" xfId="3002" xr:uid="{00000000-0005-0000-0000-00001C070000}"/>
    <cellStyle name="Moneda 29" xfId="1551" xr:uid="{00000000-0005-0000-0000-00001D070000}"/>
    <cellStyle name="Moneda 29 2" xfId="1552" xr:uid="{00000000-0005-0000-0000-00001E070000}"/>
    <cellStyle name="Moneda 29 2 2" xfId="1553" xr:uid="{00000000-0005-0000-0000-00001F070000}"/>
    <cellStyle name="Moneda 29 2 2 2" xfId="3012" xr:uid="{00000000-0005-0000-0000-000020070000}"/>
    <cellStyle name="Moneda 29 2 3" xfId="3011" xr:uid="{00000000-0005-0000-0000-000021070000}"/>
    <cellStyle name="Moneda 29 3" xfId="1554" xr:uid="{00000000-0005-0000-0000-000022070000}"/>
    <cellStyle name="Moneda 29 3 2" xfId="1555" xr:uid="{00000000-0005-0000-0000-000023070000}"/>
    <cellStyle name="Moneda 29 3 2 2" xfId="3014" xr:uid="{00000000-0005-0000-0000-000024070000}"/>
    <cellStyle name="Moneda 29 3 3" xfId="3013" xr:uid="{00000000-0005-0000-0000-000025070000}"/>
    <cellStyle name="Moneda 29 4" xfId="1556" xr:uid="{00000000-0005-0000-0000-000026070000}"/>
    <cellStyle name="Moneda 29 4 2" xfId="1557" xr:uid="{00000000-0005-0000-0000-000027070000}"/>
    <cellStyle name="Moneda 29 4 2 2" xfId="3016" xr:uid="{00000000-0005-0000-0000-000028070000}"/>
    <cellStyle name="Moneda 29 4 3" xfId="3015" xr:uid="{00000000-0005-0000-0000-000029070000}"/>
    <cellStyle name="Moneda 29 5" xfId="1558" xr:uid="{00000000-0005-0000-0000-00002A070000}"/>
    <cellStyle name="Moneda 29 5 2" xfId="3017" xr:uid="{00000000-0005-0000-0000-00002B070000}"/>
    <cellStyle name="Moneda 29 6" xfId="3010" xr:uid="{00000000-0005-0000-0000-00002C070000}"/>
    <cellStyle name="Moneda 3" xfId="1559" xr:uid="{00000000-0005-0000-0000-00002D070000}"/>
    <cellStyle name="Moneda 3 10" xfId="1560" xr:uid="{00000000-0005-0000-0000-00002E070000}"/>
    <cellStyle name="Moneda 3 10 2" xfId="1561" xr:uid="{00000000-0005-0000-0000-00002F070000}"/>
    <cellStyle name="Moneda 3 10 2 2" xfId="1562" xr:uid="{00000000-0005-0000-0000-000030070000}"/>
    <cellStyle name="Moneda 3 10 3" xfId="1563" xr:uid="{00000000-0005-0000-0000-000031070000}"/>
    <cellStyle name="Moneda 3 10 3 2" xfId="1564" xr:uid="{00000000-0005-0000-0000-000032070000}"/>
    <cellStyle name="Moneda 3 10 4" xfId="1565" xr:uid="{00000000-0005-0000-0000-000033070000}"/>
    <cellStyle name="Moneda 3 10 4 2" xfId="1566" xr:uid="{00000000-0005-0000-0000-000034070000}"/>
    <cellStyle name="Moneda 3 10 5" xfId="1567" xr:uid="{00000000-0005-0000-0000-000035070000}"/>
    <cellStyle name="Moneda 3 11" xfId="1568" xr:uid="{00000000-0005-0000-0000-000036070000}"/>
    <cellStyle name="Moneda 3 11 2" xfId="1569" xr:uid="{00000000-0005-0000-0000-000037070000}"/>
    <cellStyle name="Moneda 3 12" xfId="1570" xr:uid="{00000000-0005-0000-0000-000038070000}"/>
    <cellStyle name="Moneda 3 12 2" xfId="1571" xr:uid="{00000000-0005-0000-0000-000039070000}"/>
    <cellStyle name="Moneda 3 13" xfId="1572" xr:uid="{00000000-0005-0000-0000-00003A070000}"/>
    <cellStyle name="Moneda 3 13 2" xfId="1573" xr:uid="{00000000-0005-0000-0000-00003B070000}"/>
    <cellStyle name="Moneda 3 14" xfId="1574" xr:uid="{00000000-0005-0000-0000-00003C070000}"/>
    <cellStyle name="Moneda 3 14 2" xfId="1575" xr:uid="{00000000-0005-0000-0000-00003D070000}"/>
    <cellStyle name="Moneda 3 15" xfId="1576" xr:uid="{00000000-0005-0000-0000-00003E070000}"/>
    <cellStyle name="Moneda 3 15 2" xfId="1577" xr:uid="{00000000-0005-0000-0000-00003F070000}"/>
    <cellStyle name="Moneda 3 15 3" xfId="1578" xr:uid="{00000000-0005-0000-0000-000040070000}"/>
    <cellStyle name="Moneda 3 15 3 2" xfId="3018" xr:uid="{00000000-0005-0000-0000-000041070000}"/>
    <cellStyle name="Moneda 3 15 3 2 2" xfId="3209" xr:uid="{00000000-0005-0000-0000-000042070000}"/>
    <cellStyle name="Moneda 3 15 3 3" xfId="3134" xr:uid="{00000000-0005-0000-0000-000043070000}"/>
    <cellStyle name="Moneda 3 16" xfId="1579" xr:uid="{00000000-0005-0000-0000-000044070000}"/>
    <cellStyle name="Moneda 3 16 2" xfId="3019" xr:uid="{00000000-0005-0000-0000-000045070000}"/>
    <cellStyle name="Moneda 3 16 2 2" xfId="3210" xr:uid="{00000000-0005-0000-0000-000046070000}"/>
    <cellStyle name="Moneda 3 16 3" xfId="3135" xr:uid="{00000000-0005-0000-0000-000047070000}"/>
    <cellStyle name="Moneda 3 17" xfId="3133" xr:uid="{00000000-0005-0000-0000-000048070000}"/>
    <cellStyle name="Moneda 3 2" xfId="1580" xr:uid="{00000000-0005-0000-0000-000049070000}"/>
    <cellStyle name="Moneda 3 2 10" xfId="1581" xr:uid="{00000000-0005-0000-0000-00004A070000}"/>
    <cellStyle name="Moneda 3 2 10 2" xfId="1582" xr:uid="{00000000-0005-0000-0000-00004B070000}"/>
    <cellStyle name="Moneda 3 2 11" xfId="1583" xr:uid="{00000000-0005-0000-0000-00004C070000}"/>
    <cellStyle name="Moneda 3 2 2" xfId="1584" xr:uid="{00000000-0005-0000-0000-00004D070000}"/>
    <cellStyle name="Moneda 3 2 2 2" xfId="1585" xr:uid="{00000000-0005-0000-0000-00004E070000}"/>
    <cellStyle name="Moneda 3 2 2 2 2" xfId="1586" xr:uid="{00000000-0005-0000-0000-00004F070000}"/>
    <cellStyle name="Moneda 3 2 2 2 2 2" xfId="1587" xr:uid="{00000000-0005-0000-0000-000050070000}"/>
    <cellStyle name="Moneda 3 2 2 2 2 2 2" xfId="1588" xr:uid="{00000000-0005-0000-0000-000051070000}"/>
    <cellStyle name="Moneda 3 2 2 2 2 3" xfId="1589" xr:uid="{00000000-0005-0000-0000-000052070000}"/>
    <cellStyle name="Moneda 3 2 2 2 2 3 2" xfId="1590" xr:uid="{00000000-0005-0000-0000-000053070000}"/>
    <cellStyle name="Moneda 3 2 2 2 2 4" xfId="1591" xr:uid="{00000000-0005-0000-0000-000054070000}"/>
    <cellStyle name="Moneda 3 2 2 2 2 4 2" xfId="1592" xr:uid="{00000000-0005-0000-0000-000055070000}"/>
    <cellStyle name="Moneda 3 2 2 2 2 5" xfId="1593" xr:uid="{00000000-0005-0000-0000-000056070000}"/>
    <cellStyle name="Moneda 3 2 2 2 3" xfId="1594" xr:uid="{00000000-0005-0000-0000-000057070000}"/>
    <cellStyle name="Moneda 3 2 2 2 3 2" xfId="1595" xr:uid="{00000000-0005-0000-0000-000058070000}"/>
    <cellStyle name="Moneda 3 2 2 2 4" xfId="1596" xr:uid="{00000000-0005-0000-0000-000059070000}"/>
    <cellStyle name="Moneda 3 2 2 2 4 2" xfId="1597" xr:uid="{00000000-0005-0000-0000-00005A070000}"/>
    <cellStyle name="Moneda 3 2 2 2 5" xfId="1598" xr:uid="{00000000-0005-0000-0000-00005B070000}"/>
    <cellStyle name="Moneda 3 2 2 2 5 2" xfId="1599" xr:uid="{00000000-0005-0000-0000-00005C070000}"/>
    <cellStyle name="Moneda 3 2 2 2 6" xfId="1600" xr:uid="{00000000-0005-0000-0000-00005D070000}"/>
    <cellStyle name="Moneda 3 2 2 3" xfId="1601" xr:uid="{00000000-0005-0000-0000-00005E070000}"/>
    <cellStyle name="Moneda 3 2 2 3 2" xfId="1602" xr:uid="{00000000-0005-0000-0000-00005F070000}"/>
    <cellStyle name="Moneda 3 2 2 3 2 2" xfId="1603" xr:uid="{00000000-0005-0000-0000-000060070000}"/>
    <cellStyle name="Moneda 3 2 2 3 2 2 2" xfId="1604" xr:uid="{00000000-0005-0000-0000-000061070000}"/>
    <cellStyle name="Moneda 3 2 2 3 2 3" xfId="1605" xr:uid="{00000000-0005-0000-0000-000062070000}"/>
    <cellStyle name="Moneda 3 2 2 3 3" xfId="1606" xr:uid="{00000000-0005-0000-0000-000063070000}"/>
    <cellStyle name="Moneda 3 2 2 3 3 2" xfId="1607" xr:uid="{00000000-0005-0000-0000-000064070000}"/>
    <cellStyle name="Moneda 3 2 2 3 4" xfId="1608" xr:uid="{00000000-0005-0000-0000-000065070000}"/>
    <cellStyle name="Moneda 3 2 2 3 4 2" xfId="1609" xr:uid="{00000000-0005-0000-0000-000066070000}"/>
    <cellStyle name="Moneda 3 2 2 3 5" xfId="1610" xr:uid="{00000000-0005-0000-0000-000067070000}"/>
    <cellStyle name="Moneda 3 2 2 4" xfId="1611" xr:uid="{00000000-0005-0000-0000-000068070000}"/>
    <cellStyle name="Moneda 3 2 2 4 2" xfId="1612" xr:uid="{00000000-0005-0000-0000-000069070000}"/>
    <cellStyle name="Moneda 3 2 2 4 2 2" xfId="1613" xr:uid="{00000000-0005-0000-0000-00006A070000}"/>
    <cellStyle name="Moneda 3 2 2 4 2 2 2" xfId="1614" xr:uid="{00000000-0005-0000-0000-00006B070000}"/>
    <cellStyle name="Moneda 3 2 2 4 2 3" xfId="1615" xr:uid="{00000000-0005-0000-0000-00006C070000}"/>
    <cellStyle name="Moneda 3 2 2 4 3" xfId="1616" xr:uid="{00000000-0005-0000-0000-00006D070000}"/>
    <cellStyle name="Moneda 3 2 2 4 3 2" xfId="1617" xr:uid="{00000000-0005-0000-0000-00006E070000}"/>
    <cellStyle name="Moneda 3 2 2 4 4" xfId="1618" xr:uid="{00000000-0005-0000-0000-00006F070000}"/>
    <cellStyle name="Moneda 3 2 2 5" xfId="1619" xr:uid="{00000000-0005-0000-0000-000070070000}"/>
    <cellStyle name="Moneda 3 2 2 5 2" xfId="1620" xr:uid="{00000000-0005-0000-0000-000071070000}"/>
    <cellStyle name="Moneda 3 2 2 5 2 2" xfId="1621" xr:uid="{00000000-0005-0000-0000-000072070000}"/>
    <cellStyle name="Moneda 3 2 2 5 3" xfId="1622" xr:uid="{00000000-0005-0000-0000-000073070000}"/>
    <cellStyle name="Moneda 3 2 2 6" xfId="1623" xr:uid="{00000000-0005-0000-0000-000074070000}"/>
    <cellStyle name="Moneda 3 2 2 6 2" xfId="1624" xr:uid="{00000000-0005-0000-0000-000075070000}"/>
    <cellStyle name="Moneda 3 2 2 7" xfId="1625" xr:uid="{00000000-0005-0000-0000-000076070000}"/>
    <cellStyle name="Moneda 3 2 3" xfId="1626" xr:uid="{00000000-0005-0000-0000-000077070000}"/>
    <cellStyle name="Moneda 3 2 3 2" xfId="1627" xr:uid="{00000000-0005-0000-0000-000078070000}"/>
    <cellStyle name="Moneda 3 2 3 2 2" xfId="1628" xr:uid="{00000000-0005-0000-0000-000079070000}"/>
    <cellStyle name="Moneda 3 2 3 2 2 2" xfId="1629" xr:uid="{00000000-0005-0000-0000-00007A070000}"/>
    <cellStyle name="Moneda 3 2 3 2 2 2 2" xfId="1630" xr:uid="{00000000-0005-0000-0000-00007B070000}"/>
    <cellStyle name="Moneda 3 2 3 2 2 3" xfId="1631" xr:uid="{00000000-0005-0000-0000-00007C070000}"/>
    <cellStyle name="Moneda 3 2 3 2 2 3 2" xfId="1632" xr:uid="{00000000-0005-0000-0000-00007D070000}"/>
    <cellStyle name="Moneda 3 2 3 2 2 4" xfId="1633" xr:uid="{00000000-0005-0000-0000-00007E070000}"/>
    <cellStyle name="Moneda 3 2 3 2 2 4 2" xfId="1634" xr:uid="{00000000-0005-0000-0000-00007F070000}"/>
    <cellStyle name="Moneda 3 2 3 2 2 5" xfId="1635" xr:uid="{00000000-0005-0000-0000-000080070000}"/>
    <cellStyle name="Moneda 3 2 3 2 3" xfId="1636" xr:uid="{00000000-0005-0000-0000-000081070000}"/>
    <cellStyle name="Moneda 3 2 3 2 3 2" xfId="1637" xr:uid="{00000000-0005-0000-0000-000082070000}"/>
    <cellStyle name="Moneda 3 2 3 2 4" xfId="1638" xr:uid="{00000000-0005-0000-0000-000083070000}"/>
    <cellStyle name="Moneda 3 2 3 2 4 2" xfId="1639" xr:uid="{00000000-0005-0000-0000-000084070000}"/>
    <cellStyle name="Moneda 3 2 3 2 5" xfId="1640" xr:uid="{00000000-0005-0000-0000-000085070000}"/>
    <cellStyle name="Moneda 3 2 3 2 5 2" xfId="1641" xr:uid="{00000000-0005-0000-0000-000086070000}"/>
    <cellStyle name="Moneda 3 2 3 2 6" xfId="1642" xr:uid="{00000000-0005-0000-0000-000087070000}"/>
    <cellStyle name="Moneda 3 2 3 3" xfId="1643" xr:uid="{00000000-0005-0000-0000-000088070000}"/>
    <cellStyle name="Moneda 3 2 3 3 2" xfId="1644" xr:uid="{00000000-0005-0000-0000-000089070000}"/>
    <cellStyle name="Moneda 3 2 3 3 2 2" xfId="1645" xr:uid="{00000000-0005-0000-0000-00008A070000}"/>
    <cellStyle name="Moneda 3 2 3 3 3" xfId="1646" xr:uid="{00000000-0005-0000-0000-00008B070000}"/>
    <cellStyle name="Moneda 3 2 3 3 3 2" xfId="1647" xr:uid="{00000000-0005-0000-0000-00008C070000}"/>
    <cellStyle name="Moneda 3 2 3 3 4" xfId="1648" xr:uid="{00000000-0005-0000-0000-00008D070000}"/>
    <cellStyle name="Moneda 3 2 3 3 4 2" xfId="1649" xr:uid="{00000000-0005-0000-0000-00008E070000}"/>
    <cellStyle name="Moneda 3 2 3 3 5" xfId="1650" xr:uid="{00000000-0005-0000-0000-00008F070000}"/>
    <cellStyle name="Moneda 3 2 3 4" xfId="1651" xr:uid="{00000000-0005-0000-0000-000090070000}"/>
    <cellStyle name="Moneda 3 2 3 4 2" xfId="1652" xr:uid="{00000000-0005-0000-0000-000091070000}"/>
    <cellStyle name="Moneda 3 2 3 5" xfId="1653" xr:uid="{00000000-0005-0000-0000-000092070000}"/>
    <cellStyle name="Moneda 3 2 3 5 2" xfId="1654" xr:uid="{00000000-0005-0000-0000-000093070000}"/>
    <cellStyle name="Moneda 3 2 3 6" xfId="1655" xr:uid="{00000000-0005-0000-0000-000094070000}"/>
    <cellStyle name="Moneda 3 2 3 6 2" xfId="1656" xr:uid="{00000000-0005-0000-0000-000095070000}"/>
    <cellStyle name="Moneda 3 2 3 7" xfId="1657" xr:uid="{00000000-0005-0000-0000-000096070000}"/>
    <cellStyle name="Moneda 3 2 4" xfId="1658" xr:uid="{00000000-0005-0000-0000-000097070000}"/>
    <cellStyle name="Moneda 3 2 4 2" xfId="1659" xr:uid="{00000000-0005-0000-0000-000098070000}"/>
    <cellStyle name="Moneda 3 2 4 2 2" xfId="1660" xr:uid="{00000000-0005-0000-0000-000099070000}"/>
    <cellStyle name="Moneda 3 2 4 2 2 2" xfId="1661" xr:uid="{00000000-0005-0000-0000-00009A070000}"/>
    <cellStyle name="Moneda 3 2 4 2 2 2 2" xfId="1662" xr:uid="{00000000-0005-0000-0000-00009B070000}"/>
    <cellStyle name="Moneda 3 2 4 2 2 3" xfId="1663" xr:uid="{00000000-0005-0000-0000-00009C070000}"/>
    <cellStyle name="Moneda 3 2 4 2 2 3 2" xfId="1664" xr:uid="{00000000-0005-0000-0000-00009D070000}"/>
    <cellStyle name="Moneda 3 2 4 2 2 4" xfId="1665" xr:uid="{00000000-0005-0000-0000-00009E070000}"/>
    <cellStyle name="Moneda 3 2 4 2 2 4 2" xfId="1666" xr:uid="{00000000-0005-0000-0000-00009F070000}"/>
    <cellStyle name="Moneda 3 2 4 2 2 5" xfId="1667" xr:uid="{00000000-0005-0000-0000-0000A0070000}"/>
    <cellStyle name="Moneda 3 2 4 2 3" xfId="1668" xr:uid="{00000000-0005-0000-0000-0000A1070000}"/>
    <cellStyle name="Moneda 3 2 4 2 3 2" xfId="1669" xr:uid="{00000000-0005-0000-0000-0000A2070000}"/>
    <cellStyle name="Moneda 3 2 4 2 4" xfId="1670" xr:uid="{00000000-0005-0000-0000-0000A3070000}"/>
    <cellStyle name="Moneda 3 2 4 2 4 2" xfId="1671" xr:uid="{00000000-0005-0000-0000-0000A4070000}"/>
    <cellStyle name="Moneda 3 2 4 2 5" xfId="1672" xr:uid="{00000000-0005-0000-0000-0000A5070000}"/>
    <cellStyle name="Moneda 3 2 4 2 5 2" xfId="1673" xr:uid="{00000000-0005-0000-0000-0000A6070000}"/>
    <cellStyle name="Moneda 3 2 4 2 6" xfId="1674" xr:uid="{00000000-0005-0000-0000-0000A7070000}"/>
    <cellStyle name="Moneda 3 2 4 3" xfId="1675" xr:uid="{00000000-0005-0000-0000-0000A8070000}"/>
    <cellStyle name="Moneda 3 2 4 3 2" xfId="1676" xr:uid="{00000000-0005-0000-0000-0000A9070000}"/>
    <cellStyle name="Moneda 3 2 4 3 2 2" xfId="1677" xr:uid="{00000000-0005-0000-0000-0000AA070000}"/>
    <cellStyle name="Moneda 3 2 4 3 3" xfId="1678" xr:uid="{00000000-0005-0000-0000-0000AB070000}"/>
    <cellStyle name="Moneda 3 2 4 3 3 2" xfId="1679" xr:uid="{00000000-0005-0000-0000-0000AC070000}"/>
    <cellStyle name="Moneda 3 2 4 3 4" xfId="1680" xr:uid="{00000000-0005-0000-0000-0000AD070000}"/>
    <cellStyle name="Moneda 3 2 4 3 4 2" xfId="1681" xr:uid="{00000000-0005-0000-0000-0000AE070000}"/>
    <cellStyle name="Moneda 3 2 4 3 5" xfId="1682" xr:uid="{00000000-0005-0000-0000-0000AF070000}"/>
    <cellStyle name="Moneda 3 2 4 4" xfId="1683" xr:uid="{00000000-0005-0000-0000-0000B0070000}"/>
    <cellStyle name="Moneda 3 2 4 4 2" xfId="1684" xr:uid="{00000000-0005-0000-0000-0000B1070000}"/>
    <cellStyle name="Moneda 3 2 4 5" xfId="1685" xr:uid="{00000000-0005-0000-0000-0000B2070000}"/>
    <cellStyle name="Moneda 3 2 4 5 2" xfId="1686" xr:uid="{00000000-0005-0000-0000-0000B3070000}"/>
    <cellStyle name="Moneda 3 2 4 6" xfId="1687" xr:uid="{00000000-0005-0000-0000-0000B4070000}"/>
    <cellStyle name="Moneda 3 2 4 6 2" xfId="1688" xr:uid="{00000000-0005-0000-0000-0000B5070000}"/>
    <cellStyle name="Moneda 3 2 4 7" xfId="1689" xr:uid="{00000000-0005-0000-0000-0000B6070000}"/>
    <cellStyle name="Moneda 3 2 5" xfId="1690" xr:uid="{00000000-0005-0000-0000-0000B7070000}"/>
    <cellStyle name="Moneda 3 2 5 2" xfId="1691" xr:uid="{00000000-0005-0000-0000-0000B8070000}"/>
    <cellStyle name="Moneda 3 2 5 2 2" xfId="1692" xr:uid="{00000000-0005-0000-0000-0000B9070000}"/>
    <cellStyle name="Moneda 3 2 5 2 2 2" xfId="1693" xr:uid="{00000000-0005-0000-0000-0000BA070000}"/>
    <cellStyle name="Moneda 3 2 5 2 3" xfId="1694" xr:uid="{00000000-0005-0000-0000-0000BB070000}"/>
    <cellStyle name="Moneda 3 2 5 2 3 2" xfId="1695" xr:uid="{00000000-0005-0000-0000-0000BC070000}"/>
    <cellStyle name="Moneda 3 2 5 2 4" xfId="1696" xr:uid="{00000000-0005-0000-0000-0000BD070000}"/>
    <cellStyle name="Moneda 3 2 5 2 4 2" xfId="1697" xr:uid="{00000000-0005-0000-0000-0000BE070000}"/>
    <cellStyle name="Moneda 3 2 5 2 5" xfId="1698" xr:uid="{00000000-0005-0000-0000-0000BF070000}"/>
    <cellStyle name="Moneda 3 2 5 3" xfId="1699" xr:uid="{00000000-0005-0000-0000-0000C0070000}"/>
    <cellStyle name="Moneda 3 2 5 3 2" xfId="1700" xr:uid="{00000000-0005-0000-0000-0000C1070000}"/>
    <cellStyle name="Moneda 3 2 5 4" xfId="1701" xr:uid="{00000000-0005-0000-0000-0000C2070000}"/>
    <cellStyle name="Moneda 3 2 5 4 2" xfId="1702" xr:uid="{00000000-0005-0000-0000-0000C3070000}"/>
    <cellStyle name="Moneda 3 2 5 5" xfId="1703" xr:uid="{00000000-0005-0000-0000-0000C4070000}"/>
    <cellStyle name="Moneda 3 2 5 5 2" xfId="1704" xr:uid="{00000000-0005-0000-0000-0000C5070000}"/>
    <cellStyle name="Moneda 3 2 5 6" xfId="1705" xr:uid="{00000000-0005-0000-0000-0000C6070000}"/>
    <cellStyle name="Moneda 3 2 6" xfId="1706" xr:uid="{00000000-0005-0000-0000-0000C7070000}"/>
    <cellStyle name="Moneda 3 2 6 2" xfId="1707" xr:uid="{00000000-0005-0000-0000-0000C8070000}"/>
    <cellStyle name="Moneda 3 2 6 2 2" xfId="1708" xr:uid="{00000000-0005-0000-0000-0000C9070000}"/>
    <cellStyle name="Moneda 3 2 6 2 3" xfId="1709" xr:uid="{00000000-0005-0000-0000-0000CA070000}"/>
    <cellStyle name="Moneda 3 2 6 2 3 2" xfId="3020" xr:uid="{00000000-0005-0000-0000-0000CB070000}"/>
    <cellStyle name="Moneda 3 2 6 2 3 2 2" xfId="3211" xr:uid="{00000000-0005-0000-0000-0000CC070000}"/>
    <cellStyle name="Moneda 3 2 6 2 3 3" xfId="3136" xr:uid="{00000000-0005-0000-0000-0000CD070000}"/>
    <cellStyle name="Moneda 3 2 6 3" xfId="1710" xr:uid="{00000000-0005-0000-0000-0000CE070000}"/>
    <cellStyle name="Moneda 3 2 6 4" xfId="1711" xr:uid="{00000000-0005-0000-0000-0000CF070000}"/>
    <cellStyle name="Moneda 3 2 6 4 2" xfId="3021" xr:uid="{00000000-0005-0000-0000-0000D0070000}"/>
    <cellStyle name="Moneda 3 2 6 4 2 2" xfId="3212" xr:uid="{00000000-0005-0000-0000-0000D1070000}"/>
    <cellStyle name="Moneda 3 2 6 4 3" xfId="3137" xr:uid="{00000000-0005-0000-0000-0000D2070000}"/>
    <cellStyle name="Moneda 3 2 7" xfId="1712" xr:uid="{00000000-0005-0000-0000-0000D3070000}"/>
    <cellStyle name="Moneda 3 2 7 2" xfId="1713" xr:uid="{00000000-0005-0000-0000-0000D4070000}"/>
    <cellStyle name="Moneda 3 2 7 2 2" xfId="1714" xr:uid="{00000000-0005-0000-0000-0000D5070000}"/>
    <cellStyle name="Moneda 3 2 7 3" xfId="1715" xr:uid="{00000000-0005-0000-0000-0000D6070000}"/>
    <cellStyle name="Moneda 3 2 7 3 2" xfId="1716" xr:uid="{00000000-0005-0000-0000-0000D7070000}"/>
    <cellStyle name="Moneda 3 2 7 4" xfId="1717" xr:uid="{00000000-0005-0000-0000-0000D8070000}"/>
    <cellStyle name="Moneda 3 2 7 4 2" xfId="1718" xr:uid="{00000000-0005-0000-0000-0000D9070000}"/>
    <cellStyle name="Moneda 3 2 7 5" xfId="1719" xr:uid="{00000000-0005-0000-0000-0000DA070000}"/>
    <cellStyle name="Moneda 3 2 8" xfId="1720" xr:uid="{00000000-0005-0000-0000-0000DB070000}"/>
    <cellStyle name="Moneda 3 2 8 2" xfId="1721" xr:uid="{00000000-0005-0000-0000-0000DC070000}"/>
    <cellStyle name="Moneda 3 2 8 3" xfId="1722" xr:uid="{00000000-0005-0000-0000-0000DD070000}"/>
    <cellStyle name="Moneda 3 2 8 4" xfId="3022" xr:uid="{00000000-0005-0000-0000-0000DE070000}"/>
    <cellStyle name="Moneda 3 2 8 4 2" xfId="3213" xr:uid="{00000000-0005-0000-0000-0000DF070000}"/>
    <cellStyle name="Moneda 3 2 8 5" xfId="3138" xr:uid="{00000000-0005-0000-0000-0000E0070000}"/>
    <cellStyle name="Moneda 3 2 9" xfId="1723" xr:uid="{00000000-0005-0000-0000-0000E1070000}"/>
    <cellStyle name="Moneda 3 2 9 2" xfId="1724" xr:uid="{00000000-0005-0000-0000-0000E2070000}"/>
    <cellStyle name="Moneda 3 3" xfId="1725" xr:uid="{00000000-0005-0000-0000-0000E3070000}"/>
    <cellStyle name="Moneda 3 3 2" xfId="1726" xr:uid="{00000000-0005-0000-0000-0000E4070000}"/>
    <cellStyle name="Moneda 3 3 2 2" xfId="1727" xr:uid="{00000000-0005-0000-0000-0000E5070000}"/>
    <cellStyle name="Moneda 3 3 2 2 2" xfId="1728" xr:uid="{00000000-0005-0000-0000-0000E6070000}"/>
    <cellStyle name="Moneda 3 3 2 2 2 2" xfId="1729" xr:uid="{00000000-0005-0000-0000-0000E7070000}"/>
    <cellStyle name="Moneda 3 3 2 2 3" xfId="1730" xr:uid="{00000000-0005-0000-0000-0000E8070000}"/>
    <cellStyle name="Moneda 3 3 2 2 3 2" xfId="1731" xr:uid="{00000000-0005-0000-0000-0000E9070000}"/>
    <cellStyle name="Moneda 3 3 2 2 4" xfId="1732" xr:uid="{00000000-0005-0000-0000-0000EA070000}"/>
    <cellStyle name="Moneda 3 3 2 2 4 2" xfId="1733" xr:uid="{00000000-0005-0000-0000-0000EB070000}"/>
    <cellStyle name="Moneda 3 3 2 2 5" xfId="1734" xr:uid="{00000000-0005-0000-0000-0000EC070000}"/>
    <cellStyle name="Moneda 3 3 2 3" xfId="1735" xr:uid="{00000000-0005-0000-0000-0000ED070000}"/>
    <cellStyle name="Moneda 3 3 2 3 2" xfId="1736" xr:uid="{00000000-0005-0000-0000-0000EE070000}"/>
    <cellStyle name="Moneda 3 3 2 4" xfId="1737" xr:uid="{00000000-0005-0000-0000-0000EF070000}"/>
    <cellStyle name="Moneda 3 3 2 4 2" xfId="1738" xr:uid="{00000000-0005-0000-0000-0000F0070000}"/>
    <cellStyle name="Moneda 3 3 2 5" xfId="1739" xr:uid="{00000000-0005-0000-0000-0000F1070000}"/>
    <cellStyle name="Moneda 3 3 2 5 2" xfId="1740" xr:uid="{00000000-0005-0000-0000-0000F2070000}"/>
    <cellStyle name="Moneda 3 3 2 6" xfId="1741" xr:uid="{00000000-0005-0000-0000-0000F3070000}"/>
    <cellStyle name="Moneda 3 3 2 7" xfId="1742" xr:uid="{00000000-0005-0000-0000-0000F4070000}"/>
    <cellStyle name="Moneda 3 3 3" xfId="1743" xr:uid="{00000000-0005-0000-0000-0000F5070000}"/>
    <cellStyle name="Moneda 3 3 3 2" xfId="1744" xr:uid="{00000000-0005-0000-0000-0000F6070000}"/>
    <cellStyle name="Moneda 3 3 3 2 2" xfId="1745" xr:uid="{00000000-0005-0000-0000-0000F7070000}"/>
    <cellStyle name="Moneda 3 3 3 3" xfId="1746" xr:uid="{00000000-0005-0000-0000-0000F8070000}"/>
    <cellStyle name="Moneda 3 3 3 3 2" xfId="1747" xr:uid="{00000000-0005-0000-0000-0000F9070000}"/>
    <cellStyle name="Moneda 3 3 3 4" xfId="1748" xr:uid="{00000000-0005-0000-0000-0000FA070000}"/>
    <cellStyle name="Moneda 3 3 3 4 2" xfId="1749" xr:uid="{00000000-0005-0000-0000-0000FB070000}"/>
    <cellStyle name="Moneda 3 3 3 5" xfId="1750" xr:uid="{00000000-0005-0000-0000-0000FC070000}"/>
    <cellStyle name="Moneda 3 3 4" xfId="1751" xr:uid="{00000000-0005-0000-0000-0000FD070000}"/>
    <cellStyle name="Moneda 3 3 4 2" xfId="1752" xr:uid="{00000000-0005-0000-0000-0000FE070000}"/>
    <cellStyle name="Moneda 3 3 5" xfId="1753" xr:uid="{00000000-0005-0000-0000-0000FF070000}"/>
    <cellStyle name="Moneda 3 3 5 2" xfId="1754" xr:uid="{00000000-0005-0000-0000-000000080000}"/>
    <cellStyle name="Moneda 3 3 6" xfId="1755" xr:uid="{00000000-0005-0000-0000-000001080000}"/>
    <cellStyle name="Moneda 3 3 6 2" xfId="1756" xr:uid="{00000000-0005-0000-0000-000002080000}"/>
    <cellStyle name="Moneda 3 3 7" xfId="1757" xr:uid="{00000000-0005-0000-0000-000003080000}"/>
    <cellStyle name="Moneda 3 3 8" xfId="1758" xr:uid="{00000000-0005-0000-0000-000004080000}"/>
    <cellStyle name="Moneda 3 4" xfId="1759" xr:uid="{00000000-0005-0000-0000-000005080000}"/>
    <cellStyle name="Moneda 3 4 2" xfId="1760" xr:uid="{00000000-0005-0000-0000-000006080000}"/>
    <cellStyle name="Moneda 3 4 2 2" xfId="1761" xr:uid="{00000000-0005-0000-0000-000007080000}"/>
    <cellStyle name="Moneda 3 4 2 2 2" xfId="1762" xr:uid="{00000000-0005-0000-0000-000008080000}"/>
    <cellStyle name="Moneda 3 4 2 2 2 2" xfId="1763" xr:uid="{00000000-0005-0000-0000-000009080000}"/>
    <cellStyle name="Moneda 3 4 2 2 3" xfId="1764" xr:uid="{00000000-0005-0000-0000-00000A080000}"/>
    <cellStyle name="Moneda 3 4 2 2 3 2" xfId="1765" xr:uid="{00000000-0005-0000-0000-00000B080000}"/>
    <cellStyle name="Moneda 3 4 2 2 4" xfId="1766" xr:uid="{00000000-0005-0000-0000-00000C080000}"/>
    <cellStyle name="Moneda 3 4 2 2 4 2" xfId="1767" xr:uid="{00000000-0005-0000-0000-00000D080000}"/>
    <cellStyle name="Moneda 3 4 2 2 5" xfId="1768" xr:uid="{00000000-0005-0000-0000-00000E080000}"/>
    <cellStyle name="Moneda 3 4 2 3" xfId="1769" xr:uid="{00000000-0005-0000-0000-00000F080000}"/>
    <cellStyle name="Moneda 3 4 2 3 2" xfId="1770" xr:uid="{00000000-0005-0000-0000-000010080000}"/>
    <cellStyle name="Moneda 3 4 2 4" xfId="1771" xr:uid="{00000000-0005-0000-0000-000011080000}"/>
    <cellStyle name="Moneda 3 4 2 4 2" xfId="1772" xr:uid="{00000000-0005-0000-0000-000012080000}"/>
    <cellStyle name="Moneda 3 4 2 5" xfId="1773" xr:uid="{00000000-0005-0000-0000-000013080000}"/>
    <cellStyle name="Moneda 3 4 2 5 2" xfId="1774" xr:uid="{00000000-0005-0000-0000-000014080000}"/>
    <cellStyle name="Moneda 3 4 2 6" xfId="1775" xr:uid="{00000000-0005-0000-0000-000015080000}"/>
    <cellStyle name="Moneda 3 4 3" xfId="1776" xr:uid="{00000000-0005-0000-0000-000016080000}"/>
    <cellStyle name="Moneda 3 4 3 2" xfId="1777" xr:uid="{00000000-0005-0000-0000-000017080000}"/>
    <cellStyle name="Moneda 3 4 3 2 2" xfId="1778" xr:uid="{00000000-0005-0000-0000-000018080000}"/>
    <cellStyle name="Moneda 3 4 3 3" xfId="1779" xr:uid="{00000000-0005-0000-0000-000019080000}"/>
    <cellStyle name="Moneda 3 4 3 3 2" xfId="1780" xr:uid="{00000000-0005-0000-0000-00001A080000}"/>
    <cellStyle name="Moneda 3 4 3 4" xfId="1781" xr:uid="{00000000-0005-0000-0000-00001B080000}"/>
    <cellStyle name="Moneda 3 4 3 4 2" xfId="1782" xr:uid="{00000000-0005-0000-0000-00001C080000}"/>
    <cellStyle name="Moneda 3 4 3 5" xfId="1783" xr:uid="{00000000-0005-0000-0000-00001D080000}"/>
    <cellStyle name="Moneda 3 4 4" xfId="1784" xr:uid="{00000000-0005-0000-0000-00001E080000}"/>
    <cellStyle name="Moneda 3 4 4 2" xfId="1785" xr:uid="{00000000-0005-0000-0000-00001F080000}"/>
    <cellStyle name="Moneda 3 4 5" xfId="1786" xr:uid="{00000000-0005-0000-0000-000020080000}"/>
    <cellStyle name="Moneda 3 4 5 2" xfId="1787" xr:uid="{00000000-0005-0000-0000-000021080000}"/>
    <cellStyle name="Moneda 3 4 6" xfId="1788" xr:uid="{00000000-0005-0000-0000-000022080000}"/>
    <cellStyle name="Moneda 3 4 6 2" xfId="1789" xr:uid="{00000000-0005-0000-0000-000023080000}"/>
    <cellStyle name="Moneda 3 4 7" xfId="1790" xr:uid="{00000000-0005-0000-0000-000024080000}"/>
    <cellStyle name="Moneda 3 5" xfId="1791" xr:uid="{00000000-0005-0000-0000-000025080000}"/>
    <cellStyle name="Moneda 3 5 2" xfId="1792" xr:uid="{00000000-0005-0000-0000-000026080000}"/>
    <cellStyle name="Moneda 3 5 2 2" xfId="1793" xr:uid="{00000000-0005-0000-0000-000027080000}"/>
    <cellStyle name="Moneda 3 5 2 2 2" xfId="1794" xr:uid="{00000000-0005-0000-0000-000028080000}"/>
    <cellStyle name="Moneda 3 5 2 2 2 2" xfId="1795" xr:uid="{00000000-0005-0000-0000-000029080000}"/>
    <cellStyle name="Moneda 3 5 2 2 3" xfId="1796" xr:uid="{00000000-0005-0000-0000-00002A080000}"/>
    <cellStyle name="Moneda 3 5 2 2 3 2" xfId="1797" xr:uid="{00000000-0005-0000-0000-00002B080000}"/>
    <cellStyle name="Moneda 3 5 2 2 4" xfId="1798" xr:uid="{00000000-0005-0000-0000-00002C080000}"/>
    <cellStyle name="Moneda 3 5 2 2 4 2" xfId="1799" xr:uid="{00000000-0005-0000-0000-00002D080000}"/>
    <cellStyle name="Moneda 3 5 2 2 5" xfId="1800" xr:uid="{00000000-0005-0000-0000-00002E080000}"/>
    <cellStyle name="Moneda 3 5 2 3" xfId="1801" xr:uid="{00000000-0005-0000-0000-00002F080000}"/>
    <cellStyle name="Moneda 3 5 2 3 2" xfId="1802" xr:uid="{00000000-0005-0000-0000-000030080000}"/>
    <cellStyle name="Moneda 3 5 2 4" xfId="1803" xr:uid="{00000000-0005-0000-0000-000031080000}"/>
    <cellStyle name="Moneda 3 5 2 4 2" xfId="1804" xr:uid="{00000000-0005-0000-0000-000032080000}"/>
    <cellStyle name="Moneda 3 5 2 5" xfId="1805" xr:uid="{00000000-0005-0000-0000-000033080000}"/>
    <cellStyle name="Moneda 3 5 2 5 2" xfId="1806" xr:uid="{00000000-0005-0000-0000-000034080000}"/>
    <cellStyle name="Moneda 3 5 2 6" xfId="1807" xr:uid="{00000000-0005-0000-0000-000035080000}"/>
    <cellStyle name="Moneda 3 5 3" xfId="1808" xr:uid="{00000000-0005-0000-0000-000036080000}"/>
    <cellStyle name="Moneda 3 5 3 2" xfId="1809" xr:uid="{00000000-0005-0000-0000-000037080000}"/>
    <cellStyle name="Moneda 3 5 3 2 2" xfId="1810" xr:uid="{00000000-0005-0000-0000-000038080000}"/>
    <cellStyle name="Moneda 3 5 3 3" xfId="1811" xr:uid="{00000000-0005-0000-0000-000039080000}"/>
    <cellStyle name="Moneda 3 5 3 3 2" xfId="1812" xr:uid="{00000000-0005-0000-0000-00003A080000}"/>
    <cellStyle name="Moneda 3 5 3 4" xfId="1813" xr:uid="{00000000-0005-0000-0000-00003B080000}"/>
    <cellStyle name="Moneda 3 5 3 4 2" xfId="1814" xr:uid="{00000000-0005-0000-0000-00003C080000}"/>
    <cellStyle name="Moneda 3 5 3 5" xfId="1815" xr:uid="{00000000-0005-0000-0000-00003D080000}"/>
    <cellStyle name="Moneda 3 5 4" xfId="1816" xr:uid="{00000000-0005-0000-0000-00003E080000}"/>
    <cellStyle name="Moneda 3 5 4 2" xfId="1817" xr:uid="{00000000-0005-0000-0000-00003F080000}"/>
    <cellStyle name="Moneda 3 5 5" xfId="1818" xr:uid="{00000000-0005-0000-0000-000040080000}"/>
    <cellStyle name="Moneda 3 5 5 2" xfId="1819" xr:uid="{00000000-0005-0000-0000-000041080000}"/>
    <cellStyle name="Moneda 3 5 6" xfId="1820" xr:uid="{00000000-0005-0000-0000-000042080000}"/>
    <cellStyle name="Moneda 3 5 6 2" xfId="1821" xr:uid="{00000000-0005-0000-0000-000043080000}"/>
    <cellStyle name="Moneda 3 5 7" xfId="1822" xr:uid="{00000000-0005-0000-0000-000044080000}"/>
    <cellStyle name="Moneda 3 5 8" xfId="1823" xr:uid="{00000000-0005-0000-0000-000045080000}"/>
    <cellStyle name="Moneda 3 6" xfId="1824" xr:uid="{00000000-0005-0000-0000-000046080000}"/>
    <cellStyle name="Moneda 3 6 2" xfId="1825" xr:uid="{00000000-0005-0000-0000-000047080000}"/>
    <cellStyle name="Moneda 3 6 2 2" xfId="1826" xr:uid="{00000000-0005-0000-0000-000048080000}"/>
    <cellStyle name="Moneda 3 6 2 2 2" xfId="1827" xr:uid="{00000000-0005-0000-0000-000049080000}"/>
    <cellStyle name="Moneda 3 6 2 2 2 2" xfId="3026" xr:uid="{00000000-0005-0000-0000-00004A080000}"/>
    <cellStyle name="Moneda 3 6 2 2 2 2 2" xfId="3217" xr:uid="{00000000-0005-0000-0000-00004B080000}"/>
    <cellStyle name="Moneda 3 6 2 2 2 3" xfId="3142" xr:uid="{00000000-0005-0000-0000-00004C080000}"/>
    <cellStyle name="Moneda 3 6 2 2 3" xfId="3025" xr:uid="{00000000-0005-0000-0000-00004D080000}"/>
    <cellStyle name="Moneda 3 6 2 2 3 2" xfId="3216" xr:uid="{00000000-0005-0000-0000-00004E080000}"/>
    <cellStyle name="Moneda 3 6 2 2 4" xfId="3141" xr:uid="{00000000-0005-0000-0000-00004F080000}"/>
    <cellStyle name="Moneda 3 6 2 3" xfId="1828" xr:uid="{00000000-0005-0000-0000-000050080000}"/>
    <cellStyle name="Moneda 3 6 2 3 2" xfId="3027" xr:uid="{00000000-0005-0000-0000-000051080000}"/>
    <cellStyle name="Moneda 3 6 2 3 2 2" xfId="3218" xr:uid="{00000000-0005-0000-0000-000052080000}"/>
    <cellStyle name="Moneda 3 6 2 3 3" xfId="3143" xr:uid="{00000000-0005-0000-0000-000053080000}"/>
    <cellStyle name="Moneda 3 6 2 4" xfId="3024" xr:uid="{00000000-0005-0000-0000-000054080000}"/>
    <cellStyle name="Moneda 3 6 2 4 2" xfId="3215" xr:uid="{00000000-0005-0000-0000-000055080000}"/>
    <cellStyle name="Moneda 3 6 2 5" xfId="3140" xr:uid="{00000000-0005-0000-0000-000056080000}"/>
    <cellStyle name="Moneda 3 6 3" xfId="1829" xr:uid="{00000000-0005-0000-0000-000057080000}"/>
    <cellStyle name="Moneda 3 6 3 2" xfId="3028" xr:uid="{00000000-0005-0000-0000-000058080000}"/>
    <cellStyle name="Moneda 3 6 3 2 2" xfId="3219" xr:uid="{00000000-0005-0000-0000-000059080000}"/>
    <cellStyle name="Moneda 3 6 3 3" xfId="3144" xr:uid="{00000000-0005-0000-0000-00005A080000}"/>
    <cellStyle name="Moneda 3 6 4" xfId="3023" xr:uid="{00000000-0005-0000-0000-00005B080000}"/>
    <cellStyle name="Moneda 3 6 4 2" xfId="3214" xr:uid="{00000000-0005-0000-0000-00005C080000}"/>
    <cellStyle name="Moneda 3 6 5" xfId="3139" xr:uid="{00000000-0005-0000-0000-00005D080000}"/>
    <cellStyle name="Moneda 3 7" xfId="1830" xr:uid="{00000000-0005-0000-0000-00005E080000}"/>
    <cellStyle name="Moneda 3 7 2" xfId="1831" xr:uid="{00000000-0005-0000-0000-00005F080000}"/>
    <cellStyle name="Moneda 3 7 2 2" xfId="1832" xr:uid="{00000000-0005-0000-0000-000060080000}"/>
    <cellStyle name="Moneda 3 7 2 2 2" xfId="3031" xr:uid="{00000000-0005-0000-0000-000061080000}"/>
    <cellStyle name="Moneda 3 7 2 2 2 2" xfId="3222" xr:uid="{00000000-0005-0000-0000-000062080000}"/>
    <cellStyle name="Moneda 3 7 2 2 3" xfId="3147" xr:uid="{00000000-0005-0000-0000-000063080000}"/>
    <cellStyle name="Moneda 3 7 2 3" xfId="3030" xr:uid="{00000000-0005-0000-0000-000064080000}"/>
    <cellStyle name="Moneda 3 7 2 3 2" xfId="3221" xr:uid="{00000000-0005-0000-0000-000065080000}"/>
    <cellStyle name="Moneda 3 7 2 4" xfId="3146" xr:uid="{00000000-0005-0000-0000-000066080000}"/>
    <cellStyle name="Moneda 3 7 3" xfId="1833" xr:uid="{00000000-0005-0000-0000-000067080000}"/>
    <cellStyle name="Moneda 3 7 3 2" xfId="3032" xr:uid="{00000000-0005-0000-0000-000068080000}"/>
    <cellStyle name="Moneda 3 7 3 2 2" xfId="3223" xr:uid="{00000000-0005-0000-0000-000069080000}"/>
    <cellStyle name="Moneda 3 7 3 3" xfId="3148" xr:uid="{00000000-0005-0000-0000-00006A080000}"/>
    <cellStyle name="Moneda 3 7 4" xfId="3029" xr:uid="{00000000-0005-0000-0000-00006B080000}"/>
    <cellStyle name="Moneda 3 7 4 2" xfId="3220" xr:uid="{00000000-0005-0000-0000-00006C080000}"/>
    <cellStyle name="Moneda 3 7 5" xfId="3145" xr:uid="{00000000-0005-0000-0000-00006D080000}"/>
    <cellStyle name="Moneda 3 8" xfId="1834" xr:uid="{00000000-0005-0000-0000-00006E080000}"/>
    <cellStyle name="Moneda 3 8 2" xfId="1835" xr:uid="{00000000-0005-0000-0000-00006F080000}"/>
    <cellStyle name="Moneda 3 8 2 2" xfId="1836" xr:uid="{00000000-0005-0000-0000-000070080000}"/>
    <cellStyle name="Moneda 3 8 2 2 2" xfId="1837" xr:uid="{00000000-0005-0000-0000-000071080000}"/>
    <cellStyle name="Moneda 3 8 2 3" xfId="1838" xr:uid="{00000000-0005-0000-0000-000072080000}"/>
    <cellStyle name="Moneda 3 8 2 3 2" xfId="1839" xr:uid="{00000000-0005-0000-0000-000073080000}"/>
    <cellStyle name="Moneda 3 8 2 4" xfId="1840" xr:uid="{00000000-0005-0000-0000-000074080000}"/>
    <cellStyle name="Moneda 3 8 2 4 2" xfId="1841" xr:uid="{00000000-0005-0000-0000-000075080000}"/>
    <cellStyle name="Moneda 3 8 2 5" xfId="1842" xr:uid="{00000000-0005-0000-0000-000076080000}"/>
    <cellStyle name="Moneda 3 8 3" xfId="1843" xr:uid="{00000000-0005-0000-0000-000077080000}"/>
    <cellStyle name="Moneda 3 8 3 2" xfId="1844" xr:uid="{00000000-0005-0000-0000-000078080000}"/>
    <cellStyle name="Moneda 3 8 4" xfId="1845" xr:uid="{00000000-0005-0000-0000-000079080000}"/>
    <cellStyle name="Moneda 3 8 4 2" xfId="1846" xr:uid="{00000000-0005-0000-0000-00007A080000}"/>
    <cellStyle name="Moneda 3 8 5" xfId="1847" xr:uid="{00000000-0005-0000-0000-00007B080000}"/>
    <cellStyle name="Moneda 3 8 5 2" xfId="1848" xr:uid="{00000000-0005-0000-0000-00007C080000}"/>
    <cellStyle name="Moneda 3 8 6" xfId="1849" xr:uid="{00000000-0005-0000-0000-00007D080000}"/>
    <cellStyle name="Moneda 3 9" xfId="1850" xr:uid="{00000000-0005-0000-0000-00007E080000}"/>
    <cellStyle name="Moneda 3 9 2" xfId="1851" xr:uid="{00000000-0005-0000-0000-00007F080000}"/>
    <cellStyle name="Moneda 3 9 2 2" xfId="3034" xr:uid="{00000000-0005-0000-0000-000080080000}"/>
    <cellStyle name="Moneda 3 9 2 2 2" xfId="3225" xr:uid="{00000000-0005-0000-0000-000081080000}"/>
    <cellStyle name="Moneda 3 9 2 3" xfId="3150" xr:uid="{00000000-0005-0000-0000-000082080000}"/>
    <cellStyle name="Moneda 3 9 3" xfId="3033" xr:uid="{00000000-0005-0000-0000-000083080000}"/>
    <cellStyle name="Moneda 3 9 3 2" xfId="3224" xr:uid="{00000000-0005-0000-0000-000084080000}"/>
    <cellStyle name="Moneda 3 9 4" xfId="3149" xr:uid="{00000000-0005-0000-0000-000085080000}"/>
    <cellStyle name="Moneda 30" xfId="1852" xr:uid="{00000000-0005-0000-0000-000086080000}"/>
    <cellStyle name="Moneda 30 2" xfId="1853" xr:uid="{00000000-0005-0000-0000-000087080000}"/>
    <cellStyle name="Moneda 30 2 2" xfId="1854" xr:uid="{00000000-0005-0000-0000-000088080000}"/>
    <cellStyle name="Moneda 30 2 2 2" xfId="3037" xr:uid="{00000000-0005-0000-0000-000089080000}"/>
    <cellStyle name="Moneda 30 2 3" xfId="3036" xr:uid="{00000000-0005-0000-0000-00008A080000}"/>
    <cellStyle name="Moneda 30 3" xfId="1855" xr:uid="{00000000-0005-0000-0000-00008B080000}"/>
    <cellStyle name="Moneda 30 3 2" xfId="1856" xr:uid="{00000000-0005-0000-0000-00008C080000}"/>
    <cellStyle name="Moneda 30 3 2 2" xfId="3039" xr:uid="{00000000-0005-0000-0000-00008D080000}"/>
    <cellStyle name="Moneda 30 3 3" xfId="3038" xr:uid="{00000000-0005-0000-0000-00008E080000}"/>
    <cellStyle name="Moneda 30 4" xfId="1857" xr:uid="{00000000-0005-0000-0000-00008F080000}"/>
    <cellStyle name="Moneda 30 4 2" xfId="1858" xr:uid="{00000000-0005-0000-0000-000090080000}"/>
    <cellStyle name="Moneda 30 4 2 2" xfId="3041" xr:uid="{00000000-0005-0000-0000-000091080000}"/>
    <cellStyle name="Moneda 30 4 3" xfId="3040" xr:uid="{00000000-0005-0000-0000-000092080000}"/>
    <cellStyle name="Moneda 30 5" xfId="1859" xr:uid="{00000000-0005-0000-0000-000093080000}"/>
    <cellStyle name="Moneda 30 5 2" xfId="3042" xr:uid="{00000000-0005-0000-0000-000094080000}"/>
    <cellStyle name="Moneda 30 6" xfId="3035" xr:uid="{00000000-0005-0000-0000-000095080000}"/>
    <cellStyle name="Moneda 31" xfId="1860" xr:uid="{00000000-0005-0000-0000-000096080000}"/>
    <cellStyle name="Moneda 31 2" xfId="1861" xr:uid="{00000000-0005-0000-0000-000097080000}"/>
    <cellStyle name="Moneda 32" xfId="1862" xr:uid="{00000000-0005-0000-0000-000098080000}"/>
    <cellStyle name="Moneda 32 2" xfId="1863" xr:uid="{00000000-0005-0000-0000-000099080000}"/>
    <cellStyle name="Moneda 33" xfId="1864" xr:uid="{00000000-0005-0000-0000-00009A080000}"/>
    <cellStyle name="Moneda 33 2" xfId="1865" xr:uid="{00000000-0005-0000-0000-00009B080000}"/>
    <cellStyle name="Moneda 34" xfId="1866" xr:uid="{00000000-0005-0000-0000-00009C080000}"/>
    <cellStyle name="Moneda 34 2" xfId="1867" xr:uid="{00000000-0005-0000-0000-00009D080000}"/>
    <cellStyle name="Moneda 35" xfId="1868" xr:uid="{00000000-0005-0000-0000-00009E080000}"/>
    <cellStyle name="Moneda 35 2" xfId="1869" xr:uid="{00000000-0005-0000-0000-00009F080000}"/>
    <cellStyle name="Moneda 36" xfId="1870" xr:uid="{00000000-0005-0000-0000-0000A0080000}"/>
    <cellStyle name="Moneda 36 2" xfId="1871" xr:uid="{00000000-0005-0000-0000-0000A1080000}"/>
    <cellStyle name="Moneda 37" xfId="1872" xr:uid="{00000000-0005-0000-0000-0000A2080000}"/>
    <cellStyle name="Moneda 37 2" xfId="1873" xr:uid="{00000000-0005-0000-0000-0000A3080000}"/>
    <cellStyle name="Moneda 38" xfId="1874" xr:uid="{00000000-0005-0000-0000-0000A4080000}"/>
    <cellStyle name="Moneda 38 2" xfId="1875" xr:uid="{00000000-0005-0000-0000-0000A5080000}"/>
    <cellStyle name="Moneda 39" xfId="1876" xr:uid="{00000000-0005-0000-0000-0000A6080000}"/>
    <cellStyle name="Moneda 39 2" xfId="1877" xr:uid="{00000000-0005-0000-0000-0000A7080000}"/>
    <cellStyle name="Moneda 4" xfId="1878" xr:uid="{00000000-0005-0000-0000-0000A8080000}"/>
    <cellStyle name="Moneda 4 2" xfId="1879" xr:uid="{00000000-0005-0000-0000-0000A9080000}"/>
    <cellStyle name="Moneda 4 3" xfId="1880" xr:uid="{00000000-0005-0000-0000-0000AA080000}"/>
    <cellStyle name="Moneda 4 3 2" xfId="3043" xr:uid="{00000000-0005-0000-0000-0000AB080000}"/>
    <cellStyle name="Moneda 4 4" xfId="1881" xr:uid="{00000000-0005-0000-0000-0000AC080000}"/>
    <cellStyle name="Moneda 40" xfId="1882" xr:uid="{00000000-0005-0000-0000-0000AD080000}"/>
    <cellStyle name="Moneda 40 2" xfId="1883" xr:uid="{00000000-0005-0000-0000-0000AE080000}"/>
    <cellStyle name="Moneda 41" xfId="1884" xr:uid="{00000000-0005-0000-0000-0000AF080000}"/>
    <cellStyle name="Moneda 41 2" xfId="1885" xr:uid="{00000000-0005-0000-0000-0000B0080000}"/>
    <cellStyle name="Moneda 42" xfId="1886" xr:uid="{00000000-0005-0000-0000-0000B1080000}"/>
    <cellStyle name="Moneda 42 2" xfId="1887" xr:uid="{00000000-0005-0000-0000-0000B2080000}"/>
    <cellStyle name="Moneda 43" xfId="1888" xr:uid="{00000000-0005-0000-0000-0000B3080000}"/>
    <cellStyle name="Moneda 43 2" xfId="1889" xr:uid="{00000000-0005-0000-0000-0000B4080000}"/>
    <cellStyle name="Moneda 44" xfId="1890" xr:uid="{00000000-0005-0000-0000-0000B5080000}"/>
    <cellStyle name="Moneda 44 2" xfId="1891" xr:uid="{00000000-0005-0000-0000-0000B6080000}"/>
    <cellStyle name="Moneda 44 2 2" xfId="3045" xr:uid="{00000000-0005-0000-0000-0000B7080000}"/>
    <cellStyle name="Moneda 44 3" xfId="3044" xr:uid="{00000000-0005-0000-0000-0000B8080000}"/>
    <cellStyle name="Moneda 45" xfId="1892" xr:uid="{00000000-0005-0000-0000-0000B9080000}"/>
    <cellStyle name="Moneda 45 2" xfId="1893" xr:uid="{00000000-0005-0000-0000-0000BA080000}"/>
    <cellStyle name="Moneda 46" xfId="1894" xr:uid="{00000000-0005-0000-0000-0000BB080000}"/>
    <cellStyle name="Moneda 46 2" xfId="1895" xr:uid="{00000000-0005-0000-0000-0000BC080000}"/>
    <cellStyle name="Moneda 47" xfId="1896" xr:uid="{00000000-0005-0000-0000-0000BD080000}"/>
    <cellStyle name="Moneda 47 2" xfId="1897" xr:uid="{00000000-0005-0000-0000-0000BE080000}"/>
    <cellStyle name="Moneda 48" xfId="1898" xr:uid="{00000000-0005-0000-0000-0000BF080000}"/>
    <cellStyle name="Moneda 48 2" xfId="1899" xr:uid="{00000000-0005-0000-0000-0000C0080000}"/>
    <cellStyle name="Moneda 49" xfId="1900" xr:uid="{00000000-0005-0000-0000-0000C1080000}"/>
    <cellStyle name="Moneda 49 2" xfId="3046" xr:uid="{00000000-0005-0000-0000-0000C2080000}"/>
    <cellStyle name="Moneda 5" xfId="1901" xr:uid="{00000000-0005-0000-0000-0000C3080000}"/>
    <cellStyle name="Moneda 5 2" xfId="1902" xr:uid="{00000000-0005-0000-0000-0000C4080000}"/>
    <cellStyle name="Moneda 5 3" xfId="1903" xr:uid="{00000000-0005-0000-0000-0000C5080000}"/>
    <cellStyle name="Moneda 5 4" xfId="1904" xr:uid="{00000000-0005-0000-0000-0000C6080000}"/>
    <cellStyle name="Moneda 5 4 2" xfId="3047" xr:uid="{00000000-0005-0000-0000-0000C7080000}"/>
    <cellStyle name="Moneda 5 5" xfId="1905" xr:uid="{00000000-0005-0000-0000-0000C8080000}"/>
    <cellStyle name="Moneda 5 5 2" xfId="3048" xr:uid="{00000000-0005-0000-0000-0000C9080000}"/>
    <cellStyle name="Moneda 50" xfId="1906" xr:uid="{00000000-0005-0000-0000-0000CA080000}"/>
    <cellStyle name="Moneda 50 2" xfId="3049" xr:uid="{00000000-0005-0000-0000-0000CB080000}"/>
    <cellStyle name="Moneda 51" xfId="1907" xr:uid="{00000000-0005-0000-0000-0000CC080000}"/>
    <cellStyle name="Moneda 51 2" xfId="3050" xr:uid="{00000000-0005-0000-0000-0000CD080000}"/>
    <cellStyle name="Moneda 52" xfId="1908" xr:uid="{00000000-0005-0000-0000-0000CE080000}"/>
    <cellStyle name="Moneda 52 2" xfId="3051" xr:uid="{00000000-0005-0000-0000-0000CF080000}"/>
    <cellStyle name="Moneda 53" xfId="2913" xr:uid="{00000000-0005-0000-0000-0000D0080000}"/>
    <cellStyle name="Moneda 54" xfId="3118" xr:uid="{00000000-0005-0000-0000-0000D1080000}"/>
    <cellStyle name="Moneda 55" xfId="3227" xr:uid="{00000000-0005-0000-0000-0000D2080000}"/>
    <cellStyle name="Moneda 56" xfId="3238" xr:uid="{00000000-0005-0000-0000-0000D3080000}"/>
    <cellStyle name="Moneda 57" xfId="3229" xr:uid="{00000000-0005-0000-0000-0000D4080000}"/>
    <cellStyle name="Moneda 58" xfId="3236" xr:uid="{00000000-0005-0000-0000-0000D5080000}"/>
    <cellStyle name="Moneda 59" xfId="3231" xr:uid="{00000000-0005-0000-0000-0000D6080000}"/>
    <cellStyle name="Moneda 6" xfId="1909" xr:uid="{00000000-0005-0000-0000-0000D7080000}"/>
    <cellStyle name="Moneda 6 10" xfId="1910" xr:uid="{00000000-0005-0000-0000-0000D8080000}"/>
    <cellStyle name="Moneda 6 10 2" xfId="1911" xr:uid="{00000000-0005-0000-0000-0000D9080000}"/>
    <cellStyle name="Moneda 6 11" xfId="1912" xr:uid="{00000000-0005-0000-0000-0000DA080000}"/>
    <cellStyle name="Moneda 6 11 2" xfId="1913" xr:uid="{00000000-0005-0000-0000-0000DB080000}"/>
    <cellStyle name="Moneda 6 12" xfId="1914" xr:uid="{00000000-0005-0000-0000-0000DC080000}"/>
    <cellStyle name="Moneda 6 12 2" xfId="3052" xr:uid="{00000000-0005-0000-0000-0000DD080000}"/>
    <cellStyle name="Moneda 6 2" xfId="1915" xr:uid="{00000000-0005-0000-0000-0000DE080000}"/>
    <cellStyle name="Moneda 6 2 10" xfId="1916" xr:uid="{00000000-0005-0000-0000-0000DF080000}"/>
    <cellStyle name="Moneda 6 2 11" xfId="1917" xr:uid="{00000000-0005-0000-0000-0000E0080000}"/>
    <cellStyle name="Moneda 6 2 2" xfId="1918" xr:uid="{00000000-0005-0000-0000-0000E1080000}"/>
    <cellStyle name="Moneda 6 2 2 2" xfId="1919" xr:uid="{00000000-0005-0000-0000-0000E2080000}"/>
    <cellStyle name="Moneda 6 2 2 2 2" xfId="1920" xr:uid="{00000000-0005-0000-0000-0000E3080000}"/>
    <cellStyle name="Moneda 6 2 2 2 2 2" xfId="1921" xr:uid="{00000000-0005-0000-0000-0000E4080000}"/>
    <cellStyle name="Moneda 6 2 2 2 2 2 2" xfId="1922" xr:uid="{00000000-0005-0000-0000-0000E5080000}"/>
    <cellStyle name="Moneda 6 2 2 2 2 3" xfId="1923" xr:uid="{00000000-0005-0000-0000-0000E6080000}"/>
    <cellStyle name="Moneda 6 2 2 2 2 3 2" xfId="1924" xr:uid="{00000000-0005-0000-0000-0000E7080000}"/>
    <cellStyle name="Moneda 6 2 2 2 2 4" xfId="1925" xr:uid="{00000000-0005-0000-0000-0000E8080000}"/>
    <cellStyle name="Moneda 6 2 2 2 2 4 2" xfId="1926" xr:uid="{00000000-0005-0000-0000-0000E9080000}"/>
    <cellStyle name="Moneda 6 2 2 2 2 5" xfId="1927" xr:uid="{00000000-0005-0000-0000-0000EA080000}"/>
    <cellStyle name="Moneda 6 2 2 2 3" xfId="1928" xr:uid="{00000000-0005-0000-0000-0000EB080000}"/>
    <cellStyle name="Moneda 6 2 2 2 3 2" xfId="1929" xr:uid="{00000000-0005-0000-0000-0000EC080000}"/>
    <cellStyle name="Moneda 6 2 2 2 4" xfId="1930" xr:uid="{00000000-0005-0000-0000-0000ED080000}"/>
    <cellStyle name="Moneda 6 2 2 2 4 2" xfId="1931" xr:uid="{00000000-0005-0000-0000-0000EE080000}"/>
    <cellStyle name="Moneda 6 2 2 2 5" xfId="1932" xr:uid="{00000000-0005-0000-0000-0000EF080000}"/>
    <cellStyle name="Moneda 6 2 2 2 5 2" xfId="1933" xr:uid="{00000000-0005-0000-0000-0000F0080000}"/>
    <cellStyle name="Moneda 6 2 2 2 6" xfId="1934" xr:uid="{00000000-0005-0000-0000-0000F1080000}"/>
    <cellStyle name="Moneda 6 2 2 3" xfId="1935" xr:uid="{00000000-0005-0000-0000-0000F2080000}"/>
    <cellStyle name="Moneda 6 2 2 3 2" xfId="1936" xr:uid="{00000000-0005-0000-0000-0000F3080000}"/>
    <cellStyle name="Moneda 6 2 2 3 2 2" xfId="1937" xr:uid="{00000000-0005-0000-0000-0000F4080000}"/>
    <cellStyle name="Moneda 6 2 2 3 3" xfId="1938" xr:uid="{00000000-0005-0000-0000-0000F5080000}"/>
    <cellStyle name="Moneda 6 2 2 3 3 2" xfId="1939" xr:uid="{00000000-0005-0000-0000-0000F6080000}"/>
    <cellStyle name="Moneda 6 2 2 3 4" xfId="1940" xr:uid="{00000000-0005-0000-0000-0000F7080000}"/>
    <cellStyle name="Moneda 6 2 2 3 4 2" xfId="1941" xr:uid="{00000000-0005-0000-0000-0000F8080000}"/>
    <cellStyle name="Moneda 6 2 2 3 5" xfId="1942" xr:uid="{00000000-0005-0000-0000-0000F9080000}"/>
    <cellStyle name="Moneda 6 2 2 4" xfId="1943" xr:uid="{00000000-0005-0000-0000-0000FA080000}"/>
    <cellStyle name="Moneda 6 2 2 4 2" xfId="1944" xr:uid="{00000000-0005-0000-0000-0000FB080000}"/>
    <cellStyle name="Moneda 6 2 2 5" xfId="1945" xr:uid="{00000000-0005-0000-0000-0000FC080000}"/>
    <cellStyle name="Moneda 6 2 2 5 2" xfId="1946" xr:uid="{00000000-0005-0000-0000-0000FD080000}"/>
    <cellStyle name="Moneda 6 2 2 6" xfId="1947" xr:uid="{00000000-0005-0000-0000-0000FE080000}"/>
    <cellStyle name="Moneda 6 2 2 6 2" xfId="1948" xr:uid="{00000000-0005-0000-0000-0000FF080000}"/>
    <cellStyle name="Moneda 6 2 2 7" xfId="1949" xr:uid="{00000000-0005-0000-0000-000000090000}"/>
    <cellStyle name="Moneda 6 2 3" xfId="1950" xr:uid="{00000000-0005-0000-0000-000001090000}"/>
    <cellStyle name="Moneda 6 2 3 2" xfId="1951" xr:uid="{00000000-0005-0000-0000-000002090000}"/>
    <cellStyle name="Moneda 6 2 3 2 2" xfId="1952" xr:uid="{00000000-0005-0000-0000-000003090000}"/>
    <cellStyle name="Moneda 6 2 3 2 2 2" xfId="1953" xr:uid="{00000000-0005-0000-0000-000004090000}"/>
    <cellStyle name="Moneda 6 2 3 2 2 2 2" xfId="1954" xr:uid="{00000000-0005-0000-0000-000005090000}"/>
    <cellStyle name="Moneda 6 2 3 2 2 3" xfId="1955" xr:uid="{00000000-0005-0000-0000-000006090000}"/>
    <cellStyle name="Moneda 6 2 3 2 2 3 2" xfId="1956" xr:uid="{00000000-0005-0000-0000-000007090000}"/>
    <cellStyle name="Moneda 6 2 3 2 2 4" xfId="1957" xr:uid="{00000000-0005-0000-0000-000008090000}"/>
    <cellStyle name="Moneda 6 2 3 2 2 4 2" xfId="1958" xr:uid="{00000000-0005-0000-0000-000009090000}"/>
    <cellStyle name="Moneda 6 2 3 2 2 5" xfId="1959" xr:uid="{00000000-0005-0000-0000-00000A090000}"/>
    <cellStyle name="Moneda 6 2 3 2 3" xfId="1960" xr:uid="{00000000-0005-0000-0000-00000B090000}"/>
    <cellStyle name="Moneda 6 2 3 2 3 2" xfId="1961" xr:uid="{00000000-0005-0000-0000-00000C090000}"/>
    <cellStyle name="Moneda 6 2 3 2 4" xfId="1962" xr:uid="{00000000-0005-0000-0000-00000D090000}"/>
    <cellStyle name="Moneda 6 2 3 2 4 2" xfId="1963" xr:uid="{00000000-0005-0000-0000-00000E090000}"/>
    <cellStyle name="Moneda 6 2 3 2 5" xfId="1964" xr:uid="{00000000-0005-0000-0000-00000F090000}"/>
    <cellStyle name="Moneda 6 2 3 2 5 2" xfId="1965" xr:uid="{00000000-0005-0000-0000-000010090000}"/>
    <cellStyle name="Moneda 6 2 3 2 6" xfId="1966" xr:uid="{00000000-0005-0000-0000-000011090000}"/>
    <cellStyle name="Moneda 6 2 3 3" xfId="1967" xr:uid="{00000000-0005-0000-0000-000012090000}"/>
    <cellStyle name="Moneda 6 2 3 3 2" xfId="1968" xr:uid="{00000000-0005-0000-0000-000013090000}"/>
    <cellStyle name="Moneda 6 2 3 3 2 2" xfId="1969" xr:uid="{00000000-0005-0000-0000-000014090000}"/>
    <cellStyle name="Moneda 6 2 3 3 3" xfId="1970" xr:uid="{00000000-0005-0000-0000-000015090000}"/>
    <cellStyle name="Moneda 6 2 3 3 3 2" xfId="1971" xr:uid="{00000000-0005-0000-0000-000016090000}"/>
    <cellStyle name="Moneda 6 2 3 3 4" xfId="1972" xr:uid="{00000000-0005-0000-0000-000017090000}"/>
    <cellStyle name="Moneda 6 2 3 3 4 2" xfId="1973" xr:uid="{00000000-0005-0000-0000-000018090000}"/>
    <cellStyle name="Moneda 6 2 3 3 5" xfId="1974" xr:uid="{00000000-0005-0000-0000-000019090000}"/>
    <cellStyle name="Moneda 6 2 3 4" xfId="1975" xr:uid="{00000000-0005-0000-0000-00001A090000}"/>
    <cellStyle name="Moneda 6 2 3 4 2" xfId="1976" xr:uid="{00000000-0005-0000-0000-00001B090000}"/>
    <cellStyle name="Moneda 6 2 3 5" xfId="1977" xr:uid="{00000000-0005-0000-0000-00001C090000}"/>
    <cellStyle name="Moneda 6 2 3 5 2" xfId="1978" xr:uid="{00000000-0005-0000-0000-00001D090000}"/>
    <cellStyle name="Moneda 6 2 3 6" xfId="1979" xr:uid="{00000000-0005-0000-0000-00001E090000}"/>
    <cellStyle name="Moneda 6 2 3 6 2" xfId="1980" xr:uid="{00000000-0005-0000-0000-00001F090000}"/>
    <cellStyle name="Moneda 6 2 3 7" xfId="1981" xr:uid="{00000000-0005-0000-0000-000020090000}"/>
    <cellStyle name="Moneda 6 2 4" xfId="1982" xr:uid="{00000000-0005-0000-0000-000021090000}"/>
    <cellStyle name="Moneda 6 2 4 2" xfId="1983" xr:uid="{00000000-0005-0000-0000-000022090000}"/>
    <cellStyle name="Moneda 6 2 4 2 2" xfId="1984" xr:uid="{00000000-0005-0000-0000-000023090000}"/>
    <cellStyle name="Moneda 6 2 4 2 2 2" xfId="1985" xr:uid="{00000000-0005-0000-0000-000024090000}"/>
    <cellStyle name="Moneda 6 2 4 2 2 2 2" xfId="1986" xr:uid="{00000000-0005-0000-0000-000025090000}"/>
    <cellStyle name="Moneda 6 2 4 2 2 3" xfId="1987" xr:uid="{00000000-0005-0000-0000-000026090000}"/>
    <cellStyle name="Moneda 6 2 4 2 2 3 2" xfId="1988" xr:uid="{00000000-0005-0000-0000-000027090000}"/>
    <cellStyle name="Moneda 6 2 4 2 2 4" xfId="1989" xr:uid="{00000000-0005-0000-0000-000028090000}"/>
    <cellStyle name="Moneda 6 2 4 2 2 4 2" xfId="1990" xr:uid="{00000000-0005-0000-0000-000029090000}"/>
    <cellStyle name="Moneda 6 2 4 2 2 5" xfId="1991" xr:uid="{00000000-0005-0000-0000-00002A090000}"/>
    <cellStyle name="Moneda 6 2 4 2 3" xfId="1992" xr:uid="{00000000-0005-0000-0000-00002B090000}"/>
    <cellStyle name="Moneda 6 2 4 2 3 2" xfId="1993" xr:uid="{00000000-0005-0000-0000-00002C090000}"/>
    <cellStyle name="Moneda 6 2 4 2 4" xfId="1994" xr:uid="{00000000-0005-0000-0000-00002D090000}"/>
    <cellStyle name="Moneda 6 2 4 2 4 2" xfId="1995" xr:uid="{00000000-0005-0000-0000-00002E090000}"/>
    <cellStyle name="Moneda 6 2 4 2 5" xfId="1996" xr:uid="{00000000-0005-0000-0000-00002F090000}"/>
    <cellStyle name="Moneda 6 2 4 2 5 2" xfId="1997" xr:uid="{00000000-0005-0000-0000-000030090000}"/>
    <cellStyle name="Moneda 6 2 4 2 6" xfId="1998" xr:uid="{00000000-0005-0000-0000-000031090000}"/>
    <cellStyle name="Moneda 6 2 4 3" xfId="1999" xr:uid="{00000000-0005-0000-0000-000032090000}"/>
    <cellStyle name="Moneda 6 2 4 3 2" xfId="2000" xr:uid="{00000000-0005-0000-0000-000033090000}"/>
    <cellStyle name="Moneda 6 2 4 3 2 2" xfId="2001" xr:uid="{00000000-0005-0000-0000-000034090000}"/>
    <cellStyle name="Moneda 6 2 4 3 3" xfId="2002" xr:uid="{00000000-0005-0000-0000-000035090000}"/>
    <cellStyle name="Moneda 6 2 4 3 3 2" xfId="2003" xr:uid="{00000000-0005-0000-0000-000036090000}"/>
    <cellStyle name="Moneda 6 2 4 3 4" xfId="2004" xr:uid="{00000000-0005-0000-0000-000037090000}"/>
    <cellStyle name="Moneda 6 2 4 3 4 2" xfId="2005" xr:uid="{00000000-0005-0000-0000-000038090000}"/>
    <cellStyle name="Moneda 6 2 4 3 5" xfId="2006" xr:uid="{00000000-0005-0000-0000-000039090000}"/>
    <cellStyle name="Moneda 6 2 4 4" xfId="2007" xr:uid="{00000000-0005-0000-0000-00003A090000}"/>
    <cellStyle name="Moneda 6 2 4 4 2" xfId="2008" xr:uid="{00000000-0005-0000-0000-00003B090000}"/>
    <cellStyle name="Moneda 6 2 4 5" xfId="2009" xr:uid="{00000000-0005-0000-0000-00003C090000}"/>
    <cellStyle name="Moneda 6 2 4 5 2" xfId="2010" xr:uid="{00000000-0005-0000-0000-00003D090000}"/>
    <cellStyle name="Moneda 6 2 4 6" xfId="2011" xr:uid="{00000000-0005-0000-0000-00003E090000}"/>
    <cellStyle name="Moneda 6 2 4 6 2" xfId="2012" xr:uid="{00000000-0005-0000-0000-00003F090000}"/>
    <cellStyle name="Moneda 6 2 4 7" xfId="2013" xr:uid="{00000000-0005-0000-0000-000040090000}"/>
    <cellStyle name="Moneda 6 2 5" xfId="2014" xr:uid="{00000000-0005-0000-0000-000041090000}"/>
    <cellStyle name="Moneda 6 2 5 2" xfId="2015" xr:uid="{00000000-0005-0000-0000-000042090000}"/>
    <cellStyle name="Moneda 6 2 5 2 2" xfId="2016" xr:uid="{00000000-0005-0000-0000-000043090000}"/>
    <cellStyle name="Moneda 6 2 5 2 2 2" xfId="2017" xr:uid="{00000000-0005-0000-0000-000044090000}"/>
    <cellStyle name="Moneda 6 2 5 2 3" xfId="2018" xr:uid="{00000000-0005-0000-0000-000045090000}"/>
    <cellStyle name="Moneda 6 2 5 2 3 2" xfId="2019" xr:uid="{00000000-0005-0000-0000-000046090000}"/>
    <cellStyle name="Moneda 6 2 5 2 4" xfId="2020" xr:uid="{00000000-0005-0000-0000-000047090000}"/>
    <cellStyle name="Moneda 6 2 5 2 4 2" xfId="2021" xr:uid="{00000000-0005-0000-0000-000048090000}"/>
    <cellStyle name="Moneda 6 2 5 2 5" xfId="2022" xr:uid="{00000000-0005-0000-0000-000049090000}"/>
    <cellStyle name="Moneda 6 2 5 3" xfId="2023" xr:uid="{00000000-0005-0000-0000-00004A090000}"/>
    <cellStyle name="Moneda 6 2 5 3 2" xfId="2024" xr:uid="{00000000-0005-0000-0000-00004B090000}"/>
    <cellStyle name="Moneda 6 2 5 4" xfId="2025" xr:uid="{00000000-0005-0000-0000-00004C090000}"/>
    <cellStyle name="Moneda 6 2 5 4 2" xfId="2026" xr:uid="{00000000-0005-0000-0000-00004D090000}"/>
    <cellStyle name="Moneda 6 2 5 5" xfId="2027" xr:uid="{00000000-0005-0000-0000-00004E090000}"/>
    <cellStyle name="Moneda 6 2 5 5 2" xfId="2028" xr:uid="{00000000-0005-0000-0000-00004F090000}"/>
    <cellStyle name="Moneda 6 2 5 6" xfId="2029" xr:uid="{00000000-0005-0000-0000-000050090000}"/>
    <cellStyle name="Moneda 6 2 6" xfId="2030" xr:uid="{00000000-0005-0000-0000-000051090000}"/>
    <cellStyle name="Moneda 6 2 6 2" xfId="2031" xr:uid="{00000000-0005-0000-0000-000052090000}"/>
    <cellStyle name="Moneda 6 2 6 2 2" xfId="2032" xr:uid="{00000000-0005-0000-0000-000053090000}"/>
    <cellStyle name="Moneda 6 2 6 3" xfId="2033" xr:uid="{00000000-0005-0000-0000-000054090000}"/>
    <cellStyle name="Moneda 6 2 6 3 2" xfId="2034" xr:uid="{00000000-0005-0000-0000-000055090000}"/>
    <cellStyle name="Moneda 6 2 6 4" xfId="2035" xr:uid="{00000000-0005-0000-0000-000056090000}"/>
    <cellStyle name="Moneda 6 2 6 4 2" xfId="2036" xr:uid="{00000000-0005-0000-0000-000057090000}"/>
    <cellStyle name="Moneda 6 2 6 5" xfId="2037" xr:uid="{00000000-0005-0000-0000-000058090000}"/>
    <cellStyle name="Moneda 6 2 7" xfId="2038" xr:uid="{00000000-0005-0000-0000-000059090000}"/>
    <cellStyle name="Moneda 6 2 7 2" xfId="2039" xr:uid="{00000000-0005-0000-0000-00005A090000}"/>
    <cellStyle name="Moneda 6 2 8" xfId="2040" xr:uid="{00000000-0005-0000-0000-00005B090000}"/>
    <cellStyle name="Moneda 6 2 8 2" xfId="2041" xr:uid="{00000000-0005-0000-0000-00005C090000}"/>
    <cellStyle name="Moneda 6 2 9" xfId="2042" xr:uid="{00000000-0005-0000-0000-00005D090000}"/>
    <cellStyle name="Moneda 6 2 9 2" xfId="2043" xr:uid="{00000000-0005-0000-0000-00005E090000}"/>
    <cellStyle name="Moneda 6 3" xfId="2044" xr:uid="{00000000-0005-0000-0000-00005F090000}"/>
    <cellStyle name="Moneda 6 3 2" xfId="2045" xr:uid="{00000000-0005-0000-0000-000060090000}"/>
    <cellStyle name="Moneda 6 3 2 2" xfId="2046" xr:uid="{00000000-0005-0000-0000-000061090000}"/>
    <cellStyle name="Moneda 6 3 2 2 2" xfId="2047" xr:uid="{00000000-0005-0000-0000-000062090000}"/>
    <cellStyle name="Moneda 6 3 2 2 2 2" xfId="2048" xr:uid="{00000000-0005-0000-0000-000063090000}"/>
    <cellStyle name="Moneda 6 3 2 2 3" xfId="2049" xr:uid="{00000000-0005-0000-0000-000064090000}"/>
    <cellStyle name="Moneda 6 3 2 2 3 2" xfId="2050" xr:uid="{00000000-0005-0000-0000-000065090000}"/>
    <cellStyle name="Moneda 6 3 2 2 4" xfId="2051" xr:uid="{00000000-0005-0000-0000-000066090000}"/>
    <cellStyle name="Moneda 6 3 2 2 4 2" xfId="2052" xr:uid="{00000000-0005-0000-0000-000067090000}"/>
    <cellStyle name="Moneda 6 3 2 2 5" xfId="2053" xr:uid="{00000000-0005-0000-0000-000068090000}"/>
    <cellStyle name="Moneda 6 3 2 3" xfId="2054" xr:uid="{00000000-0005-0000-0000-000069090000}"/>
    <cellStyle name="Moneda 6 3 2 3 2" xfId="2055" xr:uid="{00000000-0005-0000-0000-00006A090000}"/>
    <cellStyle name="Moneda 6 3 2 4" xfId="2056" xr:uid="{00000000-0005-0000-0000-00006B090000}"/>
    <cellStyle name="Moneda 6 3 2 4 2" xfId="2057" xr:uid="{00000000-0005-0000-0000-00006C090000}"/>
    <cellStyle name="Moneda 6 3 2 5" xfId="2058" xr:uid="{00000000-0005-0000-0000-00006D090000}"/>
    <cellStyle name="Moneda 6 3 2 5 2" xfId="2059" xr:uid="{00000000-0005-0000-0000-00006E090000}"/>
    <cellStyle name="Moneda 6 3 2 6" xfId="2060" xr:uid="{00000000-0005-0000-0000-00006F090000}"/>
    <cellStyle name="Moneda 6 3 3" xfId="2061" xr:uid="{00000000-0005-0000-0000-000070090000}"/>
    <cellStyle name="Moneda 6 3 3 2" xfId="2062" xr:uid="{00000000-0005-0000-0000-000071090000}"/>
    <cellStyle name="Moneda 6 3 3 2 2" xfId="2063" xr:uid="{00000000-0005-0000-0000-000072090000}"/>
    <cellStyle name="Moneda 6 3 3 3" xfId="2064" xr:uid="{00000000-0005-0000-0000-000073090000}"/>
    <cellStyle name="Moneda 6 3 3 3 2" xfId="2065" xr:uid="{00000000-0005-0000-0000-000074090000}"/>
    <cellStyle name="Moneda 6 3 3 4" xfId="2066" xr:uid="{00000000-0005-0000-0000-000075090000}"/>
    <cellStyle name="Moneda 6 3 3 4 2" xfId="2067" xr:uid="{00000000-0005-0000-0000-000076090000}"/>
    <cellStyle name="Moneda 6 3 3 5" xfId="2068" xr:uid="{00000000-0005-0000-0000-000077090000}"/>
    <cellStyle name="Moneda 6 3 4" xfId="2069" xr:uid="{00000000-0005-0000-0000-000078090000}"/>
    <cellStyle name="Moneda 6 3 4 2" xfId="2070" xr:uid="{00000000-0005-0000-0000-000079090000}"/>
    <cellStyle name="Moneda 6 3 5" xfId="2071" xr:uid="{00000000-0005-0000-0000-00007A090000}"/>
    <cellStyle name="Moneda 6 3 5 2" xfId="2072" xr:uid="{00000000-0005-0000-0000-00007B090000}"/>
    <cellStyle name="Moneda 6 3 6" xfId="2073" xr:uid="{00000000-0005-0000-0000-00007C090000}"/>
    <cellStyle name="Moneda 6 3 6 2" xfId="2074" xr:uid="{00000000-0005-0000-0000-00007D090000}"/>
    <cellStyle name="Moneda 6 3 7" xfId="2075" xr:uid="{00000000-0005-0000-0000-00007E090000}"/>
    <cellStyle name="Moneda 6 4" xfId="2076" xr:uid="{00000000-0005-0000-0000-00007F090000}"/>
    <cellStyle name="Moneda 6 4 2" xfId="2077" xr:uid="{00000000-0005-0000-0000-000080090000}"/>
    <cellStyle name="Moneda 6 4 2 2" xfId="2078" xr:uid="{00000000-0005-0000-0000-000081090000}"/>
    <cellStyle name="Moneda 6 4 2 2 2" xfId="2079" xr:uid="{00000000-0005-0000-0000-000082090000}"/>
    <cellStyle name="Moneda 6 4 2 2 2 2" xfId="2080" xr:uid="{00000000-0005-0000-0000-000083090000}"/>
    <cellStyle name="Moneda 6 4 2 2 3" xfId="2081" xr:uid="{00000000-0005-0000-0000-000084090000}"/>
    <cellStyle name="Moneda 6 4 2 2 3 2" xfId="2082" xr:uid="{00000000-0005-0000-0000-000085090000}"/>
    <cellStyle name="Moneda 6 4 2 2 4" xfId="2083" xr:uid="{00000000-0005-0000-0000-000086090000}"/>
    <cellStyle name="Moneda 6 4 2 2 4 2" xfId="2084" xr:uid="{00000000-0005-0000-0000-000087090000}"/>
    <cellStyle name="Moneda 6 4 2 2 5" xfId="2085" xr:uid="{00000000-0005-0000-0000-000088090000}"/>
    <cellStyle name="Moneda 6 4 2 3" xfId="2086" xr:uid="{00000000-0005-0000-0000-000089090000}"/>
    <cellStyle name="Moneda 6 4 2 3 2" xfId="2087" xr:uid="{00000000-0005-0000-0000-00008A090000}"/>
    <cellStyle name="Moneda 6 4 2 4" xfId="2088" xr:uid="{00000000-0005-0000-0000-00008B090000}"/>
    <cellStyle name="Moneda 6 4 2 4 2" xfId="2089" xr:uid="{00000000-0005-0000-0000-00008C090000}"/>
    <cellStyle name="Moneda 6 4 2 5" xfId="2090" xr:uid="{00000000-0005-0000-0000-00008D090000}"/>
    <cellStyle name="Moneda 6 4 2 5 2" xfId="2091" xr:uid="{00000000-0005-0000-0000-00008E090000}"/>
    <cellStyle name="Moneda 6 4 2 6" xfId="2092" xr:uid="{00000000-0005-0000-0000-00008F090000}"/>
    <cellStyle name="Moneda 6 4 3" xfId="2093" xr:uid="{00000000-0005-0000-0000-000090090000}"/>
    <cellStyle name="Moneda 6 4 3 2" xfId="2094" xr:uid="{00000000-0005-0000-0000-000091090000}"/>
    <cellStyle name="Moneda 6 4 3 2 2" xfId="2095" xr:uid="{00000000-0005-0000-0000-000092090000}"/>
    <cellStyle name="Moneda 6 4 3 3" xfId="2096" xr:uid="{00000000-0005-0000-0000-000093090000}"/>
    <cellStyle name="Moneda 6 4 3 3 2" xfId="2097" xr:uid="{00000000-0005-0000-0000-000094090000}"/>
    <cellStyle name="Moneda 6 4 3 4" xfId="2098" xr:uid="{00000000-0005-0000-0000-000095090000}"/>
    <cellStyle name="Moneda 6 4 3 4 2" xfId="2099" xr:uid="{00000000-0005-0000-0000-000096090000}"/>
    <cellStyle name="Moneda 6 4 3 5" xfId="2100" xr:uid="{00000000-0005-0000-0000-000097090000}"/>
    <cellStyle name="Moneda 6 4 4" xfId="2101" xr:uid="{00000000-0005-0000-0000-000098090000}"/>
    <cellStyle name="Moneda 6 4 4 2" xfId="2102" xr:uid="{00000000-0005-0000-0000-000099090000}"/>
    <cellStyle name="Moneda 6 4 5" xfId="2103" xr:uid="{00000000-0005-0000-0000-00009A090000}"/>
    <cellStyle name="Moneda 6 4 5 2" xfId="2104" xr:uid="{00000000-0005-0000-0000-00009B090000}"/>
    <cellStyle name="Moneda 6 4 6" xfId="2105" xr:uid="{00000000-0005-0000-0000-00009C090000}"/>
    <cellStyle name="Moneda 6 4 6 2" xfId="2106" xr:uid="{00000000-0005-0000-0000-00009D090000}"/>
    <cellStyle name="Moneda 6 4 7" xfId="2107" xr:uid="{00000000-0005-0000-0000-00009E090000}"/>
    <cellStyle name="Moneda 6 5" xfId="2108" xr:uid="{00000000-0005-0000-0000-00009F090000}"/>
    <cellStyle name="Moneda 6 5 2" xfId="2109" xr:uid="{00000000-0005-0000-0000-0000A0090000}"/>
    <cellStyle name="Moneda 6 5 2 2" xfId="2110" xr:uid="{00000000-0005-0000-0000-0000A1090000}"/>
    <cellStyle name="Moneda 6 5 2 2 2" xfId="2111" xr:uid="{00000000-0005-0000-0000-0000A2090000}"/>
    <cellStyle name="Moneda 6 5 2 2 2 2" xfId="2112" xr:uid="{00000000-0005-0000-0000-0000A3090000}"/>
    <cellStyle name="Moneda 6 5 2 2 3" xfId="2113" xr:uid="{00000000-0005-0000-0000-0000A4090000}"/>
    <cellStyle name="Moneda 6 5 2 2 3 2" xfId="2114" xr:uid="{00000000-0005-0000-0000-0000A5090000}"/>
    <cellStyle name="Moneda 6 5 2 2 4" xfId="2115" xr:uid="{00000000-0005-0000-0000-0000A6090000}"/>
    <cellStyle name="Moneda 6 5 2 2 4 2" xfId="2116" xr:uid="{00000000-0005-0000-0000-0000A7090000}"/>
    <cellStyle name="Moneda 6 5 2 2 5" xfId="2117" xr:uid="{00000000-0005-0000-0000-0000A8090000}"/>
    <cellStyle name="Moneda 6 5 2 3" xfId="2118" xr:uid="{00000000-0005-0000-0000-0000A9090000}"/>
    <cellStyle name="Moneda 6 5 2 3 2" xfId="2119" xr:uid="{00000000-0005-0000-0000-0000AA090000}"/>
    <cellStyle name="Moneda 6 5 2 4" xfId="2120" xr:uid="{00000000-0005-0000-0000-0000AB090000}"/>
    <cellStyle name="Moneda 6 5 2 4 2" xfId="2121" xr:uid="{00000000-0005-0000-0000-0000AC090000}"/>
    <cellStyle name="Moneda 6 5 2 5" xfId="2122" xr:uid="{00000000-0005-0000-0000-0000AD090000}"/>
    <cellStyle name="Moneda 6 5 2 5 2" xfId="2123" xr:uid="{00000000-0005-0000-0000-0000AE090000}"/>
    <cellStyle name="Moneda 6 5 2 6" xfId="2124" xr:uid="{00000000-0005-0000-0000-0000AF090000}"/>
    <cellStyle name="Moneda 6 5 3" xfId="2125" xr:uid="{00000000-0005-0000-0000-0000B0090000}"/>
    <cellStyle name="Moneda 6 5 3 2" xfId="2126" xr:uid="{00000000-0005-0000-0000-0000B1090000}"/>
    <cellStyle name="Moneda 6 5 3 2 2" xfId="2127" xr:uid="{00000000-0005-0000-0000-0000B2090000}"/>
    <cellStyle name="Moneda 6 5 3 3" xfId="2128" xr:uid="{00000000-0005-0000-0000-0000B3090000}"/>
    <cellStyle name="Moneda 6 5 3 3 2" xfId="2129" xr:uid="{00000000-0005-0000-0000-0000B4090000}"/>
    <cellStyle name="Moneda 6 5 3 4" xfId="2130" xr:uid="{00000000-0005-0000-0000-0000B5090000}"/>
    <cellStyle name="Moneda 6 5 3 4 2" xfId="2131" xr:uid="{00000000-0005-0000-0000-0000B6090000}"/>
    <cellStyle name="Moneda 6 5 3 5" xfId="2132" xr:uid="{00000000-0005-0000-0000-0000B7090000}"/>
    <cellStyle name="Moneda 6 5 4" xfId="2133" xr:uid="{00000000-0005-0000-0000-0000B8090000}"/>
    <cellStyle name="Moneda 6 5 4 2" xfId="2134" xr:uid="{00000000-0005-0000-0000-0000B9090000}"/>
    <cellStyle name="Moneda 6 5 5" xfId="2135" xr:uid="{00000000-0005-0000-0000-0000BA090000}"/>
    <cellStyle name="Moneda 6 5 5 2" xfId="2136" xr:uid="{00000000-0005-0000-0000-0000BB090000}"/>
    <cellStyle name="Moneda 6 5 6" xfId="2137" xr:uid="{00000000-0005-0000-0000-0000BC090000}"/>
    <cellStyle name="Moneda 6 5 6 2" xfId="2138" xr:uid="{00000000-0005-0000-0000-0000BD090000}"/>
    <cellStyle name="Moneda 6 5 7" xfId="2139" xr:uid="{00000000-0005-0000-0000-0000BE090000}"/>
    <cellStyle name="Moneda 6 6" xfId="2140" xr:uid="{00000000-0005-0000-0000-0000BF090000}"/>
    <cellStyle name="Moneda 6 6 2" xfId="2141" xr:uid="{00000000-0005-0000-0000-0000C0090000}"/>
    <cellStyle name="Moneda 6 6 2 2" xfId="2142" xr:uid="{00000000-0005-0000-0000-0000C1090000}"/>
    <cellStyle name="Moneda 6 6 2 2 2" xfId="2143" xr:uid="{00000000-0005-0000-0000-0000C2090000}"/>
    <cellStyle name="Moneda 6 6 2 3" xfId="2144" xr:uid="{00000000-0005-0000-0000-0000C3090000}"/>
    <cellStyle name="Moneda 6 6 2 3 2" xfId="2145" xr:uid="{00000000-0005-0000-0000-0000C4090000}"/>
    <cellStyle name="Moneda 6 6 2 4" xfId="2146" xr:uid="{00000000-0005-0000-0000-0000C5090000}"/>
    <cellStyle name="Moneda 6 6 2 4 2" xfId="2147" xr:uid="{00000000-0005-0000-0000-0000C6090000}"/>
    <cellStyle name="Moneda 6 6 2 5" xfId="2148" xr:uid="{00000000-0005-0000-0000-0000C7090000}"/>
    <cellStyle name="Moneda 6 6 3" xfId="2149" xr:uid="{00000000-0005-0000-0000-0000C8090000}"/>
    <cellStyle name="Moneda 6 6 3 2" xfId="2150" xr:uid="{00000000-0005-0000-0000-0000C9090000}"/>
    <cellStyle name="Moneda 6 6 4" xfId="2151" xr:uid="{00000000-0005-0000-0000-0000CA090000}"/>
    <cellStyle name="Moneda 6 6 4 2" xfId="2152" xr:uid="{00000000-0005-0000-0000-0000CB090000}"/>
    <cellStyle name="Moneda 6 6 5" xfId="2153" xr:uid="{00000000-0005-0000-0000-0000CC090000}"/>
    <cellStyle name="Moneda 6 6 5 2" xfId="2154" xr:uid="{00000000-0005-0000-0000-0000CD090000}"/>
    <cellStyle name="Moneda 6 6 6" xfId="2155" xr:uid="{00000000-0005-0000-0000-0000CE090000}"/>
    <cellStyle name="Moneda 6 7" xfId="2156" xr:uid="{00000000-0005-0000-0000-0000CF090000}"/>
    <cellStyle name="Moneda 6 7 2" xfId="2157" xr:uid="{00000000-0005-0000-0000-0000D0090000}"/>
    <cellStyle name="Moneda 6 7 2 2" xfId="2158" xr:uid="{00000000-0005-0000-0000-0000D1090000}"/>
    <cellStyle name="Moneda 6 7 3" xfId="2159" xr:uid="{00000000-0005-0000-0000-0000D2090000}"/>
    <cellStyle name="Moneda 6 7 3 2" xfId="2160" xr:uid="{00000000-0005-0000-0000-0000D3090000}"/>
    <cellStyle name="Moneda 6 7 4" xfId="2161" xr:uid="{00000000-0005-0000-0000-0000D4090000}"/>
    <cellStyle name="Moneda 6 7 4 2" xfId="2162" xr:uid="{00000000-0005-0000-0000-0000D5090000}"/>
    <cellStyle name="Moneda 6 7 5" xfId="2163" xr:uid="{00000000-0005-0000-0000-0000D6090000}"/>
    <cellStyle name="Moneda 6 8" xfId="2164" xr:uid="{00000000-0005-0000-0000-0000D7090000}"/>
    <cellStyle name="Moneda 6 8 2" xfId="2165" xr:uid="{00000000-0005-0000-0000-0000D8090000}"/>
    <cellStyle name="Moneda 6 9" xfId="2166" xr:uid="{00000000-0005-0000-0000-0000D9090000}"/>
    <cellStyle name="Moneda 6 9 2" xfId="2167" xr:uid="{00000000-0005-0000-0000-0000DA090000}"/>
    <cellStyle name="Moneda 60" xfId="3234" xr:uid="{00000000-0005-0000-0000-0000DB090000}"/>
    <cellStyle name="Moneda 61" xfId="3233" xr:uid="{00000000-0005-0000-0000-0000DC090000}"/>
    <cellStyle name="Moneda 62" xfId="3129" xr:uid="{00000000-0005-0000-0000-0000DD090000}"/>
    <cellStyle name="Moneda 63" xfId="3131" xr:uid="{00000000-0005-0000-0000-0000DE090000}"/>
    <cellStyle name="Moneda 7" xfId="2168" xr:uid="{00000000-0005-0000-0000-0000DF090000}"/>
    <cellStyle name="Moneda 7 10" xfId="2169" xr:uid="{00000000-0005-0000-0000-0000E0090000}"/>
    <cellStyle name="Moneda 7 10 2" xfId="2170" xr:uid="{00000000-0005-0000-0000-0000E1090000}"/>
    <cellStyle name="Moneda 7 11" xfId="2171" xr:uid="{00000000-0005-0000-0000-0000E2090000}"/>
    <cellStyle name="Moneda 7 12" xfId="2172" xr:uid="{00000000-0005-0000-0000-0000E3090000}"/>
    <cellStyle name="Moneda 7 2" xfId="2173" xr:uid="{00000000-0005-0000-0000-0000E4090000}"/>
    <cellStyle name="Moneda 7 2 10" xfId="2174" xr:uid="{00000000-0005-0000-0000-0000E5090000}"/>
    <cellStyle name="Moneda 7 2 11" xfId="2175" xr:uid="{00000000-0005-0000-0000-0000E6090000}"/>
    <cellStyle name="Moneda 7 2 2" xfId="2176" xr:uid="{00000000-0005-0000-0000-0000E7090000}"/>
    <cellStyle name="Moneda 7 2 2 2" xfId="2177" xr:uid="{00000000-0005-0000-0000-0000E8090000}"/>
    <cellStyle name="Moneda 7 2 2 2 2" xfId="2178" xr:uid="{00000000-0005-0000-0000-0000E9090000}"/>
    <cellStyle name="Moneda 7 2 2 2 2 2" xfId="2179" xr:uid="{00000000-0005-0000-0000-0000EA090000}"/>
    <cellStyle name="Moneda 7 2 2 2 2 2 2" xfId="2180" xr:uid="{00000000-0005-0000-0000-0000EB090000}"/>
    <cellStyle name="Moneda 7 2 2 2 2 3" xfId="2181" xr:uid="{00000000-0005-0000-0000-0000EC090000}"/>
    <cellStyle name="Moneda 7 2 2 2 2 3 2" xfId="2182" xr:uid="{00000000-0005-0000-0000-0000ED090000}"/>
    <cellStyle name="Moneda 7 2 2 2 2 4" xfId="2183" xr:uid="{00000000-0005-0000-0000-0000EE090000}"/>
    <cellStyle name="Moneda 7 2 2 2 2 4 2" xfId="2184" xr:uid="{00000000-0005-0000-0000-0000EF090000}"/>
    <cellStyle name="Moneda 7 2 2 2 2 5" xfId="2185" xr:uid="{00000000-0005-0000-0000-0000F0090000}"/>
    <cellStyle name="Moneda 7 2 2 2 3" xfId="2186" xr:uid="{00000000-0005-0000-0000-0000F1090000}"/>
    <cellStyle name="Moneda 7 2 2 2 3 2" xfId="2187" xr:uid="{00000000-0005-0000-0000-0000F2090000}"/>
    <cellStyle name="Moneda 7 2 2 2 4" xfId="2188" xr:uid="{00000000-0005-0000-0000-0000F3090000}"/>
    <cellStyle name="Moneda 7 2 2 2 4 2" xfId="2189" xr:uid="{00000000-0005-0000-0000-0000F4090000}"/>
    <cellStyle name="Moneda 7 2 2 2 5" xfId="2190" xr:uid="{00000000-0005-0000-0000-0000F5090000}"/>
    <cellStyle name="Moneda 7 2 2 2 5 2" xfId="2191" xr:uid="{00000000-0005-0000-0000-0000F6090000}"/>
    <cellStyle name="Moneda 7 2 2 2 6" xfId="2192" xr:uid="{00000000-0005-0000-0000-0000F7090000}"/>
    <cellStyle name="Moneda 7 2 2 3" xfId="2193" xr:uid="{00000000-0005-0000-0000-0000F8090000}"/>
    <cellStyle name="Moneda 7 2 2 3 2" xfId="2194" xr:uid="{00000000-0005-0000-0000-0000F9090000}"/>
    <cellStyle name="Moneda 7 2 2 3 2 2" xfId="2195" xr:uid="{00000000-0005-0000-0000-0000FA090000}"/>
    <cellStyle name="Moneda 7 2 2 3 3" xfId="2196" xr:uid="{00000000-0005-0000-0000-0000FB090000}"/>
    <cellStyle name="Moneda 7 2 2 3 3 2" xfId="2197" xr:uid="{00000000-0005-0000-0000-0000FC090000}"/>
    <cellStyle name="Moneda 7 2 2 3 4" xfId="2198" xr:uid="{00000000-0005-0000-0000-0000FD090000}"/>
    <cellStyle name="Moneda 7 2 2 3 4 2" xfId="2199" xr:uid="{00000000-0005-0000-0000-0000FE090000}"/>
    <cellStyle name="Moneda 7 2 2 3 5" xfId="2200" xr:uid="{00000000-0005-0000-0000-0000FF090000}"/>
    <cellStyle name="Moneda 7 2 2 4" xfId="2201" xr:uid="{00000000-0005-0000-0000-0000000A0000}"/>
    <cellStyle name="Moneda 7 2 2 4 2" xfId="2202" xr:uid="{00000000-0005-0000-0000-0000010A0000}"/>
    <cellStyle name="Moneda 7 2 2 5" xfId="2203" xr:uid="{00000000-0005-0000-0000-0000020A0000}"/>
    <cellStyle name="Moneda 7 2 2 5 2" xfId="2204" xr:uid="{00000000-0005-0000-0000-0000030A0000}"/>
    <cellStyle name="Moneda 7 2 2 6" xfId="2205" xr:uid="{00000000-0005-0000-0000-0000040A0000}"/>
    <cellStyle name="Moneda 7 2 2 6 2" xfId="2206" xr:uid="{00000000-0005-0000-0000-0000050A0000}"/>
    <cellStyle name="Moneda 7 2 2 7" xfId="2207" xr:uid="{00000000-0005-0000-0000-0000060A0000}"/>
    <cellStyle name="Moneda 7 2 3" xfId="2208" xr:uid="{00000000-0005-0000-0000-0000070A0000}"/>
    <cellStyle name="Moneda 7 2 3 2" xfId="2209" xr:uid="{00000000-0005-0000-0000-0000080A0000}"/>
    <cellStyle name="Moneda 7 2 3 2 2" xfId="2210" xr:uid="{00000000-0005-0000-0000-0000090A0000}"/>
    <cellStyle name="Moneda 7 2 3 2 2 2" xfId="2211" xr:uid="{00000000-0005-0000-0000-00000A0A0000}"/>
    <cellStyle name="Moneda 7 2 3 2 2 2 2" xfId="2212" xr:uid="{00000000-0005-0000-0000-00000B0A0000}"/>
    <cellStyle name="Moneda 7 2 3 2 2 3" xfId="2213" xr:uid="{00000000-0005-0000-0000-00000C0A0000}"/>
    <cellStyle name="Moneda 7 2 3 2 2 3 2" xfId="2214" xr:uid="{00000000-0005-0000-0000-00000D0A0000}"/>
    <cellStyle name="Moneda 7 2 3 2 2 4" xfId="2215" xr:uid="{00000000-0005-0000-0000-00000E0A0000}"/>
    <cellStyle name="Moneda 7 2 3 2 2 4 2" xfId="2216" xr:uid="{00000000-0005-0000-0000-00000F0A0000}"/>
    <cellStyle name="Moneda 7 2 3 2 2 5" xfId="2217" xr:uid="{00000000-0005-0000-0000-0000100A0000}"/>
    <cellStyle name="Moneda 7 2 3 2 3" xfId="2218" xr:uid="{00000000-0005-0000-0000-0000110A0000}"/>
    <cellStyle name="Moneda 7 2 3 2 3 2" xfId="2219" xr:uid="{00000000-0005-0000-0000-0000120A0000}"/>
    <cellStyle name="Moneda 7 2 3 2 4" xfId="2220" xr:uid="{00000000-0005-0000-0000-0000130A0000}"/>
    <cellStyle name="Moneda 7 2 3 2 4 2" xfId="2221" xr:uid="{00000000-0005-0000-0000-0000140A0000}"/>
    <cellStyle name="Moneda 7 2 3 2 5" xfId="2222" xr:uid="{00000000-0005-0000-0000-0000150A0000}"/>
    <cellStyle name="Moneda 7 2 3 2 5 2" xfId="2223" xr:uid="{00000000-0005-0000-0000-0000160A0000}"/>
    <cellStyle name="Moneda 7 2 3 2 6" xfId="2224" xr:uid="{00000000-0005-0000-0000-0000170A0000}"/>
    <cellStyle name="Moneda 7 2 3 3" xfId="2225" xr:uid="{00000000-0005-0000-0000-0000180A0000}"/>
    <cellStyle name="Moneda 7 2 3 3 2" xfId="2226" xr:uid="{00000000-0005-0000-0000-0000190A0000}"/>
    <cellStyle name="Moneda 7 2 3 3 2 2" xfId="2227" xr:uid="{00000000-0005-0000-0000-00001A0A0000}"/>
    <cellStyle name="Moneda 7 2 3 3 3" xfId="2228" xr:uid="{00000000-0005-0000-0000-00001B0A0000}"/>
    <cellStyle name="Moneda 7 2 3 3 3 2" xfId="2229" xr:uid="{00000000-0005-0000-0000-00001C0A0000}"/>
    <cellStyle name="Moneda 7 2 3 3 4" xfId="2230" xr:uid="{00000000-0005-0000-0000-00001D0A0000}"/>
    <cellStyle name="Moneda 7 2 3 3 4 2" xfId="2231" xr:uid="{00000000-0005-0000-0000-00001E0A0000}"/>
    <cellStyle name="Moneda 7 2 3 3 5" xfId="2232" xr:uid="{00000000-0005-0000-0000-00001F0A0000}"/>
    <cellStyle name="Moneda 7 2 3 4" xfId="2233" xr:uid="{00000000-0005-0000-0000-0000200A0000}"/>
    <cellStyle name="Moneda 7 2 3 4 2" xfId="2234" xr:uid="{00000000-0005-0000-0000-0000210A0000}"/>
    <cellStyle name="Moneda 7 2 3 5" xfId="2235" xr:uid="{00000000-0005-0000-0000-0000220A0000}"/>
    <cellStyle name="Moneda 7 2 3 5 2" xfId="2236" xr:uid="{00000000-0005-0000-0000-0000230A0000}"/>
    <cellStyle name="Moneda 7 2 3 6" xfId="2237" xr:uid="{00000000-0005-0000-0000-0000240A0000}"/>
    <cellStyle name="Moneda 7 2 3 6 2" xfId="2238" xr:uid="{00000000-0005-0000-0000-0000250A0000}"/>
    <cellStyle name="Moneda 7 2 3 7" xfId="2239" xr:uid="{00000000-0005-0000-0000-0000260A0000}"/>
    <cellStyle name="Moneda 7 2 4" xfId="2240" xr:uid="{00000000-0005-0000-0000-0000270A0000}"/>
    <cellStyle name="Moneda 7 2 4 2" xfId="2241" xr:uid="{00000000-0005-0000-0000-0000280A0000}"/>
    <cellStyle name="Moneda 7 2 4 2 2" xfId="2242" xr:uid="{00000000-0005-0000-0000-0000290A0000}"/>
    <cellStyle name="Moneda 7 2 4 2 2 2" xfId="2243" xr:uid="{00000000-0005-0000-0000-00002A0A0000}"/>
    <cellStyle name="Moneda 7 2 4 2 2 2 2" xfId="2244" xr:uid="{00000000-0005-0000-0000-00002B0A0000}"/>
    <cellStyle name="Moneda 7 2 4 2 2 3" xfId="2245" xr:uid="{00000000-0005-0000-0000-00002C0A0000}"/>
    <cellStyle name="Moneda 7 2 4 2 2 3 2" xfId="2246" xr:uid="{00000000-0005-0000-0000-00002D0A0000}"/>
    <cellStyle name="Moneda 7 2 4 2 2 4" xfId="2247" xr:uid="{00000000-0005-0000-0000-00002E0A0000}"/>
    <cellStyle name="Moneda 7 2 4 2 2 4 2" xfId="2248" xr:uid="{00000000-0005-0000-0000-00002F0A0000}"/>
    <cellStyle name="Moneda 7 2 4 2 2 5" xfId="2249" xr:uid="{00000000-0005-0000-0000-0000300A0000}"/>
    <cellStyle name="Moneda 7 2 4 2 3" xfId="2250" xr:uid="{00000000-0005-0000-0000-0000310A0000}"/>
    <cellStyle name="Moneda 7 2 4 2 3 2" xfId="2251" xr:uid="{00000000-0005-0000-0000-0000320A0000}"/>
    <cellStyle name="Moneda 7 2 4 2 4" xfId="2252" xr:uid="{00000000-0005-0000-0000-0000330A0000}"/>
    <cellStyle name="Moneda 7 2 4 2 4 2" xfId="2253" xr:uid="{00000000-0005-0000-0000-0000340A0000}"/>
    <cellStyle name="Moneda 7 2 4 2 5" xfId="2254" xr:uid="{00000000-0005-0000-0000-0000350A0000}"/>
    <cellStyle name="Moneda 7 2 4 2 5 2" xfId="2255" xr:uid="{00000000-0005-0000-0000-0000360A0000}"/>
    <cellStyle name="Moneda 7 2 4 2 6" xfId="2256" xr:uid="{00000000-0005-0000-0000-0000370A0000}"/>
    <cellStyle name="Moneda 7 2 4 3" xfId="2257" xr:uid="{00000000-0005-0000-0000-0000380A0000}"/>
    <cellStyle name="Moneda 7 2 4 3 2" xfId="2258" xr:uid="{00000000-0005-0000-0000-0000390A0000}"/>
    <cellStyle name="Moneda 7 2 4 3 2 2" xfId="2259" xr:uid="{00000000-0005-0000-0000-00003A0A0000}"/>
    <cellStyle name="Moneda 7 2 4 3 3" xfId="2260" xr:uid="{00000000-0005-0000-0000-00003B0A0000}"/>
    <cellStyle name="Moneda 7 2 4 3 3 2" xfId="2261" xr:uid="{00000000-0005-0000-0000-00003C0A0000}"/>
    <cellStyle name="Moneda 7 2 4 3 4" xfId="2262" xr:uid="{00000000-0005-0000-0000-00003D0A0000}"/>
    <cellStyle name="Moneda 7 2 4 3 4 2" xfId="2263" xr:uid="{00000000-0005-0000-0000-00003E0A0000}"/>
    <cellStyle name="Moneda 7 2 4 3 5" xfId="2264" xr:uid="{00000000-0005-0000-0000-00003F0A0000}"/>
    <cellStyle name="Moneda 7 2 4 4" xfId="2265" xr:uid="{00000000-0005-0000-0000-0000400A0000}"/>
    <cellStyle name="Moneda 7 2 4 4 2" xfId="2266" xr:uid="{00000000-0005-0000-0000-0000410A0000}"/>
    <cellStyle name="Moneda 7 2 4 5" xfId="2267" xr:uid="{00000000-0005-0000-0000-0000420A0000}"/>
    <cellStyle name="Moneda 7 2 4 5 2" xfId="2268" xr:uid="{00000000-0005-0000-0000-0000430A0000}"/>
    <cellStyle name="Moneda 7 2 4 6" xfId="2269" xr:uid="{00000000-0005-0000-0000-0000440A0000}"/>
    <cellStyle name="Moneda 7 2 4 6 2" xfId="2270" xr:uid="{00000000-0005-0000-0000-0000450A0000}"/>
    <cellStyle name="Moneda 7 2 4 7" xfId="2271" xr:uid="{00000000-0005-0000-0000-0000460A0000}"/>
    <cellStyle name="Moneda 7 2 5" xfId="2272" xr:uid="{00000000-0005-0000-0000-0000470A0000}"/>
    <cellStyle name="Moneda 7 2 5 2" xfId="2273" xr:uid="{00000000-0005-0000-0000-0000480A0000}"/>
    <cellStyle name="Moneda 7 2 5 2 2" xfId="2274" xr:uid="{00000000-0005-0000-0000-0000490A0000}"/>
    <cellStyle name="Moneda 7 2 5 2 2 2" xfId="2275" xr:uid="{00000000-0005-0000-0000-00004A0A0000}"/>
    <cellStyle name="Moneda 7 2 5 2 3" xfId="2276" xr:uid="{00000000-0005-0000-0000-00004B0A0000}"/>
    <cellStyle name="Moneda 7 2 5 2 3 2" xfId="2277" xr:uid="{00000000-0005-0000-0000-00004C0A0000}"/>
    <cellStyle name="Moneda 7 2 5 2 4" xfId="2278" xr:uid="{00000000-0005-0000-0000-00004D0A0000}"/>
    <cellStyle name="Moneda 7 2 5 2 4 2" xfId="2279" xr:uid="{00000000-0005-0000-0000-00004E0A0000}"/>
    <cellStyle name="Moneda 7 2 5 2 5" xfId="2280" xr:uid="{00000000-0005-0000-0000-00004F0A0000}"/>
    <cellStyle name="Moneda 7 2 5 3" xfId="2281" xr:uid="{00000000-0005-0000-0000-0000500A0000}"/>
    <cellStyle name="Moneda 7 2 5 3 2" xfId="2282" xr:uid="{00000000-0005-0000-0000-0000510A0000}"/>
    <cellStyle name="Moneda 7 2 5 4" xfId="2283" xr:uid="{00000000-0005-0000-0000-0000520A0000}"/>
    <cellStyle name="Moneda 7 2 5 4 2" xfId="2284" xr:uid="{00000000-0005-0000-0000-0000530A0000}"/>
    <cellStyle name="Moneda 7 2 5 5" xfId="2285" xr:uid="{00000000-0005-0000-0000-0000540A0000}"/>
    <cellStyle name="Moneda 7 2 5 5 2" xfId="2286" xr:uid="{00000000-0005-0000-0000-0000550A0000}"/>
    <cellStyle name="Moneda 7 2 5 6" xfId="2287" xr:uid="{00000000-0005-0000-0000-0000560A0000}"/>
    <cellStyle name="Moneda 7 2 6" xfId="2288" xr:uid="{00000000-0005-0000-0000-0000570A0000}"/>
    <cellStyle name="Moneda 7 2 6 2" xfId="2289" xr:uid="{00000000-0005-0000-0000-0000580A0000}"/>
    <cellStyle name="Moneda 7 2 6 2 2" xfId="2290" xr:uid="{00000000-0005-0000-0000-0000590A0000}"/>
    <cellStyle name="Moneda 7 2 6 3" xfId="2291" xr:uid="{00000000-0005-0000-0000-00005A0A0000}"/>
    <cellStyle name="Moneda 7 2 6 3 2" xfId="2292" xr:uid="{00000000-0005-0000-0000-00005B0A0000}"/>
    <cellStyle name="Moneda 7 2 6 4" xfId="2293" xr:uid="{00000000-0005-0000-0000-00005C0A0000}"/>
    <cellStyle name="Moneda 7 2 6 4 2" xfId="2294" xr:uid="{00000000-0005-0000-0000-00005D0A0000}"/>
    <cellStyle name="Moneda 7 2 6 5" xfId="2295" xr:uid="{00000000-0005-0000-0000-00005E0A0000}"/>
    <cellStyle name="Moneda 7 2 7" xfId="2296" xr:uid="{00000000-0005-0000-0000-00005F0A0000}"/>
    <cellStyle name="Moneda 7 2 7 2" xfId="2297" xr:uid="{00000000-0005-0000-0000-0000600A0000}"/>
    <cellStyle name="Moneda 7 2 8" xfId="2298" xr:uid="{00000000-0005-0000-0000-0000610A0000}"/>
    <cellStyle name="Moneda 7 2 8 2" xfId="2299" xr:uid="{00000000-0005-0000-0000-0000620A0000}"/>
    <cellStyle name="Moneda 7 2 9" xfId="2300" xr:uid="{00000000-0005-0000-0000-0000630A0000}"/>
    <cellStyle name="Moneda 7 2 9 2" xfId="2301" xr:uid="{00000000-0005-0000-0000-0000640A0000}"/>
    <cellStyle name="Moneda 7 3" xfId="2302" xr:uid="{00000000-0005-0000-0000-0000650A0000}"/>
    <cellStyle name="Moneda 7 3 2" xfId="2303" xr:uid="{00000000-0005-0000-0000-0000660A0000}"/>
    <cellStyle name="Moneda 7 3 2 2" xfId="2304" xr:uid="{00000000-0005-0000-0000-0000670A0000}"/>
    <cellStyle name="Moneda 7 3 2 2 2" xfId="2305" xr:uid="{00000000-0005-0000-0000-0000680A0000}"/>
    <cellStyle name="Moneda 7 3 2 2 2 2" xfId="2306" xr:uid="{00000000-0005-0000-0000-0000690A0000}"/>
    <cellStyle name="Moneda 7 3 2 2 3" xfId="2307" xr:uid="{00000000-0005-0000-0000-00006A0A0000}"/>
    <cellStyle name="Moneda 7 3 2 2 3 2" xfId="2308" xr:uid="{00000000-0005-0000-0000-00006B0A0000}"/>
    <cellStyle name="Moneda 7 3 2 2 4" xfId="2309" xr:uid="{00000000-0005-0000-0000-00006C0A0000}"/>
    <cellStyle name="Moneda 7 3 2 2 4 2" xfId="2310" xr:uid="{00000000-0005-0000-0000-00006D0A0000}"/>
    <cellStyle name="Moneda 7 3 2 2 5" xfId="2311" xr:uid="{00000000-0005-0000-0000-00006E0A0000}"/>
    <cellStyle name="Moneda 7 3 2 3" xfId="2312" xr:uid="{00000000-0005-0000-0000-00006F0A0000}"/>
    <cellStyle name="Moneda 7 3 2 3 2" xfId="2313" xr:uid="{00000000-0005-0000-0000-0000700A0000}"/>
    <cellStyle name="Moneda 7 3 2 4" xfId="2314" xr:uid="{00000000-0005-0000-0000-0000710A0000}"/>
    <cellStyle name="Moneda 7 3 2 4 2" xfId="2315" xr:uid="{00000000-0005-0000-0000-0000720A0000}"/>
    <cellStyle name="Moneda 7 3 2 5" xfId="2316" xr:uid="{00000000-0005-0000-0000-0000730A0000}"/>
    <cellStyle name="Moneda 7 3 2 5 2" xfId="2317" xr:uid="{00000000-0005-0000-0000-0000740A0000}"/>
    <cellStyle name="Moneda 7 3 2 6" xfId="2318" xr:uid="{00000000-0005-0000-0000-0000750A0000}"/>
    <cellStyle name="Moneda 7 3 3" xfId="2319" xr:uid="{00000000-0005-0000-0000-0000760A0000}"/>
    <cellStyle name="Moneda 7 3 3 2" xfId="2320" xr:uid="{00000000-0005-0000-0000-0000770A0000}"/>
    <cellStyle name="Moneda 7 3 3 2 2" xfId="2321" xr:uid="{00000000-0005-0000-0000-0000780A0000}"/>
    <cellStyle name="Moneda 7 3 3 3" xfId="2322" xr:uid="{00000000-0005-0000-0000-0000790A0000}"/>
    <cellStyle name="Moneda 7 3 3 3 2" xfId="2323" xr:uid="{00000000-0005-0000-0000-00007A0A0000}"/>
    <cellStyle name="Moneda 7 3 3 4" xfId="2324" xr:uid="{00000000-0005-0000-0000-00007B0A0000}"/>
    <cellStyle name="Moneda 7 3 3 4 2" xfId="2325" xr:uid="{00000000-0005-0000-0000-00007C0A0000}"/>
    <cellStyle name="Moneda 7 3 3 5" xfId="2326" xr:uid="{00000000-0005-0000-0000-00007D0A0000}"/>
    <cellStyle name="Moneda 7 3 4" xfId="2327" xr:uid="{00000000-0005-0000-0000-00007E0A0000}"/>
    <cellStyle name="Moneda 7 3 4 2" xfId="2328" xr:uid="{00000000-0005-0000-0000-00007F0A0000}"/>
    <cellStyle name="Moneda 7 3 5" xfId="2329" xr:uid="{00000000-0005-0000-0000-0000800A0000}"/>
    <cellStyle name="Moneda 7 3 5 2" xfId="2330" xr:uid="{00000000-0005-0000-0000-0000810A0000}"/>
    <cellStyle name="Moneda 7 3 6" xfId="2331" xr:uid="{00000000-0005-0000-0000-0000820A0000}"/>
    <cellStyle name="Moneda 7 3 6 2" xfId="2332" xr:uid="{00000000-0005-0000-0000-0000830A0000}"/>
    <cellStyle name="Moneda 7 3 7" xfId="2333" xr:uid="{00000000-0005-0000-0000-0000840A0000}"/>
    <cellStyle name="Moneda 7 4" xfId="2334" xr:uid="{00000000-0005-0000-0000-0000850A0000}"/>
    <cellStyle name="Moneda 7 4 2" xfId="2335" xr:uid="{00000000-0005-0000-0000-0000860A0000}"/>
    <cellStyle name="Moneda 7 4 2 2" xfId="2336" xr:uid="{00000000-0005-0000-0000-0000870A0000}"/>
    <cellStyle name="Moneda 7 4 2 2 2" xfId="2337" xr:uid="{00000000-0005-0000-0000-0000880A0000}"/>
    <cellStyle name="Moneda 7 4 2 2 2 2" xfId="2338" xr:uid="{00000000-0005-0000-0000-0000890A0000}"/>
    <cellStyle name="Moneda 7 4 2 2 3" xfId="2339" xr:uid="{00000000-0005-0000-0000-00008A0A0000}"/>
    <cellStyle name="Moneda 7 4 2 2 3 2" xfId="2340" xr:uid="{00000000-0005-0000-0000-00008B0A0000}"/>
    <cellStyle name="Moneda 7 4 2 2 4" xfId="2341" xr:uid="{00000000-0005-0000-0000-00008C0A0000}"/>
    <cellStyle name="Moneda 7 4 2 2 4 2" xfId="2342" xr:uid="{00000000-0005-0000-0000-00008D0A0000}"/>
    <cellStyle name="Moneda 7 4 2 2 5" xfId="2343" xr:uid="{00000000-0005-0000-0000-00008E0A0000}"/>
    <cellStyle name="Moneda 7 4 2 3" xfId="2344" xr:uid="{00000000-0005-0000-0000-00008F0A0000}"/>
    <cellStyle name="Moneda 7 4 2 3 2" xfId="2345" xr:uid="{00000000-0005-0000-0000-0000900A0000}"/>
    <cellStyle name="Moneda 7 4 2 4" xfId="2346" xr:uid="{00000000-0005-0000-0000-0000910A0000}"/>
    <cellStyle name="Moneda 7 4 2 4 2" xfId="2347" xr:uid="{00000000-0005-0000-0000-0000920A0000}"/>
    <cellStyle name="Moneda 7 4 2 5" xfId="2348" xr:uid="{00000000-0005-0000-0000-0000930A0000}"/>
    <cellStyle name="Moneda 7 4 2 5 2" xfId="2349" xr:uid="{00000000-0005-0000-0000-0000940A0000}"/>
    <cellStyle name="Moneda 7 4 2 6" xfId="2350" xr:uid="{00000000-0005-0000-0000-0000950A0000}"/>
    <cellStyle name="Moneda 7 4 3" xfId="2351" xr:uid="{00000000-0005-0000-0000-0000960A0000}"/>
    <cellStyle name="Moneda 7 4 3 2" xfId="2352" xr:uid="{00000000-0005-0000-0000-0000970A0000}"/>
    <cellStyle name="Moneda 7 4 3 2 2" xfId="2353" xr:uid="{00000000-0005-0000-0000-0000980A0000}"/>
    <cellStyle name="Moneda 7 4 3 3" xfId="2354" xr:uid="{00000000-0005-0000-0000-0000990A0000}"/>
    <cellStyle name="Moneda 7 4 3 3 2" xfId="2355" xr:uid="{00000000-0005-0000-0000-00009A0A0000}"/>
    <cellStyle name="Moneda 7 4 3 4" xfId="2356" xr:uid="{00000000-0005-0000-0000-00009B0A0000}"/>
    <cellStyle name="Moneda 7 4 3 4 2" xfId="2357" xr:uid="{00000000-0005-0000-0000-00009C0A0000}"/>
    <cellStyle name="Moneda 7 4 3 5" xfId="2358" xr:uid="{00000000-0005-0000-0000-00009D0A0000}"/>
    <cellStyle name="Moneda 7 4 4" xfId="2359" xr:uid="{00000000-0005-0000-0000-00009E0A0000}"/>
    <cellStyle name="Moneda 7 4 4 2" xfId="2360" xr:uid="{00000000-0005-0000-0000-00009F0A0000}"/>
    <cellStyle name="Moneda 7 4 5" xfId="2361" xr:uid="{00000000-0005-0000-0000-0000A00A0000}"/>
    <cellStyle name="Moneda 7 4 5 2" xfId="2362" xr:uid="{00000000-0005-0000-0000-0000A10A0000}"/>
    <cellStyle name="Moneda 7 4 6" xfId="2363" xr:uid="{00000000-0005-0000-0000-0000A20A0000}"/>
    <cellStyle name="Moneda 7 4 6 2" xfId="2364" xr:uid="{00000000-0005-0000-0000-0000A30A0000}"/>
    <cellStyle name="Moneda 7 4 7" xfId="2365" xr:uid="{00000000-0005-0000-0000-0000A40A0000}"/>
    <cellStyle name="Moneda 7 5" xfId="2366" xr:uid="{00000000-0005-0000-0000-0000A50A0000}"/>
    <cellStyle name="Moneda 7 5 2" xfId="2367" xr:uid="{00000000-0005-0000-0000-0000A60A0000}"/>
    <cellStyle name="Moneda 7 5 2 2" xfId="2368" xr:uid="{00000000-0005-0000-0000-0000A70A0000}"/>
    <cellStyle name="Moneda 7 5 2 2 2" xfId="2369" xr:uid="{00000000-0005-0000-0000-0000A80A0000}"/>
    <cellStyle name="Moneda 7 5 2 2 2 2" xfId="2370" xr:uid="{00000000-0005-0000-0000-0000A90A0000}"/>
    <cellStyle name="Moneda 7 5 2 2 3" xfId="2371" xr:uid="{00000000-0005-0000-0000-0000AA0A0000}"/>
    <cellStyle name="Moneda 7 5 2 2 3 2" xfId="2372" xr:uid="{00000000-0005-0000-0000-0000AB0A0000}"/>
    <cellStyle name="Moneda 7 5 2 2 4" xfId="2373" xr:uid="{00000000-0005-0000-0000-0000AC0A0000}"/>
    <cellStyle name="Moneda 7 5 2 2 4 2" xfId="2374" xr:uid="{00000000-0005-0000-0000-0000AD0A0000}"/>
    <cellStyle name="Moneda 7 5 2 2 5" xfId="2375" xr:uid="{00000000-0005-0000-0000-0000AE0A0000}"/>
    <cellStyle name="Moneda 7 5 2 3" xfId="2376" xr:uid="{00000000-0005-0000-0000-0000AF0A0000}"/>
    <cellStyle name="Moneda 7 5 2 3 2" xfId="2377" xr:uid="{00000000-0005-0000-0000-0000B00A0000}"/>
    <cellStyle name="Moneda 7 5 2 4" xfId="2378" xr:uid="{00000000-0005-0000-0000-0000B10A0000}"/>
    <cellStyle name="Moneda 7 5 2 4 2" xfId="2379" xr:uid="{00000000-0005-0000-0000-0000B20A0000}"/>
    <cellStyle name="Moneda 7 5 2 5" xfId="2380" xr:uid="{00000000-0005-0000-0000-0000B30A0000}"/>
    <cellStyle name="Moneda 7 5 2 5 2" xfId="2381" xr:uid="{00000000-0005-0000-0000-0000B40A0000}"/>
    <cellStyle name="Moneda 7 5 2 6" xfId="2382" xr:uid="{00000000-0005-0000-0000-0000B50A0000}"/>
    <cellStyle name="Moneda 7 5 3" xfId="2383" xr:uid="{00000000-0005-0000-0000-0000B60A0000}"/>
    <cellStyle name="Moneda 7 5 3 2" xfId="2384" xr:uid="{00000000-0005-0000-0000-0000B70A0000}"/>
    <cellStyle name="Moneda 7 5 3 2 2" xfId="2385" xr:uid="{00000000-0005-0000-0000-0000B80A0000}"/>
    <cellStyle name="Moneda 7 5 3 3" xfId="2386" xr:uid="{00000000-0005-0000-0000-0000B90A0000}"/>
    <cellStyle name="Moneda 7 5 3 3 2" xfId="2387" xr:uid="{00000000-0005-0000-0000-0000BA0A0000}"/>
    <cellStyle name="Moneda 7 5 3 4" xfId="2388" xr:uid="{00000000-0005-0000-0000-0000BB0A0000}"/>
    <cellStyle name="Moneda 7 5 3 4 2" xfId="2389" xr:uid="{00000000-0005-0000-0000-0000BC0A0000}"/>
    <cellStyle name="Moneda 7 5 3 5" xfId="2390" xr:uid="{00000000-0005-0000-0000-0000BD0A0000}"/>
    <cellStyle name="Moneda 7 5 4" xfId="2391" xr:uid="{00000000-0005-0000-0000-0000BE0A0000}"/>
    <cellStyle name="Moneda 7 5 4 2" xfId="2392" xr:uid="{00000000-0005-0000-0000-0000BF0A0000}"/>
    <cellStyle name="Moneda 7 5 5" xfId="2393" xr:uid="{00000000-0005-0000-0000-0000C00A0000}"/>
    <cellStyle name="Moneda 7 5 5 2" xfId="2394" xr:uid="{00000000-0005-0000-0000-0000C10A0000}"/>
    <cellStyle name="Moneda 7 5 6" xfId="2395" xr:uid="{00000000-0005-0000-0000-0000C20A0000}"/>
    <cellStyle name="Moneda 7 5 6 2" xfId="2396" xr:uid="{00000000-0005-0000-0000-0000C30A0000}"/>
    <cellStyle name="Moneda 7 5 7" xfId="2397" xr:uid="{00000000-0005-0000-0000-0000C40A0000}"/>
    <cellStyle name="Moneda 7 6" xfId="2398" xr:uid="{00000000-0005-0000-0000-0000C50A0000}"/>
    <cellStyle name="Moneda 7 6 2" xfId="2399" xr:uid="{00000000-0005-0000-0000-0000C60A0000}"/>
    <cellStyle name="Moneda 7 6 2 2" xfId="2400" xr:uid="{00000000-0005-0000-0000-0000C70A0000}"/>
    <cellStyle name="Moneda 7 6 2 2 2" xfId="2401" xr:uid="{00000000-0005-0000-0000-0000C80A0000}"/>
    <cellStyle name="Moneda 7 6 2 3" xfId="2402" xr:uid="{00000000-0005-0000-0000-0000C90A0000}"/>
    <cellStyle name="Moneda 7 6 2 3 2" xfId="2403" xr:uid="{00000000-0005-0000-0000-0000CA0A0000}"/>
    <cellStyle name="Moneda 7 6 2 4" xfId="2404" xr:uid="{00000000-0005-0000-0000-0000CB0A0000}"/>
    <cellStyle name="Moneda 7 6 2 4 2" xfId="2405" xr:uid="{00000000-0005-0000-0000-0000CC0A0000}"/>
    <cellStyle name="Moneda 7 6 2 5" xfId="2406" xr:uid="{00000000-0005-0000-0000-0000CD0A0000}"/>
    <cellStyle name="Moneda 7 6 3" xfId="2407" xr:uid="{00000000-0005-0000-0000-0000CE0A0000}"/>
    <cellStyle name="Moneda 7 6 3 2" xfId="2408" xr:uid="{00000000-0005-0000-0000-0000CF0A0000}"/>
    <cellStyle name="Moneda 7 6 4" xfId="2409" xr:uid="{00000000-0005-0000-0000-0000D00A0000}"/>
    <cellStyle name="Moneda 7 6 4 2" xfId="2410" xr:uid="{00000000-0005-0000-0000-0000D10A0000}"/>
    <cellStyle name="Moneda 7 6 5" xfId="2411" xr:uid="{00000000-0005-0000-0000-0000D20A0000}"/>
    <cellStyle name="Moneda 7 6 5 2" xfId="2412" xr:uid="{00000000-0005-0000-0000-0000D30A0000}"/>
    <cellStyle name="Moneda 7 6 6" xfId="2413" xr:uid="{00000000-0005-0000-0000-0000D40A0000}"/>
    <cellStyle name="Moneda 7 7" xfId="2414" xr:uid="{00000000-0005-0000-0000-0000D50A0000}"/>
    <cellStyle name="Moneda 7 7 2" xfId="2415" xr:uid="{00000000-0005-0000-0000-0000D60A0000}"/>
    <cellStyle name="Moneda 7 7 2 2" xfId="2416" xr:uid="{00000000-0005-0000-0000-0000D70A0000}"/>
    <cellStyle name="Moneda 7 7 3" xfId="2417" xr:uid="{00000000-0005-0000-0000-0000D80A0000}"/>
    <cellStyle name="Moneda 7 7 3 2" xfId="2418" xr:uid="{00000000-0005-0000-0000-0000D90A0000}"/>
    <cellStyle name="Moneda 7 7 4" xfId="2419" xr:uid="{00000000-0005-0000-0000-0000DA0A0000}"/>
    <cellStyle name="Moneda 7 7 4 2" xfId="2420" xr:uid="{00000000-0005-0000-0000-0000DB0A0000}"/>
    <cellStyle name="Moneda 7 7 5" xfId="2421" xr:uid="{00000000-0005-0000-0000-0000DC0A0000}"/>
    <cellStyle name="Moneda 7 8" xfId="2422" xr:uid="{00000000-0005-0000-0000-0000DD0A0000}"/>
    <cellStyle name="Moneda 7 8 2" xfId="2423" xr:uid="{00000000-0005-0000-0000-0000DE0A0000}"/>
    <cellStyle name="Moneda 7 9" xfId="2424" xr:uid="{00000000-0005-0000-0000-0000DF0A0000}"/>
    <cellStyle name="Moneda 7 9 2" xfId="2425" xr:uid="{00000000-0005-0000-0000-0000E00A0000}"/>
    <cellStyle name="Moneda 8" xfId="2426" xr:uid="{00000000-0005-0000-0000-0000E10A0000}"/>
    <cellStyle name="Moneda 8 10" xfId="2427" xr:uid="{00000000-0005-0000-0000-0000E20A0000}"/>
    <cellStyle name="Moneda 8 10 2" xfId="2428" xr:uid="{00000000-0005-0000-0000-0000E30A0000}"/>
    <cellStyle name="Moneda 8 11" xfId="2429" xr:uid="{00000000-0005-0000-0000-0000E40A0000}"/>
    <cellStyle name="Moneda 8 11 2" xfId="2430" xr:uid="{00000000-0005-0000-0000-0000E50A0000}"/>
    <cellStyle name="Moneda 8 12" xfId="2431" xr:uid="{00000000-0005-0000-0000-0000E60A0000}"/>
    <cellStyle name="Moneda 8 13" xfId="2432" xr:uid="{00000000-0005-0000-0000-0000E70A0000}"/>
    <cellStyle name="Moneda 8 2" xfId="2433" xr:uid="{00000000-0005-0000-0000-0000E80A0000}"/>
    <cellStyle name="Moneda 8 2 10" xfId="2434" xr:uid="{00000000-0005-0000-0000-0000E90A0000}"/>
    <cellStyle name="Moneda 8 2 11" xfId="2435" xr:uid="{00000000-0005-0000-0000-0000EA0A0000}"/>
    <cellStyle name="Moneda 8 2 2" xfId="2436" xr:uid="{00000000-0005-0000-0000-0000EB0A0000}"/>
    <cellStyle name="Moneda 8 2 2 2" xfId="2437" xr:uid="{00000000-0005-0000-0000-0000EC0A0000}"/>
    <cellStyle name="Moneda 8 2 2 2 2" xfId="2438" xr:uid="{00000000-0005-0000-0000-0000ED0A0000}"/>
    <cellStyle name="Moneda 8 2 2 2 2 2" xfId="2439" xr:uid="{00000000-0005-0000-0000-0000EE0A0000}"/>
    <cellStyle name="Moneda 8 2 2 2 2 2 2" xfId="2440" xr:uid="{00000000-0005-0000-0000-0000EF0A0000}"/>
    <cellStyle name="Moneda 8 2 2 2 2 3" xfId="2441" xr:uid="{00000000-0005-0000-0000-0000F00A0000}"/>
    <cellStyle name="Moneda 8 2 2 2 2 3 2" xfId="2442" xr:uid="{00000000-0005-0000-0000-0000F10A0000}"/>
    <cellStyle name="Moneda 8 2 2 2 2 4" xfId="2443" xr:uid="{00000000-0005-0000-0000-0000F20A0000}"/>
    <cellStyle name="Moneda 8 2 2 2 2 4 2" xfId="2444" xr:uid="{00000000-0005-0000-0000-0000F30A0000}"/>
    <cellStyle name="Moneda 8 2 2 2 2 5" xfId="2445" xr:uid="{00000000-0005-0000-0000-0000F40A0000}"/>
    <cellStyle name="Moneda 8 2 2 2 3" xfId="2446" xr:uid="{00000000-0005-0000-0000-0000F50A0000}"/>
    <cellStyle name="Moneda 8 2 2 2 3 2" xfId="2447" xr:uid="{00000000-0005-0000-0000-0000F60A0000}"/>
    <cellStyle name="Moneda 8 2 2 2 4" xfId="2448" xr:uid="{00000000-0005-0000-0000-0000F70A0000}"/>
    <cellStyle name="Moneda 8 2 2 2 4 2" xfId="2449" xr:uid="{00000000-0005-0000-0000-0000F80A0000}"/>
    <cellStyle name="Moneda 8 2 2 2 5" xfId="2450" xr:uid="{00000000-0005-0000-0000-0000F90A0000}"/>
    <cellStyle name="Moneda 8 2 2 2 5 2" xfId="2451" xr:uid="{00000000-0005-0000-0000-0000FA0A0000}"/>
    <cellStyle name="Moneda 8 2 2 2 6" xfId="2452" xr:uid="{00000000-0005-0000-0000-0000FB0A0000}"/>
    <cellStyle name="Moneda 8 2 2 3" xfId="2453" xr:uid="{00000000-0005-0000-0000-0000FC0A0000}"/>
    <cellStyle name="Moneda 8 2 2 3 2" xfId="2454" xr:uid="{00000000-0005-0000-0000-0000FD0A0000}"/>
    <cellStyle name="Moneda 8 2 2 3 2 2" xfId="2455" xr:uid="{00000000-0005-0000-0000-0000FE0A0000}"/>
    <cellStyle name="Moneda 8 2 2 3 3" xfId="2456" xr:uid="{00000000-0005-0000-0000-0000FF0A0000}"/>
    <cellStyle name="Moneda 8 2 2 3 3 2" xfId="2457" xr:uid="{00000000-0005-0000-0000-0000000B0000}"/>
    <cellStyle name="Moneda 8 2 2 3 4" xfId="2458" xr:uid="{00000000-0005-0000-0000-0000010B0000}"/>
    <cellStyle name="Moneda 8 2 2 3 4 2" xfId="2459" xr:uid="{00000000-0005-0000-0000-0000020B0000}"/>
    <cellStyle name="Moneda 8 2 2 3 5" xfId="2460" xr:uid="{00000000-0005-0000-0000-0000030B0000}"/>
    <cellStyle name="Moneda 8 2 2 4" xfId="2461" xr:uid="{00000000-0005-0000-0000-0000040B0000}"/>
    <cellStyle name="Moneda 8 2 2 4 2" xfId="2462" xr:uid="{00000000-0005-0000-0000-0000050B0000}"/>
    <cellStyle name="Moneda 8 2 2 5" xfId="2463" xr:uid="{00000000-0005-0000-0000-0000060B0000}"/>
    <cellStyle name="Moneda 8 2 2 5 2" xfId="2464" xr:uid="{00000000-0005-0000-0000-0000070B0000}"/>
    <cellStyle name="Moneda 8 2 2 6" xfId="2465" xr:uid="{00000000-0005-0000-0000-0000080B0000}"/>
    <cellStyle name="Moneda 8 2 2 6 2" xfId="2466" xr:uid="{00000000-0005-0000-0000-0000090B0000}"/>
    <cellStyle name="Moneda 8 2 2 7" xfId="2467" xr:uid="{00000000-0005-0000-0000-00000A0B0000}"/>
    <cellStyle name="Moneda 8 2 3" xfId="2468" xr:uid="{00000000-0005-0000-0000-00000B0B0000}"/>
    <cellStyle name="Moneda 8 2 3 2" xfId="2469" xr:uid="{00000000-0005-0000-0000-00000C0B0000}"/>
    <cellStyle name="Moneda 8 2 3 2 2" xfId="2470" xr:uid="{00000000-0005-0000-0000-00000D0B0000}"/>
    <cellStyle name="Moneda 8 2 3 2 2 2" xfId="2471" xr:uid="{00000000-0005-0000-0000-00000E0B0000}"/>
    <cellStyle name="Moneda 8 2 3 2 2 2 2" xfId="2472" xr:uid="{00000000-0005-0000-0000-00000F0B0000}"/>
    <cellStyle name="Moneda 8 2 3 2 2 3" xfId="2473" xr:uid="{00000000-0005-0000-0000-0000100B0000}"/>
    <cellStyle name="Moneda 8 2 3 2 2 3 2" xfId="2474" xr:uid="{00000000-0005-0000-0000-0000110B0000}"/>
    <cellStyle name="Moneda 8 2 3 2 2 4" xfId="2475" xr:uid="{00000000-0005-0000-0000-0000120B0000}"/>
    <cellStyle name="Moneda 8 2 3 2 2 4 2" xfId="2476" xr:uid="{00000000-0005-0000-0000-0000130B0000}"/>
    <cellStyle name="Moneda 8 2 3 2 2 5" xfId="2477" xr:uid="{00000000-0005-0000-0000-0000140B0000}"/>
    <cellStyle name="Moneda 8 2 3 2 3" xfId="2478" xr:uid="{00000000-0005-0000-0000-0000150B0000}"/>
    <cellStyle name="Moneda 8 2 3 2 3 2" xfId="2479" xr:uid="{00000000-0005-0000-0000-0000160B0000}"/>
    <cellStyle name="Moneda 8 2 3 2 4" xfId="2480" xr:uid="{00000000-0005-0000-0000-0000170B0000}"/>
    <cellStyle name="Moneda 8 2 3 2 4 2" xfId="2481" xr:uid="{00000000-0005-0000-0000-0000180B0000}"/>
    <cellStyle name="Moneda 8 2 3 2 5" xfId="2482" xr:uid="{00000000-0005-0000-0000-0000190B0000}"/>
    <cellStyle name="Moneda 8 2 3 2 5 2" xfId="2483" xr:uid="{00000000-0005-0000-0000-00001A0B0000}"/>
    <cellStyle name="Moneda 8 2 3 2 6" xfId="2484" xr:uid="{00000000-0005-0000-0000-00001B0B0000}"/>
    <cellStyle name="Moneda 8 2 3 3" xfId="2485" xr:uid="{00000000-0005-0000-0000-00001C0B0000}"/>
    <cellStyle name="Moneda 8 2 3 3 2" xfId="2486" xr:uid="{00000000-0005-0000-0000-00001D0B0000}"/>
    <cellStyle name="Moneda 8 2 3 3 2 2" xfId="2487" xr:uid="{00000000-0005-0000-0000-00001E0B0000}"/>
    <cellStyle name="Moneda 8 2 3 3 3" xfId="2488" xr:uid="{00000000-0005-0000-0000-00001F0B0000}"/>
    <cellStyle name="Moneda 8 2 3 3 3 2" xfId="2489" xr:uid="{00000000-0005-0000-0000-0000200B0000}"/>
    <cellStyle name="Moneda 8 2 3 3 4" xfId="2490" xr:uid="{00000000-0005-0000-0000-0000210B0000}"/>
    <cellStyle name="Moneda 8 2 3 3 4 2" xfId="2491" xr:uid="{00000000-0005-0000-0000-0000220B0000}"/>
    <cellStyle name="Moneda 8 2 3 3 5" xfId="2492" xr:uid="{00000000-0005-0000-0000-0000230B0000}"/>
    <cellStyle name="Moneda 8 2 3 4" xfId="2493" xr:uid="{00000000-0005-0000-0000-0000240B0000}"/>
    <cellStyle name="Moneda 8 2 3 4 2" xfId="2494" xr:uid="{00000000-0005-0000-0000-0000250B0000}"/>
    <cellStyle name="Moneda 8 2 3 5" xfId="2495" xr:uid="{00000000-0005-0000-0000-0000260B0000}"/>
    <cellStyle name="Moneda 8 2 3 5 2" xfId="2496" xr:uid="{00000000-0005-0000-0000-0000270B0000}"/>
    <cellStyle name="Moneda 8 2 3 6" xfId="2497" xr:uid="{00000000-0005-0000-0000-0000280B0000}"/>
    <cellStyle name="Moneda 8 2 3 6 2" xfId="2498" xr:uid="{00000000-0005-0000-0000-0000290B0000}"/>
    <cellStyle name="Moneda 8 2 3 7" xfId="2499" xr:uid="{00000000-0005-0000-0000-00002A0B0000}"/>
    <cellStyle name="Moneda 8 2 4" xfId="2500" xr:uid="{00000000-0005-0000-0000-00002B0B0000}"/>
    <cellStyle name="Moneda 8 2 4 2" xfId="2501" xr:uid="{00000000-0005-0000-0000-00002C0B0000}"/>
    <cellStyle name="Moneda 8 2 4 2 2" xfId="2502" xr:uid="{00000000-0005-0000-0000-00002D0B0000}"/>
    <cellStyle name="Moneda 8 2 4 2 2 2" xfId="2503" xr:uid="{00000000-0005-0000-0000-00002E0B0000}"/>
    <cellStyle name="Moneda 8 2 4 2 2 2 2" xfId="2504" xr:uid="{00000000-0005-0000-0000-00002F0B0000}"/>
    <cellStyle name="Moneda 8 2 4 2 2 3" xfId="2505" xr:uid="{00000000-0005-0000-0000-0000300B0000}"/>
    <cellStyle name="Moneda 8 2 4 2 2 3 2" xfId="2506" xr:uid="{00000000-0005-0000-0000-0000310B0000}"/>
    <cellStyle name="Moneda 8 2 4 2 2 4" xfId="2507" xr:uid="{00000000-0005-0000-0000-0000320B0000}"/>
    <cellStyle name="Moneda 8 2 4 2 2 4 2" xfId="2508" xr:uid="{00000000-0005-0000-0000-0000330B0000}"/>
    <cellStyle name="Moneda 8 2 4 2 2 5" xfId="2509" xr:uid="{00000000-0005-0000-0000-0000340B0000}"/>
    <cellStyle name="Moneda 8 2 4 2 3" xfId="2510" xr:uid="{00000000-0005-0000-0000-0000350B0000}"/>
    <cellStyle name="Moneda 8 2 4 2 3 2" xfId="2511" xr:uid="{00000000-0005-0000-0000-0000360B0000}"/>
    <cellStyle name="Moneda 8 2 4 2 4" xfId="2512" xr:uid="{00000000-0005-0000-0000-0000370B0000}"/>
    <cellStyle name="Moneda 8 2 4 2 4 2" xfId="2513" xr:uid="{00000000-0005-0000-0000-0000380B0000}"/>
    <cellStyle name="Moneda 8 2 4 2 5" xfId="2514" xr:uid="{00000000-0005-0000-0000-0000390B0000}"/>
    <cellStyle name="Moneda 8 2 4 2 5 2" xfId="2515" xr:uid="{00000000-0005-0000-0000-00003A0B0000}"/>
    <cellStyle name="Moneda 8 2 4 2 6" xfId="2516" xr:uid="{00000000-0005-0000-0000-00003B0B0000}"/>
    <cellStyle name="Moneda 8 2 4 3" xfId="2517" xr:uid="{00000000-0005-0000-0000-00003C0B0000}"/>
    <cellStyle name="Moneda 8 2 4 3 2" xfId="2518" xr:uid="{00000000-0005-0000-0000-00003D0B0000}"/>
    <cellStyle name="Moneda 8 2 4 3 2 2" xfId="2519" xr:uid="{00000000-0005-0000-0000-00003E0B0000}"/>
    <cellStyle name="Moneda 8 2 4 3 3" xfId="2520" xr:uid="{00000000-0005-0000-0000-00003F0B0000}"/>
    <cellStyle name="Moneda 8 2 4 3 3 2" xfId="2521" xr:uid="{00000000-0005-0000-0000-0000400B0000}"/>
    <cellStyle name="Moneda 8 2 4 3 4" xfId="2522" xr:uid="{00000000-0005-0000-0000-0000410B0000}"/>
    <cellStyle name="Moneda 8 2 4 3 4 2" xfId="2523" xr:uid="{00000000-0005-0000-0000-0000420B0000}"/>
    <cellStyle name="Moneda 8 2 4 3 5" xfId="2524" xr:uid="{00000000-0005-0000-0000-0000430B0000}"/>
    <cellStyle name="Moneda 8 2 4 4" xfId="2525" xr:uid="{00000000-0005-0000-0000-0000440B0000}"/>
    <cellStyle name="Moneda 8 2 4 4 2" xfId="2526" xr:uid="{00000000-0005-0000-0000-0000450B0000}"/>
    <cellStyle name="Moneda 8 2 4 5" xfId="2527" xr:uid="{00000000-0005-0000-0000-0000460B0000}"/>
    <cellStyle name="Moneda 8 2 4 5 2" xfId="2528" xr:uid="{00000000-0005-0000-0000-0000470B0000}"/>
    <cellStyle name="Moneda 8 2 4 6" xfId="2529" xr:uid="{00000000-0005-0000-0000-0000480B0000}"/>
    <cellStyle name="Moneda 8 2 4 6 2" xfId="2530" xr:uid="{00000000-0005-0000-0000-0000490B0000}"/>
    <cellStyle name="Moneda 8 2 4 7" xfId="2531" xr:uid="{00000000-0005-0000-0000-00004A0B0000}"/>
    <cellStyle name="Moneda 8 2 5" xfId="2532" xr:uid="{00000000-0005-0000-0000-00004B0B0000}"/>
    <cellStyle name="Moneda 8 2 5 2" xfId="2533" xr:uid="{00000000-0005-0000-0000-00004C0B0000}"/>
    <cellStyle name="Moneda 8 2 5 2 2" xfId="2534" xr:uid="{00000000-0005-0000-0000-00004D0B0000}"/>
    <cellStyle name="Moneda 8 2 5 2 2 2" xfId="2535" xr:uid="{00000000-0005-0000-0000-00004E0B0000}"/>
    <cellStyle name="Moneda 8 2 5 2 3" xfId="2536" xr:uid="{00000000-0005-0000-0000-00004F0B0000}"/>
    <cellStyle name="Moneda 8 2 5 2 3 2" xfId="2537" xr:uid="{00000000-0005-0000-0000-0000500B0000}"/>
    <cellStyle name="Moneda 8 2 5 2 4" xfId="2538" xr:uid="{00000000-0005-0000-0000-0000510B0000}"/>
    <cellStyle name="Moneda 8 2 5 2 4 2" xfId="2539" xr:uid="{00000000-0005-0000-0000-0000520B0000}"/>
    <cellStyle name="Moneda 8 2 5 2 5" xfId="2540" xr:uid="{00000000-0005-0000-0000-0000530B0000}"/>
    <cellStyle name="Moneda 8 2 5 3" xfId="2541" xr:uid="{00000000-0005-0000-0000-0000540B0000}"/>
    <cellStyle name="Moneda 8 2 5 3 2" xfId="2542" xr:uid="{00000000-0005-0000-0000-0000550B0000}"/>
    <cellStyle name="Moneda 8 2 5 4" xfId="2543" xr:uid="{00000000-0005-0000-0000-0000560B0000}"/>
    <cellStyle name="Moneda 8 2 5 4 2" xfId="2544" xr:uid="{00000000-0005-0000-0000-0000570B0000}"/>
    <cellStyle name="Moneda 8 2 5 5" xfId="2545" xr:uid="{00000000-0005-0000-0000-0000580B0000}"/>
    <cellStyle name="Moneda 8 2 5 5 2" xfId="2546" xr:uid="{00000000-0005-0000-0000-0000590B0000}"/>
    <cellStyle name="Moneda 8 2 5 6" xfId="2547" xr:uid="{00000000-0005-0000-0000-00005A0B0000}"/>
    <cellStyle name="Moneda 8 2 6" xfId="2548" xr:uid="{00000000-0005-0000-0000-00005B0B0000}"/>
    <cellStyle name="Moneda 8 2 6 2" xfId="2549" xr:uid="{00000000-0005-0000-0000-00005C0B0000}"/>
    <cellStyle name="Moneda 8 2 6 2 2" xfId="2550" xr:uid="{00000000-0005-0000-0000-00005D0B0000}"/>
    <cellStyle name="Moneda 8 2 6 3" xfId="2551" xr:uid="{00000000-0005-0000-0000-00005E0B0000}"/>
    <cellStyle name="Moneda 8 2 6 3 2" xfId="2552" xr:uid="{00000000-0005-0000-0000-00005F0B0000}"/>
    <cellStyle name="Moneda 8 2 6 4" xfId="2553" xr:uid="{00000000-0005-0000-0000-0000600B0000}"/>
    <cellStyle name="Moneda 8 2 6 4 2" xfId="2554" xr:uid="{00000000-0005-0000-0000-0000610B0000}"/>
    <cellStyle name="Moneda 8 2 6 5" xfId="2555" xr:uid="{00000000-0005-0000-0000-0000620B0000}"/>
    <cellStyle name="Moneda 8 2 7" xfId="2556" xr:uid="{00000000-0005-0000-0000-0000630B0000}"/>
    <cellStyle name="Moneda 8 2 7 2" xfId="2557" xr:uid="{00000000-0005-0000-0000-0000640B0000}"/>
    <cellStyle name="Moneda 8 2 8" xfId="2558" xr:uid="{00000000-0005-0000-0000-0000650B0000}"/>
    <cellStyle name="Moneda 8 2 8 2" xfId="2559" xr:uid="{00000000-0005-0000-0000-0000660B0000}"/>
    <cellStyle name="Moneda 8 2 9" xfId="2560" xr:uid="{00000000-0005-0000-0000-0000670B0000}"/>
    <cellStyle name="Moneda 8 2 9 2" xfId="2561" xr:uid="{00000000-0005-0000-0000-0000680B0000}"/>
    <cellStyle name="Moneda 8 3" xfId="2562" xr:uid="{00000000-0005-0000-0000-0000690B0000}"/>
    <cellStyle name="Moneda 8 3 2" xfId="2563" xr:uid="{00000000-0005-0000-0000-00006A0B0000}"/>
    <cellStyle name="Moneda 8 3 2 2" xfId="2564" xr:uid="{00000000-0005-0000-0000-00006B0B0000}"/>
    <cellStyle name="Moneda 8 3 2 2 2" xfId="2565" xr:uid="{00000000-0005-0000-0000-00006C0B0000}"/>
    <cellStyle name="Moneda 8 3 2 2 2 2" xfId="2566" xr:uid="{00000000-0005-0000-0000-00006D0B0000}"/>
    <cellStyle name="Moneda 8 3 2 2 3" xfId="2567" xr:uid="{00000000-0005-0000-0000-00006E0B0000}"/>
    <cellStyle name="Moneda 8 3 2 2 3 2" xfId="2568" xr:uid="{00000000-0005-0000-0000-00006F0B0000}"/>
    <cellStyle name="Moneda 8 3 2 2 4" xfId="2569" xr:uid="{00000000-0005-0000-0000-0000700B0000}"/>
    <cellStyle name="Moneda 8 3 2 2 4 2" xfId="2570" xr:uid="{00000000-0005-0000-0000-0000710B0000}"/>
    <cellStyle name="Moneda 8 3 2 2 5" xfId="2571" xr:uid="{00000000-0005-0000-0000-0000720B0000}"/>
    <cellStyle name="Moneda 8 3 2 3" xfId="2572" xr:uid="{00000000-0005-0000-0000-0000730B0000}"/>
    <cellStyle name="Moneda 8 3 2 3 2" xfId="2573" xr:uid="{00000000-0005-0000-0000-0000740B0000}"/>
    <cellStyle name="Moneda 8 3 2 4" xfId="2574" xr:uid="{00000000-0005-0000-0000-0000750B0000}"/>
    <cellStyle name="Moneda 8 3 2 4 2" xfId="2575" xr:uid="{00000000-0005-0000-0000-0000760B0000}"/>
    <cellStyle name="Moneda 8 3 2 5" xfId="2576" xr:uid="{00000000-0005-0000-0000-0000770B0000}"/>
    <cellStyle name="Moneda 8 3 2 5 2" xfId="2577" xr:uid="{00000000-0005-0000-0000-0000780B0000}"/>
    <cellStyle name="Moneda 8 3 2 6" xfId="2578" xr:uid="{00000000-0005-0000-0000-0000790B0000}"/>
    <cellStyle name="Moneda 8 3 3" xfId="2579" xr:uid="{00000000-0005-0000-0000-00007A0B0000}"/>
    <cellStyle name="Moneda 8 3 3 2" xfId="2580" xr:uid="{00000000-0005-0000-0000-00007B0B0000}"/>
    <cellStyle name="Moneda 8 3 3 2 2" xfId="2581" xr:uid="{00000000-0005-0000-0000-00007C0B0000}"/>
    <cellStyle name="Moneda 8 3 3 3" xfId="2582" xr:uid="{00000000-0005-0000-0000-00007D0B0000}"/>
    <cellStyle name="Moneda 8 3 3 3 2" xfId="2583" xr:uid="{00000000-0005-0000-0000-00007E0B0000}"/>
    <cellStyle name="Moneda 8 3 3 4" xfId="2584" xr:uid="{00000000-0005-0000-0000-00007F0B0000}"/>
    <cellStyle name="Moneda 8 3 3 4 2" xfId="2585" xr:uid="{00000000-0005-0000-0000-0000800B0000}"/>
    <cellStyle name="Moneda 8 3 3 5" xfId="2586" xr:uid="{00000000-0005-0000-0000-0000810B0000}"/>
    <cellStyle name="Moneda 8 3 4" xfId="2587" xr:uid="{00000000-0005-0000-0000-0000820B0000}"/>
    <cellStyle name="Moneda 8 3 4 2" xfId="2588" xr:uid="{00000000-0005-0000-0000-0000830B0000}"/>
    <cellStyle name="Moneda 8 3 5" xfId="2589" xr:uid="{00000000-0005-0000-0000-0000840B0000}"/>
    <cellStyle name="Moneda 8 3 5 2" xfId="2590" xr:uid="{00000000-0005-0000-0000-0000850B0000}"/>
    <cellStyle name="Moneda 8 3 6" xfId="2591" xr:uid="{00000000-0005-0000-0000-0000860B0000}"/>
    <cellStyle name="Moneda 8 3 6 2" xfId="2592" xr:uid="{00000000-0005-0000-0000-0000870B0000}"/>
    <cellStyle name="Moneda 8 3 7" xfId="2593" xr:uid="{00000000-0005-0000-0000-0000880B0000}"/>
    <cellStyle name="Moneda 8 4" xfId="2594" xr:uid="{00000000-0005-0000-0000-0000890B0000}"/>
    <cellStyle name="Moneda 8 4 2" xfId="2595" xr:uid="{00000000-0005-0000-0000-00008A0B0000}"/>
    <cellStyle name="Moneda 8 4 2 2" xfId="2596" xr:uid="{00000000-0005-0000-0000-00008B0B0000}"/>
    <cellStyle name="Moneda 8 4 2 2 2" xfId="2597" xr:uid="{00000000-0005-0000-0000-00008C0B0000}"/>
    <cellStyle name="Moneda 8 4 2 2 2 2" xfId="2598" xr:uid="{00000000-0005-0000-0000-00008D0B0000}"/>
    <cellStyle name="Moneda 8 4 2 2 3" xfId="2599" xr:uid="{00000000-0005-0000-0000-00008E0B0000}"/>
    <cellStyle name="Moneda 8 4 2 2 3 2" xfId="2600" xr:uid="{00000000-0005-0000-0000-00008F0B0000}"/>
    <cellStyle name="Moneda 8 4 2 2 4" xfId="2601" xr:uid="{00000000-0005-0000-0000-0000900B0000}"/>
    <cellStyle name="Moneda 8 4 2 2 4 2" xfId="2602" xr:uid="{00000000-0005-0000-0000-0000910B0000}"/>
    <cellStyle name="Moneda 8 4 2 2 5" xfId="2603" xr:uid="{00000000-0005-0000-0000-0000920B0000}"/>
    <cellStyle name="Moneda 8 4 2 3" xfId="2604" xr:uid="{00000000-0005-0000-0000-0000930B0000}"/>
    <cellStyle name="Moneda 8 4 2 3 2" xfId="2605" xr:uid="{00000000-0005-0000-0000-0000940B0000}"/>
    <cellStyle name="Moneda 8 4 2 4" xfId="2606" xr:uid="{00000000-0005-0000-0000-0000950B0000}"/>
    <cellStyle name="Moneda 8 4 2 4 2" xfId="2607" xr:uid="{00000000-0005-0000-0000-0000960B0000}"/>
    <cellStyle name="Moneda 8 4 2 5" xfId="2608" xr:uid="{00000000-0005-0000-0000-0000970B0000}"/>
    <cellStyle name="Moneda 8 4 2 5 2" xfId="2609" xr:uid="{00000000-0005-0000-0000-0000980B0000}"/>
    <cellStyle name="Moneda 8 4 2 6" xfId="2610" xr:uid="{00000000-0005-0000-0000-0000990B0000}"/>
    <cellStyle name="Moneda 8 4 3" xfId="2611" xr:uid="{00000000-0005-0000-0000-00009A0B0000}"/>
    <cellStyle name="Moneda 8 4 3 2" xfId="2612" xr:uid="{00000000-0005-0000-0000-00009B0B0000}"/>
    <cellStyle name="Moneda 8 4 3 2 2" xfId="2613" xr:uid="{00000000-0005-0000-0000-00009C0B0000}"/>
    <cellStyle name="Moneda 8 4 3 3" xfId="2614" xr:uid="{00000000-0005-0000-0000-00009D0B0000}"/>
    <cellStyle name="Moneda 8 4 3 3 2" xfId="2615" xr:uid="{00000000-0005-0000-0000-00009E0B0000}"/>
    <cellStyle name="Moneda 8 4 3 4" xfId="2616" xr:uid="{00000000-0005-0000-0000-00009F0B0000}"/>
    <cellStyle name="Moneda 8 4 3 4 2" xfId="2617" xr:uid="{00000000-0005-0000-0000-0000A00B0000}"/>
    <cellStyle name="Moneda 8 4 3 5" xfId="2618" xr:uid="{00000000-0005-0000-0000-0000A10B0000}"/>
    <cellStyle name="Moneda 8 4 4" xfId="2619" xr:uid="{00000000-0005-0000-0000-0000A20B0000}"/>
    <cellStyle name="Moneda 8 4 4 2" xfId="2620" xr:uid="{00000000-0005-0000-0000-0000A30B0000}"/>
    <cellStyle name="Moneda 8 4 5" xfId="2621" xr:uid="{00000000-0005-0000-0000-0000A40B0000}"/>
    <cellStyle name="Moneda 8 4 5 2" xfId="2622" xr:uid="{00000000-0005-0000-0000-0000A50B0000}"/>
    <cellStyle name="Moneda 8 4 6" xfId="2623" xr:uid="{00000000-0005-0000-0000-0000A60B0000}"/>
    <cellStyle name="Moneda 8 4 6 2" xfId="2624" xr:uid="{00000000-0005-0000-0000-0000A70B0000}"/>
    <cellStyle name="Moneda 8 4 7" xfId="2625" xr:uid="{00000000-0005-0000-0000-0000A80B0000}"/>
    <cellStyle name="Moneda 8 5" xfId="2626" xr:uid="{00000000-0005-0000-0000-0000A90B0000}"/>
    <cellStyle name="Moneda 8 5 2" xfId="2627" xr:uid="{00000000-0005-0000-0000-0000AA0B0000}"/>
    <cellStyle name="Moneda 8 5 2 2" xfId="2628" xr:uid="{00000000-0005-0000-0000-0000AB0B0000}"/>
    <cellStyle name="Moneda 8 5 2 2 2" xfId="2629" xr:uid="{00000000-0005-0000-0000-0000AC0B0000}"/>
    <cellStyle name="Moneda 8 5 2 2 2 2" xfId="2630" xr:uid="{00000000-0005-0000-0000-0000AD0B0000}"/>
    <cellStyle name="Moneda 8 5 2 2 3" xfId="2631" xr:uid="{00000000-0005-0000-0000-0000AE0B0000}"/>
    <cellStyle name="Moneda 8 5 2 2 3 2" xfId="2632" xr:uid="{00000000-0005-0000-0000-0000AF0B0000}"/>
    <cellStyle name="Moneda 8 5 2 2 4" xfId="2633" xr:uid="{00000000-0005-0000-0000-0000B00B0000}"/>
    <cellStyle name="Moneda 8 5 2 2 4 2" xfId="2634" xr:uid="{00000000-0005-0000-0000-0000B10B0000}"/>
    <cellStyle name="Moneda 8 5 2 2 5" xfId="2635" xr:uid="{00000000-0005-0000-0000-0000B20B0000}"/>
    <cellStyle name="Moneda 8 5 2 3" xfId="2636" xr:uid="{00000000-0005-0000-0000-0000B30B0000}"/>
    <cellStyle name="Moneda 8 5 2 3 2" xfId="2637" xr:uid="{00000000-0005-0000-0000-0000B40B0000}"/>
    <cellStyle name="Moneda 8 5 2 4" xfId="2638" xr:uid="{00000000-0005-0000-0000-0000B50B0000}"/>
    <cellStyle name="Moneda 8 5 2 4 2" xfId="2639" xr:uid="{00000000-0005-0000-0000-0000B60B0000}"/>
    <cellStyle name="Moneda 8 5 2 5" xfId="2640" xr:uid="{00000000-0005-0000-0000-0000B70B0000}"/>
    <cellStyle name="Moneda 8 5 2 5 2" xfId="2641" xr:uid="{00000000-0005-0000-0000-0000B80B0000}"/>
    <cellStyle name="Moneda 8 5 2 6" xfId="2642" xr:uid="{00000000-0005-0000-0000-0000B90B0000}"/>
    <cellStyle name="Moneda 8 5 3" xfId="2643" xr:uid="{00000000-0005-0000-0000-0000BA0B0000}"/>
    <cellStyle name="Moneda 8 5 3 2" xfId="2644" xr:uid="{00000000-0005-0000-0000-0000BB0B0000}"/>
    <cellStyle name="Moneda 8 5 3 2 2" xfId="2645" xr:uid="{00000000-0005-0000-0000-0000BC0B0000}"/>
    <cellStyle name="Moneda 8 5 3 3" xfId="2646" xr:uid="{00000000-0005-0000-0000-0000BD0B0000}"/>
    <cellStyle name="Moneda 8 5 3 3 2" xfId="2647" xr:uid="{00000000-0005-0000-0000-0000BE0B0000}"/>
    <cellStyle name="Moneda 8 5 3 4" xfId="2648" xr:uid="{00000000-0005-0000-0000-0000BF0B0000}"/>
    <cellStyle name="Moneda 8 5 3 4 2" xfId="2649" xr:uid="{00000000-0005-0000-0000-0000C00B0000}"/>
    <cellStyle name="Moneda 8 5 3 5" xfId="2650" xr:uid="{00000000-0005-0000-0000-0000C10B0000}"/>
    <cellStyle name="Moneda 8 5 4" xfId="2651" xr:uid="{00000000-0005-0000-0000-0000C20B0000}"/>
    <cellStyle name="Moneda 8 5 4 2" xfId="2652" xr:uid="{00000000-0005-0000-0000-0000C30B0000}"/>
    <cellStyle name="Moneda 8 5 5" xfId="2653" xr:uid="{00000000-0005-0000-0000-0000C40B0000}"/>
    <cellStyle name="Moneda 8 5 5 2" xfId="2654" xr:uid="{00000000-0005-0000-0000-0000C50B0000}"/>
    <cellStyle name="Moneda 8 5 6" xfId="2655" xr:uid="{00000000-0005-0000-0000-0000C60B0000}"/>
    <cellStyle name="Moneda 8 5 6 2" xfId="2656" xr:uid="{00000000-0005-0000-0000-0000C70B0000}"/>
    <cellStyle name="Moneda 8 5 7" xfId="2657" xr:uid="{00000000-0005-0000-0000-0000C80B0000}"/>
    <cellStyle name="Moneda 8 6" xfId="2658" xr:uid="{00000000-0005-0000-0000-0000C90B0000}"/>
    <cellStyle name="Moneda 8 6 2" xfId="2659" xr:uid="{00000000-0005-0000-0000-0000CA0B0000}"/>
    <cellStyle name="Moneda 8 6 2 2" xfId="2660" xr:uid="{00000000-0005-0000-0000-0000CB0B0000}"/>
    <cellStyle name="Moneda 8 6 2 2 2" xfId="2661" xr:uid="{00000000-0005-0000-0000-0000CC0B0000}"/>
    <cellStyle name="Moneda 8 6 2 3" xfId="2662" xr:uid="{00000000-0005-0000-0000-0000CD0B0000}"/>
    <cellStyle name="Moneda 8 6 2 3 2" xfId="2663" xr:uid="{00000000-0005-0000-0000-0000CE0B0000}"/>
    <cellStyle name="Moneda 8 6 2 4" xfId="2664" xr:uid="{00000000-0005-0000-0000-0000CF0B0000}"/>
    <cellStyle name="Moneda 8 6 2 4 2" xfId="2665" xr:uid="{00000000-0005-0000-0000-0000D00B0000}"/>
    <cellStyle name="Moneda 8 6 2 5" xfId="2666" xr:uid="{00000000-0005-0000-0000-0000D10B0000}"/>
    <cellStyle name="Moneda 8 6 3" xfId="2667" xr:uid="{00000000-0005-0000-0000-0000D20B0000}"/>
    <cellStyle name="Moneda 8 6 3 2" xfId="2668" xr:uid="{00000000-0005-0000-0000-0000D30B0000}"/>
    <cellStyle name="Moneda 8 6 4" xfId="2669" xr:uid="{00000000-0005-0000-0000-0000D40B0000}"/>
    <cellStyle name="Moneda 8 6 4 2" xfId="2670" xr:uid="{00000000-0005-0000-0000-0000D50B0000}"/>
    <cellStyle name="Moneda 8 6 5" xfId="2671" xr:uid="{00000000-0005-0000-0000-0000D60B0000}"/>
    <cellStyle name="Moneda 8 6 5 2" xfId="2672" xr:uid="{00000000-0005-0000-0000-0000D70B0000}"/>
    <cellStyle name="Moneda 8 6 6" xfId="2673" xr:uid="{00000000-0005-0000-0000-0000D80B0000}"/>
    <cellStyle name="Moneda 8 7" xfId="2674" xr:uid="{00000000-0005-0000-0000-0000D90B0000}"/>
    <cellStyle name="Moneda 8 7 2" xfId="2675" xr:uid="{00000000-0005-0000-0000-0000DA0B0000}"/>
    <cellStyle name="Moneda 8 7 2 2" xfId="2676" xr:uid="{00000000-0005-0000-0000-0000DB0B0000}"/>
    <cellStyle name="Moneda 8 7 2 2 2" xfId="3055" xr:uid="{00000000-0005-0000-0000-0000DC0B0000}"/>
    <cellStyle name="Moneda 8 7 2 3" xfId="3054" xr:uid="{00000000-0005-0000-0000-0000DD0B0000}"/>
    <cellStyle name="Moneda 8 7 3" xfId="2677" xr:uid="{00000000-0005-0000-0000-0000DE0B0000}"/>
    <cellStyle name="Moneda 8 7 3 2" xfId="2678" xr:uid="{00000000-0005-0000-0000-0000DF0B0000}"/>
    <cellStyle name="Moneda 8 7 3 2 2" xfId="3057" xr:uid="{00000000-0005-0000-0000-0000E00B0000}"/>
    <cellStyle name="Moneda 8 7 3 3" xfId="3056" xr:uid="{00000000-0005-0000-0000-0000E10B0000}"/>
    <cellStyle name="Moneda 8 7 4" xfId="2679" xr:uid="{00000000-0005-0000-0000-0000E20B0000}"/>
    <cellStyle name="Moneda 8 7 4 2" xfId="2680" xr:uid="{00000000-0005-0000-0000-0000E30B0000}"/>
    <cellStyle name="Moneda 8 7 4 2 2" xfId="3059" xr:uid="{00000000-0005-0000-0000-0000E40B0000}"/>
    <cellStyle name="Moneda 8 7 4 3" xfId="3058" xr:uid="{00000000-0005-0000-0000-0000E50B0000}"/>
    <cellStyle name="Moneda 8 7 5" xfId="2681" xr:uid="{00000000-0005-0000-0000-0000E60B0000}"/>
    <cellStyle name="Moneda 8 7 5 2" xfId="3060" xr:uid="{00000000-0005-0000-0000-0000E70B0000}"/>
    <cellStyle name="Moneda 8 7 6" xfId="3053" xr:uid="{00000000-0005-0000-0000-0000E80B0000}"/>
    <cellStyle name="Moneda 8 8" xfId="2682" xr:uid="{00000000-0005-0000-0000-0000E90B0000}"/>
    <cellStyle name="Moneda 8 8 2" xfId="2683" xr:uid="{00000000-0005-0000-0000-0000EA0B0000}"/>
    <cellStyle name="Moneda 8 8 2 2" xfId="2684" xr:uid="{00000000-0005-0000-0000-0000EB0B0000}"/>
    <cellStyle name="Moneda 8 8 3" xfId="2685" xr:uid="{00000000-0005-0000-0000-0000EC0B0000}"/>
    <cellStyle name="Moneda 8 8 3 2" xfId="2686" xr:uid="{00000000-0005-0000-0000-0000ED0B0000}"/>
    <cellStyle name="Moneda 8 8 4" xfId="2687" xr:uid="{00000000-0005-0000-0000-0000EE0B0000}"/>
    <cellStyle name="Moneda 8 8 4 2" xfId="2688" xr:uid="{00000000-0005-0000-0000-0000EF0B0000}"/>
    <cellStyle name="Moneda 8 8 5" xfId="2689" xr:uid="{00000000-0005-0000-0000-0000F00B0000}"/>
    <cellStyle name="Moneda 8 9" xfId="2690" xr:uid="{00000000-0005-0000-0000-0000F10B0000}"/>
    <cellStyle name="Moneda 8 9 2" xfId="2691" xr:uid="{00000000-0005-0000-0000-0000F20B0000}"/>
    <cellStyle name="Moneda 9" xfId="2692" xr:uid="{00000000-0005-0000-0000-0000F30B0000}"/>
    <cellStyle name="Moneda 9 10" xfId="2693" xr:uid="{00000000-0005-0000-0000-0000F40B0000}"/>
    <cellStyle name="Moneda 9 11" xfId="2694" xr:uid="{00000000-0005-0000-0000-0000F50B0000}"/>
    <cellStyle name="Moneda 9 2" xfId="2695" xr:uid="{00000000-0005-0000-0000-0000F60B0000}"/>
    <cellStyle name="Moneda 9 2 2" xfId="2696" xr:uid="{00000000-0005-0000-0000-0000F70B0000}"/>
    <cellStyle name="Moneda 9 2 2 2" xfId="2697" xr:uid="{00000000-0005-0000-0000-0000F80B0000}"/>
    <cellStyle name="Moneda 9 2 2 2 2" xfId="2698" xr:uid="{00000000-0005-0000-0000-0000F90B0000}"/>
    <cellStyle name="Moneda 9 2 2 2 2 2" xfId="2699" xr:uid="{00000000-0005-0000-0000-0000FA0B0000}"/>
    <cellStyle name="Moneda 9 2 2 2 3" xfId="2700" xr:uid="{00000000-0005-0000-0000-0000FB0B0000}"/>
    <cellStyle name="Moneda 9 2 2 2 3 2" xfId="2701" xr:uid="{00000000-0005-0000-0000-0000FC0B0000}"/>
    <cellStyle name="Moneda 9 2 2 2 4" xfId="2702" xr:uid="{00000000-0005-0000-0000-0000FD0B0000}"/>
    <cellStyle name="Moneda 9 2 2 2 4 2" xfId="2703" xr:uid="{00000000-0005-0000-0000-0000FE0B0000}"/>
    <cellStyle name="Moneda 9 2 2 2 5" xfId="2704" xr:uid="{00000000-0005-0000-0000-0000FF0B0000}"/>
    <cellStyle name="Moneda 9 2 2 3" xfId="2705" xr:uid="{00000000-0005-0000-0000-0000000C0000}"/>
    <cellStyle name="Moneda 9 2 2 3 2" xfId="2706" xr:uid="{00000000-0005-0000-0000-0000010C0000}"/>
    <cellStyle name="Moneda 9 2 2 4" xfId="2707" xr:uid="{00000000-0005-0000-0000-0000020C0000}"/>
    <cellStyle name="Moneda 9 2 2 4 2" xfId="2708" xr:uid="{00000000-0005-0000-0000-0000030C0000}"/>
    <cellStyle name="Moneda 9 2 2 5" xfId="2709" xr:uid="{00000000-0005-0000-0000-0000040C0000}"/>
    <cellStyle name="Moneda 9 2 2 5 2" xfId="2710" xr:uid="{00000000-0005-0000-0000-0000050C0000}"/>
    <cellStyle name="Moneda 9 2 2 6" xfId="2711" xr:uid="{00000000-0005-0000-0000-0000060C0000}"/>
    <cellStyle name="Moneda 9 2 3" xfId="2712" xr:uid="{00000000-0005-0000-0000-0000070C0000}"/>
    <cellStyle name="Moneda 9 2 3 2" xfId="2713" xr:uid="{00000000-0005-0000-0000-0000080C0000}"/>
    <cellStyle name="Moneda 9 2 3 2 2" xfId="2714" xr:uid="{00000000-0005-0000-0000-0000090C0000}"/>
    <cellStyle name="Moneda 9 2 3 3" xfId="2715" xr:uid="{00000000-0005-0000-0000-00000A0C0000}"/>
    <cellStyle name="Moneda 9 2 3 3 2" xfId="2716" xr:uid="{00000000-0005-0000-0000-00000B0C0000}"/>
    <cellStyle name="Moneda 9 2 3 4" xfId="2717" xr:uid="{00000000-0005-0000-0000-00000C0C0000}"/>
    <cellStyle name="Moneda 9 2 3 4 2" xfId="2718" xr:uid="{00000000-0005-0000-0000-00000D0C0000}"/>
    <cellStyle name="Moneda 9 2 3 5" xfId="2719" xr:uid="{00000000-0005-0000-0000-00000E0C0000}"/>
    <cellStyle name="Moneda 9 2 4" xfId="2720" xr:uid="{00000000-0005-0000-0000-00000F0C0000}"/>
    <cellStyle name="Moneda 9 2 4 2" xfId="2721" xr:uid="{00000000-0005-0000-0000-0000100C0000}"/>
    <cellStyle name="Moneda 9 2 5" xfId="2722" xr:uid="{00000000-0005-0000-0000-0000110C0000}"/>
    <cellStyle name="Moneda 9 2 5 2" xfId="2723" xr:uid="{00000000-0005-0000-0000-0000120C0000}"/>
    <cellStyle name="Moneda 9 2 6" xfId="2724" xr:uid="{00000000-0005-0000-0000-0000130C0000}"/>
    <cellStyle name="Moneda 9 2 6 2" xfId="2725" xr:uid="{00000000-0005-0000-0000-0000140C0000}"/>
    <cellStyle name="Moneda 9 2 7" xfId="2726" xr:uid="{00000000-0005-0000-0000-0000150C0000}"/>
    <cellStyle name="Moneda 9 2 8" xfId="2727" xr:uid="{00000000-0005-0000-0000-0000160C0000}"/>
    <cellStyle name="Moneda 9 3" xfId="2728" xr:uid="{00000000-0005-0000-0000-0000170C0000}"/>
    <cellStyle name="Moneda 9 3 2" xfId="2729" xr:uid="{00000000-0005-0000-0000-0000180C0000}"/>
    <cellStyle name="Moneda 9 3 2 2" xfId="2730" xr:uid="{00000000-0005-0000-0000-0000190C0000}"/>
    <cellStyle name="Moneda 9 3 2 2 2" xfId="2731" xr:uid="{00000000-0005-0000-0000-00001A0C0000}"/>
    <cellStyle name="Moneda 9 3 2 2 2 2" xfId="2732" xr:uid="{00000000-0005-0000-0000-00001B0C0000}"/>
    <cellStyle name="Moneda 9 3 2 2 3" xfId="2733" xr:uid="{00000000-0005-0000-0000-00001C0C0000}"/>
    <cellStyle name="Moneda 9 3 2 2 3 2" xfId="2734" xr:uid="{00000000-0005-0000-0000-00001D0C0000}"/>
    <cellStyle name="Moneda 9 3 2 2 4" xfId="2735" xr:uid="{00000000-0005-0000-0000-00001E0C0000}"/>
    <cellStyle name="Moneda 9 3 2 2 4 2" xfId="2736" xr:uid="{00000000-0005-0000-0000-00001F0C0000}"/>
    <cellStyle name="Moneda 9 3 2 2 5" xfId="2737" xr:uid="{00000000-0005-0000-0000-0000200C0000}"/>
    <cellStyle name="Moneda 9 3 2 3" xfId="2738" xr:uid="{00000000-0005-0000-0000-0000210C0000}"/>
    <cellStyle name="Moneda 9 3 2 3 2" xfId="2739" xr:uid="{00000000-0005-0000-0000-0000220C0000}"/>
    <cellStyle name="Moneda 9 3 2 4" xfId="2740" xr:uid="{00000000-0005-0000-0000-0000230C0000}"/>
    <cellStyle name="Moneda 9 3 2 4 2" xfId="2741" xr:uid="{00000000-0005-0000-0000-0000240C0000}"/>
    <cellStyle name="Moneda 9 3 2 5" xfId="2742" xr:uid="{00000000-0005-0000-0000-0000250C0000}"/>
    <cellStyle name="Moneda 9 3 2 5 2" xfId="2743" xr:uid="{00000000-0005-0000-0000-0000260C0000}"/>
    <cellStyle name="Moneda 9 3 2 6" xfId="2744" xr:uid="{00000000-0005-0000-0000-0000270C0000}"/>
    <cellStyle name="Moneda 9 3 3" xfId="2745" xr:uid="{00000000-0005-0000-0000-0000280C0000}"/>
    <cellStyle name="Moneda 9 3 3 2" xfId="2746" xr:uid="{00000000-0005-0000-0000-0000290C0000}"/>
    <cellStyle name="Moneda 9 3 3 2 2" xfId="2747" xr:uid="{00000000-0005-0000-0000-00002A0C0000}"/>
    <cellStyle name="Moneda 9 3 3 3" xfId="2748" xr:uid="{00000000-0005-0000-0000-00002B0C0000}"/>
    <cellStyle name="Moneda 9 3 3 3 2" xfId="2749" xr:uid="{00000000-0005-0000-0000-00002C0C0000}"/>
    <cellStyle name="Moneda 9 3 3 4" xfId="2750" xr:uid="{00000000-0005-0000-0000-00002D0C0000}"/>
    <cellStyle name="Moneda 9 3 3 4 2" xfId="2751" xr:uid="{00000000-0005-0000-0000-00002E0C0000}"/>
    <cellStyle name="Moneda 9 3 3 5" xfId="2752" xr:uid="{00000000-0005-0000-0000-00002F0C0000}"/>
    <cellStyle name="Moneda 9 3 4" xfId="2753" xr:uid="{00000000-0005-0000-0000-0000300C0000}"/>
    <cellStyle name="Moneda 9 3 4 2" xfId="2754" xr:uid="{00000000-0005-0000-0000-0000310C0000}"/>
    <cellStyle name="Moneda 9 3 5" xfId="2755" xr:uid="{00000000-0005-0000-0000-0000320C0000}"/>
    <cellStyle name="Moneda 9 3 5 2" xfId="2756" xr:uid="{00000000-0005-0000-0000-0000330C0000}"/>
    <cellStyle name="Moneda 9 3 6" xfId="2757" xr:uid="{00000000-0005-0000-0000-0000340C0000}"/>
    <cellStyle name="Moneda 9 3 6 2" xfId="2758" xr:uid="{00000000-0005-0000-0000-0000350C0000}"/>
    <cellStyle name="Moneda 9 3 7" xfId="2759" xr:uid="{00000000-0005-0000-0000-0000360C0000}"/>
    <cellStyle name="Moneda 9 4" xfId="2760" xr:uid="{00000000-0005-0000-0000-0000370C0000}"/>
    <cellStyle name="Moneda 9 4 2" xfId="2761" xr:uid="{00000000-0005-0000-0000-0000380C0000}"/>
    <cellStyle name="Moneda 9 4 2 2" xfId="2762" xr:uid="{00000000-0005-0000-0000-0000390C0000}"/>
    <cellStyle name="Moneda 9 4 2 2 2" xfId="2763" xr:uid="{00000000-0005-0000-0000-00003A0C0000}"/>
    <cellStyle name="Moneda 9 4 2 2 2 2" xfId="2764" xr:uid="{00000000-0005-0000-0000-00003B0C0000}"/>
    <cellStyle name="Moneda 9 4 2 2 3" xfId="2765" xr:uid="{00000000-0005-0000-0000-00003C0C0000}"/>
    <cellStyle name="Moneda 9 4 2 2 3 2" xfId="2766" xr:uid="{00000000-0005-0000-0000-00003D0C0000}"/>
    <cellStyle name="Moneda 9 4 2 2 4" xfId="2767" xr:uid="{00000000-0005-0000-0000-00003E0C0000}"/>
    <cellStyle name="Moneda 9 4 2 2 4 2" xfId="2768" xr:uid="{00000000-0005-0000-0000-00003F0C0000}"/>
    <cellStyle name="Moneda 9 4 2 2 5" xfId="2769" xr:uid="{00000000-0005-0000-0000-0000400C0000}"/>
    <cellStyle name="Moneda 9 4 2 3" xfId="2770" xr:uid="{00000000-0005-0000-0000-0000410C0000}"/>
    <cellStyle name="Moneda 9 4 2 3 2" xfId="2771" xr:uid="{00000000-0005-0000-0000-0000420C0000}"/>
    <cellStyle name="Moneda 9 4 2 4" xfId="2772" xr:uid="{00000000-0005-0000-0000-0000430C0000}"/>
    <cellStyle name="Moneda 9 4 2 4 2" xfId="2773" xr:uid="{00000000-0005-0000-0000-0000440C0000}"/>
    <cellStyle name="Moneda 9 4 2 5" xfId="2774" xr:uid="{00000000-0005-0000-0000-0000450C0000}"/>
    <cellStyle name="Moneda 9 4 2 5 2" xfId="2775" xr:uid="{00000000-0005-0000-0000-0000460C0000}"/>
    <cellStyle name="Moneda 9 4 2 6" xfId="2776" xr:uid="{00000000-0005-0000-0000-0000470C0000}"/>
    <cellStyle name="Moneda 9 4 3" xfId="2777" xr:uid="{00000000-0005-0000-0000-0000480C0000}"/>
    <cellStyle name="Moneda 9 4 3 2" xfId="2778" xr:uid="{00000000-0005-0000-0000-0000490C0000}"/>
    <cellStyle name="Moneda 9 4 3 2 2" xfId="2779" xr:uid="{00000000-0005-0000-0000-00004A0C0000}"/>
    <cellStyle name="Moneda 9 4 3 3" xfId="2780" xr:uid="{00000000-0005-0000-0000-00004B0C0000}"/>
    <cellStyle name="Moneda 9 4 3 3 2" xfId="2781" xr:uid="{00000000-0005-0000-0000-00004C0C0000}"/>
    <cellStyle name="Moneda 9 4 3 4" xfId="2782" xr:uid="{00000000-0005-0000-0000-00004D0C0000}"/>
    <cellStyle name="Moneda 9 4 3 4 2" xfId="2783" xr:uid="{00000000-0005-0000-0000-00004E0C0000}"/>
    <cellStyle name="Moneda 9 4 3 5" xfId="2784" xr:uid="{00000000-0005-0000-0000-00004F0C0000}"/>
    <cellStyle name="Moneda 9 4 4" xfId="2785" xr:uid="{00000000-0005-0000-0000-0000500C0000}"/>
    <cellStyle name="Moneda 9 4 4 2" xfId="2786" xr:uid="{00000000-0005-0000-0000-0000510C0000}"/>
    <cellStyle name="Moneda 9 4 5" xfId="2787" xr:uid="{00000000-0005-0000-0000-0000520C0000}"/>
    <cellStyle name="Moneda 9 4 5 2" xfId="2788" xr:uid="{00000000-0005-0000-0000-0000530C0000}"/>
    <cellStyle name="Moneda 9 4 6" xfId="2789" xr:uid="{00000000-0005-0000-0000-0000540C0000}"/>
    <cellStyle name="Moneda 9 4 6 2" xfId="2790" xr:uid="{00000000-0005-0000-0000-0000550C0000}"/>
    <cellStyle name="Moneda 9 4 7" xfId="2791" xr:uid="{00000000-0005-0000-0000-0000560C0000}"/>
    <cellStyle name="Moneda 9 5" xfId="2792" xr:uid="{00000000-0005-0000-0000-0000570C0000}"/>
    <cellStyle name="Moneda 9 5 2" xfId="2793" xr:uid="{00000000-0005-0000-0000-0000580C0000}"/>
    <cellStyle name="Moneda 9 5 2 2" xfId="2794" xr:uid="{00000000-0005-0000-0000-0000590C0000}"/>
    <cellStyle name="Moneda 9 5 2 2 2" xfId="2795" xr:uid="{00000000-0005-0000-0000-00005A0C0000}"/>
    <cellStyle name="Moneda 9 5 2 3" xfId="2796" xr:uid="{00000000-0005-0000-0000-00005B0C0000}"/>
    <cellStyle name="Moneda 9 5 2 3 2" xfId="2797" xr:uid="{00000000-0005-0000-0000-00005C0C0000}"/>
    <cellStyle name="Moneda 9 5 2 4" xfId="2798" xr:uid="{00000000-0005-0000-0000-00005D0C0000}"/>
    <cellStyle name="Moneda 9 5 2 4 2" xfId="2799" xr:uid="{00000000-0005-0000-0000-00005E0C0000}"/>
    <cellStyle name="Moneda 9 5 2 5" xfId="2800" xr:uid="{00000000-0005-0000-0000-00005F0C0000}"/>
    <cellStyle name="Moneda 9 5 3" xfId="2801" xr:uid="{00000000-0005-0000-0000-0000600C0000}"/>
    <cellStyle name="Moneda 9 5 3 2" xfId="2802" xr:uid="{00000000-0005-0000-0000-0000610C0000}"/>
    <cellStyle name="Moneda 9 5 4" xfId="2803" xr:uid="{00000000-0005-0000-0000-0000620C0000}"/>
    <cellStyle name="Moneda 9 5 4 2" xfId="2804" xr:uid="{00000000-0005-0000-0000-0000630C0000}"/>
    <cellStyle name="Moneda 9 5 5" xfId="2805" xr:uid="{00000000-0005-0000-0000-0000640C0000}"/>
    <cellStyle name="Moneda 9 5 5 2" xfId="2806" xr:uid="{00000000-0005-0000-0000-0000650C0000}"/>
    <cellStyle name="Moneda 9 5 6" xfId="2807" xr:uid="{00000000-0005-0000-0000-0000660C0000}"/>
    <cellStyle name="Moneda 9 6" xfId="2808" xr:uid="{00000000-0005-0000-0000-0000670C0000}"/>
    <cellStyle name="Moneda 9 6 2" xfId="2809" xr:uid="{00000000-0005-0000-0000-0000680C0000}"/>
    <cellStyle name="Moneda 9 6 2 2" xfId="2810" xr:uid="{00000000-0005-0000-0000-0000690C0000}"/>
    <cellStyle name="Moneda 9 6 3" xfId="2811" xr:uid="{00000000-0005-0000-0000-00006A0C0000}"/>
    <cellStyle name="Moneda 9 6 3 2" xfId="2812" xr:uid="{00000000-0005-0000-0000-00006B0C0000}"/>
    <cellStyle name="Moneda 9 6 4" xfId="2813" xr:uid="{00000000-0005-0000-0000-00006C0C0000}"/>
    <cellStyle name="Moneda 9 6 4 2" xfId="2814" xr:uid="{00000000-0005-0000-0000-00006D0C0000}"/>
    <cellStyle name="Moneda 9 6 5" xfId="2815" xr:uid="{00000000-0005-0000-0000-00006E0C0000}"/>
    <cellStyle name="Moneda 9 7" xfId="2816" xr:uid="{00000000-0005-0000-0000-00006F0C0000}"/>
    <cellStyle name="Moneda 9 7 2" xfId="2817" xr:uid="{00000000-0005-0000-0000-0000700C0000}"/>
    <cellStyle name="Moneda 9 8" xfId="2818" xr:uid="{00000000-0005-0000-0000-0000710C0000}"/>
    <cellStyle name="Moneda 9 8 2" xfId="2819" xr:uid="{00000000-0005-0000-0000-0000720C0000}"/>
    <cellStyle name="Moneda 9 9" xfId="2820" xr:uid="{00000000-0005-0000-0000-0000730C0000}"/>
    <cellStyle name="Moneda 9 9 2" xfId="2821" xr:uid="{00000000-0005-0000-0000-0000740C0000}"/>
    <cellStyle name="Neutral 2" xfId="2822" xr:uid="{00000000-0005-0000-0000-0000750C0000}"/>
    <cellStyle name="Normal" xfId="0" builtinId="0"/>
    <cellStyle name="Normal 2" xfId="2823" xr:uid="{00000000-0005-0000-0000-0000770C0000}"/>
    <cellStyle name="Normal 2 10" xfId="2824" xr:uid="{00000000-0005-0000-0000-0000780C0000}"/>
    <cellStyle name="Normal 2 2" xfId="2825" xr:uid="{00000000-0005-0000-0000-0000790C0000}"/>
    <cellStyle name="Normal 2 2 2" xfId="2826" xr:uid="{00000000-0005-0000-0000-00007A0C0000}"/>
    <cellStyle name="Normal 2 3" xfId="2827" xr:uid="{00000000-0005-0000-0000-00007B0C0000}"/>
    <cellStyle name="Normal 2 3 2" xfId="2828" xr:uid="{00000000-0005-0000-0000-00007C0C0000}"/>
    <cellStyle name="Normal 2 4" xfId="2829" xr:uid="{00000000-0005-0000-0000-00007D0C0000}"/>
    <cellStyle name="Normal 3" xfId="2830" xr:uid="{00000000-0005-0000-0000-00007E0C0000}"/>
    <cellStyle name="Normal 3 2" xfId="2831" xr:uid="{00000000-0005-0000-0000-00007F0C0000}"/>
    <cellStyle name="Normal 3 2 2" xfId="2832" xr:uid="{00000000-0005-0000-0000-0000800C0000}"/>
    <cellStyle name="Normal 3 2 2 2" xfId="2833" xr:uid="{00000000-0005-0000-0000-0000810C0000}"/>
    <cellStyle name="Normal 3 2 3" xfId="2834" xr:uid="{00000000-0005-0000-0000-0000820C0000}"/>
    <cellStyle name="Normal 3 3" xfId="2835" xr:uid="{00000000-0005-0000-0000-0000830C0000}"/>
    <cellStyle name="Normal 3 4" xfId="2836" xr:uid="{00000000-0005-0000-0000-0000840C0000}"/>
    <cellStyle name="Normal 3 5" xfId="2837" xr:uid="{00000000-0005-0000-0000-0000850C0000}"/>
    <cellStyle name="Normal 3_CADENA DE VALOR" xfId="2838" xr:uid="{00000000-0005-0000-0000-0000860C0000}"/>
    <cellStyle name="Normal 4" xfId="2839" xr:uid="{00000000-0005-0000-0000-0000870C0000}"/>
    <cellStyle name="Normal 4 2" xfId="2840" xr:uid="{00000000-0005-0000-0000-0000880C0000}"/>
    <cellStyle name="Normal 5" xfId="2841" xr:uid="{00000000-0005-0000-0000-0000890C0000}"/>
    <cellStyle name="Normal 6 2" xfId="2842" xr:uid="{00000000-0005-0000-0000-00008A0C0000}"/>
    <cellStyle name="Normal_CADENA DE VALOR" xfId="2843" xr:uid="{00000000-0005-0000-0000-00008B0C0000}"/>
    <cellStyle name="Numeric" xfId="2844" xr:uid="{00000000-0005-0000-0000-00008C0C0000}"/>
    <cellStyle name="NumericWithBorder" xfId="2845" xr:uid="{00000000-0005-0000-0000-00008D0C0000}"/>
    <cellStyle name="NumericWithBorder 2" xfId="2846" xr:uid="{00000000-0005-0000-0000-00008E0C0000}"/>
    <cellStyle name="NumericWithBorder 2 2" xfId="2847" xr:uid="{00000000-0005-0000-0000-00008F0C0000}"/>
    <cellStyle name="NumericWithBorder 2 3" xfId="2848" xr:uid="{00000000-0005-0000-0000-0000900C0000}"/>
    <cellStyle name="NumericWithBorder 2 4" xfId="2849" xr:uid="{00000000-0005-0000-0000-0000910C0000}"/>
    <cellStyle name="NumericWithBorder 3" xfId="2850" xr:uid="{00000000-0005-0000-0000-0000920C0000}"/>
    <cellStyle name="NumericWithBorder 4" xfId="2851" xr:uid="{00000000-0005-0000-0000-0000930C0000}"/>
    <cellStyle name="NumericWithBorder 5" xfId="2852" xr:uid="{00000000-0005-0000-0000-0000940C0000}"/>
    <cellStyle name="Percent" xfId="2853" xr:uid="{00000000-0005-0000-0000-0000950C0000}"/>
    <cellStyle name="Percent 2" xfId="2854" xr:uid="{00000000-0005-0000-0000-0000960C0000}"/>
    <cellStyle name="Percent 2 2" xfId="2855" xr:uid="{00000000-0005-0000-0000-0000970C0000}"/>
    <cellStyle name="Porcentaje" xfId="2856" builtinId="5"/>
    <cellStyle name="Porcentaje 2" xfId="2857" xr:uid="{00000000-0005-0000-0000-0000990C0000}"/>
    <cellStyle name="Porcentaje 2 2" xfId="2858" xr:uid="{00000000-0005-0000-0000-00009A0C0000}"/>
    <cellStyle name="Porcentaje 3" xfId="2859" xr:uid="{00000000-0005-0000-0000-00009B0C0000}"/>
    <cellStyle name="Porcentaje 3 2" xfId="2860" xr:uid="{00000000-0005-0000-0000-00009C0C0000}"/>
    <cellStyle name="Porcentaje 3 2 2" xfId="3061" xr:uid="{00000000-0005-0000-0000-00009D0C0000}"/>
    <cellStyle name="Porcentaje 4" xfId="2861" xr:uid="{00000000-0005-0000-0000-00009E0C0000}"/>
    <cellStyle name="Porcentaje 4 2" xfId="3062" xr:uid="{00000000-0005-0000-0000-00009F0C0000}"/>
    <cellStyle name="Porcentaje 5" xfId="3153" xr:uid="{00000000-0005-0000-0000-0000A00C0000}"/>
    <cellStyle name="Porcentaje 6" xfId="3065" xr:uid="{00000000-0005-0000-0000-0000A10C0000}"/>
    <cellStyle name="Porcentual 2" xfId="2862" xr:uid="{00000000-0005-0000-0000-0000A20C0000}"/>
    <cellStyle name="Porcentual 2 2" xfId="2863" xr:uid="{00000000-0005-0000-0000-0000A30C0000}"/>
    <cellStyle name="Porcentual 2 2 2" xfId="2864" xr:uid="{00000000-0005-0000-0000-0000A40C0000}"/>
    <cellStyle name="Porcentual 2 3" xfId="2865" xr:uid="{00000000-0005-0000-0000-0000A50C0000}"/>
    <cellStyle name="Porcentual 2 3 2" xfId="2866" xr:uid="{00000000-0005-0000-0000-0000A60C0000}"/>
    <cellStyle name="Porcentual 3" xfId="2867" xr:uid="{00000000-0005-0000-0000-0000A70C0000}"/>
  </cellStyles>
  <dxfs count="1">
    <dxf>
      <font>
        <color rgb="FF9C0006"/>
      </font>
      <fill>
        <patternFill>
          <bgColor rgb="FFFFC7CE"/>
        </patternFill>
      </fill>
    </dxf>
  </dxfs>
  <tableStyles count="0" defaultTableStyle="TableStyleMedium9"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816665</xdr:colOff>
      <xdr:row>1</xdr:row>
      <xdr:rowOff>60699</xdr:rowOff>
    </xdr:from>
    <xdr:to>
      <xdr:col>3</xdr:col>
      <xdr:colOff>963622</xdr:colOff>
      <xdr:row>3</xdr:row>
      <xdr:rowOff>234161</xdr:rowOff>
    </xdr:to>
    <xdr:pic>
      <xdr:nvPicPr>
        <xdr:cNvPr id="1193" name="Imagen 3">
          <a:extLst>
            <a:ext uri="{FF2B5EF4-FFF2-40B4-BE49-F238E27FC236}">
              <a16:creationId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65" y="392003"/>
          <a:ext cx="2528207" cy="836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7870</xdr:colOff>
      <xdr:row>0</xdr:row>
      <xdr:rowOff>0</xdr:rowOff>
    </xdr:from>
    <xdr:to>
      <xdr:col>2</xdr:col>
      <xdr:colOff>650335</xdr:colOff>
      <xdr:row>2</xdr:row>
      <xdr:rowOff>27946</xdr:rowOff>
    </xdr:to>
    <xdr:pic>
      <xdr:nvPicPr>
        <xdr:cNvPr id="28321" name="Imagen 3">
          <a:extLst>
            <a:ext uri="{FF2B5EF4-FFF2-40B4-BE49-F238E27FC236}">
              <a16:creationId xmlns:a16="http://schemas.microsoft.com/office/drawing/2014/main" id="{00000000-0008-0000-0100-0000A16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0" y="0"/>
          <a:ext cx="1504641" cy="50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54046</xdr:colOff>
      <xdr:row>0</xdr:row>
      <xdr:rowOff>183816</xdr:rowOff>
    </xdr:from>
    <xdr:to>
      <xdr:col>2</xdr:col>
      <xdr:colOff>1353552</xdr:colOff>
      <xdr:row>2</xdr:row>
      <xdr:rowOff>117056</xdr:rowOff>
    </xdr:to>
    <xdr:pic>
      <xdr:nvPicPr>
        <xdr:cNvPr id="10895" name="Imagen 2">
          <a:extLst>
            <a:ext uri="{FF2B5EF4-FFF2-40B4-BE49-F238E27FC236}">
              <a16:creationId xmlns:a16="http://schemas.microsoft.com/office/drawing/2014/main" id="{00000000-0008-0000-0200-00008F2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46" y="183816"/>
          <a:ext cx="3221217" cy="668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161746</xdr:colOff>
      <xdr:row>0</xdr:row>
      <xdr:rowOff>179717</xdr:rowOff>
    </xdr:from>
    <xdr:to>
      <xdr:col>3</xdr:col>
      <xdr:colOff>682926</xdr:colOff>
      <xdr:row>2</xdr:row>
      <xdr:rowOff>467265</xdr:rowOff>
    </xdr:to>
    <xdr:pic>
      <xdr:nvPicPr>
        <xdr:cNvPr id="2" name="Imagen 3">
          <a:extLst>
            <a:ext uri="{FF2B5EF4-FFF2-40B4-BE49-F238E27FC236}">
              <a16:creationId xmlns:a16="http://schemas.microsoft.com/office/drawing/2014/main" id="{2D97A18D-6030-4960-BBAF-438468651E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46" y="179717"/>
          <a:ext cx="2875472" cy="1150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293916</xdr:colOff>
      <xdr:row>0</xdr:row>
      <xdr:rowOff>0</xdr:rowOff>
    </xdr:from>
    <xdr:to>
      <xdr:col>1</xdr:col>
      <xdr:colOff>337458</xdr:colOff>
      <xdr:row>2</xdr:row>
      <xdr:rowOff>12864</xdr:rowOff>
    </xdr:to>
    <xdr:pic>
      <xdr:nvPicPr>
        <xdr:cNvPr id="29844" name="Imagen 1">
          <a:extLst>
            <a:ext uri="{FF2B5EF4-FFF2-40B4-BE49-F238E27FC236}">
              <a16:creationId xmlns:a16="http://schemas.microsoft.com/office/drawing/2014/main" id="{00000000-0008-0000-0400-0000947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916" y="0"/>
          <a:ext cx="1197428" cy="3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3/ENERO/PLAN%20DE%20ACCI&#211;N/ARCHIVOS%20DE%20TERRI/12-PA-7780-DIC-2022_11012023_AFG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0">
          <cell r="CC10">
            <v>2</v>
          </cell>
          <cell r="CJ10">
            <v>0</v>
          </cell>
        </row>
        <row r="11">
          <cell r="CC11">
            <v>-3504800</v>
          </cell>
          <cell r="CJ11">
            <v>522313000</v>
          </cell>
        </row>
        <row r="12">
          <cell r="CJ12">
            <v>0</v>
          </cell>
        </row>
        <row r="13">
          <cell r="CJ13">
            <v>0</v>
          </cell>
        </row>
        <row r="14">
          <cell r="CJ14">
            <v>0</v>
          </cell>
        </row>
        <row r="15">
          <cell r="CC15">
            <v>2</v>
          </cell>
          <cell r="CJ15">
            <v>0</v>
          </cell>
        </row>
        <row r="16">
          <cell r="CC16">
            <v>-3504800</v>
          </cell>
          <cell r="CJ16">
            <v>0</v>
          </cell>
        </row>
        <row r="17">
          <cell r="CJ17">
            <v>1</v>
          </cell>
        </row>
        <row r="18">
          <cell r="CJ18">
            <v>0</v>
          </cell>
        </row>
        <row r="19">
          <cell r="CJ19">
            <v>0</v>
          </cell>
        </row>
        <row r="20">
          <cell r="CJ20">
            <v>0</v>
          </cell>
        </row>
        <row r="21">
          <cell r="CJ21">
            <v>0</v>
          </cell>
        </row>
        <row r="22">
          <cell r="CJ22">
            <v>1</v>
          </cell>
        </row>
        <row r="23">
          <cell r="CC23">
            <v>0</v>
          </cell>
          <cell r="CJ23">
            <v>451088500</v>
          </cell>
        </row>
        <row r="24">
          <cell r="CJ24">
            <v>100</v>
          </cell>
        </row>
        <row r="25">
          <cell r="CC25">
            <v>-5419200</v>
          </cell>
          <cell r="CJ25">
            <v>304507000</v>
          </cell>
        </row>
        <row r="26">
          <cell r="CJ26">
            <v>0</v>
          </cell>
        </row>
        <row r="27">
          <cell r="CC27">
            <v>0</v>
          </cell>
          <cell r="CJ27">
            <v>0</v>
          </cell>
        </row>
        <row r="28">
          <cell r="CJ28">
            <v>0</v>
          </cell>
        </row>
        <row r="29">
          <cell r="CC29">
            <v>0</v>
          </cell>
          <cell r="CJ29">
            <v>100</v>
          </cell>
        </row>
        <row r="30">
          <cell r="CC30">
            <v>-5419200</v>
          </cell>
          <cell r="CJ30">
            <v>276824540</v>
          </cell>
        </row>
        <row r="31">
          <cell r="CJ31">
            <v>52</v>
          </cell>
        </row>
        <row r="32">
          <cell r="CC32">
            <v>2305846</v>
          </cell>
          <cell r="CJ32">
            <v>788407000</v>
          </cell>
        </row>
        <row r="33">
          <cell r="CJ33">
            <v>0</v>
          </cell>
        </row>
        <row r="34">
          <cell r="CC34">
            <v>0</v>
          </cell>
          <cell r="CJ34">
            <v>0</v>
          </cell>
        </row>
        <row r="35">
          <cell r="CJ35">
            <v>0</v>
          </cell>
        </row>
        <row r="36">
          <cell r="CC36">
            <v>0</v>
          </cell>
          <cell r="CJ36">
            <v>52</v>
          </cell>
        </row>
        <row r="37">
          <cell r="CC37">
            <v>2305846</v>
          </cell>
          <cell r="CJ37">
            <v>694768130</v>
          </cell>
        </row>
        <row r="38">
          <cell r="CI38">
            <v>9.9999999999999992E-2</v>
          </cell>
          <cell r="CJ38">
            <v>0</v>
          </cell>
          <cell r="EW38" t="str">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ell>
        </row>
        <row r="39">
          <cell r="CC39">
            <v>959667</v>
          </cell>
          <cell r="CJ39">
            <v>0</v>
          </cell>
        </row>
        <row r="40">
          <cell r="CJ40">
            <v>0</v>
          </cell>
        </row>
        <row r="41">
          <cell r="CC41">
            <v>0</v>
          </cell>
          <cell r="CJ41">
            <v>0</v>
          </cell>
        </row>
        <row r="42">
          <cell r="CJ42">
            <v>0</v>
          </cell>
        </row>
        <row r="43">
          <cell r="CC43">
            <v>0</v>
          </cell>
          <cell r="CJ43">
            <v>0</v>
          </cell>
        </row>
        <row r="44">
          <cell r="CC44">
            <v>959667</v>
          </cell>
          <cell r="CJ44">
            <v>0</v>
          </cell>
        </row>
        <row r="45">
          <cell r="CJ45">
            <v>240</v>
          </cell>
          <cell r="EW45" t="str">
            <v>En 2022, se suscribieron acuerdos  en 561.6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
En 2021, se suscribieron acuerdos que corresponden 200ha con PSA de regulación y calidad hídrica para la preservación y restauración de áreas y ecosistemas estratégicos en la Localidad de Usme.Se inició con la implementación del programa de Pago por Servicios Ambientales en la Cuenca Curubital de la Localidad de Usme, enfocado a los sistemas de abastecimiento de acueductos veredales que abastecen de agua a las Veredas Curubital y Arrayanes.</v>
          </cell>
        </row>
        <row r="46">
          <cell r="CC46">
            <v>-464333</v>
          </cell>
          <cell r="CJ46">
            <v>2243507000</v>
          </cell>
        </row>
        <row r="47">
          <cell r="CJ47">
            <v>0</v>
          </cell>
        </row>
        <row r="48">
          <cell r="CC48">
            <v>0</v>
          </cell>
          <cell r="CJ48">
            <v>0</v>
          </cell>
        </row>
        <row r="49">
          <cell r="CC49">
            <v>0</v>
          </cell>
          <cell r="CJ49">
            <v>0</v>
          </cell>
        </row>
        <row r="50">
          <cell r="CC50">
            <v>0</v>
          </cell>
          <cell r="CJ50">
            <v>240</v>
          </cell>
        </row>
        <row r="51">
          <cell r="CC51">
            <v>-464333</v>
          </cell>
          <cell r="CJ51">
            <v>1512858720</v>
          </cell>
        </row>
        <row r="52">
          <cell r="CC52">
            <v>-6122820</v>
          </cell>
          <cell r="CJ52">
            <v>2484451390</v>
          </cell>
        </row>
        <row r="53">
          <cell r="CC53">
            <v>0</v>
          </cell>
          <cell r="CJ53">
            <v>0</v>
          </cell>
        </row>
        <row r="54">
          <cell r="CC54">
            <v>-6122820</v>
          </cell>
          <cell r="CJ54">
            <v>2484451390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F20"/>
  <sheetViews>
    <sheetView tabSelected="1" topLeftCell="A10" zoomScale="59" zoomScaleNormal="59" workbookViewId="0">
      <selection activeCell="A17" sqref="A17:I17"/>
    </sheetView>
  </sheetViews>
  <sheetFormatPr baseColWidth="10" defaultColWidth="10.85546875" defaultRowHeight="172.5" customHeight="1" x14ac:dyDescent="0.25"/>
  <cols>
    <col min="1" max="2" width="13.42578125" customWidth="1"/>
    <col min="3" max="3" width="8.85546875" customWidth="1"/>
    <col min="4" max="4" width="35.42578125" customWidth="1"/>
    <col min="5" max="5" width="7.42578125" customWidth="1"/>
    <col min="6" max="6" width="17" customWidth="1"/>
    <col min="7" max="7" width="12.85546875" customWidth="1"/>
    <col min="8" max="8" width="15.140625" customWidth="1"/>
    <col min="9" max="9" width="15.140625" style="10" customWidth="1"/>
    <col min="10" max="10" width="19.5703125" style="10" hidden="1" customWidth="1"/>
    <col min="11" max="24" width="10.5703125" style="10" hidden="1" customWidth="1"/>
    <col min="25" max="25" width="23.42578125" style="10" hidden="1" customWidth="1"/>
    <col min="26" max="26" width="16.42578125" style="10" hidden="1" customWidth="1"/>
    <col min="27" max="27" width="17.42578125" style="10" hidden="1" customWidth="1"/>
    <col min="28" max="28" width="14.140625" style="10" customWidth="1"/>
    <col min="29" max="29" width="15.85546875" style="10" customWidth="1"/>
    <col min="30" max="30" width="15.5703125" style="10" hidden="1" customWidth="1"/>
    <col min="31" max="54" width="10.5703125" style="10" hidden="1" customWidth="1"/>
    <col min="55" max="55" width="16" style="10" hidden="1" customWidth="1"/>
    <col min="56" max="57" width="21.85546875" style="10" hidden="1" customWidth="1"/>
    <col min="58" max="58" width="15" style="10" customWidth="1"/>
    <col min="59" max="59" width="13.28515625" style="10" customWidth="1"/>
    <col min="60" max="60" width="19.140625" style="10" customWidth="1"/>
    <col min="61" max="66" width="10.5703125" style="10" customWidth="1"/>
    <col min="67" max="67" width="8.42578125" style="10" customWidth="1"/>
    <col min="68" max="84" width="10.5703125" style="10" customWidth="1"/>
    <col min="85" max="85" width="21.85546875" style="10" customWidth="1"/>
    <col min="86" max="86" width="14.5703125" style="10" customWidth="1"/>
    <col min="87" max="87" width="15.42578125" style="10" customWidth="1"/>
    <col min="88" max="88" width="19.5703125" style="10" customWidth="1"/>
    <col min="89" max="89" width="21.7109375" style="10" customWidth="1"/>
    <col min="90" max="90" width="12.5703125" style="10" hidden="1" customWidth="1"/>
    <col min="91" max="114" width="10.5703125" style="10" hidden="1" customWidth="1"/>
    <col min="115" max="115" width="21.85546875" style="10" customWidth="1"/>
    <col min="116" max="116" width="14.5703125" style="10" hidden="1" customWidth="1"/>
    <col min="117" max="117" width="15.42578125" style="10" hidden="1" customWidth="1"/>
    <col min="118" max="118" width="15" style="10" hidden="1" customWidth="1"/>
    <col min="119" max="119" width="15.42578125" style="10" hidden="1" customWidth="1"/>
    <col min="120" max="120" width="12.5703125" style="10" hidden="1" customWidth="1"/>
    <col min="121" max="144" width="12.28515625" style="10" hidden="1" customWidth="1"/>
    <col min="145" max="145" width="19.85546875" style="10" customWidth="1"/>
    <col min="146" max="149" width="19.85546875" style="10" hidden="1" customWidth="1"/>
    <col min="150" max="150" width="19.85546875" customWidth="1"/>
    <col min="151" max="151" width="20.85546875" customWidth="1"/>
    <col min="152" max="152" width="24.42578125" customWidth="1"/>
    <col min="153" max="153" width="21.42578125" customWidth="1"/>
    <col min="154" max="154" width="18.42578125" customWidth="1"/>
    <col min="155" max="155" width="34.140625" customWidth="1"/>
    <col min="156" max="156" width="16.42578125" customWidth="1"/>
    <col min="157" max="157" width="18.85546875" customWidth="1"/>
    <col min="158" max="158" width="27.42578125" customWidth="1"/>
    <col min="159" max="159" width="44.5703125" customWidth="1"/>
    <col min="162" max="162" width="22" customWidth="1"/>
  </cols>
  <sheetData>
    <row r="1" spans="1:162" ht="25.5" customHeight="1" thickBot="1" x14ac:dyDescent="0.3">
      <c r="C1" s="2"/>
      <c r="D1" s="2"/>
      <c r="E1" s="2"/>
      <c r="F1" s="2"/>
      <c r="G1" s="2"/>
      <c r="H1" s="2"/>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2"/>
      <c r="EU1" s="2"/>
      <c r="EV1" s="2"/>
      <c r="EW1" s="2"/>
      <c r="EX1" s="2"/>
      <c r="EY1" s="2"/>
      <c r="EZ1" s="2"/>
      <c r="FA1" s="2"/>
      <c r="FB1" s="2"/>
      <c r="FC1" s="2"/>
    </row>
    <row r="2" spans="1:162" s="13" customFormat="1" ht="25.5" customHeight="1" x14ac:dyDescent="0.4">
      <c r="A2" s="474"/>
      <c r="B2" s="475"/>
      <c r="C2" s="475"/>
      <c r="D2" s="475"/>
      <c r="E2" s="475"/>
      <c r="F2" s="476"/>
      <c r="G2" s="483" t="s">
        <v>39</v>
      </c>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483"/>
      <c r="EO2" s="483"/>
      <c r="EP2" s="483"/>
      <c r="EQ2" s="483"/>
      <c r="ER2" s="483"/>
      <c r="ES2" s="483"/>
      <c r="ET2" s="483"/>
      <c r="EU2" s="483"/>
      <c r="EV2" s="483"/>
      <c r="EW2" s="483"/>
      <c r="EX2" s="483"/>
      <c r="EY2" s="483"/>
      <c r="EZ2" s="483"/>
      <c r="FA2" s="483"/>
      <c r="FB2" s="483"/>
      <c r="FC2" s="484"/>
    </row>
    <row r="3" spans="1:162" s="13" customFormat="1" ht="25.5" customHeight="1" thickBot="1" x14ac:dyDescent="0.45">
      <c r="A3" s="477"/>
      <c r="B3" s="478"/>
      <c r="C3" s="478"/>
      <c r="D3" s="478"/>
      <c r="E3" s="478"/>
      <c r="F3" s="479"/>
      <c r="G3" s="485" t="s">
        <v>268</v>
      </c>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5"/>
      <c r="AY3" s="485"/>
      <c r="AZ3" s="485"/>
      <c r="BA3" s="485"/>
      <c r="BB3" s="485"/>
      <c r="BC3" s="485"/>
      <c r="BD3" s="485"/>
      <c r="BE3" s="485"/>
      <c r="BF3" s="485"/>
      <c r="BG3" s="485"/>
      <c r="BH3" s="485"/>
      <c r="BI3" s="485"/>
      <c r="BJ3" s="485"/>
      <c r="BK3" s="485"/>
      <c r="BL3" s="485"/>
      <c r="BM3" s="485"/>
      <c r="BN3" s="485"/>
      <c r="BO3" s="485"/>
      <c r="BP3" s="485"/>
      <c r="BQ3" s="485"/>
      <c r="BR3" s="485"/>
      <c r="BS3" s="485"/>
      <c r="BT3" s="485"/>
      <c r="BU3" s="485"/>
      <c r="BV3" s="485"/>
      <c r="BW3" s="485"/>
      <c r="BX3" s="485"/>
      <c r="BY3" s="485"/>
      <c r="BZ3" s="485"/>
      <c r="CA3" s="485"/>
      <c r="CB3" s="485"/>
      <c r="CC3" s="485"/>
      <c r="CD3" s="485"/>
      <c r="CE3" s="485"/>
      <c r="CF3" s="485"/>
      <c r="CG3" s="485"/>
      <c r="CH3" s="485"/>
      <c r="CI3" s="485"/>
      <c r="CJ3" s="485"/>
      <c r="CK3" s="485"/>
      <c r="CL3" s="485"/>
      <c r="CM3" s="485"/>
      <c r="CN3" s="485"/>
      <c r="CO3" s="485"/>
      <c r="CP3" s="485"/>
      <c r="CQ3" s="485"/>
      <c r="CR3" s="485"/>
      <c r="CS3" s="485"/>
      <c r="CT3" s="485"/>
      <c r="CU3" s="485"/>
      <c r="CV3" s="485"/>
      <c r="CW3" s="485"/>
      <c r="CX3" s="485"/>
      <c r="CY3" s="485"/>
      <c r="CZ3" s="485"/>
      <c r="DA3" s="485"/>
      <c r="DB3" s="485"/>
      <c r="DC3" s="485"/>
      <c r="DD3" s="485"/>
      <c r="DE3" s="485"/>
      <c r="DF3" s="485"/>
      <c r="DG3" s="485"/>
      <c r="DH3" s="485"/>
      <c r="DI3" s="485"/>
      <c r="DJ3" s="485"/>
      <c r="DK3" s="485"/>
      <c r="DL3" s="485"/>
      <c r="DM3" s="485"/>
      <c r="DN3" s="485"/>
      <c r="DO3" s="485"/>
      <c r="DP3" s="485"/>
      <c r="DQ3" s="485"/>
      <c r="DR3" s="485"/>
      <c r="DS3" s="485"/>
      <c r="DT3" s="485"/>
      <c r="DU3" s="485"/>
      <c r="DV3" s="485"/>
      <c r="DW3" s="485"/>
      <c r="DX3" s="485"/>
      <c r="DY3" s="485"/>
      <c r="DZ3" s="485"/>
      <c r="EA3" s="485"/>
      <c r="EB3" s="485"/>
      <c r="EC3" s="485"/>
      <c r="ED3" s="485"/>
      <c r="EE3" s="485"/>
      <c r="EF3" s="485"/>
      <c r="EG3" s="485"/>
      <c r="EH3" s="485"/>
      <c r="EI3" s="485"/>
      <c r="EJ3" s="485"/>
      <c r="EK3" s="485"/>
      <c r="EL3" s="485"/>
      <c r="EM3" s="485"/>
      <c r="EN3" s="485"/>
      <c r="EO3" s="485"/>
      <c r="EP3" s="485"/>
      <c r="EQ3" s="485"/>
      <c r="ER3" s="485"/>
      <c r="ES3" s="485"/>
      <c r="ET3" s="485"/>
      <c r="EU3" s="485"/>
      <c r="EV3" s="485"/>
      <c r="EW3" s="485"/>
      <c r="EX3" s="485"/>
      <c r="EY3" s="485"/>
      <c r="EZ3" s="485"/>
      <c r="FA3" s="485"/>
      <c r="FB3" s="485"/>
      <c r="FC3" s="485"/>
    </row>
    <row r="4" spans="1:162" s="13" customFormat="1" ht="25.5" customHeight="1" thickBot="1" x14ac:dyDescent="0.45">
      <c r="A4" s="480"/>
      <c r="B4" s="481"/>
      <c r="C4" s="481"/>
      <c r="D4" s="481"/>
      <c r="E4" s="481"/>
      <c r="F4" s="482"/>
      <c r="G4" s="486" t="s">
        <v>48</v>
      </c>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6"/>
      <c r="CA4" s="486"/>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6"/>
      <c r="DH4" s="486"/>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7" t="s">
        <v>251</v>
      </c>
      <c r="EU4" s="488"/>
      <c r="EV4" s="488"/>
      <c r="EW4" s="488"/>
      <c r="EX4" s="488"/>
      <c r="EY4" s="488"/>
      <c r="EZ4" s="488"/>
      <c r="FA4" s="488"/>
      <c r="FB4" s="488"/>
      <c r="FC4" s="489"/>
    </row>
    <row r="5" spans="1:162" ht="25.5" customHeight="1" thickBot="1" x14ac:dyDescent="0.3">
      <c r="A5" s="472" t="s">
        <v>0</v>
      </c>
      <c r="B5" s="473"/>
      <c r="C5" s="473"/>
      <c r="D5" s="473"/>
      <c r="E5" s="473"/>
      <c r="F5" s="473"/>
      <c r="G5" s="490" t="s">
        <v>70</v>
      </c>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1"/>
      <c r="AX5" s="491"/>
      <c r="AY5" s="491"/>
      <c r="AZ5" s="491"/>
      <c r="BA5" s="491"/>
      <c r="BB5" s="491"/>
      <c r="BC5" s="491"/>
      <c r="BD5" s="491"/>
      <c r="BE5" s="491"/>
      <c r="BF5" s="491"/>
      <c r="BG5" s="491"/>
      <c r="BH5" s="491"/>
      <c r="BI5" s="491"/>
      <c r="BJ5" s="491"/>
      <c r="BK5" s="491"/>
      <c r="BL5" s="491"/>
      <c r="BM5" s="491"/>
      <c r="BN5" s="491"/>
      <c r="BO5" s="491"/>
      <c r="BP5" s="491"/>
      <c r="BQ5" s="491"/>
      <c r="BR5" s="491"/>
      <c r="BS5" s="491"/>
      <c r="BT5" s="491"/>
      <c r="BU5" s="491"/>
      <c r="BV5" s="491"/>
      <c r="BW5" s="491"/>
      <c r="BX5" s="491"/>
      <c r="BY5" s="491"/>
      <c r="BZ5" s="491"/>
      <c r="CA5" s="491"/>
      <c r="CB5" s="491"/>
      <c r="CC5" s="491"/>
      <c r="CD5" s="491"/>
      <c r="CE5" s="491"/>
      <c r="CF5" s="491"/>
      <c r="CG5" s="491"/>
      <c r="CH5" s="491"/>
      <c r="CI5" s="491"/>
      <c r="CJ5" s="491"/>
      <c r="CK5" s="491"/>
      <c r="CL5" s="491"/>
      <c r="CM5" s="491"/>
      <c r="CN5" s="491"/>
      <c r="CO5" s="491"/>
      <c r="CP5" s="491"/>
      <c r="CQ5" s="491"/>
      <c r="CR5" s="491"/>
      <c r="CS5" s="491"/>
      <c r="CT5" s="491"/>
      <c r="CU5" s="491"/>
      <c r="CV5" s="491"/>
      <c r="CW5" s="491"/>
      <c r="CX5" s="491"/>
      <c r="CY5" s="491"/>
      <c r="CZ5" s="491"/>
      <c r="DA5" s="491"/>
      <c r="DB5" s="491"/>
      <c r="DC5" s="491"/>
      <c r="DD5" s="491"/>
      <c r="DE5" s="491"/>
      <c r="DF5" s="491"/>
      <c r="DG5" s="491"/>
      <c r="DH5" s="491"/>
      <c r="DI5" s="491"/>
      <c r="DJ5" s="491"/>
      <c r="DK5" s="491"/>
      <c r="DL5" s="491"/>
      <c r="DM5" s="491"/>
      <c r="DN5" s="491"/>
      <c r="DO5" s="491"/>
      <c r="DP5" s="491"/>
      <c r="DQ5" s="491"/>
      <c r="DR5" s="491"/>
      <c r="DS5" s="491"/>
      <c r="DT5" s="491"/>
      <c r="DU5" s="491"/>
      <c r="DV5" s="491"/>
      <c r="DW5" s="491"/>
      <c r="DX5" s="491"/>
      <c r="DY5" s="491"/>
      <c r="DZ5" s="491"/>
      <c r="EA5" s="491"/>
      <c r="EB5" s="491"/>
      <c r="EC5" s="491"/>
      <c r="ED5" s="491"/>
      <c r="EE5" s="491"/>
      <c r="EF5" s="491"/>
      <c r="EG5" s="491"/>
      <c r="EH5" s="491"/>
      <c r="EI5" s="491"/>
      <c r="EJ5" s="491"/>
      <c r="EK5" s="491"/>
      <c r="EL5" s="491"/>
      <c r="EM5" s="491"/>
      <c r="EN5" s="491"/>
      <c r="EO5" s="491"/>
      <c r="EP5" s="491"/>
      <c r="EQ5" s="491"/>
      <c r="ER5" s="491"/>
      <c r="ES5" s="491"/>
      <c r="ET5" s="491"/>
      <c r="EU5" s="491"/>
      <c r="EV5" s="491"/>
      <c r="EW5" s="491"/>
      <c r="EX5" s="491"/>
      <c r="EY5" s="491"/>
      <c r="EZ5" s="491"/>
      <c r="FA5" s="491"/>
      <c r="FB5" s="491"/>
      <c r="FC5" s="492"/>
    </row>
    <row r="6" spans="1:162" ht="25.5" customHeight="1" thickBot="1" x14ac:dyDescent="0.3">
      <c r="A6" s="472" t="s">
        <v>2</v>
      </c>
      <c r="B6" s="473"/>
      <c r="C6" s="473"/>
      <c r="D6" s="473"/>
      <c r="E6" s="473"/>
      <c r="F6" s="473"/>
      <c r="G6" s="490" t="s">
        <v>280</v>
      </c>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1"/>
      <c r="BC6" s="491"/>
      <c r="BD6" s="491"/>
      <c r="BE6" s="491"/>
      <c r="BF6" s="491"/>
      <c r="BG6" s="491"/>
      <c r="BH6" s="491"/>
      <c r="BI6" s="491"/>
      <c r="BJ6" s="491"/>
      <c r="BK6" s="491"/>
      <c r="BL6" s="491"/>
      <c r="BM6" s="491"/>
      <c r="BN6" s="491"/>
      <c r="BO6" s="491"/>
      <c r="BP6" s="491"/>
      <c r="BQ6" s="491"/>
      <c r="BR6" s="491"/>
      <c r="BS6" s="491"/>
      <c r="BT6" s="491"/>
      <c r="BU6" s="491"/>
      <c r="BV6" s="491"/>
      <c r="BW6" s="491"/>
      <c r="BX6" s="491"/>
      <c r="BY6" s="491"/>
      <c r="BZ6" s="491"/>
      <c r="CA6" s="491"/>
      <c r="CB6" s="491"/>
      <c r="CC6" s="491"/>
      <c r="CD6" s="491"/>
      <c r="CE6" s="491"/>
      <c r="CF6" s="491"/>
      <c r="CG6" s="491"/>
      <c r="CH6" s="491"/>
      <c r="CI6" s="491"/>
      <c r="CJ6" s="491"/>
      <c r="CK6" s="491"/>
      <c r="CL6" s="491"/>
      <c r="CM6" s="491"/>
      <c r="CN6" s="491"/>
      <c r="CO6" s="491"/>
      <c r="CP6" s="491"/>
      <c r="CQ6" s="491"/>
      <c r="CR6" s="491"/>
      <c r="CS6" s="491"/>
      <c r="CT6" s="491"/>
      <c r="CU6" s="491"/>
      <c r="CV6" s="491"/>
      <c r="CW6" s="491"/>
      <c r="CX6" s="491"/>
      <c r="CY6" s="491"/>
      <c r="CZ6" s="491"/>
      <c r="DA6" s="491"/>
      <c r="DB6" s="491"/>
      <c r="DC6" s="491"/>
      <c r="DD6" s="491"/>
      <c r="DE6" s="491"/>
      <c r="DF6" s="491"/>
      <c r="DG6" s="491"/>
      <c r="DH6" s="491"/>
      <c r="DI6" s="491"/>
      <c r="DJ6" s="491"/>
      <c r="DK6" s="491"/>
      <c r="DL6" s="491"/>
      <c r="DM6" s="491"/>
      <c r="DN6" s="491"/>
      <c r="DO6" s="491"/>
      <c r="DP6" s="491"/>
      <c r="DQ6" s="491"/>
      <c r="DR6" s="491"/>
      <c r="DS6" s="491"/>
      <c r="DT6" s="491"/>
      <c r="DU6" s="491"/>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2"/>
    </row>
    <row r="7" spans="1:162" ht="25.5" customHeight="1" thickBot="1" x14ac:dyDescent="0.3">
      <c r="A7" s="472" t="s">
        <v>56</v>
      </c>
      <c r="B7" s="473"/>
      <c r="C7" s="473"/>
      <c r="D7" s="473"/>
      <c r="E7" s="473"/>
      <c r="F7" s="473"/>
      <c r="G7" s="490" t="s">
        <v>281</v>
      </c>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c r="DL7" s="491"/>
      <c r="DM7" s="491"/>
      <c r="DN7" s="491"/>
      <c r="DO7" s="491"/>
      <c r="DP7" s="491"/>
      <c r="DQ7" s="491"/>
      <c r="DR7" s="491"/>
      <c r="DS7" s="491"/>
      <c r="DT7" s="491"/>
      <c r="DU7" s="491"/>
      <c r="DV7" s="491"/>
      <c r="DW7" s="491"/>
      <c r="DX7" s="491"/>
      <c r="DY7" s="491"/>
      <c r="DZ7" s="491"/>
      <c r="EA7" s="491"/>
      <c r="EB7" s="491"/>
      <c r="EC7" s="491"/>
      <c r="ED7" s="491"/>
      <c r="EE7" s="491"/>
      <c r="EF7" s="491"/>
      <c r="EG7" s="491"/>
      <c r="EH7" s="491"/>
      <c r="EI7" s="491"/>
      <c r="EJ7" s="491"/>
      <c r="EK7" s="491"/>
      <c r="EL7" s="491"/>
      <c r="EM7" s="491"/>
      <c r="EN7" s="491"/>
      <c r="EO7" s="491"/>
      <c r="EP7" s="491"/>
      <c r="EQ7" s="491"/>
      <c r="ER7" s="491"/>
      <c r="ES7" s="491"/>
      <c r="ET7" s="491"/>
      <c r="EU7" s="491"/>
      <c r="EV7" s="491"/>
      <c r="EW7" s="491"/>
      <c r="EX7" s="491"/>
      <c r="EY7" s="491"/>
      <c r="EZ7" s="491"/>
      <c r="FA7" s="491"/>
      <c r="FB7" s="491"/>
      <c r="FC7" s="492"/>
    </row>
    <row r="8" spans="1:162" ht="25.5" customHeight="1" thickBot="1" x14ac:dyDescent="0.3">
      <c r="A8" s="472" t="s">
        <v>1</v>
      </c>
      <c r="B8" s="473"/>
      <c r="C8" s="473"/>
      <c r="D8" s="473"/>
      <c r="E8" s="473"/>
      <c r="F8" s="473"/>
      <c r="G8" s="496" t="s">
        <v>282</v>
      </c>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7"/>
      <c r="AQ8" s="497"/>
      <c r="AR8" s="497"/>
      <c r="AS8" s="497"/>
      <c r="AT8" s="497"/>
      <c r="AU8" s="497"/>
      <c r="AV8" s="497"/>
      <c r="AW8" s="497"/>
      <c r="AX8" s="497"/>
      <c r="AY8" s="497"/>
      <c r="AZ8" s="497"/>
      <c r="BA8" s="497"/>
      <c r="BB8" s="497"/>
      <c r="BC8" s="497"/>
      <c r="BD8" s="497"/>
      <c r="BE8" s="497"/>
      <c r="BF8" s="497"/>
      <c r="BG8" s="497"/>
      <c r="BH8" s="497"/>
      <c r="BI8" s="497"/>
      <c r="BJ8" s="497"/>
      <c r="BK8" s="497"/>
      <c r="BL8" s="497"/>
      <c r="BM8" s="497"/>
      <c r="BN8" s="497"/>
      <c r="BO8" s="497"/>
      <c r="BP8" s="497"/>
      <c r="BQ8" s="497"/>
      <c r="BR8" s="497"/>
      <c r="BS8" s="497"/>
      <c r="BT8" s="497"/>
      <c r="BU8" s="497"/>
      <c r="BV8" s="497"/>
      <c r="BW8" s="497"/>
      <c r="BX8" s="497"/>
      <c r="BY8" s="497"/>
      <c r="BZ8" s="497"/>
      <c r="CA8" s="497"/>
      <c r="CB8" s="497"/>
      <c r="CC8" s="497"/>
      <c r="CD8" s="497"/>
      <c r="CE8" s="497"/>
      <c r="CF8" s="497"/>
      <c r="CG8" s="497"/>
      <c r="CH8" s="497"/>
      <c r="CI8" s="497"/>
      <c r="CJ8" s="497"/>
      <c r="CK8" s="497"/>
      <c r="CL8" s="497"/>
      <c r="CM8" s="497"/>
      <c r="CN8" s="497"/>
      <c r="CO8" s="497"/>
      <c r="CP8" s="497"/>
      <c r="CQ8" s="497"/>
      <c r="CR8" s="497"/>
      <c r="CS8" s="497"/>
      <c r="CT8" s="497"/>
      <c r="CU8" s="497"/>
      <c r="CV8" s="497"/>
      <c r="CW8" s="497"/>
      <c r="CX8" s="497"/>
      <c r="CY8" s="497"/>
      <c r="CZ8" s="497"/>
      <c r="DA8" s="497"/>
      <c r="DB8" s="497"/>
      <c r="DC8" s="497"/>
      <c r="DD8" s="497"/>
      <c r="DE8" s="497"/>
      <c r="DF8" s="497"/>
      <c r="DG8" s="497"/>
      <c r="DH8" s="497"/>
      <c r="DI8" s="497"/>
      <c r="DJ8" s="497"/>
      <c r="DK8" s="497"/>
      <c r="DL8" s="497"/>
      <c r="DM8" s="497"/>
      <c r="DN8" s="497"/>
      <c r="DO8" s="497"/>
      <c r="DP8" s="497"/>
      <c r="DQ8" s="497"/>
      <c r="DR8" s="497"/>
      <c r="DS8" s="497"/>
      <c r="DT8" s="497"/>
      <c r="DU8" s="497"/>
      <c r="DV8" s="497"/>
      <c r="DW8" s="497"/>
      <c r="DX8" s="497"/>
      <c r="DY8" s="497"/>
      <c r="DZ8" s="497"/>
      <c r="EA8" s="497"/>
      <c r="EB8" s="497"/>
      <c r="EC8" s="497"/>
      <c r="ED8" s="497"/>
      <c r="EE8" s="497"/>
      <c r="EF8" s="497"/>
      <c r="EG8" s="497"/>
      <c r="EH8" s="497"/>
      <c r="EI8" s="497"/>
      <c r="EJ8" s="497"/>
      <c r="EK8" s="497"/>
      <c r="EL8" s="497"/>
      <c r="EM8" s="497"/>
      <c r="EN8" s="497"/>
      <c r="EO8" s="497"/>
      <c r="EP8" s="497"/>
      <c r="EQ8" s="497"/>
      <c r="ER8" s="497"/>
      <c r="ES8" s="497"/>
      <c r="ET8" s="497"/>
      <c r="EU8" s="497"/>
      <c r="EV8" s="497"/>
      <c r="EW8" s="497"/>
      <c r="EX8" s="497"/>
      <c r="EY8" s="497"/>
      <c r="EZ8" s="497"/>
      <c r="FA8" s="497"/>
      <c r="FB8" s="497"/>
      <c r="FC8" s="498"/>
    </row>
    <row r="9" spans="1:162" ht="36" customHeight="1" thickBot="1" x14ac:dyDescent="0.3">
      <c r="A9" s="25"/>
      <c r="B9" s="24"/>
      <c r="C9" s="24"/>
      <c r="D9" s="24"/>
      <c r="E9" s="24"/>
      <c r="F9" s="24"/>
      <c r="G9" s="153"/>
      <c r="H9" s="153"/>
      <c r="I9" s="153"/>
      <c r="J9" s="153"/>
      <c r="K9" s="153"/>
      <c r="L9" s="153"/>
      <c r="M9" s="153"/>
      <c r="N9" s="153"/>
      <c r="O9" s="153"/>
      <c r="P9" s="153"/>
      <c r="Q9" s="153"/>
      <c r="R9" s="153"/>
      <c r="S9" s="153"/>
      <c r="T9" s="153"/>
      <c r="U9" s="30"/>
      <c r="V9" s="153"/>
      <c r="W9" s="153"/>
      <c r="X9" s="153"/>
      <c r="Y9" s="30"/>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153"/>
      <c r="EU9" s="24"/>
      <c r="EV9" s="24"/>
      <c r="EW9" s="24"/>
      <c r="EX9" s="24"/>
      <c r="EY9" s="24"/>
      <c r="EZ9" s="24"/>
      <c r="FA9" s="24"/>
      <c r="FB9" s="24"/>
      <c r="FC9" s="24"/>
    </row>
    <row r="10" spans="1:162" s="1" customFormat="1" ht="36" customHeight="1" thickBot="1" x14ac:dyDescent="0.25">
      <c r="A10" s="493" t="s">
        <v>72</v>
      </c>
      <c r="B10" s="494"/>
      <c r="C10" s="494"/>
      <c r="D10" s="494"/>
      <c r="E10" s="494"/>
      <c r="F10" s="494"/>
      <c r="G10" s="494"/>
      <c r="H10" s="494"/>
      <c r="I10" s="495"/>
      <c r="J10" s="494" t="s">
        <v>240</v>
      </c>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494"/>
      <c r="AS10" s="494"/>
      <c r="AT10" s="494"/>
      <c r="AU10" s="494"/>
      <c r="AV10" s="494"/>
      <c r="AW10" s="494"/>
      <c r="AX10" s="494"/>
      <c r="AY10" s="494"/>
      <c r="AZ10" s="494"/>
      <c r="BA10" s="494"/>
      <c r="BB10" s="494"/>
      <c r="BC10" s="494"/>
      <c r="BD10" s="494"/>
      <c r="BE10" s="494"/>
      <c r="BF10" s="494"/>
      <c r="BG10" s="494"/>
      <c r="BH10" s="515"/>
      <c r="BI10" s="515"/>
      <c r="BJ10" s="515"/>
      <c r="BK10" s="515"/>
      <c r="BL10" s="515"/>
      <c r="BM10" s="515"/>
      <c r="BN10" s="515"/>
      <c r="BO10" s="515"/>
      <c r="BP10" s="515"/>
      <c r="BQ10" s="515"/>
      <c r="BR10" s="515"/>
      <c r="BS10" s="515"/>
      <c r="BT10" s="515"/>
      <c r="BU10" s="515"/>
      <c r="BV10" s="515"/>
      <c r="BW10" s="515"/>
      <c r="BX10" s="515"/>
      <c r="BY10" s="515"/>
      <c r="BZ10" s="515"/>
      <c r="CA10" s="515"/>
      <c r="CB10" s="515"/>
      <c r="CC10" s="515"/>
      <c r="CD10" s="515"/>
      <c r="CE10" s="515"/>
      <c r="CF10" s="515"/>
      <c r="CG10" s="515"/>
      <c r="CH10" s="515"/>
      <c r="CI10" s="515"/>
      <c r="CJ10" s="515"/>
      <c r="CK10" s="515"/>
      <c r="CL10" s="515"/>
      <c r="CM10" s="515"/>
      <c r="CN10" s="515"/>
      <c r="CO10" s="515"/>
      <c r="CP10" s="515"/>
      <c r="CQ10" s="515"/>
      <c r="CR10" s="515"/>
      <c r="CS10" s="515"/>
      <c r="CT10" s="515"/>
      <c r="CU10" s="515"/>
      <c r="CV10" s="515"/>
      <c r="CW10" s="515"/>
      <c r="CX10" s="515"/>
      <c r="CY10" s="515"/>
      <c r="CZ10" s="515"/>
      <c r="DA10" s="515"/>
      <c r="DB10" s="515"/>
      <c r="DC10" s="515"/>
      <c r="DD10" s="515"/>
      <c r="DE10" s="515"/>
      <c r="DF10" s="515"/>
      <c r="DG10" s="515"/>
      <c r="DH10" s="515"/>
      <c r="DI10" s="515"/>
      <c r="DJ10" s="515"/>
      <c r="DK10" s="515"/>
      <c r="DL10" s="515"/>
      <c r="DM10" s="515"/>
      <c r="DN10" s="515"/>
      <c r="DO10" s="515"/>
      <c r="DP10" s="515"/>
      <c r="DQ10" s="515"/>
      <c r="DR10" s="515"/>
      <c r="DS10" s="515"/>
      <c r="DT10" s="515"/>
      <c r="DU10" s="515"/>
      <c r="DV10" s="515"/>
      <c r="DW10" s="515"/>
      <c r="DX10" s="515"/>
      <c r="DY10" s="515"/>
      <c r="DZ10" s="515"/>
      <c r="EA10" s="515"/>
      <c r="EB10" s="515"/>
      <c r="EC10" s="515"/>
      <c r="ED10" s="515"/>
      <c r="EE10" s="515"/>
      <c r="EF10" s="515"/>
      <c r="EG10" s="515"/>
      <c r="EH10" s="515"/>
      <c r="EI10" s="515"/>
      <c r="EJ10" s="515"/>
      <c r="EK10" s="515"/>
      <c r="EL10" s="515"/>
      <c r="EM10" s="515"/>
      <c r="EN10" s="515"/>
      <c r="EO10" s="515"/>
      <c r="EP10" s="515"/>
      <c r="EQ10" s="515"/>
      <c r="ER10" s="515"/>
      <c r="ES10" s="516"/>
      <c r="ET10" s="513" t="s">
        <v>232</v>
      </c>
      <c r="EU10" s="513" t="s">
        <v>233</v>
      </c>
      <c r="EV10" s="509" t="s">
        <v>234</v>
      </c>
      <c r="EW10" s="511" t="s">
        <v>263</v>
      </c>
      <c r="EX10" s="509" t="s">
        <v>257</v>
      </c>
      <c r="EY10" s="502" t="s">
        <v>258</v>
      </c>
      <c r="EZ10" s="505" t="s">
        <v>259</v>
      </c>
      <c r="FA10" s="505" t="s">
        <v>260</v>
      </c>
      <c r="FB10" s="505" t="s">
        <v>262</v>
      </c>
      <c r="FC10" s="499" t="s">
        <v>261</v>
      </c>
    </row>
    <row r="11" spans="1:162" s="1" customFormat="1" ht="36" customHeight="1" thickBot="1" x14ac:dyDescent="0.25">
      <c r="A11" s="493" t="s">
        <v>82</v>
      </c>
      <c r="B11" s="494"/>
      <c r="C11" s="494"/>
      <c r="D11" s="494"/>
      <c r="E11" s="494"/>
      <c r="F11" s="494"/>
      <c r="G11" s="494"/>
      <c r="H11" s="494"/>
      <c r="I11" s="495"/>
      <c r="J11" s="517" t="s">
        <v>49</v>
      </c>
      <c r="K11" s="518"/>
      <c r="L11" s="518"/>
      <c r="M11" s="518"/>
      <c r="N11" s="518"/>
      <c r="O11" s="518"/>
      <c r="P11" s="518"/>
      <c r="Q11" s="518"/>
      <c r="R11" s="518"/>
      <c r="S11" s="518"/>
      <c r="T11" s="518"/>
      <c r="U11" s="518"/>
      <c r="V11" s="518"/>
      <c r="W11" s="518"/>
      <c r="X11" s="518"/>
      <c r="Y11" s="518"/>
      <c r="Z11" s="518"/>
      <c r="AA11" s="518"/>
      <c r="AB11" s="518"/>
      <c r="AC11" s="519"/>
      <c r="AD11" s="517" t="s">
        <v>50</v>
      </c>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08" t="s">
        <v>62</v>
      </c>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t="s">
        <v>63</v>
      </c>
      <c r="CM11" s="508"/>
      <c r="CN11" s="508"/>
      <c r="CO11" s="508"/>
      <c r="CP11" s="508"/>
      <c r="CQ11" s="508"/>
      <c r="CR11" s="508"/>
      <c r="CS11" s="508"/>
      <c r="CT11" s="508"/>
      <c r="CU11" s="508"/>
      <c r="CV11" s="508"/>
      <c r="CW11" s="508"/>
      <c r="CX11" s="508"/>
      <c r="CY11" s="508"/>
      <c r="CZ11" s="508"/>
      <c r="DA11" s="508"/>
      <c r="DB11" s="508"/>
      <c r="DC11" s="508"/>
      <c r="DD11" s="508"/>
      <c r="DE11" s="508"/>
      <c r="DF11" s="508"/>
      <c r="DG11" s="508"/>
      <c r="DH11" s="508"/>
      <c r="DI11" s="508"/>
      <c r="DJ11" s="508"/>
      <c r="DK11" s="508"/>
      <c r="DL11" s="508"/>
      <c r="DM11" s="508"/>
      <c r="DN11" s="508"/>
      <c r="DO11" s="508"/>
      <c r="DP11" s="508" t="s">
        <v>64</v>
      </c>
      <c r="DQ11" s="508"/>
      <c r="DR11" s="508"/>
      <c r="DS11" s="508"/>
      <c r="DT11" s="508"/>
      <c r="DU11" s="508"/>
      <c r="DV11" s="508"/>
      <c r="DW11" s="508"/>
      <c r="DX11" s="508"/>
      <c r="DY11" s="508"/>
      <c r="DZ11" s="508"/>
      <c r="EA11" s="508"/>
      <c r="EB11" s="508"/>
      <c r="EC11" s="508"/>
      <c r="ED11" s="508"/>
      <c r="EE11" s="508"/>
      <c r="EF11" s="508"/>
      <c r="EG11" s="508"/>
      <c r="EH11" s="508"/>
      <c r="EI11" s="508"/>
      <c r="EJ11" s="508"/>
      <c r="EK11" s="508"/>
      <c r="EL11" s="508"/>
      <c r="EM11" s="508"/>
      <c r="EN11" s="508"/>
      <c r="EO11" s="508"/>
      <c r="EP11" s="508"/>
      <c r="EQ11" s="508"/>
      <c r="ER11" s="508"/>
      <c r="ES11" s="508"/>
      <c r="ET11" s="514"/>
      <c r="EU11" s="514"/>
      <c r="EV11" s="510"/>
      <c r="EW11" s="512"/>
      <c r="EX11" s="510"/>
      <c r="EY11" s="503"/>
      <c r="EZ11" s="506"/>
      <c r="FA11" s="506"/>
      <c r="FB11" s="506"/>
      <c r="FC11" s="500"/>
    </row>
    <row r="12" spans="1:162" s="1" customFormat="1" ht="189.75" customHeight="1" thickBot="1" x14ac:dyDescent="0.25">
      <c r="A12" s="333" t="s">
        <v>73</v>
      </c>
      <c r="B12" s="333" t="s">
        <v>74</v>
      </c>
      <c r="C12" s="334" t="s">
        <v>75</v>
      </c>
      <c r="D12" s="334" t="s">
        <v>76</v>
      </c>
      <c r="E12" s="334" t="s">
        <v>77</v>
      </c>
      <c r="F12" s="334" t="s">
        <v>78</v>
      </c>
      <c r="G12" s="334" t="s">
        <v>79</v>
      </c>
      <c r="H12" s="334" t="s">
        <v>80</v>
      </c>
      <c r="I12" s="194" t="s">
        <v>81</v>
      </c>
      <c r="J12" s="182" t="s">
        <v>249</v>
      </c>
      <c r="K12" s="183" t="s">
        <v>221</v>
      </c>
      <c r="L12" s="184" t="s">
        <v>230</v>
      </c>
      <c r="M12" s="183" t="s">
        <v>222</v>
      </c>
      <c r="N12" s="184" t="s">
        <v>58</v>
      </c>
      <c r="O12" s="183" t="s">
        <v>223</v>
      </c>
      <c r="P12" s="184" t="s">
        <v>59</v>
      </c>
      <c r="Q12" s="183" t="s">
        <v>224</v>
      </c>
      <c r="R12" s="184" t="s">
        <v>60</v>
      </c>
      <c r="S12" s="183" t="s">
        <v>225</v>
      </c>
      <c r="T12" s="184" t="s">
        <v>61</v>
      </c>
      <c r="U12" s="183" t="s">
        <v>226</v>
      </c>
      <c r="V12" s="184" t="s">
        <v>51</v>
      </c>
      <c r="W12" s="183" t="s">
        <v>227</v>
      </c>
      <c r="X12" s="185" t="s">
        <v>231</v>
      </c>
      <c r="Y12" s="274" t="s">
        <v>229</v>
      </c>
      <c r="Z12" s="186" t="s">
        <v>264</v>
      </c>
      <c r="AA12" s="187" t="s">
        <v>265</v>
      </c>
      <c r="AB12" s="188" t="s">
        <v>266</v>
      </c>
      <c r="AC12" s="187" t="s">
        <v>267</v>
      </c>
      <c r="AD12" s="182" t="s">
        <v>249</v>
      </c>
      <c r="AE12" s="183" t="s">
        <v>216</v>
      </c>
      <c r="AF12" s="184" t="s">
        <v>52</v>
      </c>
      <c r="AG12" s="183" t="s">
        <v>217</v>
      </c>
      <c r="AH12" s="184" t="s">
        <v>53</v>
      </c>
      <c r="AI12" s="183" t="s">
        <v>218</v>
      </c>
      <c r="AJ12" s="184" t="s">
        <v>54</v>
      </c>
      <c r="AK12" s="183" t="s">
        <v>219</v>
      </c>
      <c r="AL12" s="184" t="s">
        <v>55</v>
      </c>
      <c r="AM12" s="183" t="s">
        <v>220</v>
      </c>
      <c r="AN12" s="184" t="s">
        <v>57</v>
      </c>
      <c r="AO12" s="183" t="s">
        <v>221</v>
      </c>
      <c r="AP12" s="184" t="s">
        <v>230</v>
      </c>
      <c r="AQ12" s="183" t="s">
        <v>222</v>
      </c>
      <c r="AR12" s="184" t="s">
        <v>58</v>
      </c>
      <c r="AS12" s="183" t="s">
        <v>223</v>
      </c>
      <c r="AT12" s="184" t="s">
        <v>59</v>
      </c>
      <c r="AU12" s="183" t="s">
        <v>224</v>
      </c>
      <c r="AV12" s="184" t="s">
        <v>60</v>
      </c>
      <c r="AW12" s="183" t="s">
        <v>225</v>
      </c>
      <c r="AX12" s="184" t="s">
        <v>61</v>
      </c>
      <c r="AY12" s="183" t="s">
        <v>226</v>
      </c>
      <c r="AZ12" s="184" t="s">
        <v>51</v>
      </c>
      <c r="BA12" s="183" t="s">
        <v>227</v>
      </c>
      <c r="BB12" s="185" t="s">
        <v>231</v>
      </c>
      <c r="BC12" s="274" t="s">
        <v>229</v>
      </c>
      <c r="BD12" s="189" t="s">
        <v>255</v>
      </c>
      <c r="BE12" s="187" t="s">
        <v>254</v>
      </c>
      <c r="BF12" s="188" t="s">
        <v>253</v>
      </c>
      <c r="BG12" s="187" t="s">
        <v>252</v>
      </c>
      <c r="BH12" s="182" t="s">
        <v>249</v>
      </c>
      <c r="BI12" s="183" t="s">
        <v>216</v>
      </c>
      <c r="BJ12" s="184" t="s">
        <v>52</v>
      </c>
      <c r="BK12" s="183" t="s">
        <v>217</v>
      </c>
      <c r="BL12" s="184" t="s">
        <v>53</v>
      </c>
      <c r="BM12" s="183" t="s">
        <v>218</v>
      </c>
      <c r="BN12" s="184" t="s">
        <v>54</v>
      </c>
      <c r="BO12" s="183" t="s">
        <v>219</v>
      </c>
      <c r="BP12" s="184" t="s">
        <v>55</v>
      </c>
      <c r="BQ12" s="183" t="s">
        <v>220</v>
      </c>
      <c r="BR12" s="184" t="s">
        <v>57</v>
      </c>
      <c r="BS12" s="183" t="s">
        <v>221</v>
      </c>
      <c r="BT12" s="184" t="s">
        <v>230</v>
      </c>
      <c r="BU12" s="183" t="s">
        <v>222</v>
      </c>
      <c r="BV12" s="184" t="s">
        <v>58</v>
      </c>
      <c r="BW12" s="183" t="s">
        <v>223</v>
      </c>
      <c r="BX12" s="184" t="s">
        <v>59</v>
      </c>
      <c r="BY12" s="183" t="s">
        <v>224</v>
      </c>
      <c r="BZ12" s="184" t="s">
        <v>60</v>
      </c>
      <c r="CA12" s="183" t="s">
        <v>225</v>
      </c>
      <c r="CB12" s="184" t="s">
        <v>61</v>
      </c>
      <c r="CC12" s="183" t="s">
        <v>226</v>
      </c>
      <c r="CD12" s="184" t="s">
        <v>51</v>
      </c>
      <c r="CE12" s="183" t="s">
        <v>227</v>
      </c>
      <c r="CF12" s="185" t="s">
        <v>231</v>
      </c>
      <c r="CG12" s="274" t="s">
        <v>229</v>
      </c>
      <c r="CH12" s="188" t="s">
        <v>235</v>
      </c>
      <c r="CI12" s="187" t="s">
        <v>236</v>
      </c>
      <c r="CJ12" s="188" t="s">
        <v>237</v>
      </c>
      <c r="CK12" s="187" t="s">
        <v>238</v>
      </c>
      <c r="CL12" s="190" t="s">
        <v>249</v>
      </c>
      <c r="CM12" s="183" t="s">
        <v>216</v>
      </c>
      <c r="CN12" s="184" t="s">
        <v>52</v>
      </c>
      <c r="CO12" s="183" t="s">
        <v>217</v>
      </c>
      <c r="CP12" s="184" t="s">
        <v>53</v>
      </c>
      <c r="CQ12" s="183" t="s">
        <v>218</v>
      </c>
      <c r="CR12" s="184" t="s">
        <v>54</v>
      </c>
      <c r="CS12" s="183" t="s">
        <v>219</v>
      </c>
      <c r="CT12" s="184" t="s">
        <v>55</v>
      </c>
      <c r="CU12" s="183" t="s">
        <v>220</v>
      </c>
      <c r="CV12" s="184" t="s">
        <v>57</v>
      </c>
      <c r="CW12" s="183" t="s">
        <v>221</v>
      </c>
      <c r="CX12" s="184" t="s">
        <v>230</v>
      </c>
      <c r="CY12" s="183" t="s">
        <v>222</v>
      </c>
      <c r="CZ12" s="184" t="s">
        <v>58</v>
      </c>
      <c r="DA12" s="183" t="s">
        <v>223</v>
      </c>
      <c r="DB12" s="184" t="s">
        <v>59</v>
      </c>
      <c r="DC12" s="183" t="s">
        <v>224</v>
      </c>
      <c r="DD12" s="184" t="s">
        <v>60</v>
      </c>
      <c r="DE12" s="183" t="s">
        <v>225</v>
      </c>
      <c r="DF12" s="184" t="s">
        <v>61</v>
      </c>
      <c r="DG12" s="183" t="s">
        <v>226</v>
      </c>
      <c r="DH12" s="184" t="s">
        <v>51</v>
      </c>
      <c r="DI12" s="183" t="s">
        <v>227</v>
      </c>
      <c r="DJ12" s="185" t="s">
        <v>231</v>
      </c>
      <c r="DK12" s="202" t="s">
        <v>229</v>
      </c>
      <c r="DL12" s="191" t="s">
        <v>241</v>
      </c>
      <c r="DM12" s="192" t="s">
        <v>242</v>
      </c>
      <c r="DN12" s="193" t="s">
        <v>243</v>
      </c>
      <c r="DO12" s="192" t="s">
        <v>244</v>
      </c>
      <c r="DP12" s="190" t="s">
        <v>249</v>
      </c>
      <c r="DQ12" s="195" t="s">
        <v>216</v>
      </c>
      <c r="DR12" s="196" t="s">
        <v>52</v>
      </c>
      <c r="DS12" s="195" t="s">
        <v>217</v>
      </c>
      <c r="DT12" s="196" t="s">
        <v>53</v>
      </c>
      <c r="DU12" s="195" t="s">
        <v>218</v>
      </c>
      <c r="DV12" s="196" t="s">
        <v>54</v>
      </c>
      <c r="DW12" s="195" t="s">
        <v>219</v>
      </c>
      <c r="DX12" s="196" t="s">
        <v>55</v>
      </c>
      <c r="DY12" s="195" t="s">
        <v>220</v>
      </c>
      <c r="DZ12" s="196" t="s">
        <v>57</v>
      </c>
      <c r="EA12" s="195" t="s">
        <v>221</v>
      </c>
      <c r="EB12" s="196" t="s">
        <v>230</v>
      </c>
      <c r="EC12" s="195" t="s">
        <v>222</v>
      </c>
      <c r="ED12" s="196" t="s">
        <v>58</v>
      </c>
      <c r="EE12" s="195" t="s">
        <v>223</v>
      </c>
      <c r="EF12" s="196" t="s">
        <v>59</v>
      </c>
      <c r="EG12" s="195" t="s">
        <v>224</v>
      </c>
      <c r="EH12" s="196" t="s">
        <v>60</v>
      </c>
      <c r="EI12" s="195" t="s">
        <v>225</v>
      </c>
      <c r="EJ12" s="196" t="s">
        <v>61</v>
      </c>
      <c r="EK12" s="195" t="s">
        <v>226</v>
      </c>
      <c r="EL12" s="196" t="s">
        <v>51</v>
      </c>
      <c r="EM12" s="195" t="s">
        <v>227</v>
      </c>
      <c r="EN12" s="197" t="s">
        <v>231</v>
      </c>
      <c r="EO12" s="203" t="s">
        <v>229</v>
      </c>
      <c r="EP12" s="198" t="s">
        <v>245</v>
      </c>
      <c r="EQ12" s="199" t="s">
        <v>246</v>
      </c>
      <c r="ER12" s="200" t="s">
        <v>247</v>
      </c>
      <c r="ES12" s="201" t="s">
        <v>248</v>
      </c>
      <c r="ET12" s="514"/>
      <c r="EU12" s="514"/>
      <c r="EV12" s="510"/>
      <c r="EW12" s="512"/>
      <c r="EX12" s="510"/>
      <c r="EY12" s="504"/>
      <c r="EZ12" s="507"/>
      <c r="FA12" s="507"/>
      <c r="FB12" s="507"/>
      <c r="FC12" s="501"/>
    </row>
    <row r="13" spans="1:162" s="23" customFormat="1" ht="108" customHeight="1" x14ac:dyDescent="0.25">
      <c r="A13" s="285">
        <v>1</v>
      </c>
      <c r="B13" s="286">
        <v>23</v>
      </c>
      <c r="C13" s="286">
        <v>162</v>
      </c>
      <c r="D13" s="287" t="s">
        <v>274</v>
      </c>
      <c r="E13" s="286">
        <v>176</v>
      </c>
      <c r="F13" s="287" t="s">
        <v>275</v>
      </c>
      <c r="G13" s="288" t="s">
        <v>276</v>
      </c>
      <c r="H13" s="286" t="s">
        <v>277</v>
      </c>
      <c r="I13" s="204">
        <f>SUM(J13,BE13,CG13,DK13,EO13)</f>
        <v>1</v>
      </c>
      <c r="J13" s="205">
        <v>0.01</v>
      </c>
      <c r="K13" s="289"/>
      <c r="L13" s="290"/>
      <c r="M13" s="204">
        <v>0.01</v>
      </c>
      <c r="N13" s="291">
        <v>0</v>
      </c>
      <c r="O13" s="204">
        <v>0.01</v>
      </c>
      <c r="P13" s="292">
        <v>0</v>
      </c>
      <c r="Q13" s="204">
        <v>0.01</v>
      </c>
      <c r="R13" s="292">
        <v>5.0000000000000001E-3</v>
      </c>
      <c r="S13" s="292">
        <v>0.01</v>
      </c>
      <c r="T13" s="292">
        <v>8.0000000000000002E-3</v>
      </c>
      <c r="U13" s="292">
        <v>0.01</v>
      </c>
      <c r="V13" s="292">
        <v>8.9999999999999993E-3</v>
      </c>
      <c r="W13" s="292">
        <v>0.01</v>
      </c>
      <c r="X13" s="292">
        <v>0.01</v>
      </c>
      <c r="Y13" s="293">
        <f>+W13</f>
        <v>0.01</v>
      </c>
      <c r="Z13" s="293">
        <f t="shared" ref="Z13:AC14" si="0">+W13</f>
        <v>0.01</v>
      </c>
      <c r="AA13" s="293">
        <f t="shared" si="0"/>
        <v>0.01</v>
      </c>
      <c r="AB13" s="294">
        <f t="shared" si="0"/>
        <v>0.01</v>
      </c>
      <c r="AC13" s="295">
        <f t="shared" si="0"/>
        <v>0.01</v>
      </c>
      <c r="AD13" s="296">
        <v>0.22</v>
      </c>
      <c r="AE13" s="297">
        <v>5.4999999999999997E-3</v>
      </c>
      <c r="AF13" s="297">
        <v>3.0000000000000001E-3</v>
      </c>
      <c r="AG13" s="297">
        <v>0</v>
      </c>
      <c r="AH13" s="297">
        <v>2.5000000000000001E-3</v>
      </c>
      <c r="AI13" s="297">
        <v>5.4999999999999997E-3</v>
      </c>
      <c r="AJ13" s="298">
        <v>1E-4</v>
      </c>
      <c r="AK13" s="297">
        <v>1.6500000000000001E-2</v>
      </c>
      <c r="AL13" s="297">
        <v>1.9E-3</v>
      </c>
      <c r="AM13" s="297">
        <v>1.6500000000000001E-2</v>
      </c>
      <c r="AN13" s="297">
        <v>4.5900000000000003E-2</v>
      </c>
      <c r="AO13" s="297">
        <v>2.75E-2</v>
      </c>
      <c r="AP13" s="297">
        <v>5.5E-2</v>
      </c>
      <c r="AQ13" s="297">
        <v>2.75E-2</v>
      </c>
      <c r="AR13" s="297">
        <v>4.9500000000000002E-2</v>
      </c>
      <c r="AS13" s="297">
        <v>2.75E-2</v>
      </c>
      <c r="AT13" s="297">
        <v>7.3700000000000002E-2</v>
      </c>
      <c r="AU13" s="297">
        <v>2.75E-2</v>
      </c>
      <c r="AV13" s="297">
        <v>0.04</v>
      </c>
      <c r="AW13" s="297">
        <v>3.3000000000000002E-2</v>
      </c>
      <c r="AX13" s="297">
        <v>0</v>
      </c>
      <c r="AY13" s="297">
        <v>1.6500000000000001E-2</v>
      </c>
      <c r="AZ13" s="297">
        <v>0</v>
      </c>
      <c r="BA13" s="299">
        <v>6.8099999999999994E-2</v>
      </c>
      <c r="BB13" s="299">
        <v>0</v>
      </c>
      <c r="BC13" s="206">
        <f>SUM(AE13,AG13,AI13,AK13,AM13,AO13,AQ13,AS13,AU13,AW13,AY13,BA13)</f>
        <v>0.27160000000000001</v>
      </c>
      <c r="BD13" s="206">
        <f>SUM(AE13,AG13,AI13,AK13,AM13,AO13,AQ13,AS13,AU13,AW13,AY13,BA13)</f>
        <v>0.27160000000000001</v>
      </c>
      <c r="BE13" s="206">
        <f>SUM(AF13,AH13,AJ13,AL13,AN13,AP13,AR13,AT13,AV13,AX13,AZ13,BB13)</f>
        <v>0.27159999999999995</v>
      </c>
      <c r="BF13" s="206">
        <f>BC13</f>
        <v>0.27160000000000001</v>
      </c>
      <c r="BG13" s="206">
        <f>+BE13</f>
        <v>0.27159999999999995</v>
      </c>
      <c r="BH13" s="206">
        <f>SUM(BI13,BK13,BM13,BO13,BQ13,BS13,BU13,BW13,BY13,CA13,CC13,CE13)</f>
        <v>0.31000000000000005</v>
      </c>
      <c r="BI13" s="206">
        <v>0</v>
      </c>
      <c r="BJ13" s="237">
        <v>0</v>
      </c>
      <c r="BK13" s="206">
        <v>3.1E-2</v>
      </c>
      <c r="BL13" s="237">
        <v>3.1E-2</v>
      </c>
      <c r="BM13" s="206">
        <v>3.1E-2</v>
      </c>
      <c r="BN13" s="237">
        <v>3.1E-2</v>
      </c>
      <c r="BO13" s="206">
        <v>3.1E-2</v>
      </c>
      <c r="BP13" s="237">
        <v>3.1E-2</v>
      </c>
      <c r="BQ13" s="206">
        <v>3.1E-2</v>
      </c>
      <c r="BR13" s="237">
        <v>3.1E-2</v>
      </c>
      <c r="BS13" s="206">
        <v>3.1E-2</v>
      </c>
      <c r="BT13" s="237">
        <v>3.1E-2</v>
      </c>
      <c r="BU13" s="206">
        <v>3.1E-2</v>
      </c>
      <c r="BV13" s="237">
        <v>2.1000000000000001E-2</v>
      </c>
      <c r="BW13" s="206">
        <v>3.1E-2</v>
      </c>
      <c r="BX13" s="237">
        <v>2.1000000000000001E-2</v>
      </c>
      <c r="BY13" s="206">
        <v>3.1E-2</v>
      </c>
      <c r="BZ13" s="237">
        <v>5.0999999999999997E-2</v>
      </c>
      <c r="CA13" s="206">
        <v>3.1E-2</v>
      </c>
      <c r="CB13" s="237">
        <v>3.1E-2</v>
      </c>
      <c r="CC13" s="206">
        <v>3.1E-2</v>
      </c>
      <c r="CD13" s="237">
        <v>0.02</v>
      </c>
      <c r="CE13" s="207">
        <v>0</v>
      </c>
      <c r="CF13" s="208">
        <v>1.1000000000000065E-2</v>
      </c>
      <c r="CG13" s="208">
        <f>SUM(BI13,BK13,BM13,BO13,BQ13,BS13,BU13,BW13,BY13,CA13,CC13,CE13)</f>
        <v>0.31000000000000005</v>
      </c>
      <c r="CH13" s="300">
        <f>BK13+BI13+BM13+BO13+BQ13+BS13+BU13+BW13+BY13+CA13+CC13</f>
        <v>0.31000000000000005</v>
      </c>
      <c r="CI13" s="300">
        <f>+BJ13+BL13+BN13+BP13+BR13+BT13+BV13+BX13+BZ13+CB13+CD13+CF13</f>
        <v>0.31000000000000005</v>
      </c>
      <c r="CJ13" s="301">
        <f>+CG13</f>
        <v>0.31000000000000005</v>
      </c>
      <c r="CK13" s="206">
        <f>+CI13</f>
        <v>0.31000000000000005</v>
      </c>
      <c r="CL13" s="237">
        <f>+CM13+CO13+CQ13+CS13+CU13+CW13+CY13+DA13+DC13+DE13+DG13</f>
        <v>0.23999999999999996</v>
      </c>
      <c r="CM13" s="237"/>
      <c r="CN13" s="302"/>
      <c r="CO13" s="237">
        <v>2.4E-2</v>
      </c>
      <c r="CP13" s="302"/>
      <c r="CQ13" s="237">
        <v>2.4E-2</v>
      </c>
      <c r="CR13" s="302"/>
      <c r="CS13" s="237">
        <v>2.4E-2</v>
      </c>
      <c r="CT13" s="302"/>
      <c r="CU13" s="237">
        <v>2.4E-2</v>
      </c>
      <c r="CV13" s="302"/>
      <c r="CW13" s="237">
        <v>2.4E-2</v>
      </c>
      <c r="CX13" s="302"/>
      <c r="CY13" s="237">
        <v>2.4E-2</v>
      </c>
      <c r="CZ13" s="302"/>
      <c r="DA13" s="237">
        <v>2.4E-2</v>
      </c>
      <c r="DB13" s="303"/>
      <c r="DC13" s="237">
        <v>2.4E-2</v>
      </c>
      <c r="DD13" s="303"/>
      <c r="DE13" s="237">
        <v>2.4E-2</v>
      </c>
      <c r="DF13" s="303"/>
      <c r="DG13" s="237">
        <v>2.4E-2</v>
      </c>
      <c r="DH13" s="303"/>
      <c r="DI13" s="303"/>
      <c r="DJ13" s="303"/>
      <c r="DK13" s="207">
        <v>0.24</v>
      </c>
      <c r="DL13" s="303"/>
      <c r="DM13" s="303"/>
      <c r="DN13" s="303"/>
      <c r="DO13" s="303"/>
      <c r="DP13" s="303"/>
      <c r="DQ13" s="303"/>
      <c r="DR13" s="304">
        <f>+DK13/10</f>
        <v>2.4E-2</v>
      </c>
      <c r="DS13" s="303"/>
      <c r="DT13" s="304">
        <v>2.4E-2</v>
      </c>
      <c r="DU13" s="303"/>
      <c r="DV13" s="304">
        <v>2.4E-2</v>
      </c>
      <c r="DW13" s="303"/>
      <c r="DX13" s="304">
        <v>2.4E-2</v>
      </c>
      <c r="DY13" s="303"/>
      <c r="DZ13" s="304">
        <v>2.4E-2</v>
      </c>
      <c r="EA13" s="289"/>
      <c r="EB13" s="304">
        <v>2.4E-2</v>
      </c>
      <c r="EC13" s="289"/>
      <c r="ED13" s="304">
        <v>2.4E-2</v>
      </c>
      <c r="EE13" s="303"/>
      <c r="EF13" s="304">
        <v>2.4E-2</v>
      </c>
      <c r="EG13" s="303"/>
      <c r="EH13" s="304">
        <v>2.4E-2</v>
      </c>
      <c r="EI13" s="303"/>
      <c r="EJ13" s="304">
        <v>2.4E-2</v>
      </c>
      <c r="EK13" s="208"/>
      <c r="EL13" s="304">
        <v>2.4E-2</v>
      </c>
      <c r="EM13" s="289"/>
      <c r="EN13" s="289"/>
      <c r="EO13" s="206">
        <v>0.16839999999999999</v>
      </c>
      <c r="EP13" s="289"/>
      <c r="EQ13" s="289"/>
      <c r="ER13" s="289"/>
      <c r="ES13" s="305"/>
      <c r="ET13" s="306" t="e">
        <f>CF13/CE13</f>
        <v>#DIV/0!</v>
      </c>
      <c r="EU13" s="277">
        <f>+CI13/CH13</f>
        <v>1</v>
      </c>
      <c r="EV13" s="277">
        <f>+CK13/CJ13</f>
        <v>1</v>
      </c>
      <c r="EW13" s="278">
        <f>+(AC13+BG13+CI13)/(AB13+BF13+CH13)</f>
        <v>0.99999999999999978</v>
      </c>
      <c r="EX13" s="278">
        <f>+(AC13+BG13+CK13)/I13</f>
        <v>0.59160000000000001</v>
      </c>
      <c r="EY13" s="307" t="s">
        <v>559</v>
      </c>
      <c r="EZ13" s="288" t="s">
        <v>71</v>
      </c>
      <c r="FA13" s="288" t="s">
        <v>71</v>
      </c>
      <c r="FB13" s="308" t="s">
        <v>494</v>
      </c>
      <c r="FC13" s="309" t="s">
        <v>448</v>
      </c>
      <c r="FF13" s="220"/>
    </row>
    <row r="14" spans="1:162" s="23" customFormat="1" ht="139.9" customHeight="1" thickBot="1" x14ac:dyDescent="0.3">
      <c r="A14" s="310">
        <v>1</v>
      </c>
      <c r="B14" s="311">
        <v>23</v>
      </c>
      <c r="C14" s="311">
        <v>161</v>
      </c>
      <c r="D14" s="312" t="s">
        <v>278</v>
      </c>
      <c r="E14" s="311">
        <v>175</v>
      </c>
      <c r="F14" s="313" t="s">
        <v>279</v>
      </c>
      <c r="G14" s="313" t="s">
        <v>276</v>
      </c>
      <c r="H14" s="311" t="s">
        <v>277</v>
      </c>
      <c r="I14" s="209">
        <v>1</v>
      </c>
      <c r="J14" s="314">
        <v>0.1</v>
      </c>
      <c r="K14" s="315"/>
      <c r="L14" s="316"/>
      <c r="M14" s="209">
        <v>0.1</v>
      </c>
      <c r="N14" s="317">
        <v>0</v>
      </c>
      <c r="O14" s="209">
        <v>0.1</v>
      </c>
      <c r="P14" s="317">
        <v>0</v>
      </c>
      <c r="Q14" s="210">
        <v>0.1</v>
      </c>
      <c r="R14" s="317">
        <v>0</v>
      </c>
      <c r="S14" s="317">
        <f>+J14</f>
        <v>0.1</v>
      </c>
      <c r="T14" s="317">
        <f>+S14*0.5</f>
        <v>0.05</v>
      </c>
      <c r="U14" s="317">
        <v>0.1</v>
      </c>
      <c r="V14" s="317">
        <v>0.08</v>
      </c>
      <c r="W14" s="317">
        <v>0.1</v>
      </c>
      <c r="X14" s="317">
        <v>0.1</v>
      </c>
      <c r="Y14" s="211">
        <f>+W14</f>
        <v>0.1</v>
      </c>
      <c r="Z14" s="211">
        <f t="shared" si="0"/>
        <v>0.1</v>
      </c>
      <c r="AA14" s="211">
        <f t="shared" si="0"/>
        <v>0.1</v>
      </c>
      <c r="AB14" s="283">
        <f t="shared" si="0"/>
        <v>0.1</v>
      </c>
      <c r="AC14" s="318">
        <f t="shared" si="0"/>
        <v>0.1</v>
      </c>
      <c r="AD14" s="319">
        <v>0.6</v>
      </c>
      <c r="AE14" s="320">
        <v>2.2499999999999999E-2</v>
      </c>
      <c r="AF14" s="321">
        <v>0.06</v>
      </c>
      <c r="AG14" s="320">
        <v>2.5499999999999998E-2</v>
      </c>
      <c r="AH14" s="321">
        <v>2.5999999999999999E-2</v>
      </c>
      <c r="AI14" s="320">
        <v>3.5999999999999997E-2</v>
      </c>
      <c r="AJ14" s="322">
        <v>1.0999999999999999E-2</v>
      </c>
      <c r="AK14" s="323">
        <v>3.5999999999999997E-2</v>
      </c>
      <c r="AL14" s="323">
        <v>5.8999999999999997E-2</v>
      </c>
      <c r="AM14" s="323">
        <v>7.3499999999999996E-2</v>
      </c>
      <c r="AN14" s="320">
        <v>0.14399999999999999</v>
      </c>
      <c r="AO14" s="320">
        <v>3.15E-2</v>
      </c>
      <c r="AP14" s="320">
        <v>0.15</v>
      </c>
      <c r="AQ14" s="320">
        <v>3.15E-2</v>
      </c>
      <c r="AR14" s="320">
        <v>0</v>
      </c>
      <c r="AS14" s="320">
        <v>3.9E-2</v>
      </c>
      <c r="AT14" s="320">
        <v>0</v>
      </c>
      <c r="AU14" s="320">
        <v>4.65E-2</v>
      </c>
      <c r="AV14" s="320">
        <v>7.4999999999999997E-2</v>
      </c>
      <c r="AW14" s="320">
        <v>6.2300000000000001E-2</v>
      </c>
      <c r="AX14" s="320">
        <v>1E-4</v>
      </c>
      <c r="AY14" s="320">
        <v>6.1499999999999999E-2</v>
      </c>
      <c r="AZ14" s="320">
        <v>0</v>
      </c>
      <c r="BA14" s="324">
        <v>0.13420000000000001</v>
      </c>
      <c r="BB14" s="323">
        <v>7.4899999999999994E-2</v>
      </c>
      <c r="BC14" s="236">
        <f>SUM(AE14,AG14,AI14,AK14,AM14,AO14,AQ14,AS14,AU14,AW14,AY14,BA14)</f>
        <v>0.6</v>
      </c>
      <c r="BD14" s="236">
        <f>SUM(AE14,AG14,AI14,AK14,AM14,AO14,AQ14,AS14,AU14,AW14,AY14,BA14)</f>
        <v>0.6</v>
      </c>
      <c r="BE14" s="236">
        <f>SUM(AF14,AH14,AJ14,AL14,AN14,AP14,AR14,AT14,AV14,AX14,AZ14,BB14)</f>
        <v>0.59999999999999987</v>
      </c>
      <c r="BF14" s="283">
        <f>BC14</f>
        <v>0.6</v>
      </c>
      <c r="BG14" s="236">
        <f>+BE14</f>
        <v>0.59999999999999987</v>
      </c>
      <c r="BH14" s="236">
        <f>SUM(BI14,BK14,BM14,BO14,BQ14,BS14,BU14,BW14,BY14,CA14,CC14,CE14)</f>
        <v>9.9999999999999992E-2</v>
      </c>
      <c r="BI14" s="325">
        <v>0</v>
      </c>
      <c r="BJ14" s="325">
        <v>0</v>
      </c>
      <c r="BK14" s="325">
        <v>0.01</v>
      </c>
      <c r="BL14" s="325">
        <v>0</v>
      </c>
      <c r="BM14" s="325">
        <v>0.01</v>
      </c>
      <c r="BN14" s="325">
        <v>0.01</v>
      </c>
      <c r="BO14" s="325">
        <v>0.01</v>
      </c>
      <c r="BP14" s="325">
        <v>0.01</v>
      </c>
      <c r="BQ14" s="325">
        <v>0.01</v>
      </c>
      <c r="BR14" s="325">
        <v>0.02</v>
      </c>
      <c r="BS14" s="325">
        <v>0.01</v>
      </c>
      <c r="BT14" s="325">
        <v>5.0000000000000001E-3</v>
      </c>
      <c r="BU14" s="325">
        <v>0.01</v>
      </c>
      <c r="BV14" s="325">
        <f>+BU14/2</f>
        <v>5.0000000000000001E-3</v>
      </c>
      <c r="BW14" s="325">
        <v>0.01</v>
      </c>
      <c r="BX14" s="325">
        <f>+BW14/2</f>
        <v>5.0000000000000001E-3</v>
      </c>
      <c r="BY14" s="325">
        <v>0.01</v>
      </c>
      <c r="BZ14" s="325">
        <v>5.0000000000000001E-3</v>
      </c>
      <c r="CA14" s="325">
        <v>0.01</v>
      </c>
      <c r="CB14" s="325">
        <v>5.0000000000000001E-3</v>
      </c>
      <c r="CC14" s="325">
        <v>0.01</v>
      </c>
      <c r="CD14" s="325">
        <v>2.5000000000000001E-2</v>
      </c>
      <c r="CE14" s="283">
        <v>0</v>
      </c>
      <c r="CF14" s="235">
        <v>0.01</v>
      </c>
      <c r="CG14" s="284">
        <f>SUM(BI14,BK14,BM14,BO14,BQ14,BS14,BU14,BW14,BY14,CA14,CC14,CE14)</f>
        <v>9.9999999999999992E-2</v>
      </c>
      <c r="CH14" s="323">
        <f>BK14+BI14+BM14+BO14+BQ14+BS14+BU14+BW14+BY14+CA14+CC14</f>
        <v>9.9999999999999992E-2</v>
      </c>
      <c r="CI14" s="323">
        <f>+BJ14+BL14+BN14+BP14+BR14+BT14+BV14+BX14+BZ14+CB14+CD14+CF14</f>
        <v>9.9999999999999992E-2</v>
      </c>
      <c r="CJ14" s="283">
        <f>+CG14</f>
        <v>9.9999999999999992E-2</v>
      </c>
      <c r="CK14" s="236">
        <f>+CI14</f>
        <v>9.9999999999999992E-2</v>
      </c>
      <c r="CL14" s="325">
        <f>+CM14+CO14+CQ14+CS14+CU14+CW14+CY14+DA14+DC14+DE14+DG14</f>
        <v>9.9999999999999992E-2</v>
      </c>
      <c r="CM14" s="325"/>
      <c r="CN14" s="326"/>
      <c r="CO14" s="325">
        <v>0.01</v>
      </c>
      <c r="CP14" s="326"/>
      <c r="CQ14" s="325">
        <v>0.01</v>
      </c>
      <c r="CR14" s="326"/>
      <c r="CS14" s="325">
        <v>0.01</v>
      </c>
      <c r="CT14" s="326"/>
      <c r="CU14" s="325">
        <v>0.01</v>
      </c>
      <c r="CV14" s="326"/>
      <c r="CW14" s="325">
        <v>0.01</v>
      </c>
      <c r="CX14" s="326"/>
      <c r="CY14" s="325">
        <v>0.01</v>
      </c>
      <c r="CZ14" s="326"/>
      <c r="DA14" s="325">
        <v>0.01</v>
      </c>
      <c r="DB14" s="327"/>
      <c r="DC14" s="325">
        <v>0.01</v>
      </c>
      <c r="DD14" s="327"/>
      <c r="DE14" s="325">
        <v>0.01</v>
      </c>
      <c r="DF14" s="327"/>
      <c r="DG14" s="325">
        <v>0.01</v>
      </c>
      <c r="DH14" s="327"/>
      <c r="DI14" s="327"/>
      <c r="DJ14" s="327"/>
      <c r="DK14" s="283">
        <v>0.1</v>
      </c>
      <c r="DL14" s="327"/>
      <c r="DM14" s="327"/>
      <c r="DN14" s="327"/>
      <c r="DO14" s="327"/>
      <c r="DP14" s="327"/>
      <c r="DQ14" s="327"/>
      <c r="DR14" s="235">
        <f>+DK14/10</f>
        <v>0.01</v>
      </c>
      <c r="DS14" s="327"/>
      <c r="DT14" s="235">
        <v>0.01</v>
      </c>
      <c r="DU14" s="327"/>
      <c r="DV14" s="235">
        <v>0.01</v>
      </c>
      <c r="DW14" s="327"/>
      <c r="DX14" s="235">
        <v>0.01</v>
      </c>
      <c r="DY14" s="327"/>
      <c r="DZ14" s="235">
        <v>0.01</v>
      </c>
      <c r="EA14" s="315"/>
      <c r="EB14" s="235">
        <v>0.01</v>
      </c>
      <c r="EC14" s="315"/>
      <c r="ED14" s="235">
        <v>0.01</v>
      </c>
      <c r="EE14" s="327"/>
      <c r="EF14" s="235">
        <v>0.01</v>
      </c>
      <c r="EG14" s="327"/>
      <c r="EH14" s="235">
        <v>0.01</v>
      </c>
      <c r="EI14" s="327"/>
      <c r="EJ14" s="235">
        <v>0.01</v>
      </c>
      <c r="EK14" s="284"/>
      <c r="EL14" s="235">
        <v>0.01</v>
      </c>
      <c r="EM14" s="315"/>
      <c r="EN14" s="315"/>
      <c r="EO14" s="236">
        <v>0.1</v>
      </c>
      <c r="EP14" s="315"/>
      <c r="EQ14" s="315"/>
      <c r="ER14" s="315"/>
      <c r="ES14" s="328"/>
      <c r="ET14" s="329" t="e">
        <f>CF14/CE14</f>
        <v>#DIV/0!</v>
      </c>
      <c r="EU14" s="279">
        <f>+CI14/CH14</f>
        <v>1</v>
      </c>
      <c r="EV14" s="279">
        <f>+CK14/CJ14</f>
        <v>1</v>
      </c>
      <c r="EW14" s="280">
        <f>+(AC14+BG14+CI14)/(AB14+BF14+CH14)</f>
        <v>0.99999999999999989</v>
      </c>
      <c r="EX14" s="280">
        <f>+(AC14+BG14+CK14)/I14</f>
        <v>0.79999999999999982</v>
      </c>
      <c r="EY14" s="330" t="s">
        <v>571</v>
      </c>
      <c r="EZ14" s="313" t="s">
        <v>71</v>
      </c>
      <c r="FA14" s="313" t="s">
        <v>71</v>
      </c>
      <c r="FB14" s="331" t="s">
        <v>493</v>
      </c>
      <c r="FC14" s="332" t="s">
        <v>438</v>
      </c>
      <c r="FF14" s="220"/>
    </row>
    <row r="15" spans="1:162" s="252" customFormat="1" ht="24.75" customHeight="1" x14ac:dyDescent="0.4">
      <c r="D15" s="252" t="s">
        <v>35</v>
      </c>
      <c r="I15" s="242"/>
      <c r="J15" s="242"/>
      <c r="K15" s="242"/>
      <c r="L15" s="242"/>
      <c r="M15" s="242"/>
      <c r="N15" s="242"/>
      <c r="O15" s="242"/>
      <c r="P15" s="242"/>
      <c r="Q15" s="242"/>
      <c r="R15" s="242"/>
      <c r="S15" s="242"/>
      <c r="T15" s="242"/>
      <c r="U15" s="242"/>
      <c r="V15" s="242"/>
      <c r="W15" s="242"/>
      <c r="X15" s="242"/>
      <c r="Y15" s="251"/>
      <c r="Z15" s="250"/>
      <c r="AA15" s="249"/>
      <c r="AB15" s="242"/>
      <c r="AC15" s="250"/>
      <c r="AD15" s="242"/>
      <c r="AE15" s="242"/>
      <c r="AF15" s="242"/>
      <c r="AG15" s="242"/>
      <c r="AH15" s="242"/>
      <c r="AI15" s="242"/>
      <c r="AJ15" s="242"/>
      <c r="AK15" s="242"/>
      <c r="AL15" s="242"/>
      <c r="AM15" s="242"/>
      <c r="AN15" s="242"/>
      <c r="AO15" s="242"/>
      <c r="AP15" s="242"/>
      <c r="AQ15" s="242"/>
      <c r="AR15" s="242"/>
      <c r="AS15" s="242"/>
      <c r="AT15" s="242"/>
      <c r="AU15" s="242"/>
      <c r="AV15" s="240"/>
      <c r="AW15" s="240"/>
      <c r="AX15" s="240"/>
      <c r="AY15" s="240"/>
      <c r="AZ15" s="240"/>
      <c r="BA15" s="240"/>
      <c r="BB15" s="240"/>
      <c r="BC15" s="240"/>
      <c r="BD15" s="240"/>
      <c r="BE15" s="240"/>
      <c r="BF15" s="240"/>
      <c r="BG15" s="240"/>
      <c r="BH15" s="242"/>
      <c r="BI15" s="242"/>
      <c r="BJ15" s="242"/>
      <c r="BK15" s="242"/>
      <c r="BL15" s="242"/>
      <c r="BM15" s="242"/>
      <c r="BN15" s="242"/>
      <c r="BO15" s="242"/>
      <c r="BP15" s="242"/>
      <c r="BQ15" s="242"/>
      <c r="BR15" s="242"/>
      <c r="BS15" s="242"/>
      <c r="BT15" s="242"/>
      <c r="BU15" s="242"/>
      <c r="BV15" s="242"/>
      <c r="BW15" s="242"/>
      <c r="BX15" s="242"/>
      <c r="BY15" s="242"/>
      <c r="BZ15" s="242"/>
      <c r="CA15" s="242"/>
      <c r="CB15" s="242"/>
      <c r="CC15" s="242"/>
      <c r="CD15" s="248">
        <f>+CD14</f>
        <v>2.5000000000000001E-2</v>
      </c>
      <c r="CE15" s="242"/>
      <c r="CF15" s="248"/>
      <c r="CG15" s="259"/>
      <c r="CH15" s="242"/>
      <c r="CI15" s="242"/>
      <c r="CJ15" s="242"/>
      <c r="CK15" s="242"/>
      <c r="CL15" s="242"/>
      <c r="CM15" s="242"/>
      <c r="CN15" s="242"/>
      <c r="CO15" s="242"/>
      <c r="CP15" s="242"/>
      <c r="CQ15" s="242"/>
      <c r="CR15" s="242"/>
      <c r="CS15" s="242"/>
      <c r="CT15" s="242"/>
      <c r="CU15" s="242"/>
      <c r="CV15" s="242"/>
      <c r="CW15" s="242"/>
      <c r="CX15" s="242"/>
      <c r="CY15" s="242"/>
      <c r="CZ15" s="242"/>
      <c r="DA15" s="242"/>
      <c r="DB15" s="242"/>
      <c r="DC15" s="242"/>
      <c r="DD15" s="242"/>
      <c r="DE15" s="242"/>
      <c r="DF15" s="242"/>
      <c r="DG15" s="242"/>
      <c r="DH15" s="242"/>
      <c r="DI15" s="242"/>
      <c r="DJ15" s="242"/>
      <c r="DK15" s="248">
        <f>AC14+BG14+CG14+DK14+EO14</f>
        <v>0.99999999999999978</v>
      </c>
      <c r="DL15" s="242"/>
      <c r="DM15" s="242"/>
      <c r="DN15" s="242"/>
      <c r="DO15" s="242"/>
      <c r="DP15" s="242"/>
      <c r="DQ15" s="242"/>
      <c r="DR15" s="242"/>
      <c r="DS15" s="242"/>
      <c r="DT15" s="242"/>
      <c r="DU15" s="242"/>
      <c r="DV15" s="242"/>
      <c r="DW15" s="242"/>
      <c r="DX15" s="242"/>
      <c r="DY15" s="242"/>
      <c r="DZ15" s="242"/>
      <c r="EA15" s="242"/>
      <c r="EB15" s="242"/>
      <c r="EC15" s="242"/>
      <c r="ED15" s="242"/>
      <c r="EE15" s="242"/>
      <c r="EF15" s="242"/>
      <c r="EG15" s="242"/>
      <c r="EH15" s="242"/>
      <c r="EI15" s="242"/>
      <c r="EJ15" s="242"/>
      <c r="EK15" s="242"/>
      <c r="EL15" s="242"/>
      <c r="EM15" s="242"/>
      <c r="EN15" s="242"/>
      <c r="EO15" s="242"/>
      <c r="EP15" s="242"/>
      <c r="EQ15" s="242"/>
      <c r="ER15" s="242"/>
      <c r="ES15" s="242"/>
    </row>
    <row r="16" spans="1:162" s="252" customFormat="1" ht="18.75" customHeight="1" x14ac:dyDescent="0.25">
      <c r="B16" s="252">
        <f>8000000*0.4</f>
        <v>3200000</v>
      </c>
      <c r="D16" s="252" t="s">
        <v>36</v>
      </c>
      <c r="E16" s="252" t="s">
        <v>37</v>
      </c>
      <c r="K16" s="252" t="s">
        <v>38</v>
      </c>
      <c r="CG16" s="252">
        <f>+BU13/3</f>
        <v>1.0333333333333333E-2</v>
      </c>
      <c r="CJ16" s="242"/>
      <c r="CK16" s="242"/>
      <c r="CL16" s="242"/>
      <c r="CM16" s="242"/>
      <c r="CN16" s="242"/>
      <c r="CO16" s="242"/>
      <c r="CP16" s="242"/>
      <c r="CQ16" s="242"/>
      <c r="CR16" s="242"/>
      <c r="CS16" s="242"/>
      <c r="CT16" s="242"/>
      <c r="CU16" s="242"/>
      <c r="CV16" s="242"/>
      <c r="CW16" s="242"/>
      <c r="CX16" s="242"/>
      <c r="CY16" s="242"/>
      <c r="CZ16" s="242"/>
      <c r="DA16" s="242"/>
      <c r="DB16" s="242"/>
      <c r="DC16" s="242"/>
      <c r="DD16" s="242"/>
      <c r="DE16" s="242"/>
      <c r="DF16" s="242"/>
      <c r="DG16" s="242"/>
      <c r="DH16" s="242"/>
      <c r="DI16" s="242"/>
      <c r="DJ16" s="242"/>
      <c r="DK16" s="242"/>
      <c r="DL16" s="242"/>
      <c r="DM16" s="242"/>
      <c r="DN16" s="242"/>
      <c r="DO16" s="242"/>
      <c r="DP16" s="242"/>
      <c r="DQ16" s="242"/>
      <c r="DR16" s="242"/>
      <c r="DS16" s="242"/>
      <c r="DT16" s="242"/>
      <c r="DU16" s="242"/>
      <c r="DV16" s="242"/>
      <c r="DW16" s="242"/>
      <c r="DX16" s="242"/>
      <c r="DY16" s="242"/>
      <c r="DZ16" s="242"/>
      <c r="EA16" s="242"/>
      <c r="EB16" s="242"/>
      <c r="EC16" s="242"/>
      <c r="ED16" s="242"/>
      <c r="EE16" s="242"/>
      <c r="EF16" s="242"/>
      <c r="EG16" s="242"/>
      <c r="EH16" s="242"/>
      <c r="EI16" s="242"/>
      <c r="EJ16" s="242"/>
      <c r="EK16" s="242"/>
      <c r="EL16" s="242"/>
      <c r="EM16" s="242"/>
      <c r="EN16" s="242"/>
      <c r="EO16" s="242"/>
      <c r="EP16" s="242"/>
      <c r="EQ16" s="242"/>
      <c r="ER16" s="242"/>
      <c r="ES16" s="242"/>
      <c r="EY16" s="247"/>
      <c r="FB16" s="246"/>
    </row>
    <row r="17" spans="1:44" s="38" customFormat="1" ht="45" customHeight="1" x14ac:dyDescent="0.25">
      <c r="A17" s="888" t="s">
        <v>35</v>
      </c>
      <c r="B17" s="888"/>
      <c r="C17" s="888"/>
      <c r="D17" s="888"/>
      <c r="E17" s="888"/>
      <c r="F17" s="888"/>
      <c r="G17" s="888"/>
      <c r="H17" s="888"/>
      <c r="I17" s="888"/>
      <c r="J17" s="108"/>
      <c r="K17" s="108"/>
      <c r="L17" s="108"/>
      <c r="M17" s="108"/>
      <c r="N17" s="108"/>
      <c r="O17" s="108"/>
      <c r="P17" s="108"/>
      <c r="Q17" s="108"/>
      <c r="R17" s="108"/>
      <c r="S17" s="108"/>
      <c r="T17" s="108"/>
      <c r="U17" s="108"/>
      <c r="V17" s="108"/>
      <c r="W17" s="108"/>
      <c r="X17" s="107"/>
      <c r="Y17" s="107"/>
      <c r="Z17" s="107"/>
      <c r="AA17" s="107"/>
      <c r="AB17" s="107"/>
      <c r="AC17" s="107"/>
      <c r="AD17" s="109"/>
      <c r="AE17" s="109"/>
      <c r="AF17" s="109"/>
      <c r="AG17" s="109"/>
      <c r="AH17" s="109"/>
      <c r="AI17" s="109"/>
      <c r="AJ17" s="110"/>
      <c r="AK17" s="110"/>
      <c r="AL17" s="111"/>
      <c r="AM17" s="111"/>
      <c r="AN17" s="111"/>
      <c r="AO17" s="111"/>
      <c r="AP17" s="111"/>
      <c r="AQ17" s="111"/>
      <c r="AR17" s="111"/>
    </row>
    <row r="18" spans="1:44" s="38" customFormat="1" ht="15" x14ac:dyDescent="0.2">
      <c r="A18" s="163" t="s">
        <v>36</v>
      </c>
      <c r="B18" s="464" t="s">
        <v>37</v>
      </c>
      <c r="C18" s="465"/>
      <c r="D18" s="465"/>
      <c r="E18" s="465"/>
      <c r="F18" s="465"/>
      <c r="G18" s="465"/>
      <c r="H18" s="466"/>
      <c r="I18" s="467" t="s">
        <v>38</v>
      </c>
      <c r="J18" s="468"/>
      <c r="K18" s="468"/>
      <c r="L18" s="468"/>
      <c r="M18" s="468"/>
      <c r="N18" s="468"/>
      <c r="O18" s="469"/>
    </row>
    <row r="19" spans="1:44" s="38" customFormat="1" ht="15" x14ac:dyDescent="0.2">
      <c r="A19" s="164">
        <v>13</v>
      </c>
      <c r="B19" s="470" t="s">
        <v>92</v>
      </c>
      <c r="C19" s="470"/>
      <c r="D19" s="470"/>
      <c r="E19" s="470"/>
      <c r="F19" s="470"/>
      <c r="G19" s="470"/>
      <c r="H19" s="470"/>
      <c r="I19" s="470" t="s">
        <v>83</v>
      </c>
      <c r="J19" s="470"/>
      <c r="K19" s="470"/>
      <c r="L19" s="470"/>
      <c r="M19" s="470"/>
      <c r="N19" s="470"/>
      <c r="O19" s="470"/>
    </row>
    <row r="20" spans="1:44" s="38" customFormat="1" ht="15" x14ac:dyDescent="0.2">
      <c r="A20" s="164">
        <v>14</v>
      </c>
      <c r="B20" s="470" t="s">
        <v>273</v>
      </c>
      <c r="C20" s="470"/>
      <c r="D20" s="470"/>
      <c r="E20" s="470"/>
      <c r="F20" s="470"/>
      <c r="G20" s="470"/>
      <c r="H20" s="470"/>
      <c r="I20" s="471" t="s">
        <v>425</v>
      </c>
      <c r="J20" s="471"/>
      <c r="K20" s="471"/>
      <c r="L20" s="471"/>
      <c r="M20" s="471"/>
      <c r="N20" s="471"/>
      <c r="O20" s="471"/>
    </row>
  </sheetData>
  <mergeCells count="38">
    <mergeCell ref="A17:I17"/>
    <mergeCell ref="FB10:FB12"/>
    <mergeCell ref="J10:ES10"/>
    <mergeCell ref="BH11:CK11"/>
    <mergeCell ref="CL11:DO11"/>
    <mergeCell ref="J11:AC11"/>
    <mergeCell ref="AD11:BG11"/>
    <mergeCell ref="A7:F7"/>
    <mergeCell ref="A8:F8"/>
    <mergeCell ref="A10:I10"/>
    <mergeCell ref="A11:I11"/>
    <mergeCell ref="G7:FC7"/>
    <mergeCell ref="G8:FC8"/>
    <mergeCell ref="FC10:FC12"/>
    <mergeCell ref="EY10:EY12"/>
    <mergeCell ref="EZ10:EZ12"/>
    <mergeCell ref="DP11:ES11"/>
    <mergeCell ref="EX10:EX12"/>
    <mergeCell ref="EW10:EW12"/>
    <mergeCell ref="ET10:ET12"/>
    <mergeCell ref="EU10:EU12"/>
    <mergeCell ref="EV10:EV12"/>
    <mergeCell ref="FA10:FA12"/>
    <mergeCell ref="A5:F5"/>
    <mergeCell ref="A6:F6"/>
    <mergeCell ref="A2:F4"/>
    <mergeCell ref="G2:FC2"/>
    <mergeCell ref="G3:FC3"/>
    <mergeCell ref="G4:ES4"/>
    <mergeCell ref="ET4:FC4"/>
    <mergeCell ref="G5:FC5"/>
    <mergeCell ref="G6:FC6"/>
    <mergeCell ref="B18:H18"/>
    <mergeCell ref="I18:O18"/>
    <mergeCell ref="B19:H19"/>
    <mergeCell ref="I19:O19"/>
    <mergeCell ref="B20:H20"/>
    <mergeCell ref="I20:O20"/>
  </mergeCells>
  <phoneticPr fontId="8" type="noConversion"/>
  <conditionalFormatting sqref="FF13:FF14">
    <cfRule type="cellIs" dxfId="0" priority="1" operator="greaterThan">
      <formula>1856</formula>
    </cfRule>
  </conditionalFormatting>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B71"/>
  <sheetViews>
    <sheetView zoomScale="69" zoomScaleNormal="69" workbookViewId="0">
      <selection activeCell="CI38" sqref="CI38"/>
    </sheetView>
  </sheetViews>
  <sheetFormatPr baseColWidth="10" defaultColWidth="10.85546875" defaultRowHeight="12.75" customHeight="1" x14ac:dyDescent="0.2"/>
  <cols>
    <col min="1" max="1" width="10.7109375" style="15" customWidth="1"/>
    <col min="2" max="2" width="3.42578125" style="15" customWidth="1"/>
    <col min="3" max="3" width="16.42578125" style="15" customWidth="1"/>
    <col min="4" max="4" width="10.7109375" style="3" customWidth="1"/>
    <col min="5" max="5" width="5.42578125" style="3" customWidth="1"/>
    <col min="6" max="6" width="9.7109375" style="3" customWidth="1"/>
    <col min="7" max="7" width="21.140625" style="141" customWidth="1"/>
    <col min="8" max="8" width="17.42578125" style="141" hidden="1" customWidth="1"/>
    <col min="9" max="9" width="9.42578125" style="141" hidden="1" customWidth="1"/>
    <col min="10" max="10" width="8.42578125" style="141" hidden="1" customWidth="1"/>
    <col min="11" max="11" width="13.42578125" style="141" hidden="1" customWidth="1"/>
    <col min="12" max="12" width="12.42578125" style="141" hidden="1" customWidth="1"/>
    <col min="13" max="13" width="13.42578125" style="141" hidden="1" customWidth="1"/>
    <col min="14" max="14" width="18" style="141" hidden="1" customWidth="1"/>
    <col min="15" max="15" width="13.42578125" style="141" hidden="1" customWidth="1"/>
    <col min="16" max="16" width="14.5703125" style="141" hidden="1" customWidth="1"/>
    <col min="17" max="18" width="13.42578125" style="141" hidden="1" customWidth="1"/>
    <col min="19" max="19" width="12.85546875" style="141" hidden="1" customWidth="1"/>
    <col min="20" max="20" width="21.5703125" style="141" hidden="1" customWidth="1"/>
    <col min="21" max="21" width="15.85546875" style="141" hidden="1" customWidth="1"/>
    <col min="22" max="25" width="17.85546875" style="141" hidden="1" customWidth="1"/>
    <col min="26" max="26" width="19.140625" style="141" customWidth="1"/>
    <col min="27" max="27" width="17.42578125" style="141" customWidth="1"/>
    <col min="28" max="28" width="17.85546875" style="141" hidden="1" customWidth="1"/>
    <col min="29" max="29" width="18.42578125" style="141" hidden="1" customWidth="1"/>
    <col min="30" max="30" width="15.5703125" style="141" hidden="1" customWidth="1"/>
    <col min="31" max="33" width="17.5703125" style="141" hidden="1" customWidth="1"/>
    <col min="34" max="34" width="17.42578125" style="141" hidden="1" customWidth="1"/>
    <col min="35" max="35" width="18.42578125" style="141" hidden="1" customWidth="1"/>
    <col min="36" max="36" width="19.42578125" style="141" hidden="1" customWidth="1"/>
    <col min="37" max="38" width="23.140625" style="141" hidden="1" customWidth="1"/>
    <col min="39" max="39" width="15.5703125" style="141" hidden="1" customWidth="1"/>
    <col min="40" max="40" width="20.5703125" style="141" hidden="1" customWidth="1"/>
    <col min="41" max="41" width="23.42578125" style="141" hidden="1" customWidth="1"/>
    <col min="42" max="42" width="15.5703125" style="141" hidden="1" customWidth="1"/>
    <col min="43" max="43" width="16.42578125" style="141" hidden="1" customWidth="1"/>
    <col min="44" max="44" width="12.42578125" style="141" hidden="1" customWidth="1"/>
    <col min="45" max="45" width="20.85546875" style="141" hidden="1" customWidth="1"/>
    <col min="46" max="46" width="17.42578125" style="141" hidden="1" customWidth="1"/>
    <col min="47" max="47" width="20.42578125" style="141" hidden="1" customWidth="1"/>
    <col min="48" max="51" width="15.5703125" style="141" hidden="1" customWidth="1"/>
    <col min="52" max="52" width="20.5703125" style="141" hidden="1" customWidth="1"/>
    <col min="53" max="53" width="17.5703125" style="141" hidden="1" customWidth="1"/>
    <col min="54" max="54" width="15.140625" style="141" hidden="1" customWidth="1"/>
    <col min="55" max="55" width="17.85546875" style="141" hidden="1" customWidth="1"/>
    <col min="56" max="56" width="17" style="141" customWidth="1"/>
    <col min="57" max="57" width="19.7109375" style="141" customWidth="1"/>
    <col min="58" max="81" width="16.7109375" style="141" customWidth="1"/>
    <col min="82" max="82" width="20.140625" style="141" customWidth="1"/>
    <col min="83" max="83" width="18.28515625" style="141" customWidth="1"/>
    <col min="84" max="84" width="18.140625" style="141" customWidth="1"/>
    <col min="85" max="85" width="17.140625" style="141" customWidth="1"/>
    <col min="86" max="86" width="18.7109375" style="141" customWidth="1"/>
    <col min="87" max="87" width="19.85546875" style="141" customWidth="1"/>
    <col min="88" max="88" width="18.42578125" style="141" customWidth="1"/>
    <col min="89" max="112" width="14.140625" style="141" hidden="1" customWidth="1"/>
    <col min="113" max="115" width="15.5703125" style="141" hidden="1" customWidth="1"/>
    <col min="116" max="116" width="21.42578125" style="141" hidden="1" customWidth="1"/>
    <col min="117" max="117" width="19.140625" style="141" hidden="1" customWidth="1"/>
    <col min="118" max="118" width="19.140625" style="141" customWidth="1"/>
    <col min="119" max="147" width="15.5703125" style="141" hidden="1" customWidth="1"/>
    <col min="148" max="148" width="13.42578125" style="145" customWidth="1"/>
    <col min="149" max="149" width="14.28515625" style="142" customWidth="1"/>
    <col min="150" max="150" width="14.28515625" style="15" customWidth="1"/>
    <col min="151" max="151" width="14.140625" style="15" customWidth="1"/>
    <col min="152" max="152" width="12.140625" style="15" customWidth="1"/>
    <col min="153" max="153" width="20.42578125" style="15" customWidth="1"/>
    <col min="154" max="154" width="9.7109375" style="15" customWidth="1"/>
    <col min="155" max="155" width="9.5703125" style="15" customWidth="1"/>
    <col min="156" max="156" width="35.42578125" style="15" customWidth="1"/>
    <col min="157" max="157" width="22.5703125" style="15" customWidth="1"/>
    <col min="158" max="16384" width="10.85546875" style="15"/>
  </cols>
  <sheetData>
    <row r="1" spans="1:158" ht="18.75" customHeight="1" x14ac:dyDescent="0.2">
      <c r="A1" s="540"/>
      <c r="B1" s="541"/>
      <c r="C1" s="541"/>
      <c r="D1" s="541"/>
      <c r="E1" s="542"/>
      <c r="F1" s="558" t="s">
        <v>39</v>
      </c>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558"/>
      <c r="DK1" s="558"/>
      <c r="DL1" s="558"/>
      <c r="DM1" s="558"/>
      <c r="DN1" s="558"/>
      <c r="DO1" s="558"/>
      <c r="DP1" s="558"/>
      <c r="DQ1" s="558"/>
      <c r="DR1" s="558"/>
      <c r="DS1" s="558"/>
      <c r="DT1" s="558"/>
      <c r="DU1" s="558"/>
      <c r="DV1" s="558"/>
      <c r="DW1" s="558"/>
      <c r="DX1" s="558"/>
      <c r="DY1" s="558"/>
      <c r="DZ1" s="558"/>
      <c r="EA1" s="558"/>
      <c r="EB1" s="558"/>
      <c r="EC1" s="558"/>
      <c r="ED1" s="558"/>
      <c r="EE1" s="558"/>
      <c r="EF1" s="558"/>
      <c r="EG1" s="558"/>
      <c r="EH1" s="558"/>
      <c r="EI1" s="558"/>
      <c r="EJ1" s="558"/>
      <c r="EK1" s="558"/>
      <c r="EL1" s="558"/>
      <c r="EM1" s="558"/>
      <c r="EN1" s="558"/>
      <c r="EO1" s="558"/>
      <c r="EP1" s="558"/>
      <c r="EQ1" s="558"/>
      <c r="ER1" s="558"/>
      <c r="ES1" s="558"/>
      <c r="ET1" s="558"/>
      <c r="EU1" s="558"/>
      <c r="EV1" s="558"/>
      <c r="EW1" s="558"/>
      <c r="EX1" s="558"/>
      <c r="EY1" s="558"/>
      <c r="EZ1" s="558"/>
      <c r="FA1" s="559"/>
    </row>
    <row r="2" spans="1:158" ht="18.75" customHeight="1" thickBot="1" x14ac:dyDescent="0.25">
      <c r="A2" s="543"/>
      <c r="B2" s="544"/>
      <c r="C2" s="544"/>
      <c r="D2" s="544"/>
      <c r="E2" s="545"/>
      <c r="F2" s="560" t="s">
        <v>269</v>
      </c>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c r="AW2" s="560"/>
      <c r="AX2" s="560"/>
      <c r="AY2" s="560"/>
      <c r="AZ2" s="560"/>
      <c r="BA2" s="560"/>
      <c r="BB2" s="560"/>
      <c r="BC2" s="560"/>
      <c r="BD2" s="560"/>
      <c r="BE2" s="560"/>
      <c r="BF2" s="560"/>
      <c r="BG2" s="560"/>
      <c r="BH2" s="560"/>
      <c r="BI2" s="560"/>
      <c r="BJ2" s="560"/>
      <c r="BK2" s="560"/>
      <c r="BL2" s="560"/>
      <c r="BM2" s="560"/>
      <c r="BN2" s="560"/>
      <c r="BO2" s="560"/>
      <c r="BP2" s="560"/>
      <c r="BQ2" s="560"/>
      <c r="BR2" s="560"/>
      <c r="BS2" s="560"/>
      <c r="BT2" s="560"/>
      <c r="BU2" s="560"/>
      <c r="BV2" s="560"/>
      <c r="BW2" s="560"/>
      <c r="BX2" s="560"/>
      <c r="BY2" s="560"/>
      <c r="BZ2" s="560"/>
      <c r="CA2" s="560"/>
      <c r="CB2" s="560"/>
      <c r="CC2" s="560"/>
      <c r="CD2" s="560"/>
      <c r="CE2" s="560"/>
      <c r="CF2" s="560"/>
      <c r="CG2" s="560"/>
      <c r="CH2" s="560"/>
      <c r="CI2" s="560"/>
      <c r="CJ2" s="560"/>
      <c r="CK2" s="560"/>
      <c r="CL2" s="560"/>
      <c r="CM2" s="560"/>
      <c r="CN2" s="560"/>
      <c r="CO2" s="560"/>
      <c r="CP2" s="560"/>
      <c r="CQ2" s="560"/>
      <c r="CR2" s="560"/>
      <c r="CS2" s="560"/>
      <c r="CT2" s="560"/>
      <c r="CU2" s="560"/>
      <c r="CV2" s="560"/>
      <c r="CW2" s="560"/>
      <c r="CX2" s="560"/>
      <c r="CY2" s="560"/>
      <c r="CZ2" s="560"/>
      <c r="DA2" s="560"/>
      <c r="DB2" s="560"/>
      <c r="DC2" s="560"/>
      <c r="DD2" s="560"/>
      <c r="DE2" s="560"/>
      <c r="DF2" s="560"/>
      <c r="DG2" s="560"/>
      <c r="DH2" s="560"/>
      <c r="DI2" s="560"/>
      <c r="DJ2" s="560"/>
      <c r="DK2" s="560"/>
      <c r="DL2" s="560"/>
      <c r="DM2" s="560"/>
      <c r="DN2" s="560"/>
      <c r="DO2" s="560"/>
      <c r="DP2" s="560"/>
      <c r="DQ2" s="560"/>
      <c r="DR2" s="560"/>
      <c r="DS2" s="560"/>
      <c r="DT2" s="560"/>
      <c r="DU2" s="560"/>
      <c r="DV2" s="560"/>
      <c r="DW2" s="560"/>
      <c r="DX2" s="560"/>
      <c r="DY2" s="560"/>
      <c r="DZ2" s="560"/>
      <c r="EA2" s="560"/>
      <c r="EB2" s="560"/>
      <c r="EC2" s="560"/>
      <c r="ED2" s="560"/>
      <c r="EE2" s="560"/>
      <c r="EF2" s="560"/>
      <c r="EG2" s="560"/>
      <c r="EH2" s="560"/>
      <c r="EI2" s="560"/>
      <c r="EJ2" s="560"/>
      <c r="EK2" s="560"/>
      <c r="EL2" s="560"/>
      <c r="EM2" s="560"/>
      <c r="EN2" s="560"/>
      <c r="EO2" s="560"/>
      <c r="EP2" s="560"/>
      <c r="EQ2" s="560"/>
      <c r="ER2" s="561"/>
      <c r="ES2" s="561"/>
      <c r="ET2" s="561"/>
      <c r="EU2" s="561"/>
      <c r="EV2" s="561"/>
      <c r="EW2" s="561"/>
      <c r="EX2" s="561"/>
      <c r="EY2" s="561"/>
      <c r="EZ2" s="561"/>
      <c r="FA2" s="562"/>
    </row>
    <row r="3" spans="1:158" ht="20.25" customHeight="1" thickBot="1" x14ac:dyDescent="0.25">
      <c r="A3" s="546"/>
      <c r="B3" s="547"/>
      <c r="C3" s="547"/>
      <c r="D3" s="547"/>
      <c r="E3" s="548"/>
      <c r="F3" s="563" t="s">
        <v>48</v>
      </c>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564"/>
      <c r="AO3" s="564"/>
      <c r="AP3" s="564"/>
      <c r="AQ3" s="564"/>
      <c r="AR3" s="564"/>
      <c r="AS3" s="564"/>
      <c r="AT3" s="564"/>
      <c r="AU3" s="564"/>
      <c r="AV3" s="564"/>
      <c r="AW3" s="564"/>
      <c r="AX3" s="564"/>
      <c r="AY3" s="564"/>
      <c r="AZ3" s="564"/>
      <c r="BA3" s="564"/>
      <c r="BB3" s="564"/>
      <c r="BC3" s="564"/>
      <c r="BD3" s="564"/>
      <c r="BE3" s="564"/>
      <c r="BF3" s="564"/>
      <c r="BG3" s="564"/>
      <c r="BH3" s="564"/>
      <c r="BI3" s="564"/>
      <c r="BJ3" s="564"/>
      <c r="BK3" s="564"/>
      <c r="BL3" s="564"/>
      <c r="BM3" s="564"/>
      <c r="BN3" s="564"/>
      <c r="BO3" s="564"/>
      <c r="BP3" s="564"/>
      <c r="BQ3" s="564"/>
      <c r="BR3" s="564"/>
      <c r="BS3" s="564"/>
      <c r="BT3" s="564"/>
      <c r="BU3" s="564"/>
      <c r="BV3" s="564"/>
      <c r="BW3" s="564"/>
      <c r="BX3" s="564"/>
      <c r="BY3" s="564"/>
      <c r="BZ3" s="564"/>
      <c r="CA3" s="564"/>
      <c r="CB3" s="564"/>
      <c r="CC3" s="564"/>
      <c r="CD3" s="564"/>
      <c r="CE3" s="564"/>
      <c r="CF3" s="564"/>
      <c r="CG3" s="564"/>
      <c r="CH3" s="564"/>
      <c r="CI3" s="564"/>
      <c r="CJ3" s="564"/>
      <c r="CK3" s="564"/>
      <c r="CL3" s="564"/>
      <c r="CM3" s="564"/>
      <c r="CN3" s="564"/>
      <c r="CO3" s="564"/>
      <c r="CP3" s="564"/>
      <c r="CQ3" s="564"/>
      <c r="CR3" s="564"/>
      <c r="CS3" s="564"/>
      <c r="CT3" s="564"/>
      <c r="CU3" s="564"/>
      <c r="CV3" s="564"/>
      <c r="CW3" s="564"/>
      <c r="CX3" s="564"/>
      <c r="CY3" s="564"/>
      <c r="CZ3" s="564"/>
      <c r="DA3" s="564"/>
      <c r="DB3" s="564"/>
      <c r="DC3" s="564"/>
      <c r="DD3" s="564"/>
      <c r="DE3" s="564"/>
      <c r="DF3" s="564"/>
      <c r="DG3" s="564"/>
      <c r="DH3" s="564"/>
      <c r="DI3" s="564"/>
      <c r="DJ3" s="564"/>
      <c r="DK3" s="564"/>
      <c r="DL3" s="564"/>
      <c r="DM3" s="564"/>
      <c r="DN3" s="564"/>
      <c r="DO3" s="564"/>
      <c r="DP3" s="564"/>
      <c r="DQ3" s="564"/>
      <c r="DR3" s="564"/>
      <c r="DS3" s="564"/>
      <c r="DT3" s="564"/>
      <c r="DU3" s="564"/>
      <c r="DV3" s="564"/>
      <c r="DW3" s="564"/>
      <c r="DX3" s="564"/>
      <c r="DY3" s="564"/>
      <c r="DZ3" s="564"/>
      <c r="EA3" s="564"/>
      <c r="EB3" s="564"/>
      <c r="EC3" s="564"/>
      <c r="ED3" s="564"/>
      <c r="EE3" s="564"/>
      <c r="EF3" s="564"/>
      <c r="EG3" s="564"/>
      <c r="EH3" s="564"/>
      <c r="EI3" s="564"/>
      <c r="EJ3" s="564"/>
      <c r="EK3" s="564"/>
      <c r="EL3" s="564"/>
      <c r="EM3" s="564"/>
      <c r="EN3" s="564"/>
      <c r="EO3" s="564"/>
      <c r="EP3" s="564"/>
      <c r="EQ3" s="564"/>
      <c r="ER3" s="564" t="s">
        <v>250</v>
      </c>
      <c r="ES3" s="564"/>
      <c r="ET3" s="564"/>
      <c r="EU3" s="564"/>
      <c r="EV3" s="564"/>
      <c r="EW3" s="564"/>
      <c r="EX3" s="564"/>
      <c r="EY3" s="564"/>
      <c r="EZ3" s="564"/>
      <c r="FA3" s="570"/>
    </row>
    <row r="4" spans="1:158" ht="13.5" customHeight="1" thickBot="1" x14ac:dyDescent="0.25">
      <c r="A4" s="549" t="s">
        <v>0</v>
      </c>
      <c r="B4" s="550"/>
      <c r="C4" s="550"/>
      <c r="D4" s="550"/>
      <c r="E4" s="551"/>
      <c r="F4" s="571" t="s">
        <v>70</v>
      </c>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572"/>
      <c r="BH4" s="572"/>
      <c r="BI4" s="572"/>
      <c r="BJ4" s="572"/>
      <c r="BK4" s="572"/>
      <c r="BL4" s="572"/>
      <c r="BM4" s="572"/>
      <c r="BN4" s="572"/>
      <c r="BO4" s="572"/>
      <c r="BP4" s="572"/>
      <c r="BQ4" s="572"/>
      <c r="BR4" s="572"/>
      <c r="BS4" s="572"/>
      <c r="BT4" s="572"/>
      <c r="BU4" s="572"/>
      <c r="BV4" s="572"/>
      <c r="BW4" s="572"/>
      <c r="BX4" s="572"/>
      <c r="BY4" s="572"/>
      <c r="BZ4" s="572"/>
      <c r="CA4" s="572"/>
      <c r="CB4" s="572"/>
      <c r="CC4" s="572"/>
      <c r="CD4" s="572"/>
      <c r="CE4" s="572"/>
      <c r="CF4" s="572"/>
      <c r="CG4" s="572"/>
      <c r="CH4" s="572"/>
      <c r="CI4" s="572"/>
      <c r="CJ4" s="572"/>
      <c r="CK4" s="572"/>
      <c r="CL4" s="572"/>
      <c r="CM4" s="572"/>
      <c r="CN4" s="572"/>
      <c r="CO4" s="572"/>
      <c r="CP4" s="572"/>
      <c r="CQ4" s="572"/>
      <c r="CR4" s="572"/>
      <c r="CS4" s="572"/>
      <c r="CT4" s="572"/>
      <c r="CU4" s="572"/>
      <c r="CV4" s="572"/>
      <c r="CW4" s="572"/>
      <c r="CX4" s="572"/>
      <c r="CY4" s="572"/>
      <c r="CZ4" s="572"/>
      <c r="DA4" s="572"/>
      <c r="DB4" s="572"/>
      <c r="DC4" s="572"/>
      <c r="DD4" s="572"/>
      <c r="DE4" s="572"/>
      <c r="DF4" s="572"/>
      <c r="DG4" s="572"/>
      <c r="DH4" s="572"/>
      <c r="DI4" s="572"/>
      <c r="DJ4" s="572"/>
      <c r="DK4" s="572"/>
      <c r="DL4" s="572"/>
      <c r="DM4" s="572"/>
      <c r="DN4" s="572"/>
      <c r="DO4" s="572"/>
      <c r="DP4" s="572"/>
      <c r="DQ4" s="572"/>
      <c r="DR4" s="572"/>
      <c r="DS4" s="572"/>
      <c r="DT4" s="572"/>
      <c r="DU4" s="572"/>
      <c r="DV4" s="572"/>
      <c r="DW4" s="572"/>
      <c r="DX4" s="572"/>
      <c r="DY4" s="572"/>
      <c r="DZ4" s="572"/>
      <c r="EA4" s="572"/>
      <c r="EB4" s="572"/>
      <c r="EC4" s="572"/>
      <c r="ED4" s="572"/>
      <c r="EE4" s="572"/>
      <c r="EF4" s="572"/>
      <c r="EG4" s="572"/>
      <c r="EH4" s="572"/>
      <c r="EI4" s="572"/>
      <c r="EJ4" s="572"/>
      <c r="EK4" s="572"/>
      <c r="EL4" s="572"/>
      <c r="EM4" s="572"/>
      <c r="EN4" s="572"/>
      <c r="EO4" s="572"/>
      <c r="EP4" s="572"/>
      <c r="EQ4" s="572"/>
      <c r="ER4" s="572"/>
      <c r="ES4" s="572"/>
      <c r="ET4" s="572"/>
      <c r="EU4" s="572"/>
      <c r="EV4" s="572"/>
      <c r="EW4" s="572"/>
      <c r="EX4" s="572"/>
      <c r="EY4" s="572"/>
      <c r="EZ4" s="572"/>
      <c r="FA4" s="573"/>
    </row>
    <row r="5" spans="1:158" ht="21.75" customHeight="1" thickBot="1" x14ac:dyDescent="0.25">
      <c r="A5" s="549" t="s">
        <v>2</v>
      </c>
      <c r="B5" s="550"/>
      <c r="C5" s="550"/>
      <c r="D5" s="550"/>
      <c r="E5" s="551"/>
      <c r="F5" s="571" t="s">
        <v>280</v>
      </c>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2"/>
      <c r="CB5" s="572"/>
      <c r="CC5" s="572"/>
      <c r="CD5" s="572"/>
      <c r="CE5" s="572"/>
      <c r="CF5" s="572"/>
      <c r="CG5" s="572"/>
      <c r="CH5" s="572"/>
      <c r="CI5" s="572"/>
      <c r="CJ5" s="572"/>
      <c r="CK5" s="572"/>
      <c r="CL5" s="572"/>
      <c r="CM5" s="572"/>
      <c r="CN5" s="572"/>
      <c r="CO5" s="572"/>
      <c r="CP5" s="572"/>
      <c r="CQ5" s="572"/>
      <c r="CR5" s="572"/>
      <c r="CS5" s="572"/>
      <c r="CT5" s="572"/>
      <c r="CU5" s="572"/>
      <c r="CV5" s="572"/>
      <c r="CW5" s="572"/>
      <c r="CX5" s="572"/>
      <c r="CY5" s="572"/>
      <c r="CZ5" s="572"/>
      <c r="DA5" s="572"/>
      <c r="DB5" s="572"/>
      <c r="DC5" s="572"/>
      <c r="DD5" s="572"/>
      <c r="DE5" s="572"/>
      <c r="DF5" s="572"/>
      <c r="DG5" s="572"/>
      <c r="DH5" s="572"/>
      <c r="DI5" s="572"/>
      <c r="DJ5" s="572"/>
      <c r="DK5" s="572"/>
      <c r="DL5" s="572"/>
      <c r="DM5" s="572"/>
      <c r="DN5" s="572"/>
      <c r="DO5" s="572"/>
      <c r="DP5" s="572"/>
      <c r="DQ5" s="572"/>
      <c r="DR5" s="572"/>
      <c r="DS5" s="572"/>
      <c r="DT5" s="572"/>
      <c r="DU5" s="572"/>
      <c r="DV5" s="572"/>
      <c r="DW5" s="572"/>
      <c r="DX5" s="572"/>
      <c r="DY5" s="572"/>
      <c r="DZ5" s="572"/>
      <c r="EA5" s="572"/>
      <c r="EB5" s="572"/>
      <c r="EC5" s="572"/>
      <c r="ED5" s="572"/>
      <c r="EE5" s="572"/>
      <c r="EF5" s="572"/>
      <c r="EG5" s="572"/>
      <c r="EH5" s="572"/>
      <c r="EI5" s="572"/>
      <c r="EJ5" s="572"/>
      <c r="EK5" s="572"/>
      <c r="EL5" s="572"/>
      <c r="EM5" s="572"/>
      <c r="EN5" s="572"/>
      <c r="EO5" s="572"/>
      <c r="EP5" s="572"/>
      <c r="EQ5" s="572"/>
      <c r="ER5" s="572"/>
      <c r="ES5" s="572"/>
      <c r="ET5" s="572"/>
      <c r="EU5" s="572"/>
      <c r="EV5" s="572"/>
      <c r="EW5" s="572"/>
      <c r="EX5" s="572"/>
      <c r="EY5" s="572"/>
      <c r="EZ5" s="572"/>
      <c r="FA5" s="573"/>
    </row>
    <row r="6" spans="1:158" ht="27" customHeight="1" thickBot="1" x14ac:dyDescent="0.25">
      <c r="A6" s="134"/>
      <c r="B6" s="134"/>
      <c r="C6" s="134"/>
      <c r="D6" s="14"/>
      <c r="E6" s="14"/>
      <c r="F6" s="14"/>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44"/>
      <c r="ES6" s="136"/>
      <c r="ET6" s="134"/>
      <c r="EU6" s="134"/>
      <c r="EV6" s="134"/>
      <c r="EW6" s="134"/>
      <c r="EX6" s="134"/>
      <c r="EY6" s="134"/>
      <c r="EZ6" s="134"/>
      <c r="FA6" s="134"/>
    </row>
    <row r="7" spans="1:158" s="137" customFormat="1" ht="25.5" customHeight="1" thickBot="1" x14ac:dyDescent="0.3">
      <c r="A7" s="552" t="s">
        <v>91</v>
      </c>
      <c r="B7" s="553"/>
      <c r="C7" s="553"/>
      <c r="D7" s="553"/>
      <c r="E7" s="553"/>
      <c r="F7" s="553"/>
      <c r="G7" s="554"/>
      <c r="H7" s="565" t="s">
        <v>239</v>
      </c>
      <c r="I7" s="565"/>
      <c r="J7" s="565"/>
      <c r="K7" s="565"/>
      <c r="L7" s="565"/>
      <c r="M7" s="565"/>
      <c r="N7" s="565"/>
      <c r="O7" s="565"/>
      <c r="P7" s="565"/>
      <c r="Q7" s="565"/>
      <c r="R7" s="565"/>
      <c r="S7" s="565"/>
      <c r="T7" s="565"/>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566"/>
      <c r="AT7" s="566"/>
      <c r="AU7" s="566"/>
      <c r="AV7" s="566"/>
      <c r="AW7" s="566"/>
      <c r="AX7" s="566"/>
      <c r="AY7" s="566"/>
      <c r="AZ7" s="566"/>
      <c r="BA7" s="566"/>
      <c r="BB7" s="566"/>
      <c r="BC7" s="566"/>
      <c r="BD7" s="566"/>
      <c r="BE7" s="566"/>
      <c r="BF7" s="566"/>
      <c r="BG7" s="566"/>
      <c r="BH7" s="566"/>
      <c r="BI7" s="566"/>
      <c r="BJ7" s="566"/>
      <c r="BK7" s="566"/>
      <c r="BL7" s="566"/>
      <c r="BM7" s="566"/>
      <c r="BN7" s="566"/>
      <c r="BO7" s="566"/>
      <c r="BP7" s="566"/>
      <c r="BQ7" s="566"/>
      <c r="BR7" s="566"/>
      <c r="BS7" s="566"/>
      <c r="BT7" s="566"/>
      <c r="BU7" s="566"/>
      <c r="BV7" s="566"/>
      <c r="BW7" s="566"/>
      <c r="BX7" s="566"/>
      <c r="BY7" s="566"/>
      <c r="BZ7" s="566"/>
      <c r="CA7" s="566"/>
      <c r="CB7" s="566"/>
      <c r="CC7" s="566"/>
      <c r="CD7" s="566"/>
      <c r="CE7" s="566"/>
      <c r="CF7" s="566"/>
      <c r="CG7" s="566"/>
      <c r="CH7" s="566"/>
      <c r="CI7" s="566"/>
      <c r="CJ7" s="566"/>
      <c r="CK7" s="566"/>
      <c r="CL7" s="566"/>
      <c r="CM7" s="566"/>
      <c r="CN7" s="566"/>
      <c r="CO7" s="566"/>
      <c r="CP7" s="566"/>
      <c r="CQ7" s="566"/>
      <c r="CR7" s="566"/>
      <c r="CS7" s="566"/>
      <c r="CT7" s="566"/>
      <c r="CU7" s="566"/>
      <c r="CV7" s="566"/>
      <c r="CW7" s="566"/>
      <c r="CX7" s="566"/>
      <c r="CY7" s="566"/>
      <c r="CZ7" s="566"/>
      <c r="DA7" s="566"/>
      <c r="DB7" s="566"/>
      <c r="DC7" s="566"/>
      <c r="DD7" s="566"/>
      <c r="DE7" s="566"/>
      <c r="DF7" s="566"/>
      <c r="DG7" s="566"/>
      <c r="DH7" s="566"/>
      <c r="DI7" s="566"/>
      <c r="DJ7" s="566"/>
      <c r="DK7" s="566"/>
      <c r="DL7" s="566"/>
      <c r="DM7" s="566"/>
      <c r="DN7" s="566"/>
      <c r="DO7" s="566"/>
      <c r="DP7" s="566"/>
      <c r="DQ7" s="566"/>
      <c r="DR7" s="566"/>
      <c r="DS7" s="566"/>
      <c r="DT7" s="566"/>
      <c r="DU7" s="566"/>
      <c r="DV7" s="566"/>
      <c r="DW7" s="566"/>
      <c r="DX7" s="566"/>
      <c r="DY7" s="566"/>
      <c r="DZ7" s="566"/>
      <c r="EA7" s="566"/>
      <c r="EB7" s="566"/>
      <c r="EC7" s="566"/>
      <c r="ED7" s="566"/>
      <c r="EE7" s="566"/>
      <c r="EF7" s="566"/>
      <c r="EG7" s="566"/>
      <c r="EH7" s="566"/>
      <c r="EI7" s="566"/>
      <c r="EJ7" s="566"/>
      <c r="EK7" s="566"/>
      <c r="EL7" s="566"/>
      <c r="EM7" s="566"/>
      <c r="EN7" s="566"/>
      <c r="EO7" s="566"/>
      <c r="EP7" s="566"/>
      <c r="EQ7" s="566"/>
      <c r="ER7" s="513" t="s">
        <v>232</v>
      </c>
      <c r="ES7" s="513" t="s">
        <v>233</v>
      </c>
      <c r="ET7" s="513" t="s">
        <v>234</v>
      </c>
      <c r="EU7" s="511" t="s">
        <v>256</v>
      </c>
      <c r="EV7" s="538" t="s">
        <v>257</v>
      </c>
      <c r="EW7" s="502" t="s">
        <v>258</v>
      </c>
      <c r="EX7" s="529" t="s">
        <v>259</v>
      </c>
      <c r="EY7" s="529" t="s">
        <v>260</v>
      </c>
      <c r="EZ7" s="529" t="s">
        <v>262</v>
      </c>
      <c r="FA7" s="574" t="s">
        <v>261</v>
      </c>
    </row>
    <row r="8" spans="1:158" s="137" customFormat="1" ht="25.5" customHeight="1" thickBot="1" x14ac:dyDescent="0.3">
      <c r="A8" s="555"/>
      <c r="B8" s="556"/>
      <c r="C8" s="556"/>
      <c r="D8" s="556"/>
      <c r="E8" s="556"/>
      <c r="F8" s="556"/>
      <c r="G8" s="557"/>
      <c r="H8" s="567" t="s">
        <v>65</v>
      </c>
      <c r="I8" s="567"/>
      <c r="J8" s="567"/>
      <c r="K8" s="567"/>
      <c r="L8" s="567"/>
      <c r="M8" s="567"/>
      <c r="N8" s="567"/>
      <c r="O8" s="567"/>
      <c r="P8" s="567"/>
      <c r="Q8" s="567"/>
      <c r="R8" s="567"/>
      <c r="S8" s="567"/>
      <c r="T8" s="567"/>
      <c r="U8" s="567"/>
      <c r="V8" s="567"/>
      <c r="W8" s="567"/>
      <c r="X8" s="567"/>
      <c r="Y8" s="567"/>
      <c r="Z8" s="567"/>
      <c r="AA8" s="568"/>
      <c r="AB8" s="569" t="s">
        <v>270</v>
      </c>
      <c r="AC8" s="567"/>
      <c r="AD8" s="567"/>
      <c r="AE8" s="567"/>
      <c r="AF8" s="567"/>
      <c r="AG8" s="567"/>
      <c r="AH8" s="567"/>
      <c r="AI8" s="567"/>
      <c r="AJ8" s="567"/>
      <c r="AK8" s="567"/>
      <c r="AL8" s="567"/>
      <c r="AM8" s="567"/>
      <c r="AN8" s="567"/>
      <c r="AO8" s="567"/>
      <c r="AP8" s="567"/>
      <c r="AQ8" s="567"/>
      <c r="AR8" s="567"/>
      <c r="AS8" s="567"/>
      <c r="AT8" s="567"/>
      <c r="AU8" s="567"/>
      <c r="AV8" s="567"/>
      <c r="AW8" s="567"/>
      <c r="AX8" s="567"/>
      <c r="AY8" s="567"/>
      <c r="AZ8" s="567"/>
      <c r="BA8" s="567"/>
      <c r="BB8" s="567"/>
      <c r="BC8" s="567"/>
      <c r="BD8" s="567"/>
      <c r="BE8" s="568"/>
      <c r="BF8" s="569" t="s">
        <v>62</v>
      </c>
      <c r="BG8" s="567"/>
      <c r="BH8" s="567"/>
      <c r="BI8" s="567"/>
      <c r="BJ8" s="567"/>
      <c r="BK8" s="567"/>
      <c r="BL8" s="567"/>
      <c r="BM8" s="567"/>
      <c r="BN8" s="567"/>
      <c r="BO8" s="567"/>
      <c r="BP8" s="567"/>
      <c r="BQ8" s="567"/>
      <c r="BR8" s="567"/>
      <c r="BS8" s="567"/>
      <c r="BT8" s="567"/>
      <c r="BU8" s="567"/>
      <c r="BV8" s="567"/>
      <c r="BW8" s="567"/>
      <c r="BX8" s="567"/>
      <c r="BY8" s="567"/>
      <c r="BZ8" s="567"/>
      <c r="CA8" s="567"/>
      <c r="CB8" s="567"/>
      <c r="CC8" s="567"/>
      <c r="CD8" s="567"/>
      <c r="CE8" s="567"/>
      <c r="CF8" s="567"/>
      <c r="CG8" s="567"/>
      <c r="CH8" s="567"/>
      <c r="CI8" s="568"/>
      <c r="CJ8" s="536" t="s">
        <v>63</v>
      </c>
      <c r="CK8" s="537"/>
      <c r="CL8" s="537"/>
      <c r="CM8" s="537"/>
      <c r="CN8" s="537"/>
      <c r="CO8" s="537"/>
      <c r="CP8" s="537"/>
      <c r="CQ8" s="537"/>
      <c r="CR8" s="537"/>
      <c r="CS8" s="537"/>
      <c r="CT8" s="537"/>
      <c r="CU8" s="537"/>
      <c r="CV8" s="537"/>
      <c r="CW8" s="537"/>
      <c r="CX8" s="537"/>
      <c r="CY8" s="537"/>
      <c r="CZ8" s="537"/>
      <c r="DA8" s="537"/>
      <c r="DB8" s="537"/>
      <c r="DC8" s="537"/>
      <c r="DD8" s="537"/>
      <c r="DE8" s="537"/>
      <c r="DF8" s="537"/>
      <c r="DG8" s="537"/>
      <c r="DH8" s="537"/>
      <c r="DI8" s="537"/>
      <c r="DJ8" s="537"/>
      <c r="DK8" s="537"/>
      <c r="DL8" s="537"/>
      <c r="DM8" s="537"/>
      <c r="DN8" s="532" t="s">
        <v>64</v>
      </c>
      <c r="DO8" s="533"/>
      <c r="DP8" s="533"/>
      <c r="DQ8" s="533"/>
      <c r="DR8" s="533"/>
      <c r="DS8" s="533"/>
      <c r="DT8" s="533"/>
      <c r="DU8" s="533"/>
      <c r="DV8" s="533"/>
      <c r="DW8" s="533"/>
      <c r="DX8" s="533"/>
      <c r="DY8" s="533"/>
      <c r="DZ8" s="533"/>
      <c r="EA8" s="533"/>
      <c r="EB8" s="533"/>
      <c r="EC8" s="533"/>
      <c r="ED8" s="533"/>
      <c r="EE8" s="533"/>
      <c r="EF8" s="533"/>
      <c r="EG8" s="534"/>
      <c r="EH8" s="534"/>
      <c r="EI8" s="534"/>
      <c r="EJ8" s="534"/>
      <c r="EK8" s="534"/>
      <c r="EL8" s="534"/>
      <c r="EM8" s="534"/>
      <c r="EN8" s="534"/>
      <c r="EO8" s="534"/>
      <c r="EP8" s="534"/>
      <c r="EQ8" s="534"/>
      <c r="ER8" s="514"/>
      <c r="ES8" s="514"/>
      <c r="ET8" s="514"/>
      <c r="EU8" s="512"/>
      <c r="EV8" s="539"/>
      <c r="EW8" s="503"/>
      <c r="EX8" s="530"/>
      <c r="EY8" s="530"/>
      <c r="EZ8" s="530"/>
      <c r="FA8" s="575"/>
    </row>
    <row r="9" spans="1:158" s="137" customFormat="1" ht="108" customHeight="1" thickBot="1" x14ac:dyDescent="0.3">
      <c r="A9" s="347" t="s">
        <v>84</v>
      </c>
      <c r="B9" s="348" t="s">
        <v>85</v>
      </c>
      <c r="C9" s="349" t="s">
        <v>86</v>
      </c>
      <c r="D9" s="349" t="s">
        <v>87</v>
      </c>
      <c r="E9" s="349" t="s">
        <v>88</v>
      </c>
      <c r="F9" s="349" t="s">
        <v>89</v>
      </c>
      <c r="G9" s="376" t="s">
        <v>90</v>
      </c>
      <c r="H9" s="377" t="s">
        <v>391</v>
      </c>
      <c r="I9" s="183" t="s">
        <v>392</v>
      </c>
      <c r="J9" s="184" t="s">
        <v>393</v>
      </c>
      <c r="K9" s="183" t="s">
        <v>394</v>
      </c>
      <c r="L9" s="184" t="s">
        <v>395</v>
      </c>
      <c r="M9" s="183" t="s">
        <v>396</v>
      </c>
      <c r="N9" s="184" t="s">
        <v>397</v>
      </c>
      <c r="O9" s="183" t="s">
        <v>398</v>
      </c>
      <c r="P9" s="184" t="s">
        <v>399</v>
      </c>
      <c r="Q9" s="183" t="s">
        <v>400</v>
      </c>
      <c r="R9" s="184" t="s">
        <v>401</v>
      </c>
      <c r="S9" s="183" t="s">
        <v>402</v>
      </c>
      <c r="T9" s="184" t="s">
        <v>403</v>
      </c>
      <c r="U9" s="183" t="s">
        <v>404</v>
      </c>
      <c r="V9" s="184" t="s">
        <v>405</v>
      </c>
      <c r="W9" s="274" t="s">
        <v>229</v>
      </c>
      <c r="X9" s="189" t="s">
        <v>264</v>
      </c>
      <c r="Y9" s="187" t="s">
        <v>265</v>
      </c>
      <c r="Z9" s="378" t="s">
        <v>266</v>
      </c>
      <c r="AA9" s="379" t="s">
        <v>267</v>
      </c>
      <c r="AB9" s="380" t="s">
        <v>450</v>
      </c>
      <c r="AC9" s="381" t="s">
        <v>451</v>
      </c>
      <c r="AD9" s="382" t="s">
        <v>452</v>
      </c>
      <c r="AE9" s="381" t="s">
        <v>453</v>
      </c>
      <c r="AF9" s="382" t="s">
        <v>454</v>
      </c>
      <c r="AG9" s="381" t="s">
        <v>455</v>
      </c>
      <c r="AH9" s="382" t="s">
        <v>456</v>
      </c>
      <c r="AI9" s="381" t="s">
        <v>457</v>
      </c>
      <c r="AJ9" s="382" t="s">
        <v>458</v>
      </c>
      <c r="AK9" s="381" t="s">
        <v>459</v>
      </c>
      <c r="AL9" s="382" t="s">
        <v>460</v>
      </c>
      <c r="AM9" s="381" t="s">
        <v>461</v>
      </c>
      <c r="AN9" s="382" t="s">
        <v>462</v>
      </c>
      <c r="AO9" s="381" t="s">
        <v>463</v>
      </c>
      <c r="AP9" s="382" t="s">
        <v>464</v>
      </c>
      <c r="AQ9" s="381" t="s">
        <v>465</v>
      </c>
      <c r="AR9" s="382" t="s">
        <v>466</v>
      </c>
      <c r="AS9" s="381" t="s">
        <v>467</v>
      </c>
      <c r="AT9" s="382" t="s">
        <v>468</v>
      </c>
      <c r="AU9" s="381" t="s">
        <v>469</v>
      </c>
      <c r="AV9" s="382" t="s">
        <v>470</v>
      </c>
      <c r="AW9" s="381" t="s">
        <v>471</v>
      </c>
      <c r="AX9" s="382" t="s">
        <v>472</v>
      </c>
      <c r="AY9" s="381" t="s">
        <v>473</v>
      </c>
      <c r="AZ9" s="382" t="s">
        <v>474</v>
      </c>
      <c r="BA9" s="383" t="s">
        <v>229</v>
      </c>
      <c r="BB9" s="384" t="s">
        <v>255</v>
      </c>
      <c r="BC9" s="379" t="s">
        <v>254</v>
      </c>
      <c r="BD9" s="378" t="s">
        <v>253</v>
      </c>
      <c r="BE9" s="379" t="s">
        <v>252</v>
      </c>
      <c r="BF9" s="463" t="s">
        <v>391</v>
      </c>
      <c r="BG9" s="183" t="s">
        <v>442</v>
      </c>
      <c r="BH9" s="184" t="s">
        <v>407</v>
      </c>
      <c r="BI9" s="183" t="s">
        <v>408</v>
      </c>
      <c r="BJ9" s="184" t="s">
        <v>409</v>
      </c>
      <c r="BK9" s="183" t="s">
        <v>410</v>
      </c>
      <c r="BL9" s="184" t="s">
        <v>411</v>
      </c>
      <c r="BM9" s="183" t="s">
        <v>416</v>
      </c>
      <c r="BN9" s="184" t="s">
        <v>413</v>
      </c>
      <c r="BO9" s="183" t="s">
        <v>414</v>
      </c>
      <c r="BP9" s="184" t="s">
        <v>415</v>
      </c>
      <c r="BQ9" s="183" t="s">
        <v>392</v>
      </c>
      <c r="BR9" s="184" t="s">
        <v>393</v>
      </c>
      <c r="BS9" s="183" t="s">
        <v>394</v>
      </c>
      <c r="BT9" s="184" t="s">
        <v>395</v>
      </c>
      <c r="BU9" s="183" t="s">
        <v>396</v>
      </c>
      <c r="BV9" s="184" t="s">
        <v>397</v>
      </c>
      <c r="BW9" s="183" t="s">
        <v>398</v>
      </c>
      <c r="BX9" s="184" t="s">
        <v>399</v>
      </c>
      <c r="BY9" s="183" t="s">
        <v>400</v>
      </c>
      <c r="BZ9" s="184" t="s">
        <v>401</v>
      </c>
      <c r="CA9" s="183" t="s">
        <v>402</v>
      </c>
      <c r="CB9" s="184" t="s">
        <v>403</v>
      </c>
      <c r="CC9" s="183" t="s">
        <v>404</v>
      </c>
      <c r="CD9" s="184" t="s">
        <v>405</v>
      </c>
      <c r="CE9" s="274" t="s">
        <v>229</v>
      </c>
      <c r="CF9" s="188" t="s">
        <v>235</v>
      </c>
      <c r="CG9" s="187" t="s">
        <v>236</v>
      </c>
      <c r="CH9" s="188" t="s">
        <v>237</v>
      </c>
      <c r="CI9" s="187" t="s">
        <v>238</v>
      </c>
      <c r="CJ9" s="377" t="s">
        <v>391</v>
      </c>
      <c r="CK9" s="183" t="s">
        <v>406</v>
      </c>
      <c r="CL9" s="184" t="s">
        <v>407</v>
      </c>
      <c r="CM9" s="183" t="s">
        <v>408</v>
      </c>
      <c r="CN9" s="184" t="s">
        <v>409</v>
      </c>
      <c r="CO9" s="183" t="s">
        <v>410</v>
      </c>
      <c r="CP9" s="184" t="s">
        <v>411</v>
      </c>
      <c r="CQ9" s="183" t="s">
        <v>412</v>
      </c>
      <c r="CR9" s="184" t="s">
        <v>413</v>
      </c>
      <c r="CS9" s="183" t="s">
        <v>414</v>
      </c>
      <c r="CT9" s="184" t="s">
        <v>415</v>
      </c>
      <c r="CU9" s="183" t="s">
        <v>392</v>
      </c>
      <c r="CV9" s="184" t="s">
        <v>393</v>
      </c>
      <c r="CW9" s="183" t="s">
        <v>394</v>
      </c>
      <c r="CX9" s="184" t="s">
        <v>395</v>
      </c>
      <c r="CY9" s="183" t="s">
        <v>396</v>
      </c>
      <c r="CZ9" s="184" t="s">
        <v>397</v>
      </c>
      <c r="DA9" s="183" t="s">
        <v>398</v>
      </c>
      <c r="DB9" s="184" t="s">
        <v>399</v>
      </c>
      <c r="DC9" s="183" t="s">
        <v>400</v>
      </c>
      <c r="DD9" s="184" t="s">
        <v>401</v>
      </c>
      <c r="DE9" s="183" t="s">
        <v>402</v>
      </c>
      <c r="DF9" s="184" t="s">
        <v>403</v>
      </c>
      <c r="DG9" s="183" t="s">
        <v>404</v>
      </c>
      <c r="DH9" s="184" t="s">
        <v>405</v>
      </c>
      <c r="DI9" s="274" t="s">
        <v>229</v>
      </c>
      <c r="DJ9" s="189" t="s">
        <v>241</v>
      </c>
      <c r="DK9" s="187" t="s">
        <v>242</v>
      </c>
      <c r="DL9" s="188" t="s">
        <v>243</v>
      </c>
      <c r="DM9" s="187" t="s">
        <v>244</v>
      </c>
      <c r="DN9" s="377" t="s">
        <v>391</v>
      </c>
      <c r="DO9" s="183" t="s">
        <v>406</v>
      </c>
      <c r="DP9" s="184" t="s">
        <v>407</v>
      </c>
      <c r="DQ9" s="183" t="s">
        <v>408</v>
      </c>
      <c r="DR9" s="184" t="s">
        <v>409</v>
      </c>
      <c r="DS9" s="183" t="s">
        <v>410</v>
      </c>
      <c r="DT9" s="184" t="s">
        <v>411</v>
      </c>
      <c r="DU9" s="183" t="s">
        <v>412</v>
      </c>
      <c r="DV9" s="184" t="s">
        <v>413</v>
      </c>
      <c r="DW9" s="183" t="s">
        <v>414</v>
      </c>
      <c r="DX9" s="184" t="s">
        <v>415</v>
      </c>
      <c r="DY9" s="183" t="s">
        <v>392</v>
      </c>
      <c r="DZ9" s="184" t="s">
        <v>393</v>
      </c>
      <c r="EA9" s="183" t="s">
        <v>394</v>
      </c>
      <c r="EB9" s="184" t="s">
        <v>395</v>
      </c>
      <c r="EC9" s="183" t="s">
        <v>396</v>
      </c>
      <c r="ED9" s="184" t="s">
        <v>397</v>
      </c>
      <c r="EE9" s="183" t="s">
        <v>398</v>
      </c>
      <c r="EF9" s="184" t="s">
        <v>399</v>
      </c>
      <c r="EG9" s="183" t="s">
        <v>400</v>
      </c>
      <c r="EH9" s="184" t="s">
        <v>401</v>
      </c>
      <c r="EI9" s="183" t="s">
        <v>402</v>
      </c>
      <c r="EJ9" s="184" t="s">
        <v>403</v>
      </c>
      <c r="EK9" s="183" t="s">
        <v>404</v>
      </c>
      <c r="EL9" s="184" t="s">
        <v>405</v>
      </c>
      <c r="EM9" s="274" t="s">
        <v>229</v>
      </c>
      <c r="EN9" s="189" t="s">
        <v>245</v>
      </c>
      <c r="EO9" s="187" t="s">
        <v>246</v>
      </c>
      <c r="EP9" s="188" t="s">
        <v>247</v>
      </c>
      <c r="EQ9" s="187" t="s">
        <v>248</v>
      </c>
      <c r="ER9" s="514"/>
      <c r="ES9" s="514"/>
      <c r="ET9" s="514"/>
      <c r="EU9" s="512"/>
      <c r="EV9" s="539"/>
      <c r="EW9" s="504"/>
      <c r="EX9" s="531"/>
      <c r="EY9" s="531"/>
      <c r="EZ9" s="531"/>
      <c r="FA9" s="576"/>
    </row>
    <row r="10" spans="1:158" s="138" customFormat="1" ht="19.5" hidden="1" customHeight="1" x14ac:dyDescent="0.25">
      <c r="A10" s="577" t="s">
        <v>283</v>
      </c>
      <c r="B10" s="578">
        <v>1</v>
      </c>
      <c r="C10" s="579" t="s">
        <v>422</v>
      </c>
      <c r="D10" s="579" t="s">
        <v>285</v>
      </c>
      <c r="E10" s="577">
        <v>162</v>
      </c>
      <c r="F10" s="354" t="s">
        <v>41</v>
      </c>
      <c r="G10" s="389">
        <f>+AA10+BE10+CE10+CJ10+DN10</f>
        <v>5</v>
      </c>
      <c r="H10" s="397">
        <v>0.5</v>
      </c>
      <c r="I10" s="397"/>
      <c r="J10" s="398"/>
      <c r="K10" s="397">
        <v>0.5</v>
      </c>
      <c r="L10" s="398">
        <v>0</v>
      </c>
      <c r="M10" s="397">
        <v>0.5</v>
      </c>
      <c r="N10" s="398">
        <v>0</v>
      </c>
      <c r="O10" s="397">
        <v>0.5</v>
      </c>
      <c r="P10" s="397">
        <v>0.2</v>
      </c>
      <c r="Q10" s="397">
        <f>+O10</f>
        <v>0.5</v>
      </c>
      <c r="R10" s="397">
        <f>+P10</f>
        <v>0.2</v>
      </c>
      <c r="S10" s="397">
        <f>+Q10</f>
        <v>0.5</v>
      </c>
      <c r="T10" s="397">
        <v>0.4</v>
      </c>
      <c r="U10" s="397">
        <v>0.5</v>
      </c>
      <c r="V10" s="397">
        <v>0.5</v>
      </c>
      <c r="W10" s="399"/>
      <c r="X10" s="399"/>
      <c r="Y10" s="399"/>
      <c r="Z10" s="397">
        <v>0.5</v>
      </c>
      <c r="AA10" s="397">
        <v>0.5</v>
      </c>
      <c r="AB10" s="397">
        <v>2.5</v>
      </c>
      <c r="AC10" s="397">
        <v>0</v>
      </c>
      <c r="AD10" s="397">
        <v>0</v>
      </c>
      <c r="AE10" s="397">
        <v>0</v>
      </c>
      <c r="AF10" s="397">
        <f>+AD10</f>
        <v>0</v>
      </c>
      <c r="AG10" s="397">
        <v>0.25</v>
      </c>
      <c r="AH10" s="397">
        <v>0.02</v>
      </c>
      <c r="AI10" s="397">
        <v>0.48</v>
      </c>
      <c r="AJ10" s="397">
        <v>0.48</v>
      </c>
      <c r="AK10" s="397">
        <v>0.25</v>
      </c>
      <c r="AL10" s="397">
        <v>0.25</v>
      </c>
      <c r="AM10" s="397">
        <v>0.25</v>
      </c>
      <c r="AN10" s="397">
        <v>0.25</v>
      </c>
      <c r="AO10" s="397">
        <v>0.25</v>
      </c>
      <c r="AP10" s="397">
        <v>0.25</v>
      </c>
      <c r="AQ10" s="397"/>
      <c r="AR10" s="397"/>
      <c r="AS10" s="397"/>
      <c r="AT10" s="397">
        <v>0</v>
      </c>
      <c r="AU10" s="397"/>
      <c r="AV10" s="397"/>
      <c r="AW10" s="397"/>
      <c r="AX10" s="397"/>
      <c r="AY10" s="397">
        <v>0.02</v>
      </c>
      <c r="AZ10" s="397">
        <v>0.25</v>
      </c>
      <c r="BA10" s="397">
        <f>AC10+AE10+AG10+AI10+AK10+AM10+AO10+AQ10+AS10+AU10+AW10+AY10</f>
        <v>1.5</v>
      </c>
      <c r="BB10" s="397">
        <f>AC10+AE10+AG10+AI10+AK10+AM10+AO10+AQ10+AS10+AU10+AW10+AY10</f>
        <v>1.5</v>
      </c>
      <c r="BC10" s="397">
        <f>AD10+AF10+AH10+AJ10+AL10+AN10+AP10+AR10+AT10+AV10+AX10+AZ10</f>
        <v>1.5</v>
      </c>
      <c r="BD10" s="397">
        <f>BA10</f>
        <v>1.5</v>
      </c>
      <c r="BE10" s="397">
        <f>BC10</f>
        <v>1.5</v>
      </c>
      <c r="BF10" s="397">
        <v>2</v>
      </c>
      <c r="BG10" s="397"/>
      <c r="BH10" s="397"/>
      <c r="BI10" s="397"/>
      <c r="BJ10" s="397">
        <v>0</v>
      </c>
      <c r="BK10" s="397"/>
      <c r="BL10" s="397">
        <v>0</v>
      </c>
      <c r="BM10" s="397"/>
      <c r="BN10" s="397"/>
      <c r="BO10" s="397"/>
      <c r="BP10" s="397"/>
      <c r="BQ10" s="397">
        <v>1</v>
      </c>
      <c r="BR10" s="397">
        <v>0</v>
      </c>
      <c r="BS10" s="397"/>
      <c r="BT10" s="397">
        <v>0</v>
      </c>
      <c r="BU10" s="397"/>
      <c r="BV10" s="397"/>
      <c r="BW10" s="397"/>
      <c r="BX10" s="397">
        <v>1</v>
      </c>
      <c r="BY10" s="397"/>
      <c r="BZ10" s="397">
        <v>0</v>
      </c>
      <c r="CA10" s="397"/>
      <c r="CB10" s="397">
        <v>1</v>
      </c>
      <c r="CC10" s="397">
        <v>2</v>
      </c>
      <c r="CD10" s="397">
        <v>1</v>
      </c>
      <c r="CE10" s="397">
        <f>+CC10+CA10+BY10+BW10+BU10+BS10+BQ10+BO10+BM10+BK10+BI10+BG10</f>
        <v>3</v>
      </c>
      <c r="CF10" s="397">
        <f>BG10+BI10+BK10+BM10+BO10+BQ10+BS10+BU10+BW10+BY10+CA10+CC10</f>
        <v>3</v>
      </c>
      <c r="CG10" s="397">
        <f>BH10+BJ10+BL10+BN10+BP10+BR10+BT10+BV10+BX10+BZ10+CB10+CD10</f>
        <v>3</v>
      </c>
      <c r="CH10" s="397">
        <f>+CC10+CA10+BY10+BW10+BU10+BS10+BQ10+BO10+BM10+BK10+BI10+BG10</f>
        <v>3</v>
      </c>
      <c r="CI10" s="397">
        <f t="shared" ref="CI10:CI15" si="0">CG10</f>
        <v>3</v>
      </c>
      <c r="CJ10" s="397">
        <f>+CK10+CM10+CO10+CQ10+CS10+CU10+CW10+CY10+DA10+DC10+DE10+DG10</f>
        <v>0</v>
      </c>
      <c r="CK10" s="397"/>
      <c r="CL10" s="397"/>
      <c r="CM10" s="397"/>
      <c r="CN10" s="397"/>
      <c r="CO10" s="397"/>
      <c r="CP10" s="397"/>
      <c r="CQ10" s="397"/>
      <c r="CR10" s="397"/>
      <c r="CS10" s="397"/>
      <c r="CT10" s="397"/>
      <c r="CU10" s="397"/>
      <c r="CV10" s="397"/>
      <c r="CW10" s="397"/>
      <c r="CX10" s="397"/>
      <c r="CY10" s="397"/>
      <c r="CZ10" s="397"/>
      <c r="DA10" s="397"/>
      <c r="DB10" s="397"/>
      <c r="DC10" s="397"/>
      <c r="DD10" s="397"/>
      <c r="DE10" s="397"/>
      <c r="DF10" s="397"/>
      <c r="DG10" s="397"/>
      <c r="DH10" s="397"/>
      <c r="DI10" s="397">
        <f>+CJ10</f>
        <v>0</v>
      </c>
      <c r="DJ10" s="397">
        <f>+CL10+CN10+CP10+CR10+CT10+CV10+CX10+CZ10+DB10+DD10+DF10+DH10</f>
        <v>0</v>
      </c>
      <c r="DK10" s="397">
        <f>CL10+CN10+CP10+CR10</f>
        <v>0</v>
      </c>
      <c r="DL10" s="397">
        <f>DI10</f>
        <v>0</v>
      </c>
      <c r="DM10" s="397">
        <v>0</v>
      </c>
      <c r="DN10" s="397"/>
      <c r="DO10" s="398"/>
      <c r="DP10" s="398"/>
      <c r="DQ10" s="398"/>
      <c r="DR10" s="398"/>
      <c r="DS10" s="398"/>
      <c r="DT10" s="398"/>
      <c r="DU10" s="398"/>
      <c r="DV10" s="398"/>
      <c r="DW10" s="398"/>
      <c r="DX10" s="398"/>
      <c r="DY10" s="398"/>
      <c r="DZ10" s="398"/>
      <c r="EA10" s="398"/>
      <c r="EB10" s="398"/>
      <c r="EC10" s="398"/>
      <c r="ED10" s="398"/>
      <c r="EE10" s="398"/>
      <c r="EF10" s="398"/>
      <c r="EG10" s="398"/>
      <c r="EH10" s="398"/>
      <c r="EI10" s="398"/>
      <c r="EJ10" s="398"/>
      <c r="EK10" s="398"/>
      <c r="EL10" s="398"/>
      <c r="EM10" s="400">
        <f>EK10+EI10+EG10+EE10+EA10+DY10+DW10+DU10+DS10+DQ10+DH10+EC10</f>
        <v>0</v>
      </c>
      <c r="EN10" s="400">
        <f>DH10+DQ10+DS10+DU10</f>
        <v>0</v>
      </c>
      <c r="EO10" s="400">
        <f>DP10+DR10+DT10+DV10</f>
        <v>0</v>
      </c>
      <c r="EP10" s="400">
        <f>EM10+DF10</f>
        <v>0</v>
      </c>
      <c r="EQ10" s="400">
        <f>DF10+EO10</f>
        <v>0</v>
      </c>
      <c r="ER10" s="277">
        <f>CD10/CC10</f>
        <v>0.5</v>
      </c>
      <c r="ES10" s="206">
        <f>CG10/CF10</f>
        <v>1</v>
      </c>
      <c r="ET10" s="206">
        <f>+CI10/CH10</f>
        <v>1</v>
      </c>
      <c r="EU10" s="206">
        <f>(AA10+BE10+CG10)/(Z10+BD10+CF10)</f>
        <v>1</v>
      </c>
      <c r="EV10" s="206">
        <f>(AA10+BE10+CI10)/G10</f>
        <v>1</v>
      </c>
      <c r="EW10" s="526" t="s">
        <v>540</v>
      </c>
      <c r="EX10" s="523" t="s">
        <v>71</v>
      </c>
      <c r="EY10" s="523" t="s">
        <v>71</v>
      </c>
      <c r="EZ10" s="526" t="s">
        <v>443</v>
      </c>
      <c r="FA10" s="520" t="s">
        <v>444</v>
      </c>
    </row>
    <row r="11" spans="1:158" s="138" customFormat="1" ht="12.75" hidden="1" customHeight="1" x14ac:dyDescent="0.25">
      <c r="A11" s="577"/>
      <c r="B11" s="578"/>
      <c r="C11" s="579"/>
      <c r="D11" s="579"/>
      <c r="E11" s="577"/>
      <c r="F11" s="355" t="s">
        <v>3</v>
      </c>
      <c r="G11" s="390">
        <f>+AA11+BE11+CH11+CJ11+DN11</f>
        <v>625109433</v>
      </c>
      <c r="H11" s="401">
        <v>100000000</v>
      </c>
      <c r="I11" s="401"/>
      <c r="J11" s="401"/>
      <c r="K11" s="401">
        <v>100000000</v>
      </c>
      <c r="L11" s="401">
        <v>0</v>
      </c>
      <c r="M11" s="401">
        <v>100000000</v>
      </c>
      <c r="N11" s="401">
        <v>54304000</v>
      </c>
      <c r="O11" s="401">
        <v>100000000</v>
      </c>
      <c r="P11" s="401">
        <v>62272000</v>
      </c>
      <c r="Q11" s="401">
        <v>100000000</v>
      </c>
      <c r="R11" s="401">
        <v>62272000</v>
      </c>
      <c r="S11" s="401">
        <v>100000000</v>
      </c>
      <c r="T11" s="401">
        <f>+R11</f>
        <v>62272000</v>
      </c>
      <c r="U11" s="401">
        <v>78504000</v>
      </c>
      <c r="V11" s="401">
        <v>78504000</v>
      </c>
      <c r="W11" s="401"/>
      <c r="X11" s="401"/>
      <c r="Y11" s="401"/>
      <c r="Z11" s="401">
        <v>78504000</v>
      </c>
      <c r="AA11" s="401">
        <v>78504000</v>
      </c>
      <c r="AB11" s="401">
        <v>700000000</v>
      </c>
      <c r="AC11" s="401">
        <v>0</v>
      </c>
      <c r="AD11" s="401">
        <v>0</v>
      </c>
      <c r="AE11" s="401">
        <v>0</v>
      </c>
      <c r="AF11" s="401">
        <v>0</v>
      </c>
      <c r="AG11" s="401">
        <v>0</v>
      </c>
      <c r="AH11" s="401">
        <v>0</v>
      </c>
      <c r="AI11" s="401">
        <v>0</v>
      </c>
      <c r="AJ11" s="401">
        <v>0</v>
      </c>
      <c r="AK11" s="401">
        <v>0</v>
      </c>
      <c r="AL11" s="401">
        <v>0</v>
      </c>
      <c r="AM11" s="401"/>
      <c r="AN11" s="401">
        <v>0</v>
      </c>
      <c r="AO11" s="401"/>
      <c r="AP11" s="401"/>
      <c r="AQ11" s="401"/>
      <c r="AR11" s="401"/>
      <c r="AS11" s="401">
        <v>11508000</v>
      </c>
      <c r="AT11" s="401"/>
      <c r="AU11" s="401">
        <v>11508000</v>
      </c>
      <c r="AV11" s="401">
        <v>7672000</v>
      </c>
      <c r="AW11" s="401"/>
      <c r="AX11" s="402"/>
      <c r="AY11" s="401"/>
      <c r="AZ11" s="401"/>
      <c r="BA11" s="401">
        <f t="shared" ref="BA11:BA54" si="1">AC11+AE11+AG11+AI11+AK11+AM11+AO11+AQ11+AS11+AU11+AW11+AY11</f>
        <v>23016000</v>
      </c>
      <c r="BB11" s="401">
        <f t="shared" ref="BB11:BB54" si="2">AC11+AE11+AG11+AI11+AK11+AM11+AO11+AQ11+AS11+AU11+AW11+AY11</f>
        <v>23016000</v>
      </c>
      <c r="BC11" s="401">
        <f t="shared" ref="BC11:BC54" si="3">AD11+AF11+AH11+AJ11+AL11+AN11+AP11+AR11+AT11+AV11+AX11+AZ11</f>
        <v>7672000</v>
      </c>
      <c r="BD11" s="401">
        <f t="shared" ref="BD11:BD54" si="4">BA11</f>
        <v>23016000</v>
      </c>
      <c r="BE11" s="401">
        <f t="shared" ref="BE11:BE54" si="5">BC11</f>
        <v>7672000</v>
      </c>
      <c r="BF11" s="401">
        <v>484062100</v>
      </c>
      <c r="BG11" s="401">
        <v>478551000</v>
      </c>
      <c r="BH11" s="401">
        <f>+BG11</f>
        <v>478551000</v>
      </c>
      <c r="BI11" s="401"/>
      <c r="BJ11" s="401">
        <v>0</v>
      </c>
      <c r="BK11" s="401"/>
      <c r="BL11" s="401"/>
      <c r="BM11" s="401"/>
      <c r="BN11" s="385"/>
      <c r="BO11" s="385"/>
      <c r="BP11" s="385"/>
      <c r="BQ11" s="385"/>
      <c r="BR11" s="385"/>
      <c r="BS11" s="385"/>
      <c r="BT11" s="385"/>
      <c r="BU11" s="385"/>
      <c r="BV11" s="385"/>
      <c r="BW11" s="385">
        <v>58376133</v>
      </c>
      <c r="BX11" s="385">
        <v>23720700</v>
      </c>
      <c r="BY11" s="385">
        <v>5511100</v>
      </c>
      <c r="BZ11" s="385"/>
      <c r="CA11" s="385"/>
      <c r="CB11" s="385">
        <v>13541333</v>
      </c>
      <c r="CC11" s="385">
        <v>-3504800</v>
      </c>
      <c r="CD11" s="385">
        <v>22545134</v>
      </c>
      <c r="CE11" s="401">
        <f t="shared" ref="CE11:CE54" si="6">+CC11+CA11+BY11+BW11+BU11+BS11+BQ11+BO11+BM11+BK11+BI11+BG11</f>
        <v>538933433</v>
      </c>
      <c r="CF11" s="401">
        <f t="shared" ref="CF11:CF54" si="7">BG11+BI11+BK11+BM11+BO11+BQ11+BS11+BU11+BW11+BY11+CA11+CC11</f>
        <v>538933433</v>
      </c>
      <c r="CG11" s="401">
        <f t="shared" ref="CG11:CG54" si="8">BH11+BJ11+BL11+BN11+BP11+BR11+BT11+BV11+BX11+BZ11+CB11+CD11</f>
        <v>538358167</v>
      </c>
      <c r="CH11" s="401">
        <f t="shared" ref="CH11:CH51" si="9">+CC11+CA11+BY11+BW11+BU11+BS11+BQ11+BO11+BM11+BK11+BI11+BG11</f>
        <v>538933433</v>
      </c>
      <c r="CI11" s="401">
        <f t="shared" si="0"/>
        <v>538358167</v>
      </c>
      <c r="CJ11" s="386">
        <f>+CK11+CM11+CO11+CQ11+CS11+CU11+CW11+CY11+DA11+DC11+DE11+DG11</f>
        <v>0</v>
      </c>
      <c r="CK11" s="401"/>
      <c r="CL11" s="401"/>
      <c r="CM11" s="401"/>
      <c r="CN11" s="401"/>
      <c r="CO11" s="401"/>
      <c r="CP11" s="401"/>
      <c r="CQ11" s="401"/>
      <c r="CR11" s="401"/>
      <c r="CS11" s="401"/>
      <c r="CT11" s="401"/>
      <c r="CU11" s="401"/>
      <c r="CV11" s="401"/>
      <c r="CW11" s="401"/>
      <c r="CX11" s="401"/>
      <c r="CY11" s="401"/>
      <c r="CZ11" s="401"/>
      <c r="DA11" s="401"/>
      <c r="DB11" s="401"/>
      <c r="DC11" s="401"/>
      <c r="DD11" s="401"/>
      <c r="DE11" s="401"/>
      <c r="DF11" s="401"/>
      <c r="DG11" s="401"/>
      <c r="DH11" s="401"/>
      <c r="DI11" s="401">
        <f t="shared" ref="DI11:DI54" si="10">+CJ11</f>
        <v>0</v>
      </c>
      <c r="DJ11" s="401">
        <f t="shared" ref="DJ11:DJ16" si="11">+CL11+CN11+CP11+CR11+CT11+CV11+CX11+CZ11+DB11+DD11+DF11+DH11</f>
        <v>0</v>
      </c>
      <c r="DK11" s="401">
        <f>CL11+CN11+CP11+CR11</f>
        <v>0</v>
      </c>
      <c r="DL11" s="401">
        <f t="shared" ref="DL11:DL16" si="12">DI11</f>
        <v>0</v>
      </c>
      <c r="DM11" s="401">
        <f>CL11+CN11+CP11+CR11</f>
        <v>0</v>
      </c>
      <c r="DN11" s="401"/>
      <c r="DO11" s="385"/>
      <c r="DP11" s="385"/>
      <c r="DQ11" s="385"/>
      <c r="DR11" s="385"/>
      <c r="DS11" s="385"/>
      <c r="DT11" s="385"/>
      <c r="DU11" s="385"/>
      <c r="DV11" s="385"/>
      <c r="DW11" s="385"/>
      <c r="DX11" s="385"/>
      <c r="DY11" s="385"/>
      <c r="DZ11" s="385"/>
      <c r="EA11" s="385"/>
      <c r="EB11" s="385"/>
      <c r="EC11" s="385"/>
      <c r="ED11" s="385"/>
      <c r="EE11" s="385"/>
      <c r="EF11" s="385"/>
      <c r="EG11" s="385"/>
      <c r="EH11" s="385"/>
      <c r="EI11" s="385"/>
      <c r="EJ11" s="385"/>
      <c r="EK11" s="385"/>
      <c r="EL11" s="385"/>
      <c r="EM11" s="387">
        <f>EK11+EI11+EG11+EE11+EC11+EA11+DY11+DW11+DU11+DS11+DQ11+DH11</f>
        <v>0</v>
      </c>
      <c r="EN11" s="403">
        <f>DH11+DQ11+DS11+DU11</f>
        <v>0</v>
      </c>
      <c r="EO11" s="403">
        <f>DP11+DR11+DT11+DV11</f>
        <v>0</v>
      </c>
      <c r="EP11" s="403">
        <f>DH11+DQ11+DS11+DU11+DW11+DY11+EA11+EC11+EE11+EG11+EI11+EK11</f>
        <v>0</v>
      </c>
      <c r="EQ11" s="404">
        <f>DP11+DR11+DT11+DV11</f>
        <v>0</v>
      </c>
      <c r="ER11" s="282">
        <f t="shared" ref="ER11:ER50" si="13">CD11/CC11</f>
        <v>-6.4326449440766948</v>
      </c>
      <c r="ES11" s="281">
        <f t="shared" ref="ES11:ES44" si="14">CG11/CF11</f>
        <v>0.99893258431417442</v>
      </c>
      <c r="ET11" s="281">
        <f t="shared" ref="ET11:ET44" si="15">+CI11/CH11</f>
        <v>0.99893258431417442</v>
      </c>
      <c r="EU11" s="281">
        <f t="shared" ref="EU11:EU51" si="16">(AA11+BE11+CG11)/(Z11+BD11+CF11)</f>
        <v>0.97514375725112246</v>
      </c>
      <c r="EV11" s="281">
        <f t="shared" ref="EV11:EV44" si="17">(AA11+BE11+CI11)/G11</f>
        <v>0.9990797355316825</v>
      </c>
      <c r="EW11" s="527"/>
      <c r="EX11" s="524"/>
      <c r="EY11" s="524"/>
      <c r="EZ11" s="527"/>
      <c r="FA11" s="521"/>
    </row>
    <row r="12" spans="1:158" s="138" customFormat="1" ht="12.75" hidden="1" customHeight="1" x14ac:dyDescent="0.25">
      <c r="A12" s="577"/>
      <c r="B12" s="578"/>
      <c r="C12" s="579"/>
      <c r="D12" s="579"/>
      <c r="E12" s="577"/>
      <c r="F12" s="356" t="s">
        <v>228</v>
      </c>
      <c r="G12" s="390"/>
      <c r="H12" s="401"/>
      <c r="I12" s="401"/>
      <c r="J12" s="401"/>
      <c r="K12" s="401"/>
      <c r="L12" s="401"/>
      <c r="M12" s="401"/>
      <c r="N12" s="401"/>
      <c r="O12" s="401"/>
      <c r="P12" s="401"/>
      <c r="Q12" s="401"/>
      <c r="R12" s="401"/>
      <c r="S12" s="401"/>
      <c r="T12" s="401"/>
      <c r="U12" s="401"/>
      <c r="V12" s="401"/>
      <c r="W12" s="401"/>
      <c r="X12" s="401"/>
      <c r="Y12" s="401"/>
      <c r="Z12" s="401"/>
      <c r="AA12" s="401"/>
      <c r="AB12" s="401"/>
      <c r="AC12" s="401">
        <v>0</v>
      </c>
      <c r="AD12" s="401">
        <v>0</v>
      </c>
      <c r="AE12" s="401">
        <v>0</v>
      </c>
      <c r="AF12" s="401">
        <v>0</v>
      </c>
      <c r="AG12" s="401">
        <v>0</v>
      </c>
      <c r="AH12" s="401">
        <v>0</v>
      </c>
      <c r="AI12" s="401">
        <v>0</v>
      </c>
      <c r="AJ12" s="401">
        <v>0</v>
      </c>
      <c r="AK12" s="401">
        <v>0</v>
      </c>
      <c r="AL12" s="401">
        <v>0</v>
      </c>
      <c r="AM12" s="401">
        <v>0</v>
      </c>
      <c r="AN12" s="401">
        <v>0</v>
      </c>
      <c r="AO12" s="401"/>
      <c r="AP12" s="401"/>
      <c r="AQ12" s="401"/>
      <c r="AR12" s="401"/>
      <c r="AS12" s="401"/>
      <c r="AT12" s="401"/>
      <c r="AU12" s="401">
        <v>3836000</v>
      </c>
      <c r="AV12" s="401"/>
      <c r="AW12" s="401">
        <f>+AU11/3</f>
        <v>3836000</v>
      </c>
      <c r="AX12" s="405"/>
      <c r="AY12" s="401">
        <v>15344000</v>
      </c>
      <c r="AZ12" s="401"/>
      <c r="BA12" s="401">
        <f t="shared" si="1"/>
        <v>23016000</v>
      </c>
      <c r="BB12" s="401">
        <f t="shared" si="2"/>
        <v>23016000</v>
      </c>
      <c r="BC12" s="401">
        <f t="shared" si="3"/>
        <v>0</v>
      </c>
      <c r="BD12" s="401">
        <f t="shared" si="4"/>
        <v>23016000</v>
      </c>
      <c r="BE12" s="401">
        <f t="shared" si="5"/>
        <v>0</v>
      </c>
      <c r="BF12" s="401">
        <v>0</v>
      </c>
      <c r="BG12" s="401"/>
      <c r="BH12" s="401"/>
      <c r="BI12" s="401"/>
      <c r="BJ12" s="401"/>
      <c r="BK12" s="401"/>
      <c r="BL12" s="401">
        <v>45186433</v>
      </c>
      <c r="BM12" s="401"/>
      <c r="BN12" s="385">
        <v>42725000</v>
      </c>
      <c r="BO12" s="385"/>
      <c r="BP12" s="385">
        <v>50551000</v>
      </c>
      <c r="BQ12" s="385"/>
      <c r="BR12" s="385">
        <v>46638000</v>
      </c>
      <c r="BS12" s="385"/>
      <c r="BT12" s="385">
        <v>46638000</v>
      </c>
      <c r="BU12" s="385"/>
      <c r="BV12" s="385">
        <v>39893000</v>
      </c>
      <c r="BW12" s="385"/>
      <c r="BX12" s="385">
        <v>46638000</v>
      </c>
      <c r="BY12" s="385"/>
      <c r="BZ12" s="385">
        <v>50674733</v>
      </c>
      <c r="CA12" s="385"/>
      <c r="CB12" s="385">
        <v>46638000</v>
      </c>
      <c r="CC12" s="385"/>
      <c r="CD12" s="385">
        <v>68283000</v>
      </c>
      <c r="CE12" s="401">
        <f t="shared" si="6"/>
        <v>0</v>
      </c>
      <c r="CF12" s="401">
        <f t="shared" si="7"/>
        <v>0</v>
      </c>
      <c r="CG12" s="401">
        <f t="shared" si="8"/>
        <v>483865166</v>
      </c>
      <c r="CH12" s="401">
        <f t="shared" si="9"/>
        <v>0</v>
      </c>
      <c r="CI12" s="401">
        <f t="shared" si="0"/>
        <v>483865166</v>
      </c>
      <c r="CJ12" s="386">
        <f t="shared" ref="CJ12:CJ15" si="18">+CK12+CM12+CO12+CQ12+CS12+CU12+CW12+CY12+DA12+DC12+DE12+DG12</f>
        <v>0</v>
      </c>
      <c r="CK12" s="401"/>
      <c r="CL12" s="401"/>
      <c r="CM12" s="401"/>
      <c r="CN12" s="401"/>
      <c r="CO12" s="401"/>
      <c r="CP12" s="401"/>
      <c r="CQ12" s="401"/>
      <c r="CR12" s="401"/>
      <c r="CS12" s="401"/>
      <c r="CT12" s="401"/>
      <c r="CU12" s="401"/>
      <c r="CV12" s="401"/>
      <c r="CW12" s="401"/>
      <c r="CX12" s="401"/>
      <c r="CY12" s="401"/>
      <c r="CZ12" s="401"/>
      <c r="DA12" s="401"/>
      <c r="DB12" s="401"/>
      <c r="DC12" s="401"/>
      <c r="DD12" s="401"/>
      <c r="DE12" s="401"/>
      <c r="DF12" s="401"/>
      <c r="DG12" s="401"/>
      <c r="DH12" s="401"/>
      <c r="DI12" s="401">
        <f t="shared" si="10"/>
        <v>0</v>
      </c>
      <c r="DJ12" s="401">
        <f t="shared" si="11"/>
        <v>0</v>
      </c>
      <c r="DK12" s="401">
        <f>CL12+CN12+CP12+CR12</f>
        <v>0</v>
      </c>
      <c r="DL12" s="401">
        <f t="shared" si="12"/>
        <v>0</v>
      </c>
      <c r="DM12" s="401">
        <f>CL12+CN12+CP12+CR12</f>
        <v>0</v>
      </c>
      <c r="DN12" s="401"/>
      <c r="DO12" s="385"/>
      <c r="DP12" s="385"/>
      <c r="DQ12" s="385"/>
      <c r="DR12" s="385"/>
      <c r="DS12" s="385"/>
      <c r="DT12" s="385"/>
      <c r="DU12" s="385"/>
      <c r="DV12" s="385"/>
      <c r="DW12" s="385"/>
      <c r="DX12" s="385"/>
      <c r="DY12" s="385"/>
      <c r="DZ12" s="385"/>
      <c r="EA12" s="385"/>
      <c r="EB12" s="385"/>
      <c r="EC12" s="385"/>
      <c r="ED12" s="385"/>
      <c r="EE12" s="385"/>
      <c r="EF12" s="385"/>
      <c r="EG12" s="385"/>
      <c r="EH12" s="385"/>
      <c r="EI12" s="385"/>
      <c r="EJ12" s="385"/>
      <c r="EK12" s="385"/>
      <c r="EL12" s="385"/>
      <c r="EM12" s="387">
        <f>EI12+EG12+EE12+EC12+EA12+DY12+DW12+DU12+DS12+DQ12+DH12+EK12</f>
        <v>0</v>
      </c>
      <c r="EN12" s="403">
        <f>+DH12+DQ12+DS12+DU12</f>
        <v>0</v>
      </c>
      <c r="EO12" s="403">
        <f>DP12+DR12+DT12+DV12</f>
        <v>0</v>
      </c>
      <c r="EP12" s="403">
        <f>DH12+DQ12+DS12+DU12+DW12+DY12+EA12+EC12+EE12+EG12+EI12+EK12</f>
        <v>0</v>
      </c>
      <c r="EQ12" s="404">
        <f>DP12+DR12+DT12+DV12</f>
        <v>0</v>
      </c>
      <c r="ER12" s="282" t="e">
        <f t="shared" si="13"/>
        <v>#DIV/0!</v>
      </c>
      <c r="ES12" s="281" t="e">
        <f t="shared" si="14"/>
        <v>#DIV/0!</v>
      </c>
      <c r="ET12" s="281" t="e">
        <f t="shared" si="15"/>
        <v>#DIV/0!</v>
      </c>
      <c r="EU12" s="281">
        <f t="shared" si="16"/>
        <v>21.0229912234967</v>
      </c>
      <c r="EV12" s="281" t="e">
        <f t="shared" si="17"/>
        <v>#DIV/0!</v>
      </c>
      <c r="EW12" s="527"/>
      <c r="EX12" s="524"/>
      <c r="EY12" s="524"/>
      <c r="EZ12" s="527"/>
      <c r="FA12" s="521"/>
    </row>
    <row r="13" spans="1:158" s="138" customFormat="1" ht="12.75" hidden="1" customHeight="1" x14ac:dyDescent="0.25">
      <c r="A13" s="577"/>
      <c r="B13" s="578"/>
      <c r="C13" s="579"/>
      <c r="D13" s="579"/>
      <c r="E13" s="577"/>
      <c r="F13" s="357" t="s">
        <v>42</v>
      </c>
      <c r="G13" s="391">
        <f t="shared" ref="G13:G43" si="19">+AA13+BE13+CE13+CJ13+DN13</f>
        <v>0</v>
      </c>
      <c r="H13" s="387">
        <v>0</v>
      </c>
      <c r="I13" s="387"/>
      <c r="J13" s="387"/>
      <c r="K13" s="387">
        <v>0</v>
      </c>
      <c r="L13" s="387">
        <v>0</v>
      </c>
      <c r="M13" s="387">
        <v>0</v>
      </c>
      <c r="N13" s="387">
        <v>0</v>
      </c>
      <c r="O13" s="387">
        <v>0</v>
      </c>
      <c r="P13" s="387">
        <v>0</v>
      </c>
      <c r="Q13" s="387">
        <v>0</v>
      </c>
      <c r="R13" s="387">
        <v>0</v>
      </c>
      <c r="S13" s="387">
        <v>0</v>
      </c>
      <c r="T13" s="387">
        <v>0</v>
      </c>
      <c r="U13" s="387">
        <v>0</v>
      </c>
      <c r="V13" s="387">
        <v>0</v>
      </c>
      <c r="W13" s="388"/>
      <c r="X13" s="388"/>
      <c r="Y13" s="388"/>
      <c r="Z13" s="387">
        <v>0</v>
      </c>
      <c r="AA13" s="387">
        <v>0</v>
      </c>
      <c r="AB13" s="387">
        <v>0</v>
      </c>
      <c r="AC13" s="388">
        <v>0</v>
      </c>
      <c r="AD13" s="388">
        <v>0</v>
      </c>
      <c r="AE13" s="406"/>
      <c r="AF13" s="406"/>
      <c r="AG13" s="388">
        <v>0</v>
      </c>
      <c r="AH13" s="388"/>
      <c r="AI13" s="386">
        <f>+AG13</f>
        <v>0</v>
      </c>
      <c r="AJ13" s="386">
        <v>0</v>
      </c>
      <c r="AK13" s="388"/>
      <c r="AL13" s="386">
        <v>0</v>
      </c>
      <c r="AM13" s="388"/>
      <c r="AN13" s="386"/>
      <c r="AO13" s="386"/>
      <c r="AP13" s="386"/>
      <c r="AQ13" s="386"/>
      <c r="AR13" s="386"/>
      <c r="AS13" s="386"/>
      <c r="AT13" s="386"/>
      <c r="AU13" s="386"/>
      <c r="AV13" s="386"/>
      <c r="AW13" s="386"/>
      <c r="AX13" s="386"/>
      <c r="AY13" s="386"/>
      <c r="AZ13" s="386"/>
      <c r="BA13" s="387">
        <f t="shared" si="1"/>
        <v>0</v>
      </c>
      <c r="BB13" s="387">
        <f t="shared" si="2"/>
        <v>0</v>
      </c>
      <c r="BC13" s="387">
        <f t="shared" si="3"/>
        <v>0</v>
      </c>
      <c r="BD13" s="387">
        <f t="shared" si="4"/>
        <v>0</v>
      </c>
      <c r="BE13" s="387">
        <f t="shared" si="5"/>
        <v>0</v>
      </c>
      <c r="BF13" s="387">
        <v>0</v>
      </c>
      <c r="BG13" s="387"/>
      <c r="BH13" s="387"/>
      <c r="BI13" s="387"/>
      <c r="BJ13" s="387"/>
      <c r="BK13" s="387"/>
      <c r="BL13" s="387"/>
      <c r="BM13" s="387"/>
      <c r="BN13" s="388"/>
      <c r="BO13" s="388"/>
      <c r="BP13" s="388"/>
      <c r="BQ13" s="388"/>
      <c r="BR13" s="388"/>
      <c r="BS13" s="388"/>
      <c r="BT13" s="388"/>
      <c r="BU13" s="388"/>
      <c r="BV13" s="388"/>
      <c r="BW13" s="388"/>
      <c r="BX13" s="388"/>
      <c r="BY13" s="388"/>
      <c r="BZ13" s="388"/>
      <c r="CA13" s="388"/>
      <c r="CB13" s="388"/>
      <c r="CC13" s="388"/>
      <c r="CD13" s="388"/>
      <c r="CE13" s="387">
        <f t="shared" si="6"/>
        <v>0</v>
      </c>
      <c r="CF13" s="387">
        <f t="shared" si="7"/>
        <v>0</v>
      </c>
      <c r="CG13" s="387">
        <f t="shared" si="8"/>
        <v>0</v>
      </c>
      <c r="CH13" s="387">
        <f t="shared" si="9"/>
        <v>0</v>
      </c>
      <c r="CI13" s="387">
        <f t="shared" si="0"/>
        <v>0</v>
      </c>
      <c r="CJ13" s="386">
        <f t="shared" si="18"/>
        <v>0</v>
      </c>
      <c r="CK13" s="387"/>
      <c r="CL13" s="387"/>
      <c r="CM13" s="387"/>
      <c r="CN13" s="387"/>
      <c r="CO13" s="387"/>
      <c r="CP13" s="387"/>
      <c r="CQ13" s="387"/>
      <c r="CR13" s="387"/>
      <c r="CS13" s="387"/>
      <c r="CT13" s="387"/>
      <c r="CU13" s="387"/>
      <c r="CV13" s="387"/>
      <c r="CW13" s="387"/>
      <c r="CX13" s="387"/>
      <c r="CY13" s="387"/>
      <c r="CZ13" s="387"/>
      <c r="DA13" s="387"/>
      <c r="DB13" s="387"/>
      <c r="DC13" s="387"/>
      <c r="DD13" s="387"/>
      <c r="DE13" s="387"/>
      <c r="DF13" s="387"/>
      <c r="DG13" s="387"/>
      <c r="DH13" s="387"/>
      <c r="DI13" s="387">
        <f t="shared" si="10"/>
        <v>0</v>
      </c>
      <c r="DJ13" s="387">
        <f t="shared" si="11"/>
        <v>0</v>
      </c>
      <c r="DK13" s="387">
        <f>CL13+CN13+CP13+CR13</f>
        <v>0</v>
      </c>
      <c r="DL13" s="387">
        <f t="shared" si="12"/>
        <v>0</v>
      </c>
      <c r="DM13" s="387">
        <v>0</v>
      </c>
      <c r="DN13" s="387"/>
      <c r="DO13" s="388"/>
      <c r="DP13" s="388"/>
      <c r="DQ13" s="388"/>
      <c r="DR13" s="388"/>
      <c r="DS13" s="388"/>
      <c r="DT13" s="388"/>
      <c r="DU13" s="388"/>
      <c r="DV13" s="388"/>
      <c r="DW13" s="388"/>
      <c r="DX13" s="388"/>
      <c r="DY13" s="388"/>
      <c r="DZ13" s="388"/>
      <c r="EA13" s="388"/>
      <c r="EB13" s="388"/>
      <c r="EC13" s="388"/>
      <c r="ED13" s="388"/>
      <c r="EE13" s="388"/>
      <c r="EF13" s="388"/>
      <c r="EG13" s="388"/>
      <c r="EH13" s="388"/>
      <c r="EI13" s="388"/>
      <c r="EJ13" s="388"/>
      <c r="EK13" s="388"/>
      <c r="EL13" s="388"/>
      <c r="EM13" s="387">
        <v>0</v>
      </c>
      <c r="EN13" s="407">
        <f>DH13+DQ13+DS13+DU13</f>
        <v>0</v>
      </c>
      <c r="EO13" s="407">
        <f>DP13+DR13+DT13+DV13</f>
        <v>0</v>
      </c>
      <c r="EP13" s="407">
        <f>DH13+DQ13+DS13+DU13+DW13+DY13+EA13+EC13+EE13+EG13+EI13+EK13</f>
        <v>0</v>
      </c>
      <c r="EQ13" s="408">
        <v>0</v>
      </c>
      <c r="ER13" s="282" t="e">
        <f t="shared" si="13"/>
        <v>#DIV/0!</v>
      </c>
      <c r="ES13" s="281" t="e">
        <f t="shared" si="14"/>
        <v>#DIV/0!</v>
      </c>
      <c r="ET13" s="281" t="e">
        <f t="shared" si="15"/>
        <v>#DIV/0!</v>
      </c>
      <c r="EU13" s="281" t="e">
        <f t="shared" si="16"/>
        <v>#DIV/0!</v>
      </c>
      <c r="EV13" s="281" t="e">
        <f t="shared" si="17"/>
        <v>#DIV/0!</v>
      </c>
      <c r="EW13" s="527"/>
      <c r="EX13" s="524"/>
      <c r="EY13" s="524"/>
      <c r="EZ13" s="527"/>
      <c r="FA13" s="521"/>
      <c r="FB13" s="143"/>
    </row>
    <row r="14" spans="1:158" s="138" customFormat="1" ht="12.75" hidden="1" customHeight="1" x14ac:dyDescent="0.25">
      <c r="A14" s="577"/>
      <c r="B14" s="578"/>
      <c r="C14" s="579"/>
      <c r="D14" s="579"/>
      <c r="E14" s="577"/>
      <c r="F14" s="358" t="s">
        <v>4</v>
      </c>
      <c r="G14" s="390">
        <f>+AA14+BE14+CH14+CJ14+DN14</f>
        <v>37118866</v>
      </c>
      <c r="H14" s="401">
        <v>0</v>
      </c>
      <c r="I14" s="401"/>
      <c r="J14" s="401"/>
      <c r="K14" s="401">
        <v>0</v>
      </c>
      <c r="L14" s="401">
        <v>0</v>
      </c>
      <c r="M14" s="401">
        <v>0</v>
      </c>
      <c r="N14" s="401">
        <v>0</v>
      </c>
      <c r="O14" s="401">
        <v>0</v>
      </c>
      <c r="P14" s="401">
        <v>0</v>
      </c>
      <c r="Q14" s="401">
        <v>0</v>
      </c>
      <c r="R14" s="401">
        <v>0</v>
      </c>
      <c r="S14" s="401">
        <v>0</v>
      </c>
      <c r="T14" s="401">
        <v>0</v>
      </c>
      <c r="U14" s="401">
        <v>0</v>
      </c>
      <c r="V14" s="401">
        <v>0</v>
      </c>
      <c r="W14" s="401"/>
      <c r="X14" s="401"/>
      <c r="Y14" s="401"/>
      <c r="Z14" s="401">
        <v>0</v>
      </c>
      <c r="AA14" s="401">
        <v>0</v>
      </c>
      <c r="AB14" s="401">
        <v>29446866</v>
      </c>
      <c r="AC14" s="401">
        <v>13669000</v>
      </c>
      <c r="AD14" s="401">
        <v>13669000</v>
      </c>
      <c r="AE14" s="401">
        <v>13298933</v>
      </c>
      <c r="AF14" s="401">
        <v>13298933</v>
      </c>
      <c r="AG14" s="401">
        <v>2478933</v>
      </c>
      <c r="AH14" s="401">
        <v>2478933</v>
      </c>
      <c r="AI14" s="401">
        <v>0</v>
      </c>
      <c r="AJ14" s="401">
        <v>0</v>
      </c>
      <c r="AK14" s="401">
        <v>0</v>
      </c>
      <c r="AL14" s="401">
        <v>0</v>
      </c>
      <c r="AM14" s="401"/>
      <c r="AN14" s="401"/>
      <c r="AO14" s="401"/>
      <c r="AP14" s="401"/>
      <c r="AQ14" s="401"/>
      <c r="AR14" s="401"/>
      <c r="AS14" s="401"/>
      <c r="AT14" s="401"/>
      <c r="AU14" s="401"/>
      <c r="AV14" s="401"/>
      <c r="AW14" s="401"/>
      <c r="AX14" s="402"/>
      <c r="AY14" s="401"/>
      <c r="AZ14" s="401"/>
      <c r="BA14" s="401">
        <f t="shared" si="1"/>
        <v>29446866</v>
      </c>
      <c r="BB14" s="401">
        <f t="shared" si="2"/>
        <v>29446866</v>
      </c>
      <c r="BC14" s="401">
        <f t="shared" si="3"/>
        <v>29446866</v>
      </c>
      <c r="BD14" s="401">
        <f t="shared" si="4"/>
        <v>29446866</v>
      </c>
      <c r="BE14" s="401">
        <f t="shared" si="5"/>
        <v>29446866</v>
      </c>
      <c r="BF14" s="401">
        <v>7672000</v>
      </c>
      <c r="BG14" s="401"/>
      <c r="BH14" s="401"/>
      <c r="BI14" s="401">
        <v>7672000</v>
      </c>
      <c r="BJ14" s="401">
        <v>0</v>
      </c>
      <c r="BK14" s="401"/>
      <c r="BL14" s="401">
        <v>5114667</v>
      </c>
      <c r="BM14" s="401"/>
      <c r="BN14" s="409"/>
      <c r="BO14" s="409"/>
      <c r="BP14" s="409"/>
      <c r="BQ14" s="409"/>
      <c r="BR14" s="409"/>
      <c r="BS14" s="409"/>
      <c r="BT14" s="409"/>
      <c r="BU14" s="409"/>
      <c r="BV14" s="409">
        <v>2557333</v>
      </c>
      <c r="BW14" s="409"/>
      <c r="BX14" s="409"/>
      <c r="BY14" s="409"/>
      <c r="BZ14" s="409"/>
      <c r="CA14" s="409"/>
      <c r="CB14" s="409"/>
      <c r="CC14" s="409"/>
      <c r="CD14" s="409"/>
      <c r="CE14" s="401">
        <f>+CC14+CA14+BY14+BW14+BU14+BS14+BQ14+BO14+BM14+BK14+BI14+BG14</f>
        <v>7672000</v>
      </c>
      <c r="CF14" s="401">
        <f t="shared" si="7"/>
        <v>7672000</v>
      </c>
      <c r="CG14" s="401">
        <f t="shared" si="8"/>
        <v>7672000</v>
      </c>
      <c r="CH14" s="401">
        <f t="shared" si="9"/>
        <v>7672000</v>
      </c>
      <c r="CI14" s="401">
        <f t="shared" si="0"/>
        <v>7672000</v>
      </c>
      <c r="CJ14" s="386">
        <f t="shared" si="18"/>
        <v>0</v>
      </c>
      <c r="CK14" s="401"/>
      <c r="CL14" s="401"/>
      <c r="CM14" s="401"/>
      <c r="CN14" s="401"/>
      <c r="CO14" s="401"/>
      <c r="CP14" s="401"/>
      <c r="CQ14" s="401"/>
      <c r="CR14" s="401"/>
      <c r="CS14" s="401"/>
      <c r="CT14" s="401"/>
      <c r="CU14" s="401"/>
      <c r="CV14" s="401"/>
      <c r="CW14" s="401"/>
      <c r="CX14" s="401"/>
      <c r="CY14" s="401"/>
      <c r="CZ14" s="401"/>
      <c r="DA14" s="401"/>
      <c r="DB14" s="401"/>
      <c r="DC14" s="401"/>
      <c r="DD14" s="401"/>
      <c r="DE14" s="401"/>
      <c r="DF14" s="401"/>
      <c r="DG14" s="401"/>
      <c r="DH14" s="401"/>
      <c r="DI14" s="401">
        <f t="shared" si="10"/>
        <v>0</v>
      </c>
      <c r="DJ14" s="401">
        <f t="shared" si="11"/>
        <v>0</v>
      </c>
      <c r="DK14" s="401">
        <f>CL14+CN14+CP14+CR14</f>
        <v>0</v>
      </c>
      <c r="DL14" s="401">
        <f t="shared" si="12"/>
        <v>0</v>
      </c>
      <c r="DM14" s="401">
        <f>CL14+CN14+CP14+CR14</f>
        <v>0</v>
      </c>
      <c r="DN14" s="401"/>
      <c r="DO14" s="409"/>
      <c r="DP14" s="409"/>
      <c r="DQ14" s="409"/>
      <c r="DR14" s="409"/>
      <c r="DS14" s="409"/>
      <c r="DT14" s="409"/>
      <c r="DU14" s="409"/>
      <c r="DV14" s="409"/>
      <c r="DW14" s="409"/>
      <c r="DX14" s="409"/>
      <c r="DY14" s="409"/>
      <c r="DZ14" s="409"/>
      <c r="EA14" s="409"/>
      <c r="EB14" s="409"/>
      <c r="EC14" s="409"/>
      <c r="ED14" s="409"/>
      <c r="EE14" s="409"/>
      <c r="EF14" s="409"/>
      <c r="EG14" s="409"/>
      <c r="EH14" s="409"/>
      <c r="EI14" s="409"/>
      <c r="EJ14" s="409"/>
      <c r="EK14" s="409"/>
      <c r="EL14" s="409"/>
      <c r="EM14" s="387">
        <f>EI14+EG14+EE14+EC14+EA14+DY14+DW14+DU14+DS14+DQ14+DH14+EK14</f>
        <v>0</v>
      </c>
      <c r="EN14" s="403">
        <f>DH14+DQ14+DS14+DU14</f>
        <v>0</v>
      </c>
      <c r="EO14" s="409">
        <f>DP14+DR14+DT14+DV14</f>
        <v>0</v>
      </c>
      <c r="EP14" s="403">
        <f>DQ14+DS14+DU14+DW14+DY14+EA14+EC14+EE14+EG14+EI14+EK14+DH14</f>
        <v>0</v>
      </c>
      <c r="EQ14" s="404">
        <f>DP14+DR14+DT14+DV14</f>
        <v>0</v>
      </c>
      <c r="ER14" s="282" t="e">
        <f t="shared" si="13"/>
        <v>#DIV/0!</v>
      </c>
      <c r="ES14" s="281">
        <f t="shared" si="14"/>
        <v>1</v>
      </c>
      <c r="ET14" s="281">
        <f t="shared" si="15"/>
        <v>1</v>
      </c>
      <c r="EU14" s="281">
        <f t="shared" si="16"/>
        <v>1</v>
      </c>
      <c r="EV14" s="281">
        <f t="shared" si="17"/>
        <v>1</v>
      </c>
      <c r="EW14" s="527"/>
      <c r="EX14" s="524"/>
      <c r="EY14" s="524"/>
      <c r="EZ14" s="527"/>
      <c r="FA14" s="521"/>
    </row>
    <row r="15" spans="1:158" s="138" customFormat="1" ht="12.75" hidden="1" customHeight="1" thickBot="1" x14ac:dyDescent="0.3">
      <c r="A15" s="577"/>
      <c r="B15" s="578"/>
      <c r="C15" s="579"/>
      <c r="D15" s="579"/>
      <c r="E15" s="577"/>
      <c r="F15" s="359" t="s">
        <v>43</v>
      </c>
      <c r="G15" s="426">
        <f t="shared" si="19"/>
        <v>5</v>
      </c>
      <c r="H15" s="427">
        <f>+H10</f>
        <v>0.5</v>
      </c>
      <c r="I15" s="427"/>
      <c r="J15" s="427"/>
      <c r="K15" s="427">
        <f t="shared" ref="K15:T15" si="20">+K10</f>
        <v>0.5</v>
      </c>
      <c r="L15" s="427">
        <f t="shared" si="20"/>
        <v>0</v>
      </c>
      <c r="M15" s="427">
        <f t="shared" si="20"/>
        <v>0.5</v>
      </c>
      <c r="N15" s="427">
        <f t="shared" si="20"/>
        <v>0</v>
      </c>
      <c r="O15" s="427">
        <f t="shared" si="20"/>
        <v>0.5</v>
      </c>
      <c r="P15" s="427">
        <f t="shared" si="20"/>
        <v>0.2</v>
      </c>
      <c r="Q15" s="427">
        <f t="shared" si="20"/>
        <v>0.5</v>
      </c>
      <c r="R15" s="427">
        <f t="shared" si="20"/>
        <v>0.2</v>
      </c>
      <c r="S15" s="427">
        <f t="shared" si="20"/>
        <v>0.5</v>
      </c>
      <c r="T15" s="427">
        <f t="shared" si="20"/>
        <v>0.4</v>
      </c>
      <c r="U15" s="427"/>
      <c r="V15" s="427">
        <f>+V10</f>
        <v>0.5</v>
      </c>
      <c r="W15" s="428"/>
      <c r="X15" s="428"/>
      <c r="Y15" s="428"/>
      <c r="Z15" s="427"/>
      <c r="AA15" s="427">
        <f>+AA10</f>
        <v>0.5</v>
      </c>
      <c r="AB15" s="427">
        <f t="shared" ref="AB15:AY15" si="21">+AB10</f>
        <v>2.5</v>
      </c>
      <c r="AC15" s="427">
        <f t="shared" si="21"/>
        <v>0</v>
      </c>
      <c r="AD15" s="427">
        <f t="shared" si="21"/>
        <v>0</v>
      </c>
      <c r="AE15" s="427">
        <f t="shared" si="21"/>
        <v>0</v>
      </c>
      <c r="AF15" s="427">
        <f t="shared" si="21"/>
        <v>0</v>
      </c>
      <c r="AG15" s="427">
        <f t="shared" si="21"/>
        <v>0.25</v>
      </c>
      <c r="AH15" s="427">
        <f t="shared" si="21"/>
        <v>0.02</v>
      </c>
      <c r="AI15" s="427">
        <f t="shared" si="21"/>
        <v>0.48</v>
      </c>
      <c r="AJ15" s="427">
        <f t="shared" si="21"/>
        <v>0.48</v>
      </c>
      <c r="AK15" s="427">
        <f t="shared" si="21"/>
        <v>0.25</v>
      </c>
      <c r="AL15" s="427">
        <f t="shared" si="21"/>
        <v>0.25</v>
      </c>
      <c r="AM15" s="427">
        <f t="shared" si="21"/>
        <v>0.25</v>
      </c>
      <c r="AN15" s="427">
        <f t="shared" si="21"/>
        <v>0.25</v>
      </c>
      <c r="AO15" s="427">
        <f t="shared" si="21"/>
        <v>0.25</v>
      </c>
      <c r="AP15" s="427">
        <f t="shared" si="21"/>
        <v>0.25</v>
      </c>
      <c r="AQ15" s="427">
        <f t="shared" si="21"/>
        <v>0</v>
      </c>
      <c r="AR15" s="427">
        <f t="shared" si="21"/>
        <v>0</v>
      </c>
      <c r="AS15" s="427">
        <f t="shared" si="21"/>
        <v>0</v>
      </c>
      <c r="AT15" s="427">
        <f t="shared" si="21"/>
        <v>0</v>
      </c>
      <c r="AU15" s="427">
        <f t="shared" si="21"/>
        <v>0</v>
      </c>
      <c r="AV15" s="427">
        <f t="shared" si="21"/>
        <v>0</v>
      </c>
      <c r="AW15" s="427">
        <f t="shared" si="21"/>
        <v>0</v>
      </c>
      <c r="AX15" s="427">
        <f>+AX10</f>
        <v>0</v>
      </c>
      <c r="AY15" s="427">
        <f t="shared" si="21"/>
        <v>0.02</v>
      </c>
      <c r="AZ15" s="427">
        <f>+AZ10</f>
        <v>0.25</v>
      </c>
      <c r="BA15" s="427">
        <f t="shared" si="1"/>
        <v>1.5</v>
      </c>
      <c r="BB15" s="427">
        <f t="shared" si="2"/>
        <v>1.5</v>
      </c>
      <c r="BC15" s="427">
        <f t="shared" si="3"/>
        <v>1.5</v>
      </c>
      <c r="BD15" s="427">
        <f t="shared" si="4"/>
        <v>1.5</v>
      </c>
      <c r="BE15" s="427">
        <f t="shared" si="5"/>
        <v>1.5</v>
      </c>
      <c r="BF15" s="427">
        <v>2</v>
      </c>
      <c r="BG15" s="427">
        <f t="shared" ref="BG15:CD15" si="22">+BG10</f>
        <v>0</v>
      </c>
      <c r="BH15" s="427">
        <f t="shared" si="22"/>
        <v>0</v>
      </c>
      <c r="BI15" s="427">
        <f t="shared" si="22"/>
        <v>0</v>
      </c>
      <c r="BJ15" s="427">
        <f t="shared" si="22"/>
        <v>0</v>
      </c>
      <c r="BK15" s="427">
        <f t="shared" si="22"/>
        <v>0</v>
      </c>
      <c r="BL15" s="427">
        <f t="shared" si="22"/>
        <v>0</v>
      </c>
      <c r="BM15" s="427">
        <f t="shared" si="22"/>
        <v>0</v>
      </c>
      <c r="BN15" s="427">
        <f t="shared" si="22"/>
        <v>0</v>
      </c>
      <c r="BO15" s="427">
        <f t="shared" si="22"/>
        <v>0</v>
      </c>
      <c r="BP15" s="427">
        <f t="shared" si="22"/>
        <v>0</v>
      </c>
      <c r="BQ15" s="427">
        <f t="shared" si="22"/>
        <v>1</v>
      </c>
      <c r="BR15" s="427">
        <f t="shared" si="22"/>
        <v>0</v>
      </c>
      <c r="BS15" s="427">
        <f t="shared" si="22"/>
        <v>0</v>
      </c>
      <c r="BT15" s="427">
        <f t="shared" si="22"/>
        <v>0</v>
      </c>
      <c r="BU15" s="427">
        <f t="shared" si="22"/>
        <v>0</v>
      </c>
      <c r="BV15" s="427">
        <f t="shared" si="22"/>
        <v>0</v>
      </c>
      <c r="BW15" s="427">
        <f t="shared" si="22"/>
        <v>0</v>
      </c>
      <c r="BX15" s="427">
        <f t="shared" si="22"/>
        <v>1</v>
      </c>
      <c r="BY15" s="427">
        <f t="shared" si="22"/>
        <v>0</v>
      </c>
      <c r="BZ15" s="427">
        <f t="shared" si="22"/>
        <v>0</v>
      </c>
      <c r="CA15" s="427">
        <f t="shared" si="22"/>
        <v>0</v>
      </c>
      <c r="CB15" s="427">
        <f t="shared" si="22"/>
        <v>1</v>
      </c>
      <c r="CC15" s="427">
        <f t="shared" si="22"/>
        <v>2</v>
      </c>
      <c r="CD15" s="427">
        <f t="shared" si="22"/>
        <v>1</v>
      </c>
      <c r="CE15" s="427">
        <f t="shared" si="6"/>
        <v>3</v>
      </c>
      <c r="CF15" s="427">
        <f t="shared" si="7"/>
        <v>3</v>
      </c>
      <c r="CG15" s="427">
        <f t="shared" si="8"/>
        <v>3</v>
      </c>
      <c r="CH15" s="427">
        <f t="shared" si="9"/>
        <v>3</v>
      </c>
      <c r="CI15" s="427">
        <f t="shared" si="0"/>
        <v>3</v>
      </c>
      <c r="CJ15" s="427">
        <f t="shared" si="18"/>
        <v>0</v>
      </c>
      <c r="CK15" s="427"/>
      <c r="CL15" s="427"/>
      <c r="CM15" s="427"/>
      <c r="CN15" s="427"/>
      <c r="CO15" s="427"/>
      <c r="CP15" s="427"/>
      <c r="CQ15" s="427"/>
      <c r="CR15" s="427"/>
      <c r="CS15" s="427"/>
      <c r="CT15" s="427"/>
      <c r="CU15" s="427"/>
      <c r="CV15" s="427"/>
      <c r="CW15" s="427"/>
      <c r="CX15" s="427"/>
      <c r="CY15" s="427"/>
      <c r="CZ15" s="427"/>
      <c r="DA15" s="427"/>
      <c r="DB15" s="427"/>
      <c r="DC15" s="427"/>
      <c r="DD15" s="427"/>
      <c r="DE15" s="427"/>
      <c r="DF15" s="427"/>
      <c r="DG15" s="427"/>
      <c r="DH15" s="427"/>
      <c r="DI15" s="427">
        <f t="shared" si="10"/>
        <v>0</v>
      </c>
      <c r="DJ15" s="427">
        <f t="shared" si="11"/>
        <v>0</v>
      </c>
      <c r="DK15" s="427">
        <f>DK10+DK13</f>
        <v>0</v>
      </c>
      <c r="DL15" s="427">
        <f t="shared" si="12"/>
        <v>0</v>
      </c>
      <c r="DM15" s="427">
        <f>DM10+DM13</f>
        <v>0</v>
      </c>
      <c r="DN15" s="427">
        <f>+DN10</f>
        <v>0</v>
      </c>
      <c r="DO15" s="429"/>
      <c r="DP15" s="429"/>
      <c r="DQ15" s="429"/>
      <c r="DR15" s="429"/>
      <c r="DS15" s="429"/>
      <c r="DT15" s="429"/>
      <c r="DU15" s="429"/>
      <c r="DV15" s="429"/>
      <c r="DW15" s="429"/>
      <c r="DX15" s="429"/>
      <c r="DY15" s="429"/>
      <c r="DZ15" s="429"/>
      <c r="EA15" s="429"/>
      <c r="EB15" s="429"/>
      <c r="EC15" s="429"/>
      <c r="ED15" s="429"/>
      <c r="EE15" s="429"/>
      <c r="EF15" s="429"/>
      <c r="EG15" s="429"/>
      <c r="EH15" s="429"/>
      <c r="EI15" s="429"/>
      <c r="EJ15" s="429"/>
      <c r="EK15" s="429"/>
      <c r="EL15" s="429"/>
      <c r="EM15" s="430">
        <f>EM10+EM13</f>
        <v>0</v>
      </c>
      <c r="EN15" s="431">
        <f>EN10+EN13</f>
        <v>0</v>
      </c>
      <c r="EO15" s="432">
        <f>EO10+EO13</f>
        <v>0</v>
      </c>
      <c r="EP15" s="431">
        <f>EP10+EP13</f>
        <v>0</v>
      </c>
      <c r="EQ15" s="430">
        <f>EQ10+EQ13</f>
        <v>0</v>
      </c>
      <c r="ER15" s="433">
        <f t="shared" si="13"/>
        <v>0.5</v>
      </c>
      <c r="ES15" s="351">
        <f t="shared" si="14"/>
        <v>1</v>
      </c>
      <c r="ET15" s="351">
        <f t="shared" si="15"/>
        <v>1</v>
      </c>
      <c r="EU15" s="351">
        <f t="shared" si="16"/>
        <v>1.1111111111111112</v>
      </c>
      <c r="EV15" s="351">
        <f t="shared" si="17"/>
        <v>1</v>
      </c>
      <c r="EW15" s="527"/>
      <c r="EX15" s="524"/>
      <c r="EY15" s="524"/>
      <c r="EZ15" s="527"/>
      <c r="FA15" s="521"/>
    </row>
    <row r="16" spans="1:158" s="138" customFormat="1" ht="18" hidden="1" customHeight="1" thickBot="1" x14ac:dyDescent="0.3">
      <c r="A16" s="577"/>
      <c r="B16" s="578"/>
      <c r="C16" s="579"/>
      <c r="D16" s="579"/>
      <c r="E16" s="577"/>
      <c r="F16" s="179" t="s">
        <v>45</v>
      </c>
      <c r="G16" s="360">
        <f>G11+G14</f>
        <v>662228299</v>
      </c>
      <c r="H16" s="434">
        <f>+H11+H14</f>
        <v>100000000</v>
      </c>
      <c r="I16" s="434"/>
      <c r="J16" s="434"/>
      <c r="K16" s="434">
        <f t="shared" ref="K16:V16" si="23">+K11+K14</f>
        <v>100000000</v>
      </c>
      <c r="L16" s="434">
        <f t="shared" si="23"/>
        <v>0</v>
      </c>
      <c r="M16" s="434">
        <f t="shared" si="23"/>
        <v>100000000</v>
      </c>
      <c r="N16" s="434">
        <f t="shared" si="23"/>
        <v>54304000</v>
      </c>
      <c r="O16" s="434">
        <f t="shared" si="23"/>
        <v>100000000</v>
      </c>
      <c r="P16" s="434">
        <f t="shared" si="23"/>
        <v>62272000</v>
      </c>
      <c r="Q16" s="434">
        <f t="shared" si="23"/>
        <v>100000000</v>
      </c>
      <c r="R16" s="434">
        <f t="shared" si="23"/>
        <v>62272000</v>
      </c>
      <c r="S16" s="434">
        <f t="shared" si="23"/>
        <v>100000000</v>
      </c>
      <c r="T16" s="434">
        <f t="shared" si="23"/>
        <v>62272000</v>
      </c>
      <c r="U16" s="434">
        <f t="shared" si="23"/>
        <v>78504000</v>
      </c>
      <c r="V16" s="434">
        <f t="shared" si="23"/>
        <v>78504000</v>
      </c>
      <c r="W16" s="434"/>
      <c r="X16" s="434"/>
      <c r="Y16" s="434"/>
      <c r="Z16" s="434">
        <f>+Z11+Z14</f>
        <v>78504000</v>
      </c>
      <c r="AA16" s="434">
        <f>+AA11+AA14</f>
        <v>78504000</v>
      </c>
      <c r="AB16" s="434">
        <f t="shared" ref="AB16:AZ16" si="24">+AB11+AB14</f>
        <v>729446866</v>
      </c>
      <c r="AC16" s="434">
        <f t="shared" si="24"/>
        <v>13669000</v>
      </c>
      <c r="AD16" s="434">
        <f t="shared" si="24"/>
        <v>13669000</v>
      </c>
      <c r="AE16" s="434">
        <f t="shared" si="24"/>
        <v>13298933</v>
      </c>
      <c r="AF16" s="434">
        <f t="shared" si="24"/>
        <v>13298933</v>
      </c>
      <c r="AG16" s="434">
        <f t="shared" si="24"/>
        <v>2478933</v>
      </c>
      <c r="AH16" s="434">
        <f t="shared" si="24"/>
        <v>2478933</v>
      </c>
      <c r="AI16" s="434">
        <f t="shared" si="24"/>
        <v>0</v>
      </c>
      <c r="AJ16" s="434">
        <f t="shared" si="24"/>
        <v>0</v>
      </c>
      <c r="AK16" s="434">
        <f t="shared" si="24"/>
        <v>0</v>
      </c>
      <c r="AL16" s="434">
        <f t="shared" si="24"/>
        <v>0</v>
      </c>
      <c r="AM16" s="434">
        <f t="shared" si="24"/>
        <v>0</v>
      </c>
      <c r="AN16" s="434">
        <f t="shared" si="24"/>
        <v>0</v>
      </c>
      <c r="AO16" s="434">
        <f t="shared" si="24"/>
        <v>0</v>
      </c>
      <c r="AP16" s="434">
        <f t="shared" si="24"/>
        <v>0</v>
      </c>
      <c r="AQ16" s="434">
        <f t="shared" si="24"/>
        <v>0</v>
      </c>
      <c r="AR16" s="434">
        <f t="shared" si="24"/>
        <v>0</v>
      </c>
      <c r="AS16" s="434">
        <f t="shared" si="24"/>
        <v>11508000</v>
      </c>
      <c r="AT16" s="434">
        <f t="shared" si="24"/>
        <v>0</v>
      </c>
      <c r="AU16" s="434">
        <f t="shared" si="24"/>
        <v>11508000</v>
      </c>
      <c r="AV16" s="434">
        <f t="shared" si="24"/>
        <v>7672000</v>
      </c>
      <c r="AW16" s="434">
        <f t="shared" si="24"/>
        <v>0</v>
      </c>
      <c r="AX16" s="435">
        <f t="shared" si="24"/>
        <v>0</v>
      </c>
      <c r="AY16" s="434">
        <f t="shared" si="24"/>
        <v>0</v>
      </c>
      <c r="AZ16" s="434">
        <f t="shared" si="24"/>
        <v>0</v>
      </c>
      <c r="BA16" s="434">
        <f t="shared" si="1"/>
        <v>52462866</v>
      </c>
      <c r="BB16" s="434">
        <f t="shared" si="2"/>
        <v>52462866</v>
      </c>
      <c r="BC16" s="434">
        <f t="shared" si="3"/>
        <v>37118866</v>
      </c>
      <c r="BD16" s="434">
        <f t="shared" si="4"/>
        <v>52462866</v>
      </c>
      <c r="BE16" s="434">
        <f t="shared" si="5"/>
        <v>37118866</v>
      </c>
      <c r="BF16" s="434">
        <v>491734100</v>
      </c>
      <c r="BG16" s="434">
        <f t="shared" ref="BG16:CD16" si="25">+BG11+BG14</f>
        <v>478551000</v>
      </c>
      <c r="BH16" s="434">
        <f t="shared" si="25"/>
        <v>478551000</v>
      </c>
      <c r="BI16" s="434">
        <f t="shared" si="25"/>
        <v>7672000</v>
      </c>
      <c r="BJ16" s="434">
        <f t="shared" si="25"/>
        <v>0</v>
      </c>
      <c r="BK16" s="434">
        <f t="shared" si="25"/>
        <v>0</v>
      </c>
      <c r="BL16" s="434">
        <f t="shared" si="25"/>
        <v>5114667</v>
      </c>
      <c r="BM16" s="434">
        <f t="shared" si="25"/>
        <v>0</v>
      </c>
      <c r="BN16" s="436">
        <f t="shared" si="25"/>
        <v>0</v>
      </c>
      <c r="BO16" s="436">
        <f t="shared" si="25"/>
        <v>0</v>
      </c>
      <c r="BP16" s="436">
        <f t="shared" si="25"/>
        <v>0</v>
      </c>
      <c r="BQ16" s="436">
        <f t="shared" si="25"/>
        <v>0</v>
      </c>
      <c r="BR16" s="436">
        <f t="shared" si="25"/>
        <v>0</v>
      </c>
      <c r="BS16" s="436">
        <f t="shared" si="25"/>
        <v>0</v>
      </c>
      <c r="BT16" s="436">
        <f t="shared" si="25"/>
        <v>0</v>
      </c>
      <c r="BU16" s="436">
        <f t="shared" si="25"/>
        <v>0</v>
      </c>
      <c r="BV16" s="436">
        <f>+BV11+BV14</f>
        <v>2557333</v>
      </c>
      <c r="BW16" s="436">
        <f t="shared" si="25"/>
        <v>58376133</v>
      </c>
      <c r="BX16" s="436">
        <f t="shared" si="25"/>
        <v>23720700</v>
      </c>
      <c r="BY16" s="436">
        <f t="shared" si="25"/>
        <v>5511100</v>
      </c>
      <c r="BZ16" s="436">
        <f t="shared" si="25"/>
        <v>0</v>
      </c>
      <c r="CA16" s="436">
        <f t="shared" si="25"/>
        <v>0</v>
      </c>
      <c r="CB16" s="436">
        <f t="shared" si="25"/>
        <v>13541333</v>
      </c>
      <c r="CC16" s="436">
        <f t="shared" si="25"/>
        <v>-3504800</v>
      </c>
      <c r="CD16" s="436">
        <f t="shared" si="25"/>
        <v>22545134</v>
      </c>
      <c r="CE16" s="434">
        <f t="shared" si="6"/>
        <v>546605433</v>
      </c>
      <c r="CF16" s="434">
        <f t="shared" si="7"/>
        <v>546605433</v>
      </c>
      <c r="CG16" s="434">
        <f t="shared" si="8"/>
        <v>546030167</v>
      </c>
      <c r="CH16" s="434">
        <f t="shared" si="9"/>
        <v>546605433</v>
      </c>
      <c r="CI16" s="434">
        <f>+CI11+CI14</f>
        <v>546030167</v>
      </c>
      <c r="CJ16" s="434">
        <f t="shared" ref="CJ16:CJ23" si="26">+CK16+CM16+CO16+CQ16+CS16+CU16+CW16+CY16+DA16+DC16+DE16+DG16</f>
        <v>0</v>
      </c>
      <c r="CK16" s="434"/>
      <c r="CL16" s="434"/>
      <c r="CM16" s="434"/>
      <c r="CN16" s="434"/>
      <c r="CO16" s="434"/>
      <c r="CP16" s="434"/>
      <c r="CQ16" s="434"/>
      <c r="CR16" s="434"/>
      <c r="CS16" s="434"/>
      <c r="CT16" s="434"/>
      <c r="CU16" s="434"/>
      <c r="CV16" s="434"/>
      <c r="CW16" s="434"/>
      <c r="CX16" s="434"/>
      <c r="CY16" s="434"/>
      <c r="CZ16" s="434"/>
      <c r="DA16" s="434"/>
      <c r="DB16" s="434"/>
      <c r="DC16" s="434"/>
      <c r="DD16" s="434"/>
      <c r="DE16" s="434"/>
      <c r="DF16" s="434"/>
      <c r="DG16" s="434"/>
      <c r="DH16" s="434"/>
      <c r="DI16" s="434">
        <f t="shared" si="10"/>
        <v>0</v>
      </c>
      <c r="DJ16" s="434">
        <f t="shared" si="11"/>
        <v>0</v>
      </c>
      <c r="DK16" s="434">
        <f>+DK11+DK14</f>
        <v>0</v>
      </c>
      <c r="DL16" s="434">
        <f t="shared" si="12"/>
        <v>0</v>
      </c>
      <c r="DM16" s="434">
        <f>+DM11+DM14</f>
        <v>0</v>
      </c>
      <c r="DN16" s="434">
        <f t="shared" ref="DN16:EL16" si="27">+DN11+DN14</f>
        <v>0</v>
      </c>
      <c r="DO16" s="436">
        <f t="shared" si="27"/>
        <v>0</v>
      </c>
      <c r="DP16" s="436">
        <f t="shared" si="27"/>
        <v>0</v>
      </c>
      <c r="DQ16" s="436">
        <f t="shared" si="27"/>
        <v>0</v>
      </c>
      <c r="DR16" s="436">
        <f t="shared" si="27"/>
        <v>0</v>
      </c>
      <c r="DS16" s="436">
        <f t="shared" si="27"/>
        <v>0</v>
      </c>
      <c r="DT16" s="436">
        <f t="shared" si="27"/>
        <v>0</v>
      </c>
      <c r="DU16" s="436">
        <f t="shared" si="27"/>
        <v>0</v>
      </c>
      <c r="DV16" s="436">
        <f t="shared" si="27"/>
        <v>0</v>
      </c>
      <c r="DW16" s="436">
        <f t="shared" si="27"/>
        <v>0</v>
      </c>
      <c r="DX16" s="436">
        <f t="shared" si="27"/>
        <v>0</v>
      </c>
      <c r="DY16" s="436">
        <f t="shared" si="27"/>
        <v>0</v>
      </c>
      <c r="DZ16" s="436">
        <f t="shared" si="27"/>
        <v>0</v>
      </c>
      <c r="EA16" s="436">
        <f t="shared" si="27"/>
        <v>0</v>
      </c>
      <c r="EB16" s="436">
        <f t="shared" si="27"/>
        <v>0</v>
      </c>
      <c r="EC16" s="436">
        <f t="shared" si="27"/>
        <v>0</v>
      </c>
      <c r="ED16" s="436">
        <f t="shared" si="27"/>
        <v>0</v>
      </c>
      <c r="EE16" s="436">
        <f t="shared" si="27"/>
        <v>0</v>
      </c>
      <c r="EF16" s="436">
        <f t="shared" si="27"/>
        <v>0</v>
      </c>
      <c r="EG16" s="436">
        <f t="shared" si="27"/>
        <v>0</v>
      </c>
      <c r="EH16" s="436">
        <f t="shared" si="27"/>
        <v>0</v>
      </c>
      <c r="EI16" s="436">
        <f t="shared" si="27"/>
        <v>0</v>
      </c>
      <c r="EJ16" s="436">
        <f t="shared" si="27"/>
        <v>0</v>
      </c>
      <c r="EK16" s="436">
        <f t="shared" si="27"/>
        <v>0</v>
      </c>
      <c r="EL16" s="436">
        <f t="shared" si="27"/>
        <v>0</v>
      </c>
      <c r="EM16" s="437">
        <f>EK16+EI16+EG16+EE16+EC16+EA16+DY16+DW16+DU16+DS16+DQ16+DH16</f>
        <v>0</v>
      </c>
      <c r="EN16" s="438">
        <f>+EN11+EN14</f>
        <v>0</v>
      </c>
      <c r="EO16" s="438">
        <f>+EO11+EO14</f>
        <v>0</v>
      </c>
      <c r="EP16" s="438">
        <f>+EP11+EP14</f>
        <v>0</v>
      </c>
      <c r="EQ16" s="438">
        <f>+EQ11+EQ14</f>
        <v>0</v>
      </c>
      <c r="ER16" s="439">
        <f t="shared" si="13"/>
        <v>-6.4326449440766948</v>
      </c>
      <c r="ES16" s="352">
        <f t="shared" si="14"/>
        <v>0.99894756626028636</v>
      </c>
      <c r="ET16" s="352">
        <f t="shared" si="15"/>
        <v>0.99894756626028636</v>
      </c>
      <c r="EU16" s="352">
        <f t="shared" si="16"/>
        <v>0.97650543562141701</v>
      </c>
      <c r="EV16" s="353">
        <f t="shared" si="17"/>
        <v>0.99913131770286967</v>
      </c>
      <c r="EW16" s="535"/>
      <c r="EX16" s="525"/>
      <c r="EY16" s="525"/>
      <c r="EZ16" s="528"/>
      <c r="FA16" s="522"/>
    </row>
    <row r="17" spans="1:158" s="138" customFormat="1" ht="15.75" hidden="1" customHeight="1" x14ac:dyDescent="0.25">
      <c r="A17" s="577"/>
      <c r="B17" s="578">
        <v>6</v>
      </c>
      <c r="C17" s="580" t="s">
        <v>538</v>
      </c>
      <c r="D17" s="581" t="s">
        <v>537</v>
      </c>
      <c r="E17" s="577">
        <v>162</v>
      </c>
      <c r="F17" s="361" t="s">
        <v>41</v>
      </c>
      <c r="G17" s="392">
        <v>1</v>
      </c>
      <c r="H17" s="397"/>
      <c r="I17" s="397"/>
      <c r="J17" s="398"/>
      <c r="K17" s="397"/>
      <c r="L17" s="398"/>
      <c r="M17" s="397"/>
      <c r="N17" s="398"/>
      <c r="O17" s="397"/>
      <c r="P17" s="397"/>
      <c r="Q17" s="397"/>
      <c r="R17" s="397"/>
      <c r="S17" s="397"/>
      <c r="T17" s="397"/>
      <c r="U17" s="397"/>
      <c r="V17" s="397"/>
      <c r="W17" s="399"/>
      <c r="X17" s="399"/>
      <c r="Y17" s="399"/>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293"/>
      <c r="BG17" s="397"/>
      <c r="BH17" s="397"/>
      <c r="BI17" s="293"/>
      <c r="BJ17" s="397"/>
      <c r="BK17" s="397"/>
      <c r="BL17" s="397"/>
      <c r="BM17" s="397"/>
      <c r="BN17" s="397"/>
      <c r="BO17" s="397"/>
      <c r="BP17" s="397"/>
      <c r="BQ17" s="397"/>
      <c r="BR17" s="397"/>
      <c r="BS17" s="397"/>
      <c r="BT17" s="397"/>
      <c r="BU17" s="397"/>
      <c r="BV17" s="397"/>
      <c r="BW17" s="397"/>
      <c r="BX17" s="397"/>
      <c r="BY17" s="397"/>
      <c r="BZ17" s="397"/>
      <c r="CA17" s="397"/>
      <c r="CB17" s="397"/>
      <c r="CC17" s="397"/>
      <c r="CD17" s="397"/>
      <c r="CE17" s="397"/>
      <c r="CF17" s="397">
        <f t="shared" si="7"/>
        <v>0</v>
      </c>
      <c r="CG17" s="397">
        <f t="shared" si="8"/>
        <v>0</v>
      </c>
      <c r="CH17" s="397"/>
      <c r="CI17" s="397"/>
      <c r="CJ17" s="293">
        <f t="shared" si="26"/>
        <v>1</v>
      </c>
      <c r="CK17" s="397"/>
      <c r="CL17" s="397"/>
      <c r="CM17" s="293">
        <v>0.1</v>
      </c>
      <c r="CN17" s="397"/>
      <c r="CO17" s="293">
        <v>0.1</v>
      </c>
      <c r="CP17" s="397"/>
      <c r="CQ17" s="293">
        <v>0.1</v>
      </c>
      <c r="CR17" s="397"/>
      <c r="CS17" s="293">
        <v>0.1</v>
      </c>
      <c r="CT17" s="397"/>
      <c r="CU17" s="293">
        <v>0.1</v>
      </c>
      <c r="CV17" s="397"/>
      <c r="CW17" s="293">
        <v>0.1</v>
      </c>
      <c r="CX17" s="397"/>
      <c r="CY17" s="293">
        <v>0.1</v>
      </c>
      <c r="CZ17" s="397"/>
      <c r="DA17" s="293">
        <v>0.1</v>
      </c>
      <c r="DB17" s="397"/>
      <c r="DC17" s="293">
        <v>0.1</v>
      </c>
      <c r="DD17" s="397"/>
      <c r="DE17" s="293">
        <v>0.05</v>
      </c>
      <c r="DF17" s="397"/>
      <c r="DG17" s="293">
        <v>0.05</v>
      </c>
      <c r="DH17" s="397"/>
      <c r="DI17" s="397">
        <f t="shared" si="10"/>
        <v>1</v>
      </c>
      <c r="DJ17" s="397">
        <f>CD17+CM17+CO17+CQ17</f>
        <v>0.30000000000000004</v>
      </c>
      <c r="DK17" s="397">
        <f>CL17+CN17+CP17+CR17</f>
        <v>0</v>
      </c>
      <c r="DL17" s="397">
        <f>DI17+CB17</f>
        <v>1</v>
      </c>
      <c r="DM17" s="397">
        <f>CB17+DK17</f>
        <v>0</v>
      </c>
      <c r="DN17" s="410">
        <v>1</v>
      </c>
      <c r="DO17" s="398"/>
      <c r="DP17" s="398"/>
      <c r="DQ17" s="398"/>
      <c r="DR17" s="398"/>
      <c r="DS17" s="398"/>
      <c r="DT17" s="398"/>
      <c r="DU17" s="398"/>
      <c r="DV17" s="398"/>
      <c r="DW17" s="398"/>
      <c r="DX17" s="398"/>
      <c r="DY17" s="398"/>
      <c r="DZ17" s="398"/>
      <c r="EA17" s="398"/>
      <c r="EB17" s="398"/>
      <c r="EC17" s="398"/>
      <c r="ED17" s="398"/>
      <c r="EE17" s="398"/>
      <c r="EF17" s="398"/>
      <c r="EG17" s="398"/>
      <c r="EH17" s="398"/>
      <c r="EI17" s="398"/>
      <c r="EJ17" s="398"/>
      <c r="EK17" s="398"/>
      <c r="EL17" s="398"/>
      <c r="EM17" s="400">
        <f>EK17+EI17+EG17+EE17+EA17+DY17+DW17+DU17+DS17+DQ17+DH17+EC17</f>
        <v>0</v>
      </c>
      <c r="EN17" s="400">
        <f>DH17+DQ17+DS17+DU17</f>
        <v>0</v>
      </c>
      <c r="EO17" s="400">
        <f>DP17+DR17+DT17+DV17</f>
        <v>0</v>
      </c>
      <c r="EP17" s="400">
        <f>EM17+DF17</f>
        <v>0</v>
      </c>
      <c r="EQ17" s="400">
        <f>DF17+EO17</f>
        <v>0</v>
      </c>
      <c r="ER17" s="277" t="e">
        <f t="shared" si="13"/>
        <v>#DIV/0!</v>
      </c>
      <c r="ES17" s="206" t="e">
        <f t="shared" si="14"/>
        <v>#DIV/0!</v>
      </c>
      <c r="ET17" s="206" t="e">
        <f t="shared" si="15"/>
        <v>#DIV/0!</v>
      </c>
      <c r="EU17" s="206" t="e">
        <f t="shared" si="16"/>
        <v>#DIV/0!</v>
      </c>
      <c r="EV17" s="206">
        <f t="shared" si="17"/>
        <v>0</v>
      </c>
      <c r="EW17" s="523" t="s">
        <v>71</v>
      </c>
      <c r="EX17" s="523" t="s">
        <v>71</v>
      </c>
      <c r="EY17" s="523" t="s">
        <v>71</v>
      </c>
      <c r="EZ17" s="526"/>
      <c r="FA17" s="520" t="s">
        <v>444</v>
      </c>
    </row>
    <row r="18" spans="1:158" s="138" customFormat="1" ht="12.75" hidden="1" customHeight="1" x14ac:dyDescent="0.25">
      <c r="A18" s="577"/>
      <c r="B18" s="578"/>
      <c r="C18" s="580"/>
      <c r="D18" s="581"/>
      <c r="E18" s="577"/>
      <c r="F18" s="362" t="s">
        <v>3</v>
      </c>
      <c r="G18" s="390">
        <f>+AA18+BE18+CH18+CJ18+DN18</f>
        <v>840738000</v>
      </c>
      <c r="H18" s="401"/>
      <c r="I18" s="401"/>
      <c r="J18" s="401"/>
      <c r="K18" s="401"/>
      <c r="L18" s="401"/>
      <c r="M18" s="401"/>
      <c r="N18" s="401"/>
      <c r="O18" s="401"/>
      <c r="P18" s="401"/>
      <c r="Q18" s="401"/>
      <c r="R18" s="401"/>
      <c r="S18" s="401"/>
      <c r="T18" s="401"/>
      <c r="U18" s="401"/>
      <c r="V18" s="401"/>
      <c r="W18" s="401"/>
      <c r="X18" s="401"/>
      <c r="Y18" s="401"/>
      <c r="Z18" s="401"/>
      <c r="AA18" s="401">
        <v>0</v>
      </c>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2"/>
      <c r="AY18" s="401"/>
      <c r="AZ18" s="401"/>
      <c r="BA18" s="401"/>
      <c r="BB18" s="401"/>
      <c r="BC18" s="401"/>
      <c r="BD18" s="401"/>
      <c r="BE18" s="401">
        <v>0</v>
      </c>
      <c r="BF18" s="401"/>
      <c r="BG18" s="401"/>
      <c r="BH18" s="401"/>
      <c r="BI18" s="401"/>
      <c r="BJ18" s="401"/>
      <c r="BK18" s="401"/>
      <c r="BL18" s="401"/>
      <c r="BM18" s="401"/>
      <c r="BN18" s="385"/>
      <c r="BO18" s="385"/>
      <c r="BP18" s="385"/>
      <c r="BQ18" s="385"/>
      <c r="BR18" s="385"/>
      <c r="BS18" s="385"/>
      <c r="BT18" s="385"/>
      <c r="BU18" s="385"/>
      <c r="BV18" s="385"/>
      <c r="BW18" s="385"/>
      <c r="BX18" s="385"/>
      <c r="BY18" s="385"/>
      <c r="BZ18" s="385"/>
      <c r="CA18" s="385"/>
      <c r="CB18" s="385"/>
      <c r="CC18" s="385"/>
      <c r="CD18" s="385"/>
      <c r="CE18" s="401"/>
      <c r="CF18" s="401">
        <f t="shared" si="7"/>
        <v>0</v>
      </c>
      <c r="CG18" s="401">
        <f t="shared" si="8"/>
        <v>0</v>
      </c>
      <c r="CH18" s="401">
        <v>0</v>
      </c>
      <c r="CI18" s="401"/>
      <c r="CJ18" s="401">
        <v>540738000</v>
      </c>
      <c r="CK18" s="401">
        <v>23741500</v>
      </c>
      <c r="CL18" s="401"/>
      <c r="CM18" s="401">
        <v>57444057</v>
      </c>
      <c r="CN18" s="401"/>
      <c r="CO18" s="401"/>
      <c r="CP18" s="401"/>
      <c r="CQ18" s="401">
        <v>57444054</v>
      </c>
      <c r="CR18" s="401"/>
      <c r="CS18" s="401">
        <v>57444054</v>
      </c>
      <c r="CT18" s="401"/>
      <c r="CU18" s="401">
        <v>57444054</v>
      </c>
      <c r="CV18" s="401"/>
      <c r="CW18" s="401">
        <v>57444054</v>
      </c>
      <c r="CX18" s="401"/>
      <c r="CY18" s="401">
        <v>57444054</v>
      </c>
      <c r="CZ18" s="401"/>
      <c r="DA18" s="401">
        <v>57444054</v>
      </c>
      <c r="DB18" s="401"/>
      <c r="DC18" s="401">
        <v>57444054</v>
      </c>
      <c r="DD18" s="401"/>
      <c r="DE18" s="401">
        <v>57444054</v>
      </c>
      <c r="DF18" s="401"/>
      <c r="DG18" s="401"/>
      <c r="DH18" s="401"/>
      <c r="DI18" s="401">
        <f t="shared" si="10"/>
        <v>540738000</v>
      </c>
      <c r="DJ18" s="401">
        <f>CD18+CM18+CO18+CQ18</f>
        <v>114888111</v>
      </c>
      <c r="DK18" s="401">
        <f>CL18+CN18+CP18+CR18</f>
        <v>0</v>
      </c>
      <c r="DL18" s="401">
        <f>CD18+CM18+CO18+CQ18+CS18+CU18+CW18+CY18+DA18+DC18+DE18+DG18</f>
        <v>516996489</v>
      </c>
      <c r="DM18" s="401">
        <f>CL18+CN18+CP18+CR18</f>
        <v>0</v>
      </c>
      <c r="DN18" s="401">
        <v>300000000</v>
      </c>
      <c r="DO18" s="385"/>
      <c r="DP18" s="385"/>
      <c r="DQ18" s="385"/>
      <c r="DR18" s="385"/>
      <c r="DS18" s="385"/>
      <c r="DT18" s="385"/>
      <c r="DU18" s="385"/>
      <c r="DV18" s="385"/>
      <c r="DW18" s="385"/>
      <c r="DX18" s="385"/>
      <c r="DY18" s="385"/>
      <c r="DZ18" s="385"/>
      <c r="EA18" s="385"/>
      <c r="EB18" s="385"/>
      <c r="EC18" s="385"/>
      <c r="ED18" s="385"/>
      <c r="EE18" s="385"/>
      <c r="EF18" s="385"/>
      <c r="EG18" s="385"/>
      <c r="EH18" s="385"/>
      <c r="EI18" s="385"/>
      <c r="EJ18" s="385"/>
      <c r="EK18" s="385"/>
      <c r="EL18" s="385"/>
      <c r="EM18" s="387">
        <f>EK18+EI18+EG18+EE18+EC18+EA18+DY18+DW18+DU18+DS18+DQ18+DH18</f>
        <v>0</v>
      </c>
      <c r="EN18" s="403">
        <f>DH18+DQ18+DS18+DU18</f>
        <v>0</v>
      </c>
      <c r="EO18" s="403">
        <f>DP18+DR18+DT18+DV18</f>
        <v>0</v>
      </c>
      <c r="EP18" s="403">
        <f>DH18+DQ18+DS18+DU18+DW18+DY18+EA18+EC18+EE18+EG18+EI18+EK18</f>
        <v>0</v>
      </c>
      <c r="EQ18" s="404">
        <f>DP18+DR18+DT18+DV18</f>
        <v>0</v>
      </c>
      <c r="ER18" s="282" t="e">
        <f t="shared" si="13"/>
        <v>#DIV/0!</v>
      </c>
      <c r="ES18" s="281" t="e">
        <f t="shared" si="14"/>
        <v>#DIV/0!</v>
      </c>
      <c r="ET18" s="281" t="e">
        <f t="shared" si="15"/>
        <v>#DIV/0!</v>
      </c>
      <c r="EU18" s="281" t="e">
        <f t="shared" si="16"/>
        <v>#DIV/0!</v>
      </c>
      <c r="EV18" s="281">
        <f t="shared" si="17"/>
        <v>0</v>
      </c>
      <c r="EW18" s="524"/>
      <c r="EX18" s="524"/>
      <c r="EY18" s="524"/>
      <c r="EZ18" s="527"/>
      <c r="FA18" s="521"/>
    </row>
    <row r="19" spans="1:158" s="138" customFormat="1" ht="12.75" hidden="1" customHeight="1" x14ac:dyDescent="0.25">
      <c r="A19" s="577"/>
      <c r="B19" s="578"/>
      <c r="C19" s="580"/>
      <c r="D19" s="581"/>
      <c r="E19" s="577"/>
      <c r="F19" s="363" t="s">
        <v>228</v>
      </c>
      <c r="G19" s="390"/>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5"/>
      <c r="AY19" s="401"/>
      <c r="AZ19" s="401"/>
      <c r="BA19" s="401"/>
      <c r="BB19" s="401"/>
      <c r="BC19" s="401"/>
      <c r="BD19" s="401"/>
      <c r="BE19" s="401"/>
      <c r="BF19" s="401"/>
      <c r="BG19" s="401"/>
      <c r="BH19" s="401"/>
      <c r="BI19" s="401"/>
      <c r="BJ19" s="401"/>
      <c r="BK19" s="401"/>
      <c r="BL19" s="401"/>
      <c r="BM19" s="401"/>
      <c r="BN19" s="385"/>
      <c r="BO19" s="385"/>
      <c r="BP19" s="385"/>
      <c r="BQ19" s="385"/>
      <c r="BR19" s="385"/>
      <c r="BS19" s="385"/>
      <c r="BT19" s="385"/>
      <c r="BU19" s="385"/>
      <c r="BV19" s="385"/>
      <c r="BW19" s="385"/>
      <c r="BX19" s="385"/>
      <c r="BY19" s="385"/>
      <c r="BZ19" s="385"/>
      <c r="CA19" s="385"/>
      <c r="CB19" s="385"/>
      <c r="CC19" s="385"/>
      <c r="CD19" s="385"/>
      <c r="CE19" s="401"/>
      <c r="CF19" s="401">
        <f t="shared" si="7"/>
        <v>0</v>
      </c>
      <c r="CG19" s="401">
        <f t="shared" si="8"/>
        <v>0</v>
      </c>
      <c r="CH19" s="401"/>
      <c r="CI19" s="401"/>
      <c r="CJ19" s="401">
        <f t="shared" si="26"/>
        <v>0</v>
      </c>
      <c r="CK19" s="401"/>
      <c r="CL19" s="401"/>
      <c r="CM19" s="401"/>
      <c r="CN19" s="401"/>
      <c r="CO19" s="401"/>
      <c r="CP19" s="401"/>
      <c r="CQ19" s="401"/>
      <c r="CR19" s="401"/>
      <c r="CS19" s="401"/>
      <c r="CT19" s="401"/>
      <c r="CU19" s="401"/>
      <c r="CV19" s="401"/>
      <c r="CW19" s="401"/>
      <c r="CX19" s="401"/>
      <c r="CY19" s="401"/>
      <c r="CZ19" s="401"/>
      <c r="DA19" s="401"/>
      <c r="DB19" s="401"/>
      <c r="DC19" s="401"/>
      <c r="DD19" s="401"/>
      <c r="DE19" s="401"/>
      <c r="DF19" s="401"/>
      <c r="DG19" s="401"/>
      <c r="DH19" s="401"/>
      <c r="DI19" s="401">
        <f t="shared" si="10"/>
        <v>0</v>
      </c>
      <c r="DJ19" s="401">
        <f>+CD19+CM19+CO19+CQ19</f>
        <v>0</v>
      </c>
      <c r="DK19" s="401">
        <f>CL19+CN19+CP19+CR19</f>
        <v>0</v>
      </c>
      <c r="DL19" s="401">
        <f>CD19+CM19+CO19+CQ19+CS19+CU19+CW19+CY19+DA19+DC19+DE19+DG19</f>
        <v>0</v>
      </c>
      <c r="DM19" s="401">
        <f>CL19+CN19+CP19+CR19</f>
        <v>0</v>
      </c>
      <c r="DN19" s="401"/>
      <c r="DO19" s="385"/>
      <c r="DP19" s="385"/>
      <c r="DQ19" s="385"/>
      <c r="DR19" s="385"/>
      <c r="DS19" s="385"/>
      <c r="DT19" s="385"/>
      <c r="DU19" s="385"/>
      <c r="DV19" s="385"/>
      <c r="DW19" s="385"/>
      <c r="DX19" s="385"/>
      <c r="DY19" s="385"/>
      <c r="DZ19" s="385"/>
      <c r="EA19" s="385"/>
      <c r="EB19" s="385"/>
      <c r="EC19" s="385"/>
      <c r="ED19" s="385"/>
      <c r="EE19" s="385"/>
      <c r="EF19" s="385"/>
      <c r="EG19" s="385"/>
      <c r="EH19" s="385"/>
      <c r="EI19" s="385"/>
      <c r="EJ19" s="385"/>
      <c r="EK19" s="385"/>
      <c r="EL19" s="385"/>
      <c r="EM19" s="387">
        <f>EI19+EG19+EE19+EC19+EA19+DY19+DW19+DU19+DS19+DQ19+DH19+EK19</f>
        <v>0</v>
      </c>
      <c r="EN19" s="403">
        <f>+DH19+DQ19+DS19+DU19</f>
        <v>0</v>
      </c>
      <c r="EO19" s="403">
        <f>DP19+DR19+DT19+DV19</f>
        <v>0</v>
      </c>
      <c r="EP19" s="403">
        <f>DH19+DQ19+DS19+DU19+DW19+DY19+EA19+EC19+EE19+EG19+EI19+EK19</f>
        <v>0</v>
      </c>
      <c r="EQ19" s="404">
        <f>DP19+DR19+DT19+DV19</f>
        <v>0</v>
      </c>
      <c r="ER19" s="282" t="e">
        <f t="shared" si="13"/>
        <v>#DIV/0!</v>
      </c>
      <c r="ES19" s="281" t="e">
        <f t="shared" si="14"/>
        <v>#DIV/0!</v>
      </c>
      <c r="ET19" s="281" t="e">
        <f t="shared" si="15"/>
        <v>#DIV/0!</v>
      </c>
      <c r="EU19" s="281" t="e">
        <f t="shared" si="16"/>
        <v>#DIV/0!</v>
      </c>
      <c r="EV19" s="281" t="e">
        <f t="shared" si="17"/>
        <v>#DIV/0!</v>
      </c>
      <c r="EW19" s="524"/>
      <c r="EX19" s="524"/>
      <c r="EY19" s="524"/>
      <c r="EZ19" s="527"/>
      <c r="FA19" s="521"/>
    </row>
    <row r="20" spans="1:158" s="138" customFormat="1" ht="12.75" hidden="1" customHeight="1" x14ac:dyDescent="0.25">
      <c r="A20" s="577"/>
      <c r="B20" s="578"/>
      <c r="C20" s="580"/>
      <c r="D20" s="581"/>
      <c r="E20" s="577"/>
      <c r="F20" s="364" t="s">
        <v>42</v>
      </c>
      <c r="G20" s="391">
        <f t="shared" si="19"/>
        <v>0</v>
      </c>
      <c r="H20" s="387"/>
      <c r="I20" s="387"/>
      <c r="J20" s="387"/>
      <c r="K20" s="387"/>
      <c r="L20" s="387"/>
      <c r="M20" s="387"/>
      <c r="N20" s="387"/>
      <c r="O20" s="387"/>
      <c r="P20" s="387"/>
      <c r="Q20" s="387"/>
      <c r="R20" s="387"/>
      <c r="S20" s="387"/>
      <c r="T20" s="387"/>
      <c r="U20" s="387"/>
      <c r="V20" s="387"/>
      <c r="W20" s="388"/>
      <c r="X20" s="388"/>
      <c r="Y20" s="388"/>
      <c r="Z20" s="387"/>
      <c r="AA20" s="387"/>
      <c r="AB20" s="387"/>
      <c r="AC20" s="388"/>
      <c r="AD20" s="388"/>
      <c r="AE20" s="406"/>
      <c r="AF20" s="406"/>
      <c r="AG20" s="388"/>
      <c r="AH20" s="388"/>
      <c r="AI20" s="386"/>
      <c r="AJ20" s="386"/>
      <c r="AK20" s="388"/>
      <c r="AL20" s="386"/>
      <c r="AM20" s="388"/>
      <c r="AN20" s="386"/>
      <c r="AO20" s="386"/>
      <c r="AP20" s="386"/>
      <c r="AQ20" s="386"/>
      <c r="AR20" s="386"/>
      <c r="AS20" s="386"/>
      <c r="AT20" s="386"/>
      <c r="AU20" s="386"/>
      <c r="AV20" s="386"/>
      <c r="AW20" s="386"/>
      <c r="AX20" s="386"/>
      <c r="AY20" s="386"/>
      <c r="AZ20" s="386"/>
      <c r="BA20" s="387"/>
      <c r="BB20" s="387"/>
      <c r="BC20" s="387"/>
      <c r="BD20" s="387"/>
      <c r="BE20" s="387"/>
      <c r="BF20" s="387"/>
      <c r="BG20" s="387"/>
      <c r="BH20" s="387"/>
      <c r="BI20" s="387"/>
      <c r="BJ20" s="387"/>
      <c r="BK20" s="387"/>
      <c r="BL20" s="387"/>
      <c r="BM20" s="387"/>
      <c r="BN20" s="388"/>
      <c r="BO20" s="388"/>
      <c r="BP20" s="388"/>
      <c r="BQ20" s="388"/>
      <c r="BR20" s="388"/>
      <c r="BS20" s="388"/>
      <c r="BT20" s="388"/>
      <c r="BU20" s="388"/>
      <c r="BV20" s="388"/>
      <c r="BW20" s="388"/>
      <c r="BX20" s="388"/>
      <c r="BY20" s="388"/>
      <c r="BZ20" s="388"/>
      <c r="CA20" s="388"/>
      <c r="CB20" s="388"/>
      <c r="CC20" s="388"/>
      <c r="CD20" s="388"/>
      <c r="CE20" s="387"/>
      <c r="CF20" s="387">
        <f t="shared" si="7"/>
        <v>0</v>
      </c>
      <c r="CG20" s="387">
        <f t="shared" si="8"/>
        <v>0</v>
      </c>
      <c r="CH20" s="387"/>
      <c r="CI20" s="387"/>
      <c r="CJ20" s="387">
        <f t="shared" si="26"/>
        <v>0</v>
      </c>
      <c r="CK20" s="387"/>
      <c r="CL20" s="387"/>
      <c r="CM20" s="387"/>
      <c r="CN20" s="387"/>
      <c r="CO20" s="387"/>
      <c r="CP20" s="387"/>
      <c r="CQ20" s="387"/>
      <c r="CR20" s="387"/>
      <c r="CS20" s="387"/>
      <c r="CT20" s="387"/>
      <c r="CU20" s="387"/>
      <c r="CV20" s="387"/>
      <c r="CW20" s="387"/>
      <c r="CX20" s="387"/>
      <c r="CY20" s="387"/>
      <c r="CZ20" s="387"/>
      <c r="DA20" s="387"/>
      <c r="DB20" s="387"/>
      <c r="DC20" s="387"/>
      <c r="DD20" s="387"/>
      <c r="DE20" s="387"/>
      <c r="DF20" s="387"/>
      <c r="DG20" s="387"/>
      <c r="DH20" s="387"/>
      <c r="DI20" s="387">
        <f t="shared" si="10"/>
        <v>0</v>
      </c>
      <c r="DJ20" s="387">
        <f>CD20+CM20+CO20+CQ20</f>
        <v>0</v>
      </c>
      <c r="DK20" s="387">
        <f>CL20+CN20+CP20+CR20</f>
        <v>0</v>
      </c>
      <c r="DL20" s="387">
        <f>CD20+CM20+CO20+CQ20+CS20+CU20+CW20+CY20+DA20+DC20+DE20+DG20</f>
        <v>0</v>
      </c>
      <c r="DM20" s="387">
        <v>0</v>
      </c>
      <c r="DN20" s="387"/>
      <c r="DO20" s="388"/>
      <c r="DP20" s="388"/>
      <c r="DQ20" s="388"/>
      <c r="DR20" s="388"/>
      <c r="DS20" s="388"/>
      <c r="DT20" s="388"/>
      <c r="DU20" s="388"/>
      <c r="DV20" s="388"/>
      <c r="DW20" s="388"/>
      <c r="DX20" s="388"/>
      <c r="DY20" s="388"/>
      <c r="DZ20" s="388"/>
      <c r="EA20" s="388"/>
      <c r="EB20" s="388"/>
      <c r="EC20" s="388"/>
      <c r="ED20" s="388"/>
      <c r="EE20" s="388"/>
      <c r="EF20" s="388"/>
      <c r="EG20" s="388"/>
      <c r="EH20" s="388"/>
      <c r="EI20" s="388"/>
      <c r="EJ20" s="388"/>
      <c r="EK20" s="388"/>
      <c r="EL20" s="388"/>
      <c r="EM20" s="387">
        <v>0</v>
      </c>
      <c r="EN20" s="407">
        <f>DH20+DQ20+DS20+DU20</f>
        <v>0</v>
      </c>
      <c r="EO20" s="407">
        <f>DP20+DR20+DT20+DV20</f>
        <v>0</v>
      </c>
      <c r="EP20" s="407">
        <f>DH20+DQ20+DS20+DU20+DW20+DY20+EA20+EC20+EE20+EG20+EI20+EK20</f>
        <v>0</v>
      </c>
      <c r="EQ20" s="408">
        <v>0</v>
      </c>
      <c r="ER20" s="282" t="e">
        <f t="shared" si="13"/>
        <v>#DIV/0!</v>
      </c>
      <c r="ES20" s="281" t="e">
        <f t="shared" si="14"/>
        <v>#DIV/0!</v>
      </c>
      <c r="ET20" s="281" t="e">
        <f t="shared" si="15"/>
        <v>#DIV/0!</v>
      </c>
      <c r="EU20" s="281" t="e">
        <f t="shared" si="16"/>
        <v>#DIV/0!</v>
      </c>
      <c r="EV20" s="281" t="e">
        <f t="shared" si="17"/>
        <v>#DIV/0!</v>
      </c>
      <c r="EW20" s="524"/>
      <c r="EX20" s="524"/>
      <c r="EY20" s="524"/>
      <c r="EZ20" s="527"/>
      <c r="FA20" s="521"/>
      <c r="FB20" s="143"/>
    </row>
    <row r="21" spans="1:158" s="138" customFormat="1" ht="12.75" hidden="1" customHeight="1" x14ac:dyDescent="0.25">
      <c r="A21" s="577"/>
      <c r="B21" s="578"/>
      <c r="C21" s="580"/>
      <c r="D21" s="581"/>
      <c r="E21" s="577"/>
      <c r="F21" s="365" t="s">
        <v>4</v>
      </c>
      <c r="G21" s="390">
        <f>+AA21+BE21+CH21+CJ21+DN21</f>
        <v>0</v>
      </c>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2"/>
      <c r="AY21" s="401"/>
      <c r="AZ21" s="401"/>
      <c r="BA21" s="401"/>
      <c r="BB21" s="401"/>
      <c r="BC21" s="401"/>
      <c r="BD21" s="401"/>
      <c r="BE21" s="401"/>
      <c r="BF21" s="401"/>
      <c r="BG21" s="401"/>
      <c r="BH21" s="401"/>
      <c r="BI21" s="401"/>
      <c r="BJ21" s="401"/>
      <c r="BK21" s="401"/>
      <c r="BL21" s="401"/>
      <c r="BM21" s="401"/>
      <c r="BN21" s="409"/>
      <c r="BO21" s="409"/>
      <c r="BP21" s="409"/>
      <c r="BQ21" s="409"/>
      <c r="BR21" s="409"/>
      <c r="BS21" s="409"/>
      <c r="BT21" s="409"/>
      <c r="BU21" s="409"/>
      <c r="BV21" s="409"/>
      <c r="BW21" s="409"/>
      <c r="BX21" s="409"/>
      <c r="BY21" s="409"/>
      <c r="BZ21" s="409"/>
      <c r="CA21" s="409"/>
      <c r="CB21" s="409"/>
      <c r="CC21" s="409"/>
      <c r="CD21" s="409"/>
      <c r="CE21" s="401"/>
      <c r="CF21" s="401">
        <f t="shared" si="7"/>
        <v>0</v>
      </c>
      <c r="CG21" s="401">
        <f t="shared" si="8"/>
        <v>0</v>
      </c>
      <c r="CH21" s="401"/>
      <c r="CI21" s="401"/>
      <c r="CJ21" s="401">
        <f t="shared" si="26"/>
        <v>0</v>
      </c>
      <c r="CK21" s="401"/>
      <c r="CL21" s="401"/>
      <c r="CM21" s="401"/>
      <c r="CN21" s="401"/>
      <c r="CO21" s="401"/>
      <c r="CP21" s="401"/>
      <c r="CQ21" s="401"/>
      <c r="CR21" s="401"/>
      <c r="CS21" s="401"/>
      <c r="CT21" s="401"/>
      <c r="CU21" s="401"/>
      <c r="CV21" s="401"/>
      <c r="CW21" s="401"/>
      <c r="CX21" s="401"/>
      <c r="CY21" s="401"/>
      <c r="CZ21" s="401"/>
      <c r="DA21" s="401"/>
      <c r="DB21" s="401"/>
      <c r="DC21" s="401"/>
      <c r="DD21" s="401"/>
      <c r="DE21" s="401"/>
      <c r="DF21" s="401"/>
      <c r="DG21" s="401"/>
      <c r="DH21" s="401"/>
      <c r="DI21" s="401">
        <f t="shared" si="10"/>
        <v>0</v>
      </c>
      <c r="DJ21" s="401">
        <f>CD21+CM21+CO21+CQ21</f>
        <v>0</v>
      </c>
      <c r="DK21" s="401">
        <f>CL21+CN21+CP21+CR21</f>
        <v>0</v>
      </c>
      <c r="DL21" s="401">
        <f>CM21+CO21+CQ21+CS21+CU21+CW21+CY21+DA21+DC21+DE21+DG21+CD21</f>
        <v>0</v>
      </c>
      <c r="DM21" s="401">
        <f>CL21+CN21+CP21+CR21</f>
        <v>0</v>
      </c>
      <c r="DN21" s="401"/>
      <c r="DO21" s="409"/>
      <c r="DP21" s="409"/>
      <c r="DQ21" s="409"/>
      <c r="DR21" s="409"/>
      <c r="DS21" s="409"/>
      <c r="DT21" s="409"/>
      <c r="DU21" s="409"/>
      <c r="DV21" s="409"/>
      <c r="DW21" s="409"/>
      <c r="DX21" s="409"/>
      <c r="DY21" s="409"/>
      <c r="DZ21" s="409"/>
      <c r="EA21" s="409"/>
      <c r="EB21" s="409"/>
      <c r="EC21" s="409"/>
      <c r="ED21" s="409"/>
      <c r="EE21" s="409"/>
      <c r="EF21" s="409"/>
      <c r="EG21" s="409"/>
      <c r="EH21" s="409"/>
      <c r="EI21" s="409"/>
      <c r="EJ21" s="409"/>
      <c r="EK21" s="409"/>
      <c r="EL21" s="409"/>
      <c r="EM21" s="387">
        <f>EI21+EG21+EE21+EC21+EA21+DY21+DW21+DU21+DS21+DQ21+DH21+EK21</f>
        <v>0</v>
      </c>
      <c r="EN21" s="403">
        <f>DH21+DQ21+DS21+DU21</f>
        <v>0</v>
      </c>
      <c r="EO21" s="409">
        <f>DP21+DR21+DT21+DV21</f>
        <v>0</v>
      </c>
      <c r="EP21" s="403">
        <f>DQ21+DS21+DU21+DW21+DY21+EA21+EC21+EE21+EG21+EI21+EK21+DH21</f>
        <v>0</v>
      </c>
      <c r="EQ21" s="404">
        <f>DP21+DR21+DT21+DV21</f>
        <v>0</v>
      </c>
      <c r="ER21" s="282" t="e">
        <f t="shared" si="13"/>
        <v>#DIV/0!</v>
      </c>
      <c r="ES21" s="281" t="e">
        <f t="shared" si="14"/>
        <v>#DIV/0!</v>
      </c>
      <c r="ET21" s="281" t="e">
        <f t="shared" si="15"/>
        <v>#DIV/0!</v>
      </c>
      <c r="EU21" s="281" t="e">
        <f t="shared" si="16"/>
        <v>#DIV/0!</v>
      </c>
      <c r="EV21" s="281" t="e">
        <f t="shared" si="17"/>
        <v>#DIV/0!</v>
      </c>
      <c r="EW21" s="524"/>
      <c r="EX21" s="524"/>
      <c r="EY21" s="524"/>
      <c r="EZ21" s="527"/>
      <c r="FA21" s="521"/>
    </row>
    <row r="22" spans="1:158" s="138" customFormat="1" ht="12.75" hidden="1" customHeight="1" thickBot="1" x14ac:dyDescent="0.3">
      <c r="A22" s="577"/>
      <c r="B22" s="578"/>
      <c r="C22" s="580"/>
      <c r="D22" s="581"/>
      <c r="E22" s="577"/>
      <c r="F22" s="364" t="s">
        <v>43</v>
      </c>
      <c r="G22" s="426">
        <f t="shared" si="19"/>
        <v>2</v>
      </c>
      <c r="H22" s="427"/>
      <c r="I22" s="427"/>
      <c r="J22" s="427"/>
      <c r="K22" s="427"/>
      <c r="L22" s="427"/>
      <c r="M22" s="427"/>
      <c r="N22" s="427"/>
      <c r="O22" s="427"/>
      <c r="P22" s="427"/>
      <c r="Q22" s="427"/>
      <c r="R22" s="427"/>
      <c r="S22" s="427"/>
      <c r="T22" s="427"/>
      <c r="U22" s="427"/>
      <c r="V22" s="427"/>
      <c r="W22" s="428"/>
      <c r="X22" s="428"/>
      <c r="Y22" s="428"/>
      <c r="Z22" s="427"/>
      <c r="AA22" s="427"/>
      <c r="AB22" s="427"/>
      <c r="AC22" s="427"/>
      <c r="AD22" s="427"/>
      <c r="AE22" s="427"/>
      <c r="AF22" s="427"/>
      <c r="AG22" s="427"/>
      <c r="AH22" s="427"/>
      <c r="AI22" s="427"/>
      <c r="AJ22" s="427"/>
      <c r="AK22" s="427"/>
      <c r="AL22" s="427"/>
      <c r="AM22" s="427"/>
      <c r="AN22" s="427"/>
      <c r="AO22" s="427"/>
      <c r="AP22" s="427"/>
      <c r="AQ22" s="427"/>
      <c r="AR22" s="427"/>
      <c r="AS22" s="427"/>
      <c r="AT22" s="427"/>
      <c r="AU22" s="427"/>
      <c r="AV22" s="427"/>
      <c r="AW22" s="427"/>
      <c r="AX22" s="427"/>
      <c r="AY22" s="427"/>
      <c r="AZ22" s="427"/>
      <c r="BA22" s="427"/>
      <c r="BB22" s="427"/>
      <c r="BC22" s="427"/>
      <c r="BD22" s="427"/>
      <c r="BE22" s="427"/>
      <c r="BF22" s="427"/>
      <c r="BG22" s="427"/>
      <c r="BH22" s="427"/>
      <c r="BI22" s="427"/>
      <c r="BJ22" s="427"/>
      <c r="BK22" s="427"/>
      <c r="BL22" s="427"/>
      <c r="BM22" s="427"/>
      <c r="BN22" s="427"/>
      <c r="BO22" s="427"/>
      <c r="BP22" s="427"/>
      <c r="BQ22" s="427"/>
      <c r="BR22" s="427"/>
      <c r="BS22" s="427"/>
      <c r="BT22" s="427"/>
      <c r="BU22" s="427"/>
      <c r="BV22" s="427"/>
      <c r="BW22" s="427"/>
      <c r="BX22" s="427"/>
      <c r="BY22" s="427"/>
      <c r="BZ22" s="427"/>
      <c r="CA22" s="427"/>
      <c r="CB22" s="427"/>
      <c r="CC22" s="427"/>
      <c r="CD22" s="427"/>
      <c r="CE22" s="427"/>
      <c r="CF22" s="427">
        <f t="shared" si="7"/>
        <v>0</v>
      </c>
      <c r="CG22" s="427">
        <f t="shared" si="8"/>
        <v>0</v>
      </c>
      <c r="CH22" s="427"/>
      <c r="CI22" s="427"/>
      <c r="CJ22" s="427">
        <f t="shared" si="26"/>
        <v>1</v>
      </c>
      <c r="CK22" s="427">
        <f t="shared" ref="CK22:DH22" si="28">+CK17</f>
        <v>0</v>
      </c>
      <c r="CL22" s="427">
        <f t="shared" si="28"/>
        <v>0</v>
      </c>
      <c r="CM22" s="427">
        <f t="shared" si="28"/>
        <v>0.1</v>
      </c>
      <c r="CN22" s="427">
        <f t="shared" si="28"/>
        <v>0</v>
      </c>
      <c r="CO22" s="427">
        <f t="shared" si="28"/>
        <v>0.1</v>
      </c>
      <c r="CP22" s="427">
        <f t="shared" si="28"/>
        <v>0</v>
      </c>
      <c r="CQ22" s="427">
        <f t="shared" si="28"/>
        <v>0.1</v>
      </c>
      <c r="CR22" s="427">
        <f t="shared" si="28"/>
        <v>0</v>
      </c>
      <c r="CS22" s="427">
        <f t="shared" si="28"/>
        <v>0.1</v>
      </c>
      <c r="CT22" s="427">
        <f t="shared" si="28"/>
        <v>0</v>
      </c>
      <c r="CU22" s="427">
        <f t="shared" si="28"/>
        <v>0.1</v>
      </c>
      <c r="CV22" s="427">
        <f t="shared" si="28"/>
        <v>0</v>
      </c>
      <c r="CW22" s="427">
        <f t="shared" si="28"/>
        <v>0.1</v>
      </c>
      <c r="CX22" s="427">
        <f t="shared" si="28"/>
        <v>0</v>
      </c>
      <c r="CY22" s="427">
        <f t="shared" si="28"/>
        <v>0.1</v>
      </c>
      <c r="CZ22" s="427">
        <f t="shared" si="28"/>
        <v>0</v>
      </c>
      <c r="DA22" s="427">
        <f t="shared" si="28"/>
        <v>0.1</v>
      </c>
      <c r="DB22" s="427">
        <f t="shared" si="28"/>
        <v>0</v>
      </c>
      <c r="DC22" s="427">
        <f t="shared" si="28"/>
        <v>0.1</v>
      </c>
      <c r="DD22" s="427">
        <f t="shared" si="28"/>
        <v>0</v>
      </c>
      <c r="DE22" s="427">
        <f t="shared" si="28"/>
        <v>0.05</v>
      </c>
      <c r="DF22" s="427">
        <f t="shared" si="28"/>
        <v>0</v>
      </c>
      <c r="DG22" s="427">
        <f t="shared" si="28"/>
        <v>0.05</v>
      </c>
      <c r="DH22" s="427">
        <f t="shared" si="28"/>
        <v>0</v>
      </c>
      <c r="DI22" s="427">
        <f t="shared" si="10"/>
        <v>1</v>
      </c>
      <c r="DJ22" s="427">
        <f>DJ17+DJ20</f>
        <v>0.30000000000000004</v>
      </c>
      <c r="DK22" s="427">
        <f>DK17+DK20</f>
        <v>0</v>
      </c>
      <c r="DL22" s="427">
        <f>DL17+DL20</f>
        <v>1</v>
      </c>
      <c r="DM22" s="427">
        <f>DM17+DM20</f>
        <v>0</v>
      </c>
      <c r="DN22" s="427">
        <f>+DN17</f>
        <v>1</v>
      </c>
      <c r="DO22" s="429"/>
      <c r="DP22" s="429"/>
      <c r="DQ22" s="429"/>
      <c r="DR22" s="429"/>
      <c r="DS22" s="429"/>
      <c r="DT22" s="429"/>
      <c r="DU22" s="429"/>
      <c r="DV22" s="429"/>
      <c r="DW22" s="429"/>
      <c r="DX22" s="429"/>
      <c r="DY22" s="429"/>
      <c r="DZ22" s="429"/>
      <c r="EA22" s="429"/>
      <c r="EB22" s="429"/>
      <c r="EC22" s="429"/>
      <c r="ED22" s="429"/>
      <c r="EE22" s="429"/>
      <c r="EF22" s="429"/>
      <c r="EG22" s="429"/>
      <c r="EH22" s="429"/>
      <c r="EI22" s="429"/>
      <c r="EJ22" s="429"/>
      <c r="EK22" s="429"/>
      <c r="EL22" s="429"/>
      <c r="EM22" s="430">
        <f>EM17+EM20</f>
        <v>0</v>
      </c>
      <c r="EN22" s="431">
        <f>EN17+EN20</f>
        <v>0</v>
      </c>
      <c r="EO22" s="432">
        <f>EO17+EO20</f>
        <v>0</v>
      </c>
      <c r="EP22" s="431">
        <f>EP17+EP20</f>
        <v>0</v>
      </c>
      <c r="EQ22" s="430">
        <f>EQ17+EQ20</f>
        <v>0</v>
      </c>
      <c r="ER22" s="433" t="e">
        <f t="shared" si="13"/>
        <v>#DIV/0!</v>
      </c>
      <c r="ES22" s="351" t="e">
        <f t="shared" si="14"/>
        <v>#DIV/0!</v>
      </c>
      <c r="ET22" s="351" t="e">
        <f t="shared" si="15"/>
        <v>#DIV/0!</v>
      </c>
      <c r="EU22" s="351" t="e">
        <f t="shared" si="16"/>
        <v>#DIV/0!</v>
      </c>
      <c r="EV22" s="351">
        <f t="shared" si="17"/>
        <v>0</v>
      </c>
      <c r="EW22" s="524"/>
      <c r="EX22" s="524"/>
      <c r="EY22" s="524"/>
      <c r="EZ22" s="527"/>
      <c r="FA22" s="521"/>
    </row>
    <row r="23" spans="1:158" s="138" customFormat="1" ht="23.25" hidden="1" customHeight="1" thickBot="1" x14ac:dyDescent="0.3">
      <c r="A23" s="577"/>
      <c r="B23" s="578"/>
      <c r="C23" s="580"/>
      <c r="D23" s="581"/>
      <c r="E23" s="577"/>
      <c r="F23" s="181" t="s">
        <v>45</v>
      </c>
      <c r="G23" s="360">
        <f>G18+G21</f>
        <v>840738000</v>
      </c>
      <c r="H23" s="434">
        <f>+H18+H21</f>
        <v>0</v>
      </c>
      <c r="I23" s="434"/>
      <c r="J23" s="434"/>
      <c r="K23" s="434">
        <f t="shared" ref="K23:V23" si="29">+K18+K21</f>
        <v>0</v>
      </c>
      <c r="L23" s="434">
        <f t="shared" si="29"/>
        <v>0</v>
      </c>
      <c r="M23" s="434">
        <f t="shared" si="29"/>
        <v>0</v>
      </c>
      <c r="N23" s="434">
        <f t="shared" si="29"/>
        <v>0</v>
      </c>
      <c r="O23" s="434">
        <f t="shared" si="29"/>
        <v>0</v>
      </c>
      <c r="P23" s="434">
        <f t="shared" si="29"/>
        <v>0</v>
      </c>
      <c r="Q23" s="434">
        <f t="shared" si="29"/>
        <v>0</v>
      </c>
      <c r="R23" s="434">
        <f t="shared" si="29"/>
        <v>0</v>
      </c>
      <c r="S23" s="434">
        <f t="shared" si="29"/>
        <v>0</v>
      </c>
      <c r="T23" s="434">
        <f t="shared" si="29"/>
        <v>0</v>
      </c>
      <c r="U23" s="434">
        <f t="shared" si="29"/>
        <v>0</v>
      </c>
      <c r="V23" s="434">
        <f t="shared" si="29"/>
        <v>0</v>
      </c>
      <c r="W23" s="434"/>
      <c r="X23" s="434"/>
      <c r="Y23" s="434"/>
      <c r="Z23" s="434">
        <f>+Z18+Z21</f>
        <v>0</v>
      </c>
      <c r="AA23" s="434">
        <f>+AA18+AA21</f>
        <v>0</v>
      </c>
      <c r="AB23" s="434">
        <f t="shared" ref="AB23:AZ23" si="30">+AB18+AB21</f>
        <v>0</v>
      </c>
      <c r="AC23" s="434">
        <f t="shared" si="30"/>
        <v>0</v>
      </c>
      <c r="AD23" s="434">
        <f t="shared" si="30"/>
        <v>0</v>
      </c>
      <c r="AE23" s="434">
        <f t="shared" si="30"/>
        <v>0</v>
      </c>
      <c r="AF23" s="434">
        <f t="shared" si="30"/>
        <v>0</v>
      </c>
      <c r="AG23" s="434">
        <f t="shared" si="30"/>
        <v>0</v>
      </c>
      <c r="AH23" s="434">
        <f t="shared" si="30"/>
        <v>0</v>
      </c>
      <c r="AI23" s="434">
        <f t="shared" si="30"/>
        <v>0</v>
      </c>
      <c r="AJ23" s="434">
        <f t="shared" si="30"/>
        <v>0</v>
      </c>
      <c r="AK23" s="434">
        <f t="shared" si="30"/>
        <v>0</v>
      </c>
      <c r="AL23" s="434">
        <f t="shared" si="30"/>
        <v>0</v>
      </c>
      <c r="AM23" s="434">
        <f t="shared" si="30"/>
        <v>0</v>
      </c>
      <c r="AN23" s="434">
        <f t="shared" si="30"/>
        <v>0</v>
      </c>
      <c r="AO23" s="434">
        <f t="shared" si="30"/>
        <v>0</v>
      </c>
      <c r="AP23" s="434">
        <f t="shared" si="30"/>
        <v>0</v>
      </c>
      <c r="AQ23" s="434">
        <f t="shared" si="30"/>
        <v>0</v>
      </c>
      <c r="AR23" s="434">
        <f t="shared" si="30"/>
        <v>0</v>
      </c>
      <c r="AS23" s="434">
        <f t="shared" si="30"/>
        <v>0</v>
      </c>
      <c r="AT23" s="434">
        <f t="shared" si="30"/>
        <v>0</v>
      </c>
      <c r="AU23" s="434">
        <f t="shared" si="30"/>
        <v>0</v>
      </c>
      <c r="AV23" s="434">
        <f t="shared" si="30"/>
        <v>0</v>
      </c>
      <c r="AW23" s="434">
        <f t="shared" si="30"/>
        <v>0</v>
      </c>
      <c r="AX23" s="435">
        <f t="shared" si="30"/>
        <v>0</v>
      </c>
      <c r="AY23" s="434">
        <f t="shared" si="30"/>
        <v>0</v>
      </c>
      <c r="AZ23" s="434">
        <f t="shared" si="30"/>
        <v>0</v>
      </c>
      <c r="BA23" s="434">
        <f t="shared" ref="BA23" si="31">AC23+AE23+AG23+AI23+AK23+AM23+AO23+AQ23+AS23+AU23+AW23+AY23</f>
        <v>0</v>
      </c>
      <c r="BB23" s="434">
        <f t="shared" ref="BB23" si="32">AC23+AE23+AG23+AI23+AK23+AM23+AO23+AQ23+AS23+AU23+AW23+AY23</f>
        <v>0</v>
      </c>
      <c r="BC23" s="434">
        <f t="shared" ref="BC23" si="33">AD23+AF23+AH23+AJ23+AL23+AN23+AP23+AR23+AT23+AV23+AX23+AZ23</f>
        <v>0</v>
      </c>
      <c r="BD23" s="434">
        <f t="shared" ref="BD23" si="34">BA23</f>
        <v>0</v>
      </c>
      <c r="BE23" s="434">
        <f t="shared" ref="BE23" si="35">BC23</f>
        <v>0</v>
      </c>
      <c r="BF23" s="434">
        <f t="shared" ref="BF23" si="36">+CC23+CA23+BY23+BW23+BU23+BS23+BQ23+BO23+BM23+BK23+BI23+BG23</f>
        <v>0</v>
      </c>
      <c r="BG23" s="434">
        <f t="shared" ref="BG23:BU23" si="37">+BG18+BG21</f>
        <v>0</v>
      </c>
      <c r="BH23" s="434">
        <f t="shared" si="37"/>
        <v>0</v>
      </c>
      <c r="BI23" s="434">
        <f t="shared" si="37"/>
        <v>0</v>
      </c>
      <c r="BJ23" s="434">
        <f t="shared" si="37"/>
        <v>0</v>
      </c>
      <c r="BK23" s="434">
        <f t="shared" si="37"/>
        <v>0</v>
      </c>
      <c r="BL23" s="434">
        <f t="shared" si="37"/>
        <v>0</v>
      </c>
      <c r="BM23" s="434">
        <f t="shared" si="37"/>
        <v>0</v>
      </c>
      <c r="BN23" s="436">
        <f t="shared" si="37"/>
        <v>0</v>
      </c>
      <c r="BO23" s="436">
        <f t="shared" si="37"/>
        <v>0</v>
      </c>
      <c r="BP23" s="436">
        <f t="shared" si="37"/>
        <v>0</v>
      </c>
      <c r="BQ23" s="436">
        <f t="shared" si="37"/>
        <v>0</v>
      </c>
      <c r="BR23" s="436">
        <f t="shared" si="37"/>
        <v>0</v>
      </c>
      <c r="BS23" s="436">
        <f t="shared" si="37"/>
        <v>0</v>
      </c>
      <c r="BT23" s="436">
        <f t="shared" si="37"/>
        <v>0</v>
      </c>
      <c r="BU23" s="436">
        <f t="shared" si="37"/>
        <v>0</v>
      </c>
      <c r="BV23" s="436">
        <f>+BV18+BV21</f>
        <v>0</v>
      </c>
      <c r="BW23" s="436">
        <f t="shared" ref="BW23:CD23" si="38">+BW18+BW21</f>
        <v>0</v>
      </c>
      <c r="BX23" s="436">
        <f t="shared" si="38"/>
        <v>0</v>
      </c>
      <c r="BY23" s="436">
        <f t="shared" si="38"/>
        <v>0</v>
      </c>
      <c r="BZ23" s="436">
        <f t="shared" si="38"/>
        <v>0</v>
      </c>
      <c r="CA23" s="436">
        <f t="shared" si="38"/>
        <v>0</v>
      </c>
      <c r="CB23" s="436">
        <f t="shared" si="38"/>
        <v>0</v>
      </c>
      <c r="CC23" s="436">
        <f t="shared" si="38"/>
        <v>0</v>
      </c>
      <c r="CD23" s="436">
        <f t="shared" si="38"/>
        <v>0</v>
      </c>
      <c r="CE23" s="434">
        <f t="shared" ref="CE23" si="39">+CC23+CA23+BY23+BW23+BU23+BS23+BQ23+BO23+BM23+BK23+BI23+BG23</f>
        <v>0</v>
      </c>
      <c r="CF23" s="434">
        <f t="shared" si="7"/>
        <v>0</v>
      </c>
      <c r="CG23" s="434">
        <f t="shared" si="8"/>
        <v>0</v>
      </c>
      <c r="CH23" s="434">
        <f t="shared" ref="CH23" si="40">+CC23+CA23+BY23+BW23+BU23+BS23+BQ23+BO23+BM23+BK23+BI23+BG23</f>
        <v>0</v>
      </c>
      <c r="CI23" s="434">
        <f>+CI18+CI21</f>
        <v>0</v>
      </c>
      <c r="CJ23" s="434">
        <f t="shared" si="26"/>
        <v>540737989</v>
      </c>
      <c r="CK23" s="434">
        <f t="shared" ref="CK23:DH23" si="41">+CK18+CK21</f>
        <v>23741500</v>
      </c>
      <c r="CL23" s="434">
        <f t="shared" si="41"/>
        <v>0</v>
      </c>
      <c r="CM23" s="434">
        <f t="shared" si="41"/>
        <v>57444057</v>
      </c>
      <c r="CN23" s="434">
        <f t="shared" si="41"/>
        <v>0</v>
      </c>
      <c r="CO23" s="434">
        <f t="shared" si="41"/>
        <v>0</v>
      </c>
      <c r="CP23" s="434">
        <f t="shared" si="41"/>
        <v>0</v>
      </c>
      <c r="CQ23" s="434">
        <f t="shared" si="41"/>
        <v>57444054</v>
      </c>
      <c r="CR23" s="434">
        <f t="shared" si="41"/>
        <v>0</v>
      </c>
      <c r="CS23" s="434">
        <f t="shared" si="41"/>
        <v>57444054</v>
      </c>
      <c r="CT23" s="434">
        <f t="shared" si="41"/>
        <v>0</v>
      </c>
      <c r="CU23" s="434">
        <f t="shared" si="41"/>
        <v>57444054</v>
      </c>
      <c r="CV23" s="434">
        <f t="shared" si="41"/>
        <v>0</v>
      </c>
      <c r="CW23" s="434">
        <f t="shared" si="41"/>
        <v>57444054</v>
      </c>
      <c r="CX23" s="434">
        <f t="shared" si="41"/>
        <v>0</v>
      </c>
      <c r="CY23" s="434">
        <f t="shared" si="41"/>
        <v>57444054</v>
      </c>
      <c r="CZ23" s="434">
        <f t="shared" si="41"/>
        <v>0</v>
      </c>
      <c r="DA23" s="434">
        <f t="shared" si="41"/>
        <v>57444054</v>
      </c>
      <c r="DB23" s="434">
        <f t="shared" si="41"/>
        <v>0</v>
      </c>
      <c r="DC23" s="434">
        <f t="shared" si="41"/>
        <v>57444054</v>
      </c>
      <c r="DD23" s="434">
        <f t="shared" si="41"/>
        <v>0</v>
      </c>
      <c r="DE23" s="434">
        <f t="shared" si="41"/>
        <v>57444054</v>
      </c>
      <c r="DF23" s="434">
        <f t="shared" si="41"/>
        <v>0</v>
      </c>
      <c r="DG23" s="434">
        <f t="shared" si="41"/>
        <v>0</v>
      </c>
      <c r="DH23" s="434">
        <f t="shared" si="41"/>
        <v>0</v>
      </c>
      <c r="DI23" s="434">
        <f t="shared" si="10"/>
        <v>540737989</v>
      </c>
      <c r="DJ23" s="434">
        <f>+DJ18+DJ21</f>
        <v>114888111</v>
      </c>
      <c r="DK23" s="434">
        <f>+DK18+DK21</f>
        <v>0</v>
      </c>
      <c r="DL23" s="434">
        <f>+DL18+DL21</f>
        <v>516996489</v>
      </c>
      <c r="DM23" s="434">
        <f>+DM18+DM21</f>
        <v>0</v>
      </c>
      <c r="DN23" s="434">
        <f t="shared" ref="DN23:EL23" si="42">+DN18+DN21</f>
        <v>300000000</v>
      </c>
      <c r="DO23" s="436">
        <f t="shared" si="42"/>
        <v>0</v>
      </c>
      <c r="DP23" s="436">
        <f t="shared" si="42"/>
        <v>0</v>
      </c>
      <c r="DQ23" s="436">
        <f t="shared" si="42"/>
        <v>0</v>
      </c>
      <c r="DR23" s="436">
        <f t="shared" si="42"/>
        <v>0</v>
      </c>
      <c r="DS23" s="436">
        <f t="shared" si="42"/>
        <v>0</v>
      </c>
      <c r="DT23" s="436">
        <f t="shared" si="42"/>
        <v>0</v>
      </c>
      <c r="DU23" s="436">
        <f t="shared" si="42"/>
        <v>0</v>
      </c>
      <c r="DV23" s="436">
        <f t="shared" si="42"/>
        <v>0</v>
      </c>
      <c r="DW23" s="436">
        <f t="shared" si="42"/>
        <v>0</v>
      </c>
      <c r="DX23" s="436">
        <f t="shared" si="42"/>
        <v>0</v>
      </c>
      <c r="DY23" s="436">
        <f t="shared" si="42"/>
        <v>0</v>
      </c>
      <c r="DZ23" s="436">
        <f t="shared" si="42"/>
        <v>0</v>
      </c>
      <c r="EA23" s="436">
        <f t="shared" si="42"/>
        <v>0</v>
      </c>
      <c r="EB23" s="436">
        <f t="shared" si="42"/>
        <v>0</v>
      </c>
      <c r="EC23" s="436">
        <f t="shared" si="42"/>
        <v>0</v>
      </c>
      <c r="ED23" s="436">
        <f t="shared" si="42"/>
        <v>0</v>
      </c>
      <c r="EE23" s="436">
        <f t="shared" si="42"/>
        <v>0</v>
      </c>
      <c r="EF23" s="436">
        <f t="shared" si="42"/>
        <v>0</v>
      </c>
      <c r="EG23" s="436">
        <f t="shared" si="42"/>
        <v>0</v>
      </c>
      <c r="EH23" s="436">
        <f t="shared" si="42"/>
        <v>0</v>
      </c>
      <c r="EI23" s="436">
        <f t="shared" si="42"/>
        <v>0</v>
      </c>
      <c r="EJ23" s="436">
        <f t="shared" si="42"/>
        <v>0</v>
      </c>
      <c r="EK23" s="436">
        <f t="shared" si="42"/>
        <v>0</v>
      </c>
      <c r="EL23" s="436">
        <f t="shared" si="42"/>
        <v>0</v>
      </c>
      <c r="EM23" s="437">
        <f>EK23+EI23+EG23+EE23+EC23+EA23+DY23+DW23+DU23+DS23+DQ23+DH23</f>
        <v>0</v>
      </c>
      <c r="EN23" s="438">
        <f>+EN18+EN21</f>
        <v>0</v>
      </c>
      <c r="EO23" s="438">
        <f>+EO18+EO21</f>
        <v>0</v>
      </c>
      <c r="EP23" s="438">
        <f>+EP18+EP21</f>
        <v>0</v>
      </c>
      <c r="EQ23" s="438">
        <f>+EQ18+EQ21</f>
        <v>0</v>
      </c>
      <c r="ER23" s="439" t="e">
        <f t="shared" si="13"/>
        <v>#DIV/0!</v>
      </c>
      <c r="ES23" s="352" t="e">
        <f t="shared" si="14"/>
        <v>#DIV/0!</v>
      </c>
      <c r="ET23" s="352" t="e">
        <f t="shared" si="15"/>
        <v>#DIV/0!</v>
      </c>
      <c r="EU23" s="352" t="e">
        <f t="shared" si="16"/>
        <v>#DIV/0!</v>
      </c>
      <c r="EV23" s="353">
        <f t="shared" si="17"/>
        <v>0</v>
      </c>
      <c r="EW23" s="587"/>
      <c r="EX23" s="525"/>
      <c r="EY23" s="525"/>
      <c r="EZ23" s="528"/>
      <c r="FA23" s="522"/>
    </row>
    <row r="24" spans="1:158" s="138" customFormat="1" ht="12.75" customHeight="1" x14ac:dyDescent="0.25">
      <c r="A24" s="577"/>
      <c r="B24" s="578">
        <v>2</v>
      </c>
      <c r="C24" s="579" t="s">
        <v>423</v>
      </c>
      <c r="D24" s="579" t="s">
        <v>277</v>
      </c>
      <c r="E24" s="577">
        <v>162</v>
      </c>
      <c r="F24" s="367" t="s">
        <v>41</v>
      </c>
      <c r="G24" s="393">
        <f t="shared" si="19"/>
        <v>1207</v>
      </c>
      <c r="H24" s="398">
        <v>66</v>
      </c>
      <c r="I24" s="398"/>
      <c r="J24" s="398"/>
      <c r="K24" s="398">
        <v>10</v>
      </c>
      <c r="L24" s="398">
        <v>0</v>
      </c>
      <c r="M24" s="398">
        <v>10</v>
      </c>
      <c r="N24" s="398">
        <v>0</v>
      </c>
      <c r="O24" s="398">
        <v>10</v>
      </c>
      <c r="P24" s="398">
        <v>5</v>
      </c>
      <c r="Q24" s="398">
        <v>10</v>
      </c>
      <c r="R24" s="398">
        <v>36</v>
      </c>
      <c r="S24" s="398">
        <f>+Q24</f>
        <v>10</v>
      </c>
      <c r="T24" s="398">
        <v>36</v>
      </c>
      <c r="U24" s="398">
        <v>66</v>
      </c>
      <c r="V24" s="398">
        <v>66</v>
      </c>
      <c r="W24" s="399"/>
      <c r="X24" s="399"/>
      <c r="Y24" s="399"/>
      <c r="Z24" s="398">
        <v>66</v>
      </c>
      <c r="AA24" s="398">
        <v>66</v>
      </c>
      <c r="AB24" s="398">
        <v>190</v>
      </c>
      <c r="AC24" s="398">
        <v>3</v>
      </c>
      <c r="AD24" s="398">
        <v>3</v>
      </c>
      <c r="AE24" s="398">
        <v>0</v>
      </c>
      <c r="AF24" s="398">
        <v>0</v>
      </c>
      <c r="AG24" s="398">
        <v>0</v>
      </c>
      <c r="AH24" s="397">
        <v>0</v>
      </c>
      <c r="AI24" s="397">
        <v>0</v>
      </c>
      <c r="AJ24" s="397">
        <v>0</v>
      </c>
      <c r="AK24" s="397">
        <v>8</v>
      </c>
      <c r="AL24" s="397">
        <v>8</v>
      </c>
      <c r="AM24" s="397">
        <v>38</v>
      </c>
      <c r="AN24" s="397">
        <v>23</v>
      </c>
      <c r="AO24" s="397">
        <v>35</v>
      </c>
      <c r="AP24" s="397">
        <v>51</v>
      </c>
      <c r="AQ24" s="397">
        <v>35</v>
      </c>
      <c r="AR24" s="397">
        <v>82</v>
      </c>
      <c r="AS24" s="397">
        <v>35</v>
      </c>
      <c r="AT24" s="397">
        <v>86</v>
      </c>
      <c r="AU24" s="397">
        <v>230</v>
      </c>
      <c r="AV24" s="397">
        <v>138</v>
      </c>
      <c r="AW24" s="397">
        <v>88</v>
      </c>
      <c r="AX24" s="397">
        <v>81</v>
      </c>
      <c r="AY24" s="397">
        <v>9</v>
      </c>
      <c r="AZ24" s="397">
        <v>9</v>
      </c>
      <c r="BA24" s="398">
        <f>AC24+AE24+AG24+AI24+AK24+AM24+AO24+AQ24+AS24+AU24+AW24+AY24</f>
        <v>481</v>
      </c>
      <c r="BB24" s="398">
        <f t="shared" si="2"/>
        <v>481</v>
      </c>
      <c r="BC24" s="398">
        <f t="shared" si="3"/>
        <v>481</v>
      </c>
      <c r="BD24" s="398">
        <f t="shared" si="4"/>
        <v>481</v>
      </c>
      <c r="BE24" s="398">
        <f t="shared" si="5"/>
        <v>481</v>
      </c>
      <c r="BF24" s="398">
        <v>550</v>
      </c>
      <c r="BG24" s="397"/>
      <c r="BH24" s="397">
        <v>0</v>
      </c>
      <c r="BI24" s="397">
        <v>20</v>
      </c>
      <c r="BJ24" s="397">
        <v>25</v>
      </c>
      <c r="BK24" s="397">
        <v>37</v>
      </c>
      <c r="BL24" s="397">
        <v>163</v>
      </c>
      <c r="BM24" s="397">
        <v>37</v>
      </c>
      <c r="BN24" s="397">
        <v>97</v>
      </c>
      <c r="BO24" s="397">
        <v>37</v>
      </c>
      <c r="BP24" s="397">
        <v>110</v>
      </c>
      <c r="BQ24" s="397">
        <v>37</v>
      </c>
      <c r="BR24" s="397">
        <v>50</v>
      </c>
      <c r="BS24" s="397">
        <v>37</v>
      </c>
      <c r="BT24" s="397">
        <v>18</v>
      </c>
      <c r="BU24" s="397">
        <v>37</v>
      </c>
      <c r="BV24" s="397">
        <v>27</v>
      </c>
      <c r="BW24" s="397">
        <v>37</v>
      </c>
      <c r="BX24" s="397">
        <v>48</v>
      </c>
      <c r="BY24" s="397">
        <v>37</v>
      </c>
      <c r="BZ24" s="397">
        <v>12</v>
      </c>
      <c r="CA24" s="397">
        <v>234</v>
      </c>
      <c r="CB24" s="397">
        <v>0</v>
      </c>
      <c r="CC24" s="397"/>
      <c r="CD24" s="397"/>
      <c r="CE24" s="398">
        <f t="shared" si="6"/>
        <v>550</v>
      </c>
      <c r="CF24" s="398">
        <f t="shared" si="7"/>
        <v>550</v>
      </c>
      <c r="CG24" s="398">
        <f t="shared" si="8"/>
        <v>550</v>
      </c>
      <c r="CH24" s="398">
        <f t="shared" si="9"/>
        <v>550</v>
      </c>
      <c r="CI24" s="398">
        <f t="shared" ref="CI24:CI29" si="43">CG24</f>
        <v>550</v>
      </c>
      <c r="CJ24" s="398">
        <f>+CK24+CM24+CO24+CQ24+CS24+CU24+CW24+CY24+DA24+DC24+DE24+DG24</f>
        <v>100</v>
      </c>
      <c r="CK24" s="398"/>
      <c r="CL24" s="398"/>
      <c r="CM24" s="398"/>
      <c r="CN24" s="398"/>
      <c r="CO24" s="398">
        <v>12</v>
      </c>
      <c r="CP24" s="398"/>
      <c r="CQ24" s="398">
        <v>12</v>
      </c>
      <c r="CR24" s="398"/>
      <c r="CS24" s="398">
        <v>12</v>
      </c>
      <c r="CT24" s="398"/>
      <c r="CU24" s="398">
        <v>12</v>
      </c>
      <c r="CV24" s="398"/>
      <c r="CW24" s="398">
        <v>12</v>
      </c>
      <c r="CX24" s="398"/>
      <c r="CY24" s="398">
        <v>10</v>
      </c>
      <c r="CZ24" s="398"/>
      <c r="DA24" s="398">
        <v>10</v>
      </c>
      <c r="DB24" s="398"/>
      <c r="DC24" s="398">
        <v>10</v>
      </c>
      <c r="DD24" s="398"/>
      <c r="DE24" s="398">
        <v>10</v>
      </c>
      <c r="DF24" s="398"/>
      <c r="DG24" s="398"/>
      <c r="DH24" s="398"/>
      <c r="DI24" s="398">
        <f t="shared" si="10"/>
        <v>100</v>
      </c>
      <c r="DJ24" s="398">
        <f t="shared" ref="DJ24:DJ29" si="44">CD24+CM24+CO24+CQ24</f>
        <v>24</v>
      </c>
      <c r="DK24" s="398">
        <f t="shared" ref="DK24:DK29" si="45">CL24+CN24+CP24+CR24</f>
        <v>0</v>
      </c>
      <c r="DL24" s="398">
        <f>CM24+CO24+CQ24+CS24+CU24+CW24+CY24+DA24+DC24+DE24+DG24+CD24</f>
        <v>100</v>
      </c>
      <c r="DM24" s="398">
        <f>CL24+CN24+CP24+CR24</f>
        <v>0</v>
      </c>
      <c r="DN24" s="398">
        <v>10</v>
      </c>
      <c r="DO24" s="398"/>
      <c r="DP24" s="398"/>
      <c r="DQ24" s="398"/>
      <c r="DR24" s="398"/>
      <c r="DS24" s="398"/>
      <c r="DT24" s="398"/>
      <c r="DU24" s="398"/>
      <c r="DV24" s="398"/>
      <c r="DW24" s="398"/>
      <c r="DX24" s="398"/>
      <c r="DY24" s="398"/>
      <c r="DZ24" s="398"/>
      <c r="EA24" s="398"/>
      <c r="EB24" s="398"/>
      <c r="EC24" s="398"/>
      <c r="ED24" s="398"/>
      <c r="EE24" s="398"/>
      <c r="EF24" s="398"/>
      <c r="EG24" s="398"/>
      <c r="EH24" s="398"/>
      <c r="EI24" s="398"/>
      <c r="EJ24" s="398"/>
      <c r="EK24" s="398"/>
      <c r="EL24" s="398"/>
      <c r="EM24" s="398">
        <f>EK24+EI24+EG24+EE24+EC24+EA24+DY24+DW24+DU24+DS24+DQ24+DH24</f>
        <v>0</v>
      </c>
      <c r="EN24" s="398">
        <f t="shared" ref="EN24:EN29" si="46">DH24+DQ24+DS24+DU24</f>
        <v>0</v>
      </c>
      <c r="EO24" s="397">
        <f t="shared" ref="EO24:EO29" si="47">DP24+DR24+DT24+DV24</f>
        <v>0</v>
      </c>
      <c r="EP24" s="411">
        <f>DQ24+DS24+DU24+DW24+DY24+EA24+EC24+EE24+EG24+EI24+EK24+DH24</f>
        <v>0</v>
      </c>
      <c r="EQ24" s="397">
        <f>DP24+DR24+DT24+DV24</f>
        <v>0</v>
      </c>
      <c r="ER24" s="277" t="e">
        <f t="shared" si="13"/>
        <v>#DIV/0!</v>
      </c>
      <c r="ES24" s="206">
        <f t="shared" si="14"/>
        <v>1</v>
      </c>
      <c r="ET24" s="206">
        <f t="shared" si="15"/>
        <v>1</v>
      </c>
      <c r="EU24" s="206">
        <f t="shared" si="16"/>
        <v>1</v>
      </c>
      <c r="EV24" s="206">
        <f t="shared" si="17"/>
        <v>0.90886495443247717</v>
      </c>
      <c r="EW24" s="526" t="s">
        <v>560</v>
      </c>
      <c r="EX24" s="523" t="s">
        <v>71</v>
      </c>
      <c r="EY24" s="523" t="s">
        <v>71</v>
      </c>
      <c r="EZ24" s="526" t="s">
        <v>287</v>
      </c>
      <c r="FA24" s="520" t="s">
        <v>438</v>
      </c>
    </row>
    <row r="25" spans="1:158" s="139" customFormat="1" ht="12.75" customHeight="1" x14ac:dyDescent="0.25">
      <c r="A25" s="577"/>
      <c r="B25" s="578"/>
      <c r="C25" s="579"/>
      <c r="D25" s="579"/>
      <c r="E25" s="577"/>
      <c r="F25" s="358" t="s">
        <v>3</v>
      </c>
      <c r="G25" s="390">
        <f>+AA25+BE25+CH25+CJ25+DN25</f>
        <v>653411592</v>
      </c>
      <c r="H25" s="401">
        <v>100000000</v>
      </c>
      <c r="I25" s="401"/>
      <c r="J25" s="401"/>
      <c r="K25" s="401">
        <v>100000000</v>
      </c>
      <c r="L25" s="401">
        <v>10000000</v>
      </c>
      <c r="M25" s="401">
        <v>100000000</v>
      </c>
      <c r="N25" s="401">
        <v>10000000</v>
      </c>
      <c r="O25" s="401">
        <v>100000000</v>
      </c>
      <c r="P25" s="401">
        <f>+N25</f>
        <v>10000000</v>
      </c>
      <c r="Q25" s="401">
        <v>100000000</v>
      </c>
      <c r="R25" s="401">
        <f>+P25</f>
        <v>10000000</v>
      </c>
      <c r="S25" s="401">
        <v>100000000</v>
      </c>
      <c r="T25" s="401">
        <f>+R25+1259925+80000000</f>
        <v>91259925</v>
      </c>
      <c r="U25" s="401">
        <v>91259925</v>
      </c>
      <c r="V25" s="401">
        <v>91259925</v>
      </c>
      <c r="W25" s="401"/>
      <c r="X25" s="401"/>
      <c r="Y25" s="401"/>
      <c r="Z25" s="401">
        <v>91259925</v>
      </c>
      <c r="AA25" s="401">
        <v>91259925</v>
      </c>
      <c r="AB25" s="401">
        <v>230000000</v>
      </c>
      <c r="AC25" s="401">
        <v>0</v>
      </c>
      <c r="AD25" s="401">
        <f>+A25</f>
        <v>0</v>
      </c>
      <c r="AE25" s="401">
        <v>16042500</v>
      </c>
      <c r="AF25" s="401">
        <v>16042500</v>
      </c>
      <c r="AG25" s="401">
        <v>0</v>
      </c>
      <c r="AH25" s="401">
        <v>0</v>
      </c>
      <c r="AI25" s="401">
        <v>0</v>
      </c>
      <c r="AJ25" s="401">
        <v>0</v>
      </c>
      <c r="AK25" s="401">
        <v>0</v>
      </c>
      <c r="AL25" s="401">
        <v>0</v>
      </c>
      <c r="AM25" s="401">
        <v>5000000</v>
      </c>
      <c r="AN25" s="401">
        <v>33957500</v>
      </c>
      <c r="AO25" s="401">
        <v>28957500</v>
      </c>
      <c r="AP25" s="401"/>
      <c r="AQ25" s="401"/>
      <c r="AR25" s="401"/>
      <c r="AS25" s="401"/>
      <c r="AT25" s="401"/>
      <c r="AU25" s="401"/>
      <c r="AV25" s="401"/>
      <c r="AW25" s="401"/>
      <c r="AX25" s="402"/>
      <c r="AY25" s="401"/>
      <c r="AZ25" s="401"/>
      <c r="BA25" s="401">
        <f>AC25+AE25+AG25+AI25+AK25+AM25+AO25+AQ25+AS25+AU25+AW25+AY25</f>
        <v>50000000</v>
      </c>
      <c r="BB25" s="401">
        <f t="shared" si="2"/>
        <v>50000000</v>
      </c>
      <c r="BC25" s="401">
        <f t="shared" si="3"/>
        <v>50000000</v>
      </c>
      <c r="BD25" s="401">
        <f t="shared" si="4"/>
        <v>50000000</v>
      </c>
      <c r="BE25" s="401">
        <f t="shared" si="5"/>
        <v>50000000</v>
      </c>
      <c r="BF25" s="401">
        <v>84427000</v>
      </c>
      <c r="BG25" s="401">
        <v>63069667</v>
      </c>
      <c r="BH25" s="401">
        <v>63069667</v>
      </c>
      <c r="BI25" s="401"/>
      <c r="BJ25" s="401"/>
      <c r="BK25" s="401"/>
      <c r="BL25" s="401"/>
      <c r="BM25" s="401">
        <v>17024000</v>
      </c>
      <c r="BN25" s="385"/>
      <c r="BO25" s="385"/>
      <c r="BP25" s="385"/>
      <c r="BQ25" s="385"/>
      <c r="BR25" s="385">
        <v>13000000</v>
      </c>
      <c r="BS25" s="385"/>
      <c r="BT25" s="385"/>
      <c r="BU25" s="385"/>
      <c r="BV25" s="385"/>
      <c r="BW25" s="385">
        <v>-2938133</v>
      </c>
      <c r="BX25" s="385"/>
      <c r="BY25" s="385">
        <v>4333333</v>
      </c>
      <c r="BZ25" s="385"/>
      <c r="CA25" s="385"/>
      <c r="CB25" s="385"/>
      <c r="CC25" s="385">
        <v>-5419200</v>
      </c>
      <c r="CD25" s="385"/>
      <c r="CE25" s="401">
        <f t="shared" si="6"/>
        <v>76069667</v>
      </c>
      <c r="CF25" s="401">
        <f t="shared" si="7"/>
        <v>76069667</v>
      </c>
      <c r="CG25" s="401">
        <f t="shared" si="8"/>
        <v>76069667</v>
      </c>
      <c r="CH25" s="401">
        <f t="shared" si="9"/>
        <v>76069667</v>
      </c>
      <c r="CI25" s="401">
        <f t="shared" si="43"/>
        <v>76069667</v>
      </c>
      <c r="CJ25" s="401">
        <v>286082000</v>
      </c>
      <c r="CK25" s="401">
        <v>28608202</v>
      </c>
      <c r="CL25" s="401"/>
      <c r="CM25" s="401">
        <v>28608201</v>
      </c>
      <c r="CN25" s="401"/>
      <c r="CO25" s="401"/>
      <c r="CP25" s="401"/>
      <c r="CQ25" s="401">
        <v>28608201</v>
      </c>
      <c r="CR25" s="401"/>
      <c r="CS25" s="401">
        <v>28608201</v>
      </c>
      <c r="CT25" s="401"/>
      <c r="CU25" s="401">
        <v>28608201</v>
      </c>
      <c r="CV25" s="401"/>
      <c r="CW25" s="401">
        <v>28608201</v>
      </c>
      <c r="CX25" s="401"/>
      <c r="CY25" s="401">
        <v>28608201</v>
      </c>
      <c r="CZ25" s="401"/>
      <c r="DA25" s="401">
        <v>28608201</v>
      </c>
      <c r="DB25" s="401"/>
      <c r="DC25" s="401">
        <v>28608201</v>
      </c>
      <c r="DD25" s="401"/>
      <c r="DE25" s="401">
        <v>28608201</v>
      </c>
      <c r="DF25" s="401"/>
      <c r="DG25" s="401"/>
      <c r="DH25" s="401"/>
      <c r="DI25" s="401">
        <f t="shared" si="10"/>
        <v>286082000</v>
      </c>
      <c r="DJ25" s="401">
        <f t="shared" si="44"/>
        <v>57216402</v>
      </c>
      <c r="DK25" s="401">
        <f t="shared" si="45"/>
        <v>0</v>
      </c>
      <c r="DL25" s="401">
        <f>CM25+CO25+CQ25+CS25+CU25+CW25+CY25+DA25+DC25+DE25+DG25+CD25</f>
        <v>257473809</v>
      </c>
      <c r="DM25" s="401">
        <f>CL25+CN25+CP25+CR25</f>
        <v>0</v>
      </c>
      <c r="DN25" s="401">
        <v>150000000</v>
      </c>
      <c r="DO25" s="385"/>
      <c r="DP25" s="385"/>
      <c r="DQ25" s="385"/>
      <c r="DR25" s="385"/>
      <c r="DS25" s="385"/>
      <c r="DT25" s="385"/>
      <c r="DU25" s="385"/>
      <c r="DV25" s="385"/>
      <c r="DW25" s="385"/>
      <c r="DX25" s="385"/>
      <c r="DY25" s="385"/>
      <c r="DZ25" s="385"/>
      <c r="EA25" s="385"/>
      <c r="EB25" s="385"/>
      <c r="EC25" s="385"/>
      <c r="ED25" s="385"/>
      <c r="EE25" s="385"/>
      <c r="EF25" s="385"/>
      <c r="EG25" s="385"/>
      <c r="EH25" s="385"/>
      <c r="EI25" s="385"/>
      <c r="EJ25" s="385"/>
      <c r="EK25" s="385"/>
      <c r="EL25" s="385"/>
      <c r="EM25" s="387">
        <f>EK25+EI25+EG25+EE25+EC25+EA25+DY25+DW25+DU25+DS25+DQ25+DH25</f>
        <v>0</v>
      </c>
      <c r="EN25" s="404">
        <f t="shared" si="46"/>
        <v>0</v>
      </c>
      <c r="EO25" s="404">
        <f t="shared" si="47"/>
        <v>0</v>
      </c>
      <c r="EP25" s="412">
        <f>DQ25+DS25+DU25+DW25+DY25+EA25+EC25+EE25+EG25+EI25+EK25+DH25</f>
        <v>0</v>
      </c>
      <c r="EQ25" s="404">
        <f>DP25+DR25+DT25+DV25</f>
        <v>0</v>
      </c>
      <c r="ER25" s="282">
        <f t="shared" si="13"/>
        <v>0</v>
      </c>
      <c r="ES25" s="281">
        <f t="shared" si="14"/>
        <v>1</v>
      </c>
      <c r="ET25" s="281">
        <f t="shared" si="15"/>
        <v>1</v>
      </c>
      <c r="EU25" s="281">
        <f t="shared" si="16"/>
        <v>1</v>
      </c>
      <c r="EV25" s="281">
        <f t="shared" si="17"/>
        <v>0.33260749374645315</v>
      </c>
      <c r="EW25" s="527"/>
      <c r="EX25" s="524"/>
      <c r="EY25" s="524"/>
      <c r="EZ25" s="527"/>
      <c r="FA25" s="521"/>
    </row>
    <row r="26" spans="1:158" s="138" customFormat="1" ht="12.75" customHeight="1" x14ac:dyDescent="0.25">
      <c r="A26" s="577"/>
      <c r="B26" s="578"/>
      <c r="C26" s="579"/>
      <c r="D26" s="579"/>
      <c r="E26" s="577"/>
      <c r="F26" s="356" t="s">
        <v>228</v>
      </c>
      <c r="G26" s="390"/>
      <c r="H26" s="401"/>
      <c r="I26" s="401"/>
      <c r="J26" s="401"/>
      <c r="K26" s="401"/>
      <c r="L26" s="401"/>
      <c r="M26" s="401"/>
      <c r="N26" s="401"/>
      <c r="O26" s="401"/>
      <c r="P26" s="401"/>
      <c r="Q26" s="401"/>
      <c r="R26" s="401"/>
      <c r="S26" s="401"/>
      <c r="T26" s="401"/>
      <c r="U26" s="401"/>
      <c r="V26" s="401"/>
      <c r="W26" s="401"/>
      <c r="X26" s="401"/>
      <c r="Y26" s="401"/>
      <c r="Z26" s="401"/>
      <c r="AA26" s="401"/>
      <c r="AB26" s="401"/>
      <c r="AC26" s="401">
        <v>0</v>
      </c>
      <c r="AD26" s="401">
        <v>0</v>
      </c>
      <c r="AE26" s="401">
        <v>0</v>
      </c>
      <c r="AF26" s="401">
        <v>0</v>
      </c>
      <c r="AG26" s="401">
        <v>2500000</v>
      </c>
      <c r="AH26" s="401">
        <v>2500000</v>
      </c>
      <c r="AI26" s="401">
        <v>0</v>
      </c>
      <c r="AJ26" s="401">
        <v>0</v>
      </c>
      <c r="AK26" s="401">
        <v>8542500</v>
      </c>
      <c r="AL26" s="401">
        <v>8542500</v>
      </c>
      <c r="AM26" s="401">
        <v>5000000</v>
      </c>
      <c r="AN26" s="401">
        <v>5000000</v>
      </c>
      <c r="AO26" s="401"/>
      <c r="AP26" s="401"/>
      <c r="AQ26" s="401"/>
      <c r="AR26" s="401">
        <v>254618</v>
      </c>
      <c r="AS26" s="401">
        <v>33957500</v>
      </c>
      <c r="AT26" s="401">
        <v>1375630</v>
      </c>
      <c r="AU26" s="401"/>
      <c r="AV26" s="401">
        <v>2779448.9654294364</v>
      </c>
      <c r="AW26" s="401"/>
      <c r="AX26" s="405">
        <v>3697738</v>
      </c>
      <c r="AY26" s="401"/>
      <c r="AZ26" s="401">
        <v>6675709.9002579711</v>
      </c>
      <c r="BA26" s="401">
        <f>AC26+AE26+AG26+AI26+AK26+AM26+AO26+AQ26+AS26+AU26+AW26+AY26</f>
        <v>50000000</v>
      </c>
      <c r="BB26" s="401">
        <f t="shared" si="2"/>
        <v>50000000</v>
      </c>
      <c r="BC26" s="401">
        <f t="shared" si="3"/>
        <v>30825644.865687408</v>
      </c>
      <c r="BD26" s="401">
        <f t="shared" si="4"/>
        <v>50000000</v>
      </c>
      <c r="BE26" s="401">
        <f t="shared" si="5"/>
        <v>30825644.865687408</v>
      </c>
      <c r="BF26" s="401">
        <v>0</v>
      </c>
      <c r="BG26" s="401"/>
      <c r="BH26" s="401"/>
      <c r="BI26" s="401"/>
      <c r="BJ26" s="401"/>
      <c r="BK26" s="401"/>
      <c r="BL26" s="401"/>
      <c r="BM26" s="401"/>
      <c r="BN26" s="385"/>
      <c r="BO26" s="385"/>
      <c r="BP26" s="385"/>
      <c r="BQ26" s="385"/>
      <c r="BR26" s="385">
        <v>2183500</v>
      </c>
      <c r="BS26" s="385"/>
      <c r="BT26" s="385">
        <v>2911333</v>
      </c>
      <c r="BU26" s="385"/>
      <c r="BV26" s="385"/>
      <c r="BW26" s="385"/>
      <c r="BX26" s="385">
        <v>4677124</v>
      </c>
      <c r="BY26" s="385"/>
      <c r="BZ26" s="385">
        <v>6191813</v>
      </c>
      <c r="CA26" s="385"/>
      <c r="CB26" s="385">
        <v>4760435</v>
      </c>
      <c r="CC26" s="385"/>
      <c r="CD26" s="385">
        <v>16242620</v>
      </c>
      <c r="CE26" s="401">
        <f t="shared" si="6"/>
        <v>0</v>
      </c>
      <c r="CF26" s="401">
        <f t="shared" si="7"/>
        <v>0</v>
      </c>
      <c r="CG26" s="401">
        <f t="shared" si="8"/>
        <v>36966825</v>
      </c>
      <c r="CH26" s="401">
        <f t="shared" si="9"/>
        <v>0</v>
      </c>
      <c r="CI26" s="401">
        <f t="shared" si="43"/>
        <v>36966825</v>
      </c>
      <c r="CJ26" s="401">
        <f t="shared" ref="CJ26:CJ54" si="48">+CK26+CM26+CO26+CQ26+CS26+CU26+CW26+CY26+DA26+DC26+DE26+DG26</f>
        <v>0</v>
      </c>
      <c r="CK26" s="401"/>
      <c r="CL26" s="401"/>
      <c r="CM26" s="401"/>
      <c r="CN26" s="401"/>
      <c r="CO26" s="401"/>
      <c r="CP26" s="401"/>
      <c r="CQ26" s="401"/>
      <c r="CR26" s="401"/>
      <c r="CS26" s="401"/>
      <c r="CT26" s="401"/>
      <c r="CU26" s="401"/>
      <c r="CV26" s="401"/>
      <c r="CW26" s="401"/>
      <c r="CX26" s="401"/>
      <c r="CY26" s="401"/>
      <c r="CZ26" s="401"/>
      <c r="DA26" s="401"/>
      <c r="DB26" s="401"/>
      <c r="DC26" s="401"/>
      <c r="DD26" s="401"/>
      <c r="DE26" s="401"/>
      <c r="DF26" s="401"/>
      <c r="DG26" s="401"/>
      <c r="DH26" s="401"/>
      <c r="DI26" s="401">
        <f t="shared" si="10"/>
        <v>0</v>
      </c>
      <c r="DJ26" s="401">
        <f t="shared" si="44"/>
        <v>16242620</v>
      </c>
      <c r="DK26" s="401">
        <f t="shared" si="45"/>
        <v>0</v>
      </c>
      <c r="DL26" s="401">
        <f>CD26+CM26+CO26+CQ26+CS26+CU26+CW26+CY26+DA26+DC26+DE26+DG26</f>
        <v>16242620</v>
      </c>
      <c r="DM26" s="401">
        <f>CL26+CN26+CP26+CR26</f>
        <v>0</v>
      </c>
      <c r="DN26" s="401"/>
      <c r="DO26" s="385"/>
      <c r="DP26" s="385"/>
      <c r="DQ26" s="385"/>
      <c r="DR26" s="385"/>
      <c r="DS26" s="385"/>
      <c r="DT26" s="385"/>
      <c r="DU26" s="385"/>
      <c r="DV26" s="385"/>
      <c r="DW26" s="385"/>
      <c r="DX26" s="385"/>
      <c r="DY26" s="385"/>
      <c r="DZ26" s="385"/>
      <c r="EA26" s="385"/>
      <c r="EB26" s="385"/>
      <c r="EC26" s="385"/>
      <c r="ED26" s="385"/>
      <c r="EE26" s="385"/>
      <c r="EF26" s="385"/>
      <c r="EG26" s="385"/>
      <c r="EH26" s="385"/>
      <c r="EI26" s="385"/>
      <c r="EJ26" s="385"/>
      <c r="EK26" s="385"/>
      <c r="EL26" s="385"/>
      <c r="EM26" s="387">
        <f>EI26+EG26+EE26+EC26+EA26+DY26+DW26+DU26+DS26+DQ26+DH26+EK26</f>
        <v>0</v>
      </c>
      <c r="EN26" s="404">
        <f t="shared" si="46"/>
        <v>0</v>
      </c>
      <c r="EO26" s="404">
        <f t="shared" si="47"/>
        <v>0</v>
      </c>
      <c r="EP26" s="412">
        <f>DH26+DQ26+DS26+DU26+DW26+DY26+EA26+EC26+EE26+EG26+EI26+EK26</f>
        <v>0</v>
      </c>
      <c r="EQ26" s="404">
        <f>DP26+DR26+DT26+DV26</f>
        <v>0</v>
      </c>
      <c r="ER26" s="282" t="e">
        <f t="shared" si="13"/>
        <v>#DIV/0!</v>
      </c>
      <c r="ES26" s="281" t="e">
        <f t="shared" si="14"/>
        <v>#DIV/0!</v>
      </c>
      <c r="ET26" s="281" t="e">
        <f t="shared" si="15"/>
        <v>#DIV/0!</v>
      </c>
      <c r="EU26" s="281">
        <f t="shared" si="16"/>
        <v>1.355849397313748</v>
      </c>
      <c r="EV26" s="281" t="e">
        <f t="shared" si="17"/>
        <v>#DIV/0!</v>
      </c>
      <c r="EW26" s="527"/>
      <c r="EX26" s="524"/>
      <c r="EY26" s="524"/>
      <c r="EZ26" s="527"/>
      <c r="FA26" s="521"/>
    </row>
    <row r="27" spans="1:158" s="138" customFormat="1" ht="12.75" customHeight="1" x14ac:dyDescent="0.25">
      <c r="A27" s="577"/>
      <c r="B27" s="578"/>
      <c r="C27" s="579"/>
      <c r="D27" s="579"/>
      <c r="E27" s="577"/>
      <c r="F27" s="359" t="s">
        <v>42</v>
      </c>
      <c r="G27" s="394">
        <f t="shared" si="19"/>
        <v>0</v>
      </c>
      <c r="H27" s="387">
        <v>0</v>
      </c>
      <c r="I27" s="387"/>
      <c r="J27" s="387"/>
      <c r="K27" s="387">
        <v>0</v>
      </c>
      <c r="L27" s="387">
        <v>0</v>
      </c>
      <c r="M27" s="387">
        <v>0</v>
      </c>
      <c r="N27" s="387">
        <v>0</v>
      </c>
      <c r="O27" s="387">
        <v>0</v>
      </c>
      <c r="P27" s="387">
        <v>0</v>
      </c>
      <c r="Q27" s="387">
        <v>0</v>
      </c>
      <c r="R27" s="387">
        <v>0</v>
      </c>
      <c r="S27" s="387">
        <v>0</v>
      </c>
      <c r="T27" s="387">
        <v>0</v>
      </c>
      <c r="U27" s="387">
        <v>0</v>
      </c>
      <c r="V27" s="387">
        <v>0</v>
      </c>
      <c r="W27" s="388"/>
      <c r="X27" s="388"/>
      <c r="Y27" s="388"/>
      <c r="Z27" s="387">
        <v>0</v>
      </c>
      <c r="AA27" s="387">
        <v>0</v>
      </c>
      <c r="AB27" s="387">
        <v>0</v>
      </c>
      <c r="AC27" s="387">
        <v>0</v>
      </c>
      <c r="AD27" s="387">
        <v>0</v>
      </c>
      <c r="AE27" s="387">
        <v>0</v>
      </c>
      <c r="AF27" s="387">
        <v>0</v>
      </c>
      <c r="AG27" s="387">
        <v>0</v>
      </c>
      <c r="AH27" s="388">
        <v>0</v>
      </c>
      <c r="AI27" s="387">
        <f>+AG27</f>
        <v>0</v>
      </c>
      <c r="AJ27" s="387">
        <v>0</v>
      </c>
      <c r="AK27" s="388">
        <v>0</v>
      </c>
      <c r="AL27" s="387">
        <v>0</v>
      </c>
      <c r="AM27" s="388">
        <v>0</v>
      </c>
      <c r="AN27" s="387">
        <v>0</v>
      </c>
      <c r="AO27" s="387">
        <v>0</v>
      </c>
      <c r="AP27" s="387">
        <v>0</v>
      </c>
      <c r="AQ27" s="387">
        <v>0</v>
      </c>
      <c r="AR27" s="387">
        <v>0</v>
      </c>
      <c r="AS27" s="387">
        <v>0</v>
      </c>
      <c r="AT27" s="387">
        <v>0</v>
      </c>
      <c r="AU27" s="387">
        <v>0</v>
      </c>
      <c r="AV27" s="387">
        <v>0</v>
      </c>
      <c r="AW27" s="387">
        <v>0</v>
      </c>
      <c r="AX27" s="386">
        <v>0</v>
      </c>
      <c r="AY27" s="387">
        <v>0</v>
      </c>
      <c r="AZ27" s="386"/>
      <c r="BA27" s="387">
        <f t="shared" si="1"/>
        <v>0</v>
      </c>
      <c r="BB27" s="387">
        <f t="shared" si="2"/>
        <v>0</v>
      </c>
      <c r="BC27" s="387">
        <f t="shared" si="3"/>
        <v>0</v>
      </c>
      <c r="BD27" s="387">
        <f t="shared" si="4"/>
        <v>0</v>
      </c>
      <c r="BE27" s="387">
        <f t="shared" si="5"/>
        <v>0</v>
      </c>
      <c r="BF27" s="387">
        <v>0</v>
      </c>
      <c r="BG27" s="387">
        <v>0</v>
      </c>
      <c r="BH27" s="387">
        <v>0</v>
      </c>
      <c r="BI27" s="387">
        <v>0</v>
      </c>
      <c r="BJ27" s="387">
        <v>0</v>
      </c>
      <c r="BK27" s="387">
        <v>0</v>
      </c>
      <c r="BL27" s="387">
        <v>0</v>
      </c>
      <c r="BM27" s="387">
        <v>0</v>
      </c>
      <c r="BN27" s="388">
        <v>0</v>
      </c>
      <c r="BO27" s="388">
        <v>0</v>
      </c>
      <c r="BP27" s="388">
        <v>0</v>
      </c>
      <c r="BQ27" s="388">
        <v>0</v>
      </c>
      <c r="BR27" s="388">
        <v>0</v>
      </c>
      <c r="BS27" s="388">
        <v>0</v>
      </c>
      <c r="BT27" s="388">
        <v>0</v>
      </c>
      <c r="BU27" s="388">
        <v>0</v>
      </c>
      <c r="BV27" s="388">
        <v>0</v>
      </c>
      <c r="BW27" s="388">
        <v>0</v>
      </c>
      <c r="BX27" s="388">
        <v>0</v>
      </c>
      <c r="BY27" s="388">
        <v>0</v>
      </c>
      <c r="BZ27" s="388">
        <v>0</v>
      </c>
      <c r="CA27" s="388">
        <v>0</v>
      </c>
      <c r="CB27" s="388">
        <v>0</v>
      </c>
      <c r="CC27" s="388">
        <v>0</v>
      </c>
      <c r="CD27" s="388">
        <v>0</v>
      </c>
      <c r="CE27" s="387">
        <f t="shared" si="6"/>
        <v>0</v>
      </c>
      <c r="CF27" s="387">
        <f t="shared" si="7"/>
        <v>0</v>
      </c>
      <c r="CG27" s="387">
        <f t="shared" si="8"/>
        <v>0</v>
      </c>
      <c r="CH27" s="387">
        <f t="shared" si="9"/>
        <v>0</v>
      </c>
      <c r="CI27" s="387">
        <f t="shared" si="43"/>
        <v>0</v>
      </c>
      <c r="CJ27" s="387">
        <f t="shared" si="48"/>
        <v>0</v>
      </c>
      <c r="CK27" s="387">
        <v>0</v>
      </c>
      <c r="CL27" s="387">
        <v>0</v>
      </c>
      <c r="CM27" s="387">
        <v>0</v>
      </c>
      <c r="CN27" s="387">
        <v>0</v>
      </c>
      <c r="CO27" s="387">
        <v>0</v>
      </c>
      <c r="CP27" s="387">
        <v>0</v>
      </c>
      <c r="CQ27" s="387">
        <v>0</v>
      </c>
      <c r="CR27" s="387">
        <v>0</v>
      </c>
      <c r="CS27" s="387">
        <v>0</v>
      </c>
      <c r="CT27" s="387">
        <v>0</v>
      </c>
      <c r="CU27" s="387">
        <v>0</v>
      </c>
      <c r="CV27" s="387">
        <v>0</v>
      </c>
      <c r="CW27" s="387">
        <v>0</v>
      </c>
      <c r="CX27" s="387">
        <v>0</v>
      </c>
      <c r="CY27" s="387">
        <v>0</v>
      </c>
      <c r="CZ27" s="387">
        <v>0</v>
      </c>
      <c r="DA27" s="387">
        <v>0</v>
      </c>
      <c r="DB27" s="387">
        <v>0</v>
      </c>
      <c r="DC27" s="387">
        <v>0</v>
      </c>
      <c r="DD27" s="387">
        <v>0</v>
      </c>
      <c r="DE27" s="387">
        <v>0</v>
      </c>
      <c r="DF27" s="387">
        <v>0</v>
      </c>
      <c r="DG27" s="387">
        <v>0</v>
      </c>
      <c r="DH27" s="387">
        <v>0</v>
      </c>
      <c r="DI27" s="387">
        <f t="shared" si="10"/>
        <v>0</v>
      </c>
      <c r="DJ27" s="387">
        <f t="shared" si="44"/>
        <v>0</v>
      </c>
      <c r="DK27" s="387">
        <f t="shared" si="45"/>
        <v>0</v>
      </c>
      <c r="DL27" s="387">
        <f>CD27+CM27+CO27+CQ27+CS27+CU27+CW27+CY27+DA27+DC27+DE27+DG27</f>
        <v>0</v>
      </c>
      <c r="DM27" s="387">
        <f>CL27+CN27+CP27+CR27</f>
        <v>0</v>
      </c>
      <c r="DN27" s="387">
        <v>0</v>
      </c>
      <c r="DO27" s="388">
        <v>0</v>
      </c>
      <c r="DP27" s="388">
        <v>0</v>
      </c>
      <c r="DQ27" s="388">
        <v>0</v>
      </c>
      <c r="DR27" s="388">
        <v>0</v>
      </c>
      <c r="DS27" s="388">
        <v>0</v>
      </c>
      <c r="DT27" s="388">
        <v>0</v>
      </c>
      <c r="DU27" s="388">
        <v>0</v>
      </c>
      <c r="DV27" s="388">
        <v>0</v>
      </c>
      <c r="DW27" s="388">
        <v>0</v>
      </c>
      <c r="DX27" s="388">
        <v>0</v>
      </c>
      <c r="DY27" s="388">
        <v>0</v>
      </c>
      <c r="DZ27" s="388">
        <v>0</v>
      </c>
      <c r="EA27" s="388">
        <v>0</v>
      </c>
      <c r="EB27" s="388">
        <v>0</v>
      </c>
      <c r="EC27" s="388">
        <v>0</v>
      </c>
      <c r="ED27" s="388">
        <v>0</v>
      </c>
      <c r="EE27" s="388">
        <v>0</v>
      </c>
      <c r="EF27" s="388">
        <v>0</v>
      </c>
      <c r="EG27" s="388">
        <v>0</v>
      </c>
      <c r="EH27" s="388">
        <v>0</v>
      </c>
      <c r="EI27" s="388">
        <v>0</v>
      </c>
      <c r="EJ27" s="388">
        <v>0</v>
      </c>
      <c r="EK27" s="388">
        <v>0</v>
      </c>
      <c r="EL27" s="388">
        <v>0</v>
      </c>
      <c r="EM27" s="386">
        <f>EI27+EG27+EE27+EC27+EA27+DY27+DW27+DU27+DS27+DQ27+DH27+EK27</f>
        <v>0</v>
      </c>
      <c r="EN27" s="413">
        <f t="shared" si="46"/>
        <v>0</v>
      </c>
      <c r="EO27" s="413">
        <f t="shared" si="47"/>
        <v>0</v>
      </c>
      <c r="EP27" s="414">
        <f>DH27+DQ27+DS27+DU27+DW27+DY27+EA27+EC27+EE27+EG27+EI27+EK27</f>
        <v>0</v>
      </c>
      <c r="EQ27" s="386">
        <f>DP27+DR27+DT27+DV27</f>
        <v>0</v>
      </c>
      <c r="ER27" s="282" t="e">
        <f t="shared" si="13"/>
        <v>#DIV/0!</v>
      </c>
      <c r="ES27" s="281" t="e">
        <f t="shared" si="14"/>
        <v>#DIV/0!</v>
      </c>
      <c r="ET27" s="281" t="e">
        <f t="shared" si="15"/>
        <v>#DIV/0!</v>
      </c>
      <c r="EU27" s="281" t="e">
        <f t="shared" si="16"/>
        <v>#DIV/0!</v>
      </c>
      <c r="EV27" s="281" t="e">
        <f t="shared" si="17"/>
        <v>#DIV/0!</v>
      </c>
      <c r="EW27" s="527"/>
      <c r="EX27" s="524"/>
      <c r="EY27" s="524"/>
      <c r="EZ27" s="527"/>
      <c r="FA27" s="521"/>
    </row>
    <row r="28" spans="1:158" s="138" customFormat="1" ht="16.5" customHeight="1" x14ac:dyDescent="0.25">
      <c r="A28" s="577"/>
      <c r="B28" s="578"/>
      <c r="C28" s="579"/>
      <c r="D28" s="579"/>
      <c r="E28" s="577"/>
      <c r="F28" s="358" t="s">
        <v>4</v>
      </c>
      <c r="G28" s="390">
        <f>+AA28+BE28+CH28+CJ28+DN28</f>
        <v>20056707.949999999</v>
      </c>
      <c r="H28" s="401">
        <v>0</v>
      </c>
      <c r="I28" s="401"/>
      <c r="J28" s="401"/>
      <c r="K28" s="401">
        <v>0</v>
      </c>
      <c r="L28" s="401">
        <v>0</v>
      </c>
      <c r="M28" s="401">
        <v>0</v>
      </c>
      <c r="N28" s="401">
        <v>0</v>
      </c>
      <c r="O28" s="401">
        <v>0</v>
      </c>
      <c r="P28" s="401">
        <v>0</v>
      </c>
      <c r="Q28" s="401">
        <v>0</v>
      </c>
      <c r="R28" s="401">
        <v>0</v>
      </c>
      <c r="S28" s="401">
        <v>0</v>
      </c>
      <c r="T28" s="401">
        <v>0</v>
      </c>
      <c r="U28" s="401">
        <v>0</v>
      </c>
      <c r="V28" s="401">
        <v>0</v>
      </c>
      <c r="W28" s="401"/>
      <c r="X28" s="401"/>
      <c r="Y28" s="401"/>
      <c r="Z28" s="401">
        <v>0</v>
      </c>
      <c r="AA28" s="401">
        <v>0</v>
      </c>
      <c r="AB28" s="401">
        <v>931910.11699999997</v>
      </c>
      <c r="AC28" s="401">
        <v>0</v>
      </c>
      <c r="AD28" s="401">
        <v>0</v>
      </c>
      <c r="AE28" s="401">
        <v>0</v>
      </c>
      <c r="AF28" s="401">
        <v>0</v>
      </c>
      <c r="AG28" s="401">
        <v>0</v>
      </c>
      <c r="AH28" s="401">
        <v>0</v>
      </c>
      <c r="AI28" s="401">
        <v>0</v>
      </c>
      <c r="AJ28" s="401">
        <v>0</v>
      </c>
      <c r="AK28" s="401">
        <v>882353.04</v>
      </c>
      <c r="AL28" s="401">
        <v>882353</v>
      </c>
      <c r="AM28" s="401">
        <v>0</v>
      </c>
      <c r="AN28" s="401">
        <v>0</v>
      </c>
      <c r="AO28" s="401"/>
      <c r="AP28" s="401"/>
      <c r="AQ28" s="401"/>
      <c r="AR28" s="401"/>
      <c r="AS28" s="401"/>
      <c r="AT28" s="401"/>
      <c r="AU28" s="401"/>
      <c r="AV28" s="401"/>
      <c r="AW28" s="401"/>
      <c r="AX28" s="402"/>
      <c r="AY28" s="401"/>
      <c r="AZ28" s="401"/>
      <c r="BA28" s="401">
        <f t="shared" si="1"/>
        <v>882353.04</v>
      </c>
      <c r="BB28" s="401">
        <f t="shared" si="2"/>
        <v>882353.04</v>
      </c>
      <c r="BC28" s="401">
        <f t="shared" si="3"/>
        <v>882353</v>
      </c>
      <c r="BD28" s="401">
        <f t="shared" si="4"/>
        <v>882353.04</v>
      </c>
      <c r="BE28" s="401">
        <f t="shared" si="5"/>
        <v>882353</v>
      </c>
      <c r="BF28" s="401">
        <v>19042789.949999999</v>
      </c>
      <c r="BG28" s="401">
        <v>2032061.25</v>
      </c>
      <c r="BH28" s="401">
        <v>2046101</v>
      </c>
      <c r="BI28" s="401"/>
      <c r="BJ28" s="401">
        <v>0</v>
      </c>
      <c r="BK28" s="401"/>
      <c r="BL28" s="401">
        <v>391560</v>
      </c>
      <c r="BM28" s="401">
        <f>17010728.7+131565</f>
        <v>17142293.699999999</v>
      </c>
      <c r="BN28" s="409">
        <v>452015</v>
      </c>
      <c r="BO28" s="409"/>
      <c r="BP28" s="409">
        <v>15481532</v>
      </c>
      <c r="BQ28" s="409"/>
      <c r="BR28" s="409">
        <v>803147</v>
      </c>
      <c r="BS28" s="409"/>
      <c r="BT28" s="409"/>
      <c r="BU28" s="409"/>
      <c r="BV28" s="409"/>
      <c r="BW28" s="409"/>
      <c r="BX28" s="409"/>
      <c r="BY28" s="409"/>
      <c r="BZ28" s="409"/>
      <c r="CA28" s="409"/>
      <c r="CB28" s="409"/>
      <c r="CC28" s="409"/>
      <c r="CD28" s="409"/>
      <c r="CE28" s="401">
        <f t="shared" si="6"/>
        <v>19174354.949999999</v>
      </c>
      <c r="CF28" s="401">
        <f t="shared" si="7"/>
        <v>19174354.949999999</v>
      </c>
      <c r="CG28" s="401">
        <f t="shared" si="8"/>
        <v>19174355</v>
      </c>
      <c r="CH28" s="401">
        <f t="shared" si="9"/>
        <v>19174354.949999999</v>
      </c>
      <c r="CI28" s="401">
        <f t="shared" si="43"/>
        <v>19174355</v>
      </c>
      <c r="CJ28" s="401">
        <f t="shared" si="48"/>
        <v>0</v>
      </c>
      <c r="CK28" s="401"/>
      <c r="CL28" s="401"/>
      <c r="CM28" s="401"/>
      <c r="CN28" s="401"/>
      <c r="CO28" s="401"/>
      <c r="CP28" s="401"/>
      <c r="CQ28" s="401"/>
      <c r="CR28" s="401"/>
      <c r="CS28" s="401"/>
      <c r="CT28" s="401"/>
      <c r="CU28" s="401"/>
      <c r="CV28" s="401"/>
      <c r="CW28" s="401"/>
      <c r="CX28" s="401"/>
      <c r="CY28" s="401"/>
      <c r="CZ28" s="401"/>
      <c r="DA28" s="401"/>
      <c r="DB28" s="401"/>
      <c r="DC28" s="401"/>
      <c r="DD28" s="401"/>
      <c r="DE28" s="401"/>
      <c r="DF28" s="401"/>
      <c r="DG28" s="401"/>
      <c r="DH28" s="401"/>
      <c r="DI28" s="401">
        <f t="shared" si="10"/>
        <v>0</v>
      </c>
      <c r="DJ28" s="401">
        <f t="shared" si="44"/>
        <v>0</v>
      </c>
      <c r="DK28" s="401">
        <f t="shared" si="45"/>
        <v>0</v>
      </c>
      <c r="DL28" s="401">
        <f>CM28+CO28+CQ28+CS28+CU28+CW28+CY28+DA28+DC28+DE28+DG28+CD28</f>
        <v>0</v>
      </c>
      <c r="DM28" s="401">
        <f>CL28+CN28+CP28+CR28</f>
        <v>0</v>
      </c>
      <c r="DN28" s="401"/>
      <c r="DO28" s="409"/>
      <c r="DP28" s="409"/>
      <c r="DQ28" s="409"/>
      <c r="DR28" s="409"/>
      <c r="DS28" s="409"/>
      <c r="DT28" s="409"/>
      <c r="DU28" s="409"/>
      <c r="DV28" s="409"/>
      <c r="DW28" s="409"/>
      <c r="DX28" s="409"/>
      <c r="DY28" s="409"/>
      <c r="DZ28" s="409"/>
      <c r="EA28" s="409"/>
      <c r="EB28" s="409"/>
      <c r="EC28" s="409"/>
      <c r="ED28" s="409"/>
      <c r="EE28" s="409"/>
      <c r="EF28" s="409"/>
      <c r="EG28" s="409"/>
      <c r="EH28" s="409"/>
      <c r="EI28" s="409"/>
      <c r="EJ28" s="409"/>
      <c r="EK28" s="409"/>
      <c r="EL28" s="409"/>
      <c r="EM28" s="386">
        <f>EI28+EG28+EE28+EC28+EA28+DY28+DW28+DU28+DS28+DQ28+DH28+EK28</f>
        <v>0</v>
      </c>
      <c r="EN28" s="404">
        <f t="shared" si="46"/>
        <v>0</v>
      </c>
      <c r="EO28" s="404">
        <f t="shared" si="47"/>
        <v>0</v>
      </c>
      <c r="EP28" s="403">
        <f>DQ28+DS28+DU28+DW28+DY28+EA28+EC28+EE28+EG28+EI28+EK28+DH28</f>
        <v>0</v>
      </c>
      <c r="EQ28" s="404">
        <f>DP28+DR28+DT28+DV28</f>
        <v>0</v>
      </c>
      <c r="ER28" s="282" t="e">
        <f t="shared" si="13"/>
        <v>#DIV/0!</v>
      </c>
      <c r="ES28" s="281">
        <f t="shared" si="14"/>
        <v>1.0000000026076497</v>
      </c>
      <c r="ET28" s="281">
        <f t="shared" si="15"/>
        <v>1.0000000026076497</v>
      </c>
      <c r="EU28" s="281">
        <f t="shared" si="16"/>
        <v>1.0000000004985863</v>
      </c>
      <c r="EV28" s="281">
        <f t="shared" si="17"/>
        <v>1.0000000024929316</v>
      </c>
      <c r="EW28" s="527"/>
      <c r="EX28" s="524"/>
      <c r="EY28" s="524"/>
      <c r="EZ28" s="527"/>
      <c r="FA28" s="521"/>
    </row>
    <row r="29" spans="1:158" s="138" customFormat="1" ht="12.75" customHeight="1" thickBot="1" x14ac:dyDescent="0.3">
      <c r="A29" s="577"/>
      <c r="B29" s="578"/>
      <c r="C29" s="579"/>
      <c r="D29" s="579"/>
      <c r="E29" s="577"/>
      <c r="F29" s="359" t="s">
        <v>43</v>
      </c>
      <c r="G29" s="366">
        <f t="shared" si="19"/>
        <v>1201</v>
      </c>
      <c r="H29" s="440">
        <f>+H24</f>
        <v>66</v>
      </c>
      <c r="I29" s="441"/>
      <c r="J29" s="441"/>
      <c r="K29" s="441">
        <f t="shared" ref="K29:V29" si="49">+K24</f>
        <v>10</v>
      </c>
      <c r="L29" s="441">
        <f t="shared" si="49"/>
        <v>0</v>
      </c>
      <c r="M29" s="441">
        <f t="shared" si="49"/>
        <v>10</v>
      </c>
      <c r="N29" s="441">
        <f t="shared" si="49"/>
        <v>0</v>
      </c>
      <c r="O29" s="440">
        <f t="shared" si="49"/>
        <v>10</v>
      </c>
      <c r="P29" s="440">
        <f t="shared" si="49"/>
        <v>5</v>
      </c>
      <c r="Q29" s="440">
        <f t="shared" si="49"/>
        <v>10</v>
      </c>
      <c r="R29" s="440">
        <f t="shared" si="49"/>
        <v>36</v>
      </c>
      <c r="S29" s="440">
        <f t="shared" si="49"/>
        <v>10</v>
      </c>
      <c r="T29" s="440">
        <f t="shared" si="49"/>
        <v>36</v>
      </c>
      <c r="U29" s="440">
        <f t="shared" si="49"/>
        <v>66</v>
      </c>
      <c r="V29" s="440">
        <f t="shared" si="49"/>
        <v>66</v>
      </c>
      <c r="W29" s="428"/>
      <c r="X29" s="428"/>
      <c r="Y29" s="428"/>
      <c r="Z29" s="440">
        <f>+Z24</f>
        <v>66</v>
      </c>
      <c r="AA29" s="440">
        <f>+AA24</f>
        <v>66</v>
      </c>
      <c r="AB29" s="440">
        <f t="shared" ref="AB29:AZ29" si="50">+AB24</f>
        <v>190</v>
      </c>
      <c r="AC29" s="440">
        <f t="shared" si="50"/>
        <v>3</v>
      </c>
      <c r="AD29" s="440">
        <f t="shared" si="50"/>
        <v>3</v>
      </c>
      <c r="AE29" s="440">
        <f t="shared" si="50"/>
        <v>0</v>
      </c>
      <c r="AF29" s="440">
        <f t="shared" si="50"/>
        <v>0</v>
      </c>
      <c r="AG29" s="440">
        <f t="shared" si="50"/>
        <v>0</v>
      </c>
      <c r="AH29" s="440">
        <f t="shared" si="50"/>
        <v>0</v>
      </c>
      <c r="AI29" s="440">
        <f t="shared" si="50"/>
        <v>0</v>
      </c>
      <c r="AJ29" s="440">
        <f t="shared" si="50"/>
        <v>0</v>
      </c>
      <c r="AK29" s="440">
        <f t="shared" si="50"/>
        <v>8</v>
      </c>
      <c r="AL29" s="440">
        <v>2</v>
      </c>
      <c r="AM29" s="440">
        <f t="shared" si="50"/>
        <v>38</v>
      </c>
      <c r="AN29" s="440">
        <f t="shared" si="50"/>
        <v>23</v>
      </c>
      <c r="AO29" s="440">
        <f t="shared" si="50"/>
        <v>35</v>
      </c>
      <c r="AP29" s="440">
        <f t="shared" si="50"/>
        <v>51</v>
      </c>
      <c r="AQ29" s="440">
        <f t="shared" si="50"/>
        <v>35</v>
      </c>
      <c r="AR29" s="440">
        <f t="shared" si="50"/>
        <v>82</v>
      </c>
      <c r="AS29" s="440">
        <f t="shared" si="50"/>
        <v>35</v>
      </c>
      <c r="AT29" s="440">
        <f t="shared" si="50"/>
        <v>86</v>
      </c>
      <c r="AU29" s="440">
        <f t="shared" si="50"/>
        <v>230</v>
      </c>
      <c r="AV29" s="440">
        <f t="shared" si="50"/>
        <v>138</v>
      </c>
      <c r="AW29" s="440">
        <f t="shared" si="50"/>
        <v>88</v>
      </c>
      <c r="AX29" s="427">
        <f t="shared" si="50"/>
        <v>81</v>
      </c>
      <c r="AY29" s="440">
        <f t="shared" si="50"/>
        <v>9</v>
      </c>
      <c r="AZ29" s="440">
        <f t="shared" si="50"/>
        <v>9</v>
      </c>
      <c r="BA29" s="440">
        <f t="shared" si="1"/>
        <v>481</v>
      </c>
      <c r="BB29" s="440">
        <f t="shared" si="2"/>
        <v>481</v>
      </c>
      <c r="BC29" s="440">
        <f t="shared" si="3"/>
        <v>475</v>
      </c>
      <c r="BD29" s="440">
        <f t="shared" si="4"/>
        <v>481</v>
      </c>
      <c r="BE29" s="440">
        <f t="shared" si="5"/>
        <v>475</v>
      </c>
      <c r="BF29" s="440">
        <v>550</v>
      </c>
      <c r="BG29" s="440">
        <f t="shared" ref="BG29:CD29" si="51">+BG24</f>
        <v>0</v>
      </c>
      <c r="BH29" s="440">
        <f t="shared" si="51"/>
        <v>0</v>
      </c>
      <c r="BI29" s="440">
        <f t="shared" si="51"/>
        <v>20</v>
      </c>
      <c r="BJ29" s="440">
        <f t="shared" si="51"/>
        <v>25</v>
      </c>
      <c r="BK29" s="440">
        <f t="shared" si="51"/>
        <v>37</v>
      </c>
      <c r="BL29" s="440">
        <f t="shared" si="51"/>
        <v>163</v>
      </c>
      <c r="BM29" s="440">
        <f t="shared" si="51"/>
        <v>37</v>
      </c>
      <c r="BN29" s="440">
        <f t="shared" si="51"/>
        <v>97</v>
      </c>
      <c r="BO29" s="440">
        <f t="shared" si="51"/>
        <v>37</v>
      </c>
      <c r="BP29" s="440">
        <f t="shared" si="51"/>
        <v>110</v>
      </c>
      <c r="BQ29" s="440">
        <f t="shared" si="51"/>
        <v>37</v>
      </c>
      <c r="BR29" s="440">
        <f t="shared" si="51"/>
        <v>50</v>
      </c>
      <c r="BS29" s="440">
        <f t="shared" si="51"/>
        <v>37</v>
      </c>
      <c r="BT29" s="440">
        <f t="shared" si="51"/>
        <v>18</v>
      </c>
      <c r="BU29" s="440">
        <f t="shared" si="51"/>
        <v>37</v>
      </c>
      <c r="BV29" s="440">
        <f t="shared" si="51"/>
        <v>27</v>
      </c>
      <c r="BW29" s="440">
        <f t="shared" si="51"/>
        <v>37</v>
      </c>
      <c r="BX29" s="440">
        <f t="shared" si="51"/>
        <v>48</v>
      </c>
      <c r="BY29" s="440">
        <f t="shared" si="51"/>
        <v>37</v>
      </c>
      <c r="BZ29" s="440">
        <f t="shared" si="51"/>
        <v>12</v>
      </c>
      <c r="CA29" s="440">
        <f t="shared" si="51"/>
        <v>234</v>
      </c>
      <c r="CB29" s="440">
        <f t="shared" si="51"/>
        <v>0</v>
      </c>
      <c r="CC29" s="440">
        <f t="shared" si="51"/>
        <v>0</v>
      </c>
      <c r="CD29" s="427">
        <f t="shared" si="51"/>
        <v>0</v>
      </c>
      <c r="CE29" s="440">
        <f t="shared" si="6"/>
        <v>550</v>
      </c>
      <c r="CF29" s="440">
        <f t="shared" si="7"/>
        <v>550</v>
      </c>
      <c r="CG29" s="440">
        <f t="shared" si="8"/>
        <v>550</v>
      </c>
      <c r="CH29" s="440">
        <f t="shared" si="9"/>
        <v>550</v>
      </c>
      <c r="CI29" s="440">
        <f t="shared" si="43"/>
        <v>550</v>
      </c>
      <c r="CJ29" s="440">
        <f t="shared" si="48"/>
        <v>100</v>
      </c>
      <c r="CK29" s="440">
        <f t="shared" ref="CK29:DH29" si="52">+CK24</f>
        <v>0</v>
      </c>
      <c r="CL29" s="440">
        <f t="shared" si="52"/>
        <v>0</v>
      </c>
      <c r="CM29" s="440">
        <f t="shared" si="52"/>
        <v>0</v>
      </c>
      <c r="CN29" s="440">
        <f t="shared" si="52"/>
        <v>0</v>
      </c>
      <c r="CO29" s="440">
        <f t="shared" si="52"/>
        <v>12</v>
      </c>
      <c r="CP29" s="440">
        <f t="shared" si="52"/>
        <v>0</v>
      </c>
      <c r="CQ29" s="440">
        <f t="shared" si="52"/>
        <v>12</v>
      </c>
      <c r="CR29" s="440">
        <f t="shared" si="52"/>
        <v>0</v>
      </c>
      <c r="CS29" s="440">
        <f t="shared" si="52"/>
        <v>12</v>
      </c>
      <c r="CT29" s="440">
        <f t="shared" si="52"/>
        <v>0</v>
      </c>
      <c r="CU29" s="440">
        <f t="shared" si="52"/>
        <v>12</v>
      </c>
      <c r="CV29" s="440">
        <f t="shared" si="52"/>
        <v>0</v>
      </c>
      <c r="CW29" s="440">
        <f t="shared" si="52"/>
        <v>12</v>
      </c>
      <c r="CX29" s="440">
        <f t="shared" si="52"/>
        <v>0</v>
      </c>
      <c r="CY29" s="440">
        <f t="shared" si="52"/>
        <v>10</v>
      </c>
      <c r="CZ29" s="440">
        <f t="shared" si="52"/>
        <v>0</v>
      </c>
      <c r="DA29" s="440">
        <f t="shared" si="52"/>
        <v>10</v>
      </c>
      <c r="DB29" s="440">
        <f t="shared" si="52"/>
        <v>0</v>
      </c>
      <c r="DC29" s="440">
        <f t="shared" si="52"/>
        <v>10</v>
      </c>
      <c r="DD29" s="440">
        <f t="shared" si="52"/>
        <v>0</v>
      </c>
      <c r="DE29" s="440">
        <f t="shared" si="52"/>
        <v>10</v>
      </c>
      <c r="DF29" s="440">
        <f t="shared" si="52"/>
        <v>0</v>
      </c>
      <c r="DG29" s="440">
        <f t="shared" si="52"/>
        <v>0</v>
      </c>
      <c r="DH29" s="440">
        <f t="shared" si="52"/>
        <v>0</v>
      </c>
      <c r="DI29" s="440">
        <f t="shared" si="10"/>
        <v>100</v>
      </c>
      <c r="DJ29" s="440">
        <f t="shared" si="44"/>
        <v>24</v>
      </c>
      <c r="DK29" s="440">
        <f t="shared" si="45"/>
        <v>0</v>
      </c>
      <c r="DL29" s="440">
        <f>CM29+CO29+CQ29+CS29+CU29+CW29+CY29+DA29+DC29+DE29+DG29+CD29</f>
        <v>100</v>
      </c>
      <c r="DM29" s="440">
        <f>CN29+CP29+CR29+CL29</f>
        <v>0</v>
      </c>
      <c r="DN29" s="440">
        <f>+DN24</f>
        <v>10</v>
      </c>
      <c r="DO29" s="429"/>
      <c r="DP29" s="429"/>
      <c r="DQ29" s="429"/>
      <c r="DR29" s="429"/>
      <c r="DS29" s="429"/>
      <c r="DT29" s="429"/>
      <c r="DU29" s="429"/>
      <c r="DV29" s="429"/>
      <c r="DW29" s="429"/>
      <c r="DX29" s="429"/>
      <c r="DY29" s="429"/>
      <c r="DZ29" s="429"/>
      <c r="EA29" s="429"/>
      <c r="EB29" s="429"/>
      <c r="EC29" s="429"/>
      <c r="ED29" s="429"/>
      <c r="EE29" s="429"/>
      <c r="EF29" s="429"/>
      <c r="EG29" s="429"/>
      <c r="EH29" s="429"/>
      <c r="EI29" s="429"/>
      <c r="EJ29" s="429"/>
      <c r="EK29" s="429"/>
      <c r="EL29" s="429"/>
      <c r="EM29" s="427">
        <f>EI29+EG29+EE29+EC29+EA29+DY29+DW29+DU29+DS29+DQ29+DH29+EK29</f>
        <v>0</v>
      </c>
      <c r="EN29" s="442">
        <f t="shared" si="46"/>
        <v>0</v>
      </c>
      <c r="EO29" s="442">
        <f t="shared" si="47"/>
        <v>0</v>
      </c>
      <c r="EP29" s="443">
        <f>DQ29+DS29+DU29+DW29+DY29+EA29+EC29+EE29+EG29+EI29+EK29+DH29</f>
        <v>0</v>
      </c>
      <c r="EQ29" s="442">
        <f>DR29+DT29+DV29+DP29</f>
        <v>0</v>
      </c>
      <c r="ER29" s="433" t="e">
        <f t="shared" si="13"/>
        <v>#DIV/0!</v>
      </c>
      <c r="ES29" s="351">
        <f t="shared" si="14"/>
        <v>1</v>
      </c>
      <c r="ET29" s="351">
        <f t="shared" si="15"/>
        <v>1</v>
      </c>
      <c r="EU29" s="351">
        <f t="shared" si="16"/>
        <v>0.99453053783044665</v>
      </c>
      <c r="EV29" s="351">
        <f t="shared" si="17"/>
        <v>0.90840965861781853</v>
      </c>
      <c r="EW29" s="527"/>
      <c r="EX29" s="524"/>
      <c r="EY29" s="524"/>
      <c r="EZ29" s="527"/>
      <c r="FA29" s="521"/>
    </row>
    <row r="30" spans="1:158" s="138" customFormat="1" ht="19.5" customHeight="1" thickBot="1" x14ac:dyDescent="0.3">
      <c r="A30" s="577"/>
      <c r="B30" s="578"/>
      <c r="C30" s="579"/>
      <c r="D30" s="579"/>
      <c r="E30" s="577"/>
      <c r="F30" s="179" t="s">
        <v>45</v>
      </c>
      <c r="G30" s="360">
        <f>G25+G28</f>
        <v>673468299.95000005</v>
      </c>
      <c r="H30" s="434">
        <f>H25+H28</f>
        <v>100000000</v>
      </c>
      <c r="I30" s="434"/>
      <c r="J30" s="434"/>
      <c r="K30" s="434">
        <f t="shared" ref="K30:V30" si="53">K25+K28</f>
        <v>100000000</v>
      </c>
      <c r="L30" s="434">
        <f t="shared" si="53"/>
        <v>10000000</v>
      </c>
      <c r="M30" s="434">
        <f t="shared" si="53"/>
        <v>100000000</v>
      </c>
      <c r="N30" s="434">
        <f t="shared" si="53"/>
        <v>10000000</v>
      </c>
      <c r="O30" s="434">
        <f t="shared" si="53"/>
        <v>100000000</v>
      </c>
      <c r="P30" s="434">
        <f t="shared" si="53"/>
        <v>10000000</v>
      </c>
      <c r="Q30" s="434">
        <f t="shared" si="53"/>
        <v>100000000</v>
      </c>
      <c r="R30" s="434">
        <f t="shared" si="53"/>
        <v>10000000</v>
      </c>
      <c r="S30" s="434">
        <f t="shared" si="53"/>
        <v>100000000</v>
      </c>
      <c r="T30" s="434">
        <f t="shared" si="53"/>
        <v>91259925</v>
      </c>
      <c r="U30" s="434">
        <f t="shared" si="53"/>
        <v>91259925</v>
      </c>
      <c r="V30" s="434">
        <f t="shared" si="53"/>
        <v>91259925</v>
      </c>
      <c r="W30" s="434"/>
      <c r="X30" s="434"/>
      <c r="Y30" s="434"/>
      <c r="Z30" s="434">
        <f>Z25+Z28</f>
        <v>91259925</v>
      </c>
      <c r="AA30" s="434">
        <f>AA25+AA28</f>
        <v>91259925</v>
      </c>
      <c r="AB30" s="434">
        <f t="shared" ref="AB30:AZ30" si="54">AB25+AB28</f>
        <v>230931910.11700001</v>
      </c>
      <c r="AC30" s="434">
        <f t="shared" si="54"/>
        <v>0</v>
      </c>
      <c r="AD30" s="434">
        <f t="shared" si="54"/>
        <v>0</v>
      </c>
      <c r="AE30" s="434">
        <f t="shared" si="54"/>
        <v>16042500</v>
      </c>
      <c r="AF30" s="434">
        <f t="shared" si="54"/>
        <v>16042500</v>
      </c>
      <c r="AG30" s="434">
        <f t="shared" si="54"/>
        <v>0</v>
      </c>
      <c r="AH30" s="434">
        <f t="shared" si="54"/>
        <v>0</v>
      </c>
      <c r="AI30" s="434">
        <f t="shared" si="54"/>
        <v>0</v>
      </c>
      <c r="AJ30" s="434">
        <f t="shared" si="54"/>
        <v>0</v>
      </c>
      <c r="AK30" s="434">
        <f t="shared" si="54"/>
        <v>882353.04</v>
      </c>
      <c r="AL30" s="434">
        <f t="shared" si="54"/>
        <v>882353</v>
      </c>
      <c r="AM30" s="434">
        <f t="shared" si="54"/>
        <v>5000000</v>
      </c>
      <c r="AN30" s="434">
        <f t="shared" si="54"/>
        <v>33957500</v>
      </c>
      <c r="AO30" s="434">
        <f>AO25+AO28</f>
        <v>28957500</v>
      </c>
      <c r="AP30" s="434">
        <f t="shared" si="54"/>
        <v>0</v>
      </c>
      <c r="AQ30" s="434">
        <f t="shared" si="54"/>
        <v>0</v>
      </c>
      <c r="AR30" s="434">
        <f t="shared" si="54"/>
        <v>0</v>
      </c>
      <c r="AS30" s="434">
        <f t="shared" si="54"/>
        <v>0</v>
      </c>
      <c r="AT30" s="434">
        <f t="shared" si="54"/>
        <v>0</v>
      </c>
      <c r="AU30" s="434">
        <f t="shared" si="54"/>
        <v>0</v>
      </c>
      <c r="AV30" s="434">
        <f t="shared" si="54"/>
        <v>0</v>
      </c>
      <c r="AW30" s="434">
        <f t="shared" si="54"/>
        <v>0</v>
      </c>
      <c r="AX30" s="435">
        <f t="shared" si="54"/>
        <v>0</v>
      </c>
      <c r="AY30" s="434">
        <f t="shared" si="54"/>
        <v>0</v>
      </c>
      <c r="AZ30" s="434">
        <f t="shared" si="54"/>
        <v>0</v>
      </c>
      <c r="BA30" s="434">
        <f t="shared" si="1"/>
        <v>50882353.039999999</v>
      </c>
      <c r="BB30" s="434">
        <f t="shared" si="2"/>
        <v>50882353.039999999</v>
      </c>
      <c r="BC30" s="434">
        <f t="shared" si="3"/>
        <v>50882353</v>
      </c>
      <c r="BD30" s="434">
        <f t="shared" si="4"/>
        <v>50882353.039999999</v>
      </c>
      <c r="BE30" s="434">
        <f t="shared" si="5"/>
        <v>50882353</v>
      </c>
      <c r="BF30" s="434">
        <v>120493789.95</v>
      </c>
      <c r="BG30" s="434">
        <f t="shared" ref="BG30:CD30" si="55">BG25+BG28</f>
        <v>65101728.25</v>
      </c>
      <c r="BH30" s="434">
        <f t="shared" si="55"/>
        <v>65115768</v>
      </c>
      <c r="BI30" s="434">
        <f t="shared" si="55"/>
        <v>0</v>
      </c>
      <c r="BJ30" s="434">
        <f t="shared" si="55"/>
        <v>0</v>
      </c>
      <c r="BK30" s="434">
        <f>BM25+BK28</f>
        <v>17024000</v>
      </c>
      <c r="BL30" s="434">
        <f>BL25+BL28</f>
        <v>391560</v>
      </c>
      <c r="BM30" s="434">
        <f>BM25+BM28</f>
        <v>34166293.700000003</v>
      </c>
      <c r="BN30" s="436">
        <f t="shared" si="55"/>
        <v>452015</v>
      </c>
      <c r="BO30" s="436">
        <f t="shared" si="55"/>
        <v>0</v>
      </c>
      <c r="BP30" s="436">
        <f t="shared" si="55"/>
        <v>15481532</v>
      </c>
      <c r="BQ30" s="436">
        <f t="shared" si="55"/>
        <v>0</v>
      </c>
      <c r="BR30" s="436">
        <f t="shared" si="55"/>
        <v>13803147</v>
      </c>
      <c r="BS30" s="436">
        <f t="shared" si="55"/>
        <v>0</v>
      </c>
      <c r="BT30" s="436">
        <f t="shared" si="55"/>
        <v>0</v>
      </c>
      <c r="BU30" s="436">
        <f t="shared" si="55"/>
        <v>0</v>
      </c>
      <c r="BV30" s="436">
        <f t="shared" si="55"/>
        <v>0</v>
      </c>
      <c r="BW30" s="436">
        <f t="shared" si="55"/>
        <v>-2938133</v>
      </c>
      <c r="BX30" s="436">
        <f t="shared" si="55"/>
        <v>0</v>
      </c>
      <c r="BY30" s="436">
        <f t="shared" si="55"/>
        <v>4333333</v>
      </c>
      <c r="BZ30" s="436">
        <f t="shared" si="55"/>
        <v>0</v>
      </c>
      <c r="CA30" s="436">
        <f t="shared" si="55"/>
        <v>0</v>
      </c>
      <c r="CB30" s="436">
        <f t="shared" si="55"/>
        <v>0</v>
      </c>
      <c r="CC30" s="436">
        <f t="shared" si="55"/>
        <v>-5419200</v>
      </c>
      <c r="CD30" s="436">
        <f t="shared" si="55"/>
        <v>0</v>
      </c>
      <c r="CE30" s="434">
        <f t="shared" si="6"/>
        <v>112268021.95</v>
      </c>
      <c r="CF30" s="434">
        <f t="shared" si="7"/>
        <v>112268021.95</v>
      </c>
      <c r="CG30" s="434">
        <f t="shared" si="8"/>
        <v>95244022</v>
      </c>
      <c r="CH30" s="434">
        <f t="shared" si="9"/>
        <v>112268021.95</v>
      </c>
      <c r="CI30" s="434">
        <f>+CI25+CI28</f>
        <v>95244022</v>
      </c>
      <c r="CJ30" s="434">
        <f t="shared" si="48"/>
        <v>286082011</v>
      </c>
      <c r="CK30" s="434">
        <f t="shared" ref="CK30:DH30" si="56">CK25+CK28</f>
        <v>28608202</v>
      </c>
      <c r="CL30" s="434">
        <f t="shared" si="56"/>
        <v>0</v>
      </c>
      <c r="CM30" s="434">
        <f t="shared" si="56"/>
        <v>28608201</v>
      </c>
      <c r="CN30" s="434">
        <f t="shared" si="56"/>
        <v>0</v>
      </c>
      <c r="CO30" s="434">
        <f t="shared" si="56"/>
        <v>0</v>
      </c>
      <c r="CP30" s="434">
        <f t="shared" si="56"/>
        <v>0</v>
      </c>
      <c r="CQ30" s="434">
        <f t="shared" si="56"/>
        <v>28608201</v>
      </c>
      <c r="CR30" s="434">
        <f t="shared" si="56"/>
        <v>0</v>
      </c>
      <c r="CS30" s="434">
        <f t="shared" si="56"/>
        <v>28608201</v>
      </c>
      <c r="CT30" s="434">
        <f t="shared" si="56"/>
        <v>0</v>
      </c>
      <c r="CU30" s="434">
        <f t="shared" si="56"/>
        <v>28608201</v>
      </c>
      <c r="CV30" s="434">
        <f t="shared" si="56"/>
        <v>0</v>
      </c>
      <c r="CW30" s="434">
        <f t="shared" si="56"/>
        <v>28608201</v>
      </c>
      <c r="CX30" s="434">
        <f t="shared" si="56"/>
        <v>0</v>
      </c>
      <c r="CY30" s="434">
        <f t="shared" si="56"/>
        <v>28608201</v>
      </c>
      <c r="CZ30" s="434">
        <f t="shared" si="56"/>
        <v>0</v>
      </c>
      <c r="DA30" s="434">
        <f t="shared" si="56"/>
        <v>28608201</v>
      </c>
      <c r="DB30" s="434">
        <f t="shared" si="56"/>
        <v>0</v>
      </c>
      <c r="DC30" s="434">
        <f t="shared" si="56"/>
        <v>28608201</v>
      </c>
      <c r="DD30" s="434">
        <f t="shared" si="56"/>
        <v>0</v>
      </c>
      <c r="DE30" s="434">
        <f t="shared" si="56"/>
        <v>28608201</v>
      </c>
      <c r="DF30" s="434">
        <f t="shared" si="56"/>
        <v>0</v>
      </c>
      <c r="DG30" s="434">
        <f t="shared" si="56"/>
        <v>0</v>
      </c>
      <c r="DH30" s="434">
        <f t="shared" si="56"/>
        <v>0</v>
      </c>
      <c r="DI30" s="434">
        <f t="shared" si="10"/>
        <v>286082011</v>
      </c>
      <c r="DJ30" s="434">
        <f>+DJ25+DJ28</f>
        <v>57216402</v>
      </c>
      <c r="DK30" s="434">
        <f>DK25+DK28</f>
        <v>0</v>
      </c>
      <c r="DL30" s="434">
        <f>+DL25+DL28</f>
        <v>257473809</v>
      </c>
      <c r="DM30" s="434">
        <f>+DM25+DM28</f>
        <v>0</v>
      </c>
      <c r="DN30" s="434">
        <f t="shared" ref="DN30:EL30" si="57">DN25+DN28</f>
        <v>150000000</v>
      </c>
      <c r="DO30" s="436">
        <f t="shared" si="57"/>
        <v>0</v>
      </c>
      <c r="DP30" s="436">
        <f t="shared" si="57"/>
        <v>0</v>
      </c>
      <c r="DQ30" s="436">
        <f t="shared" si="57"/>
        <v>0</v>
      </c>
      <c r="DR30" s="436">
        <f t="shared" si="57"/>
        <v>0</v>
      </c>
      <c r="DS30" s="436">
        <f t="shared" si="57"/>
        <v>0</v>
      </c>
      <c r="DT30" s="436">
        <f t="shared" si="57"/>
        <v>0</v>
      </c>
      <c r="DU30" s="436">
        <f t="shared" si="57"/>
        <v>0</v>
      </c>
      <c r="DV30" s="436">
        <f t="shared" si="57"/>
        <v>0</v>
      </c>
      <c r="DW30" s="436">
        <f t="shared" si="57"/>
        <v>0</v>
      </c>
      <c r="DX30" s="436">
        <f t="shared" si="57"/>
        <v>0</v>
      </c>
      <c r="DY30" s="436">
        <f t="shared" si="57"/>
        <v>0</v>
      </c>
      <c r="DZ30" s="436">
        <f t="shared" si="57"/>
        <v>0</v>
      </c>
      <c r="EA30" s="436">
        <f t="shared" si="57"/>
        <v>0</v>
      </c>
      <c r="EB30" s="436">
        <f t="shared" si="57"/>
        <v>0</v>
      </c>
      <c r="EC30" s="436">
        <f t="shared" si="57"/>
        <v>0</v>
      </c>
      <c r="ED30" s="436">
        <f t="shared" si="57"/>
        <v>0</v>
      </c>
      <c r="EE30" s="436">
        <f t="shared" si="57"/>
        <v>0</v>
      </c>
      <c r="EF30" s="436">
        <f t="shared" si="57"/>
        <v>0</v>
      </c>
      <c r="EG30" s="436">
        <f t="shared" si="57"/>
        <v>0</v>
      </c>
      <c r="EH30" s="436">
        <f t="shared" si="57"/>
        <v>0</v>
      </c>
      <c r="EI30" s="436">
        <f t="shared" si="57"/>
        <v>0</v>
      </c>
      <c r="EJ30" s="436">
        <f t="shared" si="57"/>
        <v>0</v>
      </c>
      <c r="EK30" s="436">
        <f t="shared" si="57"/>
        <v>0</v>
      </c>
      <c r="EL30" s="436">
        <f t="shared" si="57"/>
        <v>0</v>
      </c>
      <c r="EM30" s="437">
        <f>EK30+EI30+EG30+EE30+EC30+EA30+DY30+DW30+DU30+DS30+DQ30+DH30</f>
        <v>0</v>
      </c>
      <c r="EN30" s="438">
        <f>+EN25+EN28</f>
        <v>0</v>
      </c>
      <c r="EO30" s="438">
        <f>EO25+EO28</f>
        <v>0</v>
      </c>
      <c r="EP30" s="438">
        <f>+EP25+EP28</f>
        <v>0</v>
      </c>
      <c r="EQ30" s="438">
        <f>+EQ25+EQ28</f>
        <v>0</v>
      </c>
      <c r="ER30" s="439">
        <f t="shared" si="13"/>
        <v>0</v>
      </c>
      <c r="ES30" s="352">
        <f t="shared" si="14"/>
        <v>0.84836287613954886</v>
      </c>
      <c r="ET30" s="352">
        <f t="shared" si="15"/>
        <v>0.84836287613954886</v>
      </c>
      <c r="EU30" s="352">
        <f t="shared" si="16"/>
        <v>0.93308447028021602</v>
      </c>
      <c r="EV30" s="353">
        <f t="shared" si="17"/>
        <v>0.35248325721882401</v>
      </c>
      <c r="EW30" s="535"/>
      <c r="EX30" s="525"/>
      <c r="EY30" s="525"/>
      <c r="EZ30" s="528"/>
      <c r="FA30" s="522"/>
    </row>
    <row r="31" spans="1:158" s="138" customFormat="1" ht="12.75" customHeight="1" x14ac:dyDescent="0.25">
      <c r="A31" s="577"/>
      <c r="B31" s="578">
        <v>3</v>
      </c>
      <c r="C31" s="579" t="s">
        <v>288</v>
      </c>
      <c r="D31" s="579" t="s">
        <v>277</v>
      </c>
      <c r="E31" s="577">
        <v>162</v>
      </c>
      <c r="F31" s="368" t="s">
        <v>41</v>
      </c>
      <c r="G31" s="389">
        <f t="shared" si="19"/>
        <v>500</v>
      </c>
      <c r="H31" s="398">
        <v>66</v>
      </c>
      <c r="I31" s="398"/>
      <c r="J31" s="398"/>
      <c r="K31" s="398">
        <v>40</v>
      </c>
      <c r="L31" s="398">
        <v>0</v>
      </c>
      <c r="M31" s="398">
        <v>40</v>
      </c>
      <c r="N31" s="398">
        <v>0</v>
      </c>
      <c r="O31" s="398">
        <v>40</v>
      </c>
      <c r="P31" s="398">
        <v>0</v>
      </c>
      <c r="Q31" s="398">
        <v>40</v>
      </c>
      <c r="R31" s="398">
        <v>0</v>
      </c>
      <c r="S31" s="398">
        <f>+Q31</f>
        <v>40</v>
      </c>
      <c r="T31" s="398">
        <v>0</v>
      </c>
      <c r="U31" s="398">
        <v>66</v>
      </c>
      <c r="V31" s="398">
        <v>66</v>
      </c>
      <c r="W31" s="399"/>
      <c r="X31" s="399"/>
      <c r="Y31" s="399"/>
      <c r="Z31" s="398">
        <v>66</v>
      </c>
      <c r="AA31" s="398">
        <v>66</v>
      </c>
      <c r="AB31" s="398">
        <v>55</v>
      </c>
      <c r="AC31" s="397">
        <v>5</v>
      </c>
      <c r="AD31" s="398">
        <v>5</v>
      </c>
      <c r="AE31" s="398">
        <v>0</v>
      </c>
      <c r="AF31" s="398">
        <v>0</v>
      </c>
      <c r="AG31" s="398">
        <v>0</v>
      </c>
      <c r="AH31" s="397">
        <v>0</v>
      </c>
      <c r="AI31" s="397">
        <v>1</v>
      </c>
      <c r="AJ31" s="397">
        <v>1</v>
      </c>
      <c r="AK31" s="397">
        <v>14</v>
      </c>
      <c r="AL31" s="397">
        <v>14</v>
      </c>
      <c r="AM31" s="397">
        <v>4</v>
      </c>
      <c r="AN31" s="397">
        <v>27</v>
      </c>
      <c r="AO31" s="397">
        <v>4</v>
      </c>
      <c r="AP31" s="397">
        <v>28</v>
      </c>
      <c r="AQ31" s="397">
        <v>4</v>
      </c>
      <c r="AR31" s="397">
        <v>33</v>
      </c>
      <c r="AS31" s="397">
        <v>5</v>
      </c>
      <c r="AT31" s="397">
        <v>24</v>
      </c>
      <c r="AU31" s="397">
        <v>122</v>
      </c>
      <c r="AV31" s="397">
        <v>27</v>
      </c>
      <c r="AW31" s="397">
        <v>33</v>
      </c>
      <c r="AX31" s="397">
        <v>33</v>
      </c>
      <c r="AY31" s="397"/>
      <c r="AZ31" s="397">
        <v>0</v>
      </c>
      <c r="BA31" s="398">
        <f t="shared" si="1"/>
        <v>192</v>
      </c>
      <c r="BB31" s="398">
        <f t="shared" si="2"/>
        <v>192</v>
      </c>
      <c r="BC31" s="398">
        <f t="shared" si="3"/>
        <v>192</v>
      </c>
      <c r="BD31" s="398">
        <f t="shared" si="4"/>
        <v>192</v>
      </c>
      <c r="BE31" s="398">
        <f t="shared" si="5"/>
        <v>192</v>
      </c>
      <c r="BF31" s="398">
        <v>168</v>
      </c>
      <c r="BG31" s="397"/>
      <c r="BH31" s="397"/>
      <c r="BI31" s="397"/>
      <c r="BJ31" s="397">
        <v>18</v>
      </c>
      <c r="BK31" s="397">
        <v>42</v>
      </c>
      <c r="BL31" s="397">
        <v>26</v>
      </c>
      <c r="BM31" s="397"/>
      <c r="BN31" s="397">
        <v>18</v>
      </c>
      <c r="BO31" s="397"/>
      <c r="BP31" s="397">
        <v>15</v>
      </c>
      <c r="BQ31" s="397">
        <v>42</v>
      </c>
      <c r="BR31" s="397">
        <v>22</v>
      </c>
      <c r="BS31" s="397"/>
      <c r="BT31" s="397">
        <v>16</v>
      </c>
      <c r="BU31" s="397"/>
      <c r="BV31" s="397">
        <v>21</v>
      </c>
      <c r="BW31" s="397">
        <v>42</v>
      </c>
      <c r="BX31" s="397">
        <v>14</v>
      </c>
      <c r="BY31" s="397"/>
      <c r="BZ31" s="397">
        <v>19</v>
      </c>
      <c r="CA31" s="397">
        <v>42</v>
      </c>
      <c r="CB31" s="397">
        <v>0</v>
      </c>
      <c r="CC31" s="397"/>
      <c r="CD31" s="397"/>
      <c r="CE31" s="398">
        <f t="shared" si="6"/>
        <v>168</v>
      </c>
      <c r="CF31" s="398">
        <f t="shared" si="7"/>
        <v>168</v>
      </c>
      <c r="CG31" s="398">
        <f t="shared" si="8"/>
        <v>169</v>
      </c>
      <c r="CH31" s="398">
        <f t="shared" si="9"/>
        <v>168</v>
      </c>
      <c r="CI31" s="398">
        <f t="shared" ref="CI31:CI36" si="58">CG31</f>
        <v>169</v>
      </c>
      <c r="CJ31" s="398">
        <f t="shared" si="48"/>
        <v>52</v>
      </c>
      <c r="CK31" s="398"/>
      <c r="CL31" s="398"/>
      <c r="CM31" s="398"/>
      <c r="CN31" s="398"/>
      <c r="CO31" s="398">
        <v>5</v>
      </c>
      <c r="CP31" s="398"/>
      <c r="CQ31" s="398">
        <v>5</v>
      </c>
      <c r="CR31" s="398"/>
      <c r="CS31" s="398">
        <v>5</v>
      </c>
      <c r="CT31" s="398"/>
      <c r="CU31" s="398">
        <v>7</v>
      </c>
      <c r="CV31" s="398"/>
      <c r="CW31" s="398">
        <v>5</v>
      </c>
      <c r="CX31" s="398"/>
      <c r="CY31" s="398">
        <v>5</v>
      </c>
      <c r="CZ31" s="398"/>
      <c r="DA31" s="398">
        <v>5</v>
      </c>
      <c r="DB31" s="398"/>
      <c r="DC31" s="398">
        <v>5</v>
      </c>
      <c r="DD31" s="398"/>
      <c r="DE31" s="398">
        <v>5</v>
      </c>
      <c r="DF31" s="398"/>
      <c r="DG31" s="398">
        <v>5</v>
      </c>
      <c r="DH31" s="398"/>
      <c r="DI31" s="398">
        <f t="shared" si="10"/>
        <v>52</v>
      </c>
      <c r="DJ31" s="398">
        <f>CD31+CM31+CO31+CQ31</f>
        <v>10</v>
      </c>
      <c r="DK31" s="398">
        <f>CL31+CN31+CP31+CR31</f>
        <v>0</v>
      </c>
      <c r="DL31" s="398">
        <f>CM31+CO31+CQ31+CS31+CU31+CW31+CY31+DA31+DC31+DE31+DG31+CD31</f>
        <v>52</v>
      </c>
      <c r="DM31" s="398">
        <f>CL31+CN31+CP31+CR31</f>
        <v>0</v>
      </c>
      <c r="DN31" s="398">
        <v>22</v>
      </c>
      <c r="DO31" s="398"/>
      <c r="DP31" s="398"/>
      <c r="DQ31" s="398"/>
      <c r="DR31" s="398"/>
      <c r="DS31" s="398"/>
      <c r="DT31" s="398"/>
      <c r="DU31" s="398"/>
      <c r="DV31" s="398"/>
      <c r="DW31" s="398"/>
      <c r="DX31" s="398"/>
      <c r="DY31" s="398"/>
      <c r="DZ31" s="398"/>
      <c r="EA31" s="398"/>
      <c r="EB31" s="398"/>
      <c r="EC31" s="398"/>
      <c r="ED31" s="398"/>
      <c r="EE31" s="398"/>
      <c r="EF31" s="398"/>
      <c r="EG31" s="398"/>
      <c r="EH31" s="398"/>
      <c r="EI31" s="398"/>
      <c r="EJ31" s="398"/>
      <c r="EK31" s="398"/>
      <c r="EL31" s="398"/>
      <c r="EM31" s="398">
        <f>EK31+EI31+EG31+EE31+EC31+EA31+DY31+DW31+DU31+DS31+DQ31+DH31</f>
        <v>0</v>
      </c>
      <c r="EN31" s="398">
        <f>DH31+DQ31+DS31+DU31</f>
        <v>0</v>
      </c>
      <c r="EO31" s="397">
        <f>DP31+DR31+DT31+DV31</f>
        <v>0</v>
      </c>
      <c r="EP31" s="411">
        <f>DQ31+DS31+DU31+DW31+DY31+EA31+EC31+EE31+EG31+EI31+EK31+DH31</f>
        <v>0</v>
      </c>
      <c r="EQ31" s="397">
        <f>DP31+DR31+DT31+DV31</f>
        <v>0</v>
      </c>
      <c r="ER31" s="277" t="e">
        <f t="shared" si="13"/>
        <v>#DIV/0!</v>
      </c>
      <c r="ES31" s="206">
        <f t="shared" si="14"/>
        <v>1.0059523809523809</v>
      </c>
      <c r="ET31" s="206">
        <f t="shared" si="15"/>
        <v>1.0059523809523809</v>
      </c>
      <c r="EU31" s="206">
        <f t="shared" si="16"/>
        <v>1.0023474178403755</v>
      </c>
      <c r="EV31" s="206">
        <f t="shared" si="17"/>
        <v>0.85399999999999998</v>
      </c>
      <c r="EW31" s="526" t="s">
        <v>562</v>
      </c>
      <c r="EX31" s="523" t="s">
        <v>71</v>
      </c>
      <c r="EY31" s="523" t="s">
        <v>71</v>
      </c>
      <c r="EZ31" s="526" t="s">
        <v>508</v>
      </c>
      <c r="FA31" s="520" t="s">
        <v>438</v>
      </c>
    </row>
    <row r="32" spans="1:158" s="138" customFormat="1" ht="12.75" customHeight="1" x14ac:dyDescent="0.2">
      <c r="A32" s="577"/>
      <c r="B32" s="578"/>
      <c r="C32" s="579"/>
      <c r="D32" s="579"/>
      <c r="E32" s="577"/>
      <c r="F32" s="358" t="s">
        <v>3</v>
      </c>
      <c r="G32" s="390">
        <f>+AA32+BE32+CH32+CJ32+DN32</f>
        <v>3898456816</v>
      </c>
      <c r="H32" s="401">
        <v>610000000</v>
      </c>
      <c r="I32" s="401"/>
      <c r="J32" s="401"/>
      <c r="K32" s="401">
        <v>610000000</v>
      </c>
      <c r="L32" s="401">
        <v>0</v>
      </c>
      <c r="M32" s="401">
        <v>610000000</v>
      </c>
      <c r="N32" s="401">
        <v>0</v>
      </c>
      <c r="O32" s="401">
        <f>+K32</f>
        <v>610000000</v>
      </c>
      <c r="P32" s="401">
        <v>0</v>
      </c>
      <c r="Q32" s="401">
        <v>610000000</v>
      </c>
      <c r="R32" s="401">
        <v>0</v>
      </c>
      <c r="S32" s="401">
        <v>610000000</v>
      </c>
      <c r="T32" s="401">
        <f>39057670+300000000</f>
        <v>339057670</v>
      </c>
      <c r="U32" s="401">
        <v>525473670</v>
      </c>
      <c r="V32" s="401">
        <v>525473670</v>
      </c>
      <c r="W32" s="401"/>
      <c r="X32" s="401"/>
      <c r="Y32" s="401"/>
      <c r="Z32" s="401">
        <v>525473670</v>
      </c>
      <c r="AA32" s="401">
        <v>525473670</v>
      </c>
      <c r="AB32" s="401">
        <v>2236000000</v>
      </c>
      <c r="AC32" s="401">
        <v>0</v>
      </c>
      <c r="AD32" s="401">
        <v>0</v>
      </c>
      <c r="AE32" s="401">
        <v>16042500</v>
      </c>
      <c r="AF32" s="401">
        <v>16042500</v>
      </c>
      <c r="AG32" s="401">
        <v>114257000</v>
      </c>
      <c r="AH32" s="401">
        <v>114257000</v>
      </c>
      <c r="AI32" s="401">
        <v>423991000</v>
      </c>
      <c r="AJ32" s="401">
        <v>423991000</v>
      </c>
      <c r="AK32" s="401">
        <f>+AL32</f>
        <v>93208000</v>
      </c>
      <c r="AL32" s="401">
        <v>93208000</v>
      </c>
      <c r="AM32" s="401">
        <v>0</v>
      </c>
      <c r="AN32" s="401">
        <v>122957500</v>
      </c>
      <c r="AO32" s="401"/>
      <c r="AP32" s="401"/>
      <c r="AQ32" s="401"/>
      <c r="AR32" s="401"/>
      <c r="AS32" s="401"/>
      <c r="AT32" s="401"/>
      <c r="AU32" s="401">
        <v>131527033</v>
      </c>
      <c r="AV32" s="401"/>
      <c r="AW32" s="401"/>
      <c r="AX32" s="402"/>
      <c r="AY32" s="401"/>
      <c r="AZ32" s="401">
        <v>6445400</v>
      </c>
      <c r="BA32" s="401">
        <f t="shared" si="1"/>
        <v>779025533</v>
      </c>
      <c r="BB32" s="401">
        <f t="shared" si="2"/>
        <v>779025533</v>
      </c>
      <c r="BC32" s="401">
        <f t="shared" si="3"/>
        <v>776901400</v>
      </c>
      <c r="BD32" s="401">
        <f t="shared" si="4"/>
        <v>779025533</v>
      </c>
      <c r="BE32" s="401">
        <f>BC32</f>
        <v>776901400</v>
      </c>
      <c r="BF32" s="401">
        <v>960806900</v>
      </c>
      <c r="BG32" s="401">
        <v>769335000</v>
      </c>
      <c r="BH32" s="401">
        <v>769335000</v>
      </c>
      <c r="BI32" s="401"/>
      <c r="BJ32" s="401"/>
      <c r="BK32" s="401"/>
      <c r="BL32" s="401"/>
      <c r="BM32" s="401">
        <v>1128533</v>
      </c>
      <c r="BN32" s="385"/>
      <c r="BO32" s="385"/>
      <c r="BP32" s="385"/>
      <c r="BQ32" s="385">
        <v>180930420</v>
      </c>
      <c r="BR32" s="385">
        <v>1128533</v>
      </c>
      <c r="BS32" s="385"/>
      <c r="BT32" s="385"/>
      <c r="BU32" s="385"/>
      <c r="BV32" s="385"/>
      <c r="BW32" s="385">
        <v>-55438000</v>
      </c>
      <c r="BX32" s="385"/>
      <c r="BY32" s="385">
        <v>5918947</v>
      </c>
      <c r="BZ32" s="385"/>
      <c r="CA32" s="395">
        <v>3494000</v>
      </c>
      <c r="CB32" s="385"/>
      <c r="CC32" s="395">
        <v>2305846</v>
      </c>
      <c r="CD32" s="385">
        <v>133269081</v>
      </c>
      <c r="CE32" s="401">
        <f t="shared" si="6"/>
        <v>907674746</v>
      </c>
      <c r="CF32" s="401">
        <f t="shared" si="7"/>
        <v>907674746</v>
      </c>
      <c r="CG32" s="401">
        <f t="shared" si="8"/>
        <v>903732614</v>
      </c>
      <c r="CH32" s="401">
        <f t="shared" si="9"/>
        <v>907674746</v>
      </c>
      <c r="CI32" s="401">
        <f t="shared" si="58"/>
        <v>903732614</v>
      </c>
      <c r="CJ32" s="401">
        <f t="shared" si="48"/>
        <v>788407000</v>
      </c>
      <c r="CK32" s="401">
        <v>49707863</v>
      </c>
      <c r="CL32" s="401"/>
      <c r="CM32" s="401">
        <v>82077689</v>
      </c>
      <c r="CN32" s="401"/>
      <c r="CO32" s="401"/>
      <c r="CP32" s="401"/>
      <c r="CQ32" s="401">
        <v>82077681</v>
      </c>
      <c r="CR32" s="401"/>
      <c r="CS32" s="401">
        <v>82077681</v>
      </c>
      <c r="CT32" s="401"/>
      <c r="CU32" s="401">
        <v>82077681</v>
      </c>
      <c r="CV32" s="401"/>
      <c r="CW32" s="401">
        <v>82077681</v>
      </c>
      <c r="CX32" s="401"/>
      <c r="CY32" s="401">
        <v>82077681</v>
      </c>
      <c r="CZ32" s="401"/>
      <c r="DA32" s="401">
        <v>82077681</v>
      </c>
      <c r="DB32" s="401"/>
      <c r="DC32" s="401">
        <v>82077681</v>
      </c>
      <c r="DD32" s="401"/>
      <c r="DE32" s="401">
        <v>82077681</v>
      </c>
      <c r="DF32" s="401"/>
      <c r="DG32" s="401"/>
      <c r="DH32" s="401"/>
      <c r="DI32" s="401">
        <f t="shared" si="10"/>
        <v>788407000</v>
      </c>
      <c r="DJ32" s="401">
        <f>CD32+CM32+CO32+CQ32</f>
        <v>297424451</v>
      </c>
      <c r="DK32" s="401">
        <f>CL32+CN32+CP32+CR32</f>
        <v>0</v>
      </c>
      <c r="DL32" s="401">
        <f>CM32+CO32+CQ32+CS32+CU32+CW32+CY32+DA32+DC32+DE32+DG32+CD32</f>
        <v>871968218</v>
      </c>
      <c r="DM32" s="401">
        <f>CL32+CN32+CP32+CR32</f>
        <v>0</v>
      </c>
      <c r="DN32" s="401">
        <v>900000000</v>
      </c>
      <c r="DO32" s="385"/>
      <c r="DP32" s="385"/>
      <c r="DQ32" s="385"/>
      <c r="DR32" s="385"/>
      <c r="DS32" s="385"/>
      <c r="DT32" s="385"/>
      <c r="DU32" s="385"/>
      <c r="DV32" s="385"/>
      <c r="DW32" s="385"/>
      <c r="DX32" s="385"/>
      <c r="DY32" s="385"/>
      <c r="DZ32" s="385"/>
      <c r="EA32" s="385"/>
      <c r="EB32" s="385"/>
      <c r="EC32" s="385"/>
      <c r="ED32" s="385"/>
      <c r="EE32" s="385"/>
      <c r="EF32" s="385"/>
      <c r="EG32" s="385"/>
      <c r="EH32" s="385"/>
      <c r="EI32" s="385"/>
      <c r="EJ32" s="385"/>
      <c r="EK32" s="385"/>
      <c r="EL32" s="385"/>
      <c r="EM32" s="387">
        <f>EK32+EI32+EG32+EE32+EC32+EA32+DY32+DW32+DU32+DS32+DQ32+DH32</f>
        <v>0</v>
      </c>
      <c r="EN32" s="404">
        <f>DH32+DQ32+DS32+DU32</f>
        <v>0</v>
      </c>
      <c r="EO32" s="404">
        <f>DP32+DR32+DT32+DV32</f>
        <v>0</v>
      </c>
      <c r="EP32" s="412">
        <f>DQ32+DS32+DU32+DW32+DY32+EA32+EC32+EE32+EG32+EI32+EK32+DH32</f>
        <v>0</v>
      </c>
      <c r="EQ32" s="404">
        <f>DP32+DR32+DT32+DV32</f>
        <v>0</v>
      </c>
      <c r="ER32" s="282">
        <f t="shared" si="13"/>
        <v>57.796175893793425</v>
      </c>
      <c r="ES32" s="281">
        <f t="shared" si="14"/>
        <v>0.99565688919145057</v>
      </c>
      <c r="ET32" s="281">
        <f t="shared" si="15"/>
        <v>0.99565688919145057</v>
      </c>
      <c r="EU32" s="281">
        <f t="shared" si="16"/>
        <v>0.99725778119630137</v>
      </c>
      <c r="EV32" s="281">
        <f t="shared" si="17"/>
        <v>0.56589255393203775</v>
      </c>
      <c r="EW32" s="527"/>
      <c r="EX32" s="524"/>
      <c r="EY32" s="524"/>
      <c r="EZ32" s="527"/>
      <c r="FA32" s="521"/>
    </row>
    <row r="33" spans="1:157" s="138" customFormat="1" ht="12.75" customHeight="1" x14ac:dyDescent="0.25">
      <c r="A33" s="577"/>
      <c r="B33" s="578"/>
      <c r="C33" s="579"/>
      <c r="D33" s="579"/>
      <c r="E33" s="577"/>
      <c r="F33" s="356" t="s">
        <v>228</v>
      </c>
      <c r="G33" s="369"/>
      <c r="H33" s="401"/>
      <c r="I33" s="401"/>
      <c r="J33" s="401"/>
      <c r="K33" s="401"/>
      <c r="L33" s="401"/>
      <c r="M33" s="401"/>
      <c r="N33" s="401"/>
      <c r="O33" s="401"/>
      <c r="P33" s="401"/>
      <c r="Q33" s="401"/>
      <c r="R33" s="401"/>
      <c r="S33" s="401"/>
      <c r="T33" s="401"/>
      <c r="U33" s="401"/>
      <c r="V33" s="401"/>
      <c r="W33" s="401"/>
      <c r="X33" s="401"/>
      <c r="Y33" s="401"/>
      <c r="Z33" s="401"/>
      <c r="AA33" s="401"/>
      <c r="AB33" s="401"/>
      <c r="AC33" s="401">
        <v>0</v>
      </c>
      <c r="AD33" s="401">
        <v>0</v>
      </c>
      <c r="AE33" s="401">
        <v>0</v>
      </c>
      <c r="AF33" s="401">
        <v>0</v>
      </c>
      <c r="AG33" s="401">
        <v>0</v>
      </c>
      <c r="AH33" s="401">
        <v>0</v>
      </c>
      <c r="AI33" s="401">
        <v>2500000</v>
      </c>
      <c r="AJ33" s="401">
        <v>2500000</v>
      </c>
      <c r="AK33" s="401">
        <v>47026733</v>
      </c>
      <c r="AL33" s="401">
        <v>47026733</v>
      </c>
      <c r="AM33" s="401">
        <v>88781133</v>
      </c>
      <c r="AN33" s="401">
        <v>88781133</v>
      </c>
      <c r="AO33" s="401">
        <f>1236302252-1141800000</f>
        <v>94502252</v>
      </c>
      <c r="AP33" s="401">
        <v>82402000</v>
      </c>
      <c r="AQ33" s="401">
        <v>94502252</v>
      </c>
      <c r="AR33" s="401">
        <v>76925251</v>
      </c>
      <c r="AS33" s="401">
        <v>217459752</v>
      </c>
      <c r="AT33" s="401">
        <v>107283364</v>
      </c>
      <c r="AU33" s="401">
        <v>26277097</v>
      </c>
      <c r="AV33" s="401">
        <v>81099926.103711724</v>
      </c>
      <c r="AW33" s="401">
        <v>94502252</v>
      </c>
      <c r="AX33" s="405">
        <v>84129456</v>
      </c>
      <c r="AY33" s="401">
        <v>113474062</v>
      </c>
      <c r="AZ33" s="401">
        <v>91436668.299226046</v>
      </c>
      <c r="BA33" s="401">
        <f t="shared" si="1"/>
        <v>779025533</v>
      </c>
      <c r="BB33" s="401">
        <f t="shared" si="2"/>
        <v>779025533</v>
      </c>
      <c r="BC33" s="401">
        <f t="shared" si="3"/>
        <v>661584531.40293777</v>
      </c>
      <c r="BD33" s="401">
        <f t="shared" si="4"/>
        <v>779025533</v>
      </c>
      <c r="BE33" s="401">
        <f t="shared" si="5"/>
        <v>661584531.40293777</v>
      </c>
      <c r="BF33" s="401">
        <v>0</v>
      </c>
      <c r="BG33" s="401"/>
      <c r="BH33" s="401"/>
      <c r="BI33" s="401"/>
      <c r="BJ33" s="401"/>
      <c r="BK33" s="401"/>
      <c r="BL33" s="401">
        <v>49895267</v>
      </c>
      <c r="BM33" s="401"/>
      <c r="BN33" s="385">
        <v>51521000</v>
      </c>
      <c r="BO33" s="385"/>
      <c r="BP33" s="385">
        <v>51521000</v>
      </c>
      <c r="BQ33" s="385"/>
      <c r="BR33" s="385">
        <v>59970500</v>
      </c>
      <c r="BS33" s="385"/>
      <c r="BT33" s="385">
        <v>61732534</v>
      </c>
      <c r="BU33" s="385"/>
      <c r="BV33" s="385">
        <v>47742000</v>
      </c>
      <c r="BW33" s="385"/>
      <c r="BX33" s="385">
        <v>58251090</v>
      </c>
      <c r="BY33" s="385"/>
      <c r="BZ33" s="385">
        <v>62965600</v>
      </c>
      <c r="CA33" s="385"/>
      <c r="CB33" s="385">
        <v>49561369</v>
      </c>
      <c r="CC33" s="385"/>
      <c r="CD33" s="385">
        <v>111404145.61890042</v>
      </c>
      <c r="CE33" s="401">
        <f t="shared" si="6"/>
        <v>0</v>
      </c>
      <c r="CF33" s="401">
        <f t="shared" si="7"/>
        <v>0</v>
      </c>
      <c r="CG33" s="401">
        <f t="shared" si="8"/>
        <v>604564505.61890042</v>
      </c>
      <c r="CH33" s="401">
        <f t="shared" si="9"/>
        <v>0</v>
      </c>
      <c r="CI33" s="401">
        <f t="shared" si="58"/>
        <v>604564505.61890042</v>
      </c>
      <c r="CJ33" s="401">
        <f t="shared" si="48"/>
        <v>0</v>
      </c>
      <c r="CK33" s="401"/>
      <c r="CL33" s="401"/>
      <c r="CM33" s="401"/>
      <c r="CN33" s="401"/>
      <c r="CO33" s="401"/>
      <c r="CP33" s="401"/>
      <c r="CQ33" s="401"/>
      <c r="CR33" s="401"/>
      <c r="CS33" s="401"/>
      <c r="CT33" s="401"/>
      <c r="CU33" s="401"/>
      <c r="CV33" s="401"/>
      <c r="CW33" s="401"/>
      <c r="CX33" s="401"/>
      <c r="CY33" s="401"/>
      <c r="CZ33" s="401"/>
      <c r="DA33" s="401"/>
      <c r="DB33" s="401"/>
      <c r="DC33" s="401"/>
      <c r="DD33" s="401"/>
      <c r="DE33" s="401"/>
      <c r="DF33" s="401"/>
      <c r="DG33" s="401"/>
      <c r="DH33" s="401"/>
      <c r="DI33" s="401">
        <f t="shared" si="10"/>
        <v>0</v>
      </c>
      <c r="DJ33" s="401">
        <f>CD33+CM33+CO33+CQ33</f>
        <v>111404145.61890042</v>
      </c>
      <c r="DK33" s="401">
        <f>CL33+CN33+CP33+CR33</f>
        <v>0</v>
      </c>
      <c r="DL33" s="401">
        <f>CD33+CM33+CO33+CQ33+CS33+CU33+CW33+CY33+DA33+DC33+DE33+DG33</f>
        <v>111404145.61890042</v>
      </c>
      <c r="DM33" s="401">
        <f>CL33+CN33+CP33+CR33</f>
        <v>0</v>
      </c>
      <c r="DN33" s="401"/>
      <c r="DO33" s="385"/>
      <c r="DP33" s="385"/>
      <c r="DQ33" s="385"/>
      <c r="DR33" s="385"/>
      <c r="DS33" s="385"/>
      <c r="DT33" s="385"/>
      <c r="DU33" s="385"/>
      <c r="DV33" s="385"/>
      <c r="DW33" s="385"/>
      <c r="DX33" s="385"/>
      <c r="DY33" s="385"/>
      <c r="DZ33" s="385"/>
      <c r="EA33" s="385"/>
      <c r="EB33" s="385"/>
      <c r="EC33" s="385"/>
      <c r="ED33" s="385"/>
      <c r="EE33" s="385"/>
      <c r="EF33" s="385"/>
      <c r="EG33" s="385"/>
      <c r="EH33" s="385"/>
      <c r="EI33" s="385"/>
      <c r="EJ33" s="385"/>
      <c r="EK33" s="385"/>
      <c r="EL33" s="385"/>
      <c r="EM33" s="387">
        <f>EI33+EG33+EE33+EC33+EA33+DY33+DW33+DU33+DS33+DQ33+DH33+EK33</f>
        <v>0</v>
      </c>
      <c r="EN33" s="404">
        <f>DH33+DQ33+DS33+DU33</f>
        <v>0</v>
      </c>
      <c r="EO33" s="404">
        <f>DP33+DR33+DT33+DV33</f>
        <v>0</v>
      </c>
      <c r="EP33" s="415">
        <f>DH33+DQ33+DS33+DU33+DW33+DY33+EA33+EC33+EE33+EG33+EI33+EK33</f>
        <v>0</v>
      </c>
      <c r="EQ33" s="404">
        <f>DP33+DR33+DT33+DV33</f>
        <v>0</v>
      </c>
      <c r="ER33" s="282" t="e">
        <f t="shared" si="13"/>
        <v>#DIV/0!</v>
      </c>
      <c r="ES33" s="281" t="e">
        <f t="shared" si="14"/>
        <v>#DIV/0!</v>
      </c>
      <c r="ET33" s="281" t="e">
        <f t="shared" si="15"/>
        <v>#DIV/0!</v>
      </c>
      <c r="EU33" s="281">
        <f t="shared" si="16"/>
        <v>1.6252985086970675</v>
      </c>
      <c r="EV33" s="281" t="e">
        <f t="shared" si="17"/>
        <v>#DIV/0!</v>
      </c>
      <c r="EW33" s="527"/>
      <c r="EX33" s="524"/>
      <c r="EY33" s="524"/>
      <c r="EZ33" s="527"/>
      <c r="FA33" s="521"/>
    </row>
    <row r="34" spans="1:157" s="138" customFormat="1" ht="12.75" customHeight="1" x14ac:dyDescent="0.25">
      <c r="A34" s="577"/>
      <c r="B34" s="578"/>
      <c r="C34" s="579"/>
      <c r="D34" s="579"/>
      <c r="E34" s="577"/>
      <c r="F34" s="359" t="s">
        <v>42</v>
      </c>
      <c r="G34" s="394">
        <f t="shared" si="19"/>
        <v>0</v>
      </c>
      <c r="H34" s="388">
        <v>0</v>
      </c>
      <c r="I34" s="388"/>
      <c r="J34" s="388"/>
      <c r="K34" s="388">
        <v>0</v>
      </c>
      <c r="L34" s="388">
        <v>0</v>
      </c>
      <c r="M34" s="388">
        <v>0</v>
      </c>
      <c r="N34" s="388">
        <v>0</v>
      </c>
      <c r="O34" s="388">
        <v>0</v>
      </c>
      <c r="P34" s="388">
        <v>0</v>
      </c>
      <c r="Q34" s="388">
        <v>0</v>
      </c>
      <c r="R34" s="388">
        <v>0</v>
      </c>
      <c r="S34" s="388">
        <v>0</v>
      </c>
      <c r="T34" s="388">
        <v>0</v>
      </c>
      <c r="U34" s="388">
        <v>0</v>
      </c>
      <c r="V34" s="388">
        <v>0</v>
      </c>
      <c r="W34" s="388"/>
      <c r="X34" s="388"/>
      <c r="Y34" s="388"/>
      <c r="Z34" s="388">
        <v>0</v>
      </c>
      <c r="AA34" s="388">
        <v>0</v>
      </c>
      <c r="AB34" s="388">
        <v>0</v>
      </c>
      <c r="AC34" s="388">
        <v>0</v>
      </c>
      <c r="AD34" s="388">
        <v>0</v>
      </c>
      <c r="AE34" s="388">
        <v>0</v>
      </c>
      <c r="AF34" s="388">
        <v>0</v>
      </c>
      <c r="AG34" s="388">
        <v>0</v>
      </c>
      <c r="AH34" s="388">
        <v>0</v>
      </c>
      <c r="AI34" s="388">
        <v>0</v>
      </c>
      <c r="AJ34" s="387">
        <v>0</v>
      </c>
      <c r="AK34" s="388">
        <v>0</v>
      </c>
      <c r="AL34" s="387">
        <v>0</v>
      </c>
      <c r="AM34" s="388">
        <v>0</v>
      </c>
      <c r="AN34" s="387">
        <v>0</v>
      </c>
      <c r="AO34" s="387">
        <v>0</v>
      </c>
      <c r="AP34" s="387">
        <v>0</v>
      </c>
      <c r="AQ34" s="387">
        <v>0</v>
      </c>
      <c r="AR34" s="387">
        <v>0</v>
      </c>
      <c r="AS34" s="387">
        <v>0</v>
      </c>
      <c r="AT34" s="387">
        <v>0</v>
      </c>
      <c r="AU34" s="387">
        <v>0</v>
      </c>
      <c r="AV34" s="387">
        <v>0</v>
      </c>
      <c r="AW34" s="387">
        <v>0</v>
      </c>
      <c r="AX34" s="386">
        <v>0</v>
      </c>
      <c r="AY34" s="387">
        <v>0</v>
      </c>
      <c r="AZ34" s="386"/>
      <c r="BA34" s="388">
        <f t="shared" si="1"/>
        <v>0</v>
      </c>
      <c r="BB34" s="388">
        <f t="shared" si="2"/>
        <v>0</v>
      </c>
      <c r="BC34" s="388">
        <f t="shared" si="3"/>
        <v>0</v>
      </c>
      <c r="BD34" s="388">
        <f t="shared" si="4"/>
        <v>0</v>
      </c>
      <c r="BE34" s="388">
        <f t="shared" si="5"/>
        <v>0</v>
      </c>
      <c r="BF34" s="388">
        <v>0</v>
      </c>
      <c r="BG34" s="388">
        <v>0</v>
      </c>
      <c r="BH34" s="388">
        <v>0</v>
      </c>
      <c r="BI34" s="388">
        <v>0</v>
      </c>
      <c r="BJ34" s="388">
        <v>0</v>
      </c>
      <c r="BK34" s="388">
        <v>0</v>
      </c>
      <c r="BL34" s="388">
        <v>0</v>
      </c>
      <c r="BM34" s="388">
        <v>0</v>
      </c>
      <c r="BN34" s="388">
        <v>0</v>
      </c>
      <c r="BO34" s="388">
        <v>0</v>
      </c>
      <c r="BP34" s="388">
        <v>0</v>
      </c>
      <c r="BQ34" s="388">
        <v>0</v>
      </c>
      <c r="BR34" s="388">
        <v>0</v>
      </c>
      <c r="BS34" s="388">
        <v>0</v>
      </c>
      <c r="BT34" s="388">
        <v>0</v>
      </c>
      <c r="BU34" s="388">
        <v>0</v>
      </c>
      <c r="BV34" s="388">
        <v>0</v>
      </c>
      <c r="BW34" s="388">
        <v>0</v>
      </c>
      <c r="BX34" s="388">
        <v>0</v>
      </c>
      <c r="BY34" s="388">
        <v>0</v>
      </c>
      <c r="BZ34" s="388">
        <v>0</v>
      </c>
      <c r="CA34" s="388">
        <v>0</v>
      </c>
      <c r="CB34" s="388">
        <v>0</v>
      </c>
      <c r="CC34" s="388">
        <v>0</v>
      </c>
      <c r="CD34" s="388">
        <v>0</v>
      </c>
      <c r="CE34" s="388">
        <f t="shared" si="6"/>
        <v>0</v>
      </c>
      <c r="CF34" s="388">
        <f t="shared" si="7"/>
        <v>0</v>
      </c>
      <c r="CG34" s="388">
        <f t="shared" si="8"/>
        <v>0</v>
      </c>
      <c r="CH34" s="388">
        <f t="shared" si="9"/>
        <v>0</v>
      </c>
      <c r="CI34" s="388">
        <f t="shared" si="58"/>
        <v>0</v>
      </c>
      <c r="CJ34" s="388">
        <f t="shared" si="48"/>
        <v>0</v>
      </c>
      <c r="CK34" s="388">
        <v>0</v>
      </c>
      <c r="CL34" s="388">
        <v>0</v>
      </c>
      <c r="CM34" s="388">
        <v>0</v>
      </c>
      <c r="CN34" s="388">
        <v>0</v>
      </c>
      <c r="CO34" s="388">
        <v>0</v>
      </c>
      <c r="CP34" s="388">
        <v>0</v>
      </c>
      <c r="CQ34" s="388">
        <v>0</v>
      </c>
      <c r="CR34" s="388">
        <v>0</v>
      </c>
      <c r="CS34" s="388">
        <v>0</v>
      </c>
      <c r="CT34" s="388">
        <v>0</v>
      </c>
      <c r="CU34" s="388">
        <v>0</v>
      </c>
      <c r="CV34" s="388">
        <v>0</v>
      </c>
      <c r="CW34" s="388">
        <v>0</v>
      </c>
      <c r="CX34" s="388">
        <v>0</v>
      </c>
      <c r="CY34" s="388">
        <v>0</v>
      </c>
      <c r="CZ34" s="388">
        <v>0</v>
      </c>
      <c r="DA34" s="388">
        <v>0</v>
      </c>
      <c r="DB34" s="388">
        <v>0</v>
      </c>
      <c r="DC34" s="388">
        <v>0</v>
      </c>
      <c r="DD34" s="388">
        <v>0</v>
      </c>
      <c r="DE34" s="388">
        <v>0</v>
      </c>
      <c r="DF34" s="388">
        <v>0</v>
      </c>
      <c r="DG34" s="388">
        <v>0</v>
      </c>
      <c r="DH34" s="388">
        <v>0</v>
      </c>
      <c r="DI34" s="388">
        <f t="shared" si="10"/>
        <v>0</v>
      </c>
      <c r="DJ34" s="388">
        <v>0</v>
      </c>
      <c r="DK34" s="388">
        <v>0</v>
      </c>
      <c r="DL34" s="388">
        <f>CD34+CM34+CO34+CQ34+CS34+CU34+CW34+CY34+DA34+DC34+DE34+DG34</f>
        <v>0</v>
      </c>
      <c r="DM34" s="388">
        <v>0</v>
      </c>
      <c r="DN34" s="388">
        <v>0</v>
      </c>
      <c r="DO34" s="388">
        <v>0</v>
      </c>
      <c r="DP34" s="388">
        <v>0</v>
      </c>
      <c r="DQ34" s="388">
        <v>0</v>
      </c>
      <c r="DR34" s="388">
        <v>0</v>
      </c>
      <c r="DS34" s="388">
        <v>0</v>
      </c>
      <c r="DT34" s="388">
        <v>0</v>
      </c>
      <c r="DU34" s="388">
        <v>0</v>
      </c>
      <c r="DV34" s="388">
        <v>0</v>
      </c>
      <c r="DW34" s="388">
        <v>0</v>
      </c>
      <c r="DX34" s="388">
        <v>0</v>
      </c>
      <c r="DY34" s="388">
        <v>0</v>
      </c>
      <c r="DZ34" s="388">
        <v>0</v>
      </c>
      <c r="EA34" s="388">
        <v>0</v>
      </c>
      <c r="EB34" s="388">
        <v>0</v>
      </c>
      <c r="EC34" s="388">
        <v>0</v>
      </c>
      <c r="ED34" s="388">
        <v>0</v>
      </c>
      <c r="EE34" s="388">
        <v>0</v>
      </c>
      <c r="EF34" s="388">
        <v>0</v>
      </c>
      <c r="EG34" s="388">
        <v>0</v>
      </c>
      <c r="EH34" s="388">
        <v>0</v>
      </c>
      <c r="EI34" s="388">
        <v>0</v>
      </c>
      <c r="EJ34" s="388">
        <v>0</v>
      </c>
      <c r="EK34" s="388">
        <v>0</v>
      </c>
      <c r="EL34" s="388">
        <v>0</v>
      </c>
      <c r="EM34" s="386">
        <f>EI34+EG34+EE34+EC34+EA34+DY34+DW34+DU34+DS34+DQ34+DH34+EK34</f>
        <v>0</v>
      </c>
      <c r="EN34" s="413">
        <v>0</v>
      </c>
      <c r="EO34" s="413">
        <v>0</v>
      </c>
      <c r="EP34" s="414">
        <f>DH34+DQ34+DS34+DU34+DW34+DY34+EA34+EC34+EE34+EG34+EI34+EK34</f>
        <v>0</v>
      </c>
      <c r="EQ34" s="388">
        <v>0</v>
      </c>
      <c r="ER34" s="282" t="e">
        <f t="shared" si="13"/>
        <v>#DIV/0!</v>
      </c>
      <c r="ES34" s="281" t="e">
        <f t="shared" si="14"/>
        <v>#DIV/0!</v>
      </c>
      <c r="ET34" s="281" t="e">
        <f t="shared" si="15"/>
        <v>#DIV/0!</v>
      </c>
      <c r="EU34" s="281" t="e">
        <f t="shared" si="16"/>
        <v>#DIV/0!</v>
      </c>
      <c r="EV34" s="281" t="e">
        <f t="shared" si="17"/>
        <v>#DIV/0!</v>
      </c>
      <c r="EW34" s="527"/>
      <c r="EX34" s="524"/>
      <c r="EY34" s="524"/>
      <c r="EZ34" s="527"/>
      <c r="FA34" s="521"/>
    </row>
    <row r="35" spans="1:157" s="138" customFormat="1" ht="24" customHeight="1" x14ac:dyDescent="0.25">
      <c r="A35" s="577"/>
      <c r="B35" s="578"/>
      <c r="C35" s="579"/>
      <c r="D35" s="579"/>
      <c r="E35" s="577"/>
      <c r="F35" s="358" t="s">
        <v>4</v>
      </c>
      <c r="G35" s="390">
        <f>+AA35+BE35+CH35+CJ35+DN35</f>
        <v>327389709.01999998</v>
      </c>
      <c r="H35" s="401">
        <v>0</v>
      </c>
      <c r="I35" s="401"/>
      <c r="J35" s="401"/>
      <c r="K35" s="401">
        <v>0</v>
      </c>
      <c r="L35" s="401">
        <v>0</v>
      </c>
      <c r="M35" s="401">
        <v>0</v>
      </c>
      <c r="N35" s="401">
        <v>0</v>
      </c>
      <c r="O35" s="401">
        <v>0</v>
      </c>
      <c r="P35" s="401">
        <v>0</v>
      </c>
      <c r="Q35" s="401">
        <v>0</v>
      </c>
      <c r="R35" s="401">
        <v>0</v>
      </c>
      <c r="S35" s="401">
        <v>0</v>
      </c>
      <c r="T35" s="401">
        <v>0</v>
      </c>
      <c r="U35" s="401">
        <v>0</v>
      </c>
      <c r="V35" s="401">
        <v>0</v>
      </c>
      <c r="W35" s="401"/>
      <c r="X35" s="401"/>
      <c r="Y35" s="401"/>
      <c r="Z35" s="401">
        <v>0</v>
      </c>
      <c r="AA35" s="401">
        <v>0</v>
      </c>
      <c r="AB35" s="401">
        <v>213768941.13</v>
      </c>
      <c r="AC35" s="401">
        <v>0</v>
      </c>
      <c r="AD35" s="401">
        <v>0</v>
      </c>
      <c r="AE35" s="401">
        <v>16985086</v>
      </c>
      <c r="AF35" s="401">
        <v>16985086</v>
      </c>
      <c r="AG35" s="401">
        <v>74376847</v>
      </c>
      <c r="AH35" s="401">
        <v>74376847</v>
      </c>
      <c r="AI35" s="401">
        <v>23302000</v>
      </c>
      <c r="AJ35" s="401">
        <v>23302000</v>
      </c>
      <c r="AK35" s="401">
        <v>37354708</v>
      </c>
      <c r="AL35" s="401">
        <v>37354707.870000005</v>
      </c>
      <c r="AM35" s="401">
        <v>60125326.129999995</v>
      </c>
      <c r="AN35" s="401">
        <v>57478267</v>
      </c>
      <c r="AO35" s="401">
        <v>1624974</v>
      </c>
      <c r="AP35" s="401"/>
      <c r="AQ35" s="401"/>
      <c r="AR35" s="401">
        <v>4272033</v>
      </c>
      <c r="AS35" s="401"/>
      <c r="AT35" s="401"/>
      <c r="AU35" s="401"/>
      <c r="AV35" s="401"/>
      <c r="AW35" s="401"/>
      <c r="AX35" s="402"/>
      <c r="AY35" s="401"/>
      <c r="AZ35" s="401"/>
      <c r="BA35" s="401">
        <f>AC35+AE35+AG35+AI35+AK35+AM35+AO35+AQ35+AS35+AU35+AW35+AY35</f>
        <v>213768941.13</v>
      </c>
      <c r="BB35" s="401">
        <f t="shared" si="2"/>
        <v>213768941.13</v>
      </c>
      <c r="BC35" s="401">
        <f t="shared" si="3"/>
        <v>213768940.87</v>
      </c>
      <c r="BD35" s="401">
        <f t="shared" si="4"/>
        <v>213768941.13</v>
      </c>
      <c r="BE35" s="401">
        <f t="shared" si="5"/>
        <v>213768940.87</v>
      </c>
      <c r="BF35" s="401">
        <v>114015463.15000001</v>
      </c>
      <c r="BG35" s="401">
        <f>34315024.25+1696101</f>
        <v>36011125.25</v>
      </c>
      <c r="BH35" s="401">
        <v>34315024</v>
      </c>
      <c r="BI35" s="401">
        <f>17327767-1763467-327329</f>
        <v>15236971</v>
      </c>
      <c r="BJ35" s="401">
        <v>4586982</v>
      </c>
      <c r="BK35" s="401"/>
      <c r="BL35" s="401">
        <v>6395810</v>
      </c>
      <c r="BM35" s="401">
        <v>62372671.900000006</v>
      </c>
      <c r="BN35" s="409">
        <v>1636715</v>
      </c>
      <c r="BO35" s="409"/>
      <c r="BP35" s="409">
        <v>56057435</v>
      </c>
      <c r="BQ35" s="409"/>
      <c r="BR35" s="409">
        <v>4473135</v>
      </c>
      <c r="BS35" s="409"/>
      <c r="BT35" s="409">
        <v>1565000</v>
      </c>
      <c r="BU35" s="409"/>
      <c r="BV35" s="409">
        <v>1565000</v>
      </c>
      <c r="BW35" s="409"/>
      <c r="BX35" s="409"/>
      <c r="BY35" s="409"/>
      <c r="BZ35" s="409"/>
      <c r="CA35" s="409"/>
      <c r="CB35" s="409"/>
      <c r="CC35" s="409"/>
      <c r="CD35" s="409"/>
      <c r="CE35" s="401">
        <f t="shared" si="6"/>
        <v>113620768.15000001</v>
      </c>
      <c r="CF35" s="401">
        <f t="shared" si="7"/>
        <v>113620768.15000001</v>
      </c>
      <c r="CG35" s="401">
        <f t="shared" si="8"/>
        <v>110595101</v>
      </c>
      <c r="CH35" s="401">
        <f t="shared" si="9"/>
        <v>113620768.15000001</v>
      </c>
      <c r="CI35" s="401">
        <f t="shared" si="58"/>
        <v>110595101</v>
      </c>
      <c r="CJ35" s="401">
        <f t="shared" si="48"/>
        <v>0</v>
      </c>
      <c r="CK35" s="401"/>
      <c r="CL35" s="401"/>
      <c r="CM35" s="401"/>
      <c r="CN35" s="401"/>
      <c r="CO35" s="401"/>
      <c r="CP35" s="401"/>
      <c r="CQ35" s="401"/>
      <c r="CR35" s="401"/>
      <c r="CS35" s="401"/>
      <c r="CT35" s="401"/>
      <c r="CU35" s="401"/>
      <c r="CV35" s="401"/>
      <c r="CW35" s="401"/>
      <c r="CX35" s="401"/>
      <c r="CY35" s="401"/>
      <c r="CZ35" s="401"/>
      <c r="DA35" s="401"/>
      <c r="DB35" s="401"/>
      <c r="DC35" s="401"/>
      <c r="DD35" s="401"/>
      <c r="DE35" s="401"/>
      <c r="DF35" s="401"/>
      <c r="DG35" s="401"/>
      <c r="DH35" s="401"/>
      <c r="DI35" s="401">
        <f t="shared" si="10"/>
        <v>0</v>
      </c>
      <c r="DJ35" s="401">
        <f>CD35+CM35+CO35+CQ35</f>
        <v>0</v>
      </c>
      <c r="DK35" s="401">
        <f>CL35+CN35+CP35+CR35</f>
        <v>0</v>
      </c>
      <c r="DL35" s="401">
        <f>CM35+CO35+CQ35+CS35+CU35+CW35+CY35+DA35+DC35+DE35+DG35+CD35</f>
        <v>0</v>
      </c>
      <c r="DM35" s="401">
        <f>CL35+CN35+CP35+CR35</f>
        <v>0</v>
      </c>
      <c r="DN35" s="401"/>
      <c r="DO35" s="409"/>
      <c r="DP35" s="409"/>
      <c r="DQ35" s="409"/>
      <c r="DR35" s="409"/>
      <c r="DS35" s="409"/>
      <c r="DT35" s="409"/>
      <c r="DU35" s="409"/>
      <c r="DV35" s="409"/>
      <c r="DW35" s="409"/>
      <c r="DX35" s="409"/>
      <c r="DY35" s="409"/>
      <c r="DZ35" s="409"/>
      <c r="EA35" s="409"/>
      <c r="EB35" s="409"/>
      <c r="EC35" s="409"/>
      <c r="ED35" s="409"/>
      <c r="EE35" s="409"/>
      <c r="EF35" s="409"/>
      <c r="EG35" s="409"/>
      <c r="EH35" s="409"/>
      <c r="EI35" s="409"/>
      <c r="EJ35" s="409"/>
      <c r="EK35" s="409"/>
      <c r="EL35" s="409"/>
      <c r="EM35" s="386">
        <f>EI35+EG35+EE35+EC35+EA35+DY35+DW35+DU35+DS35+DQ35+DH35+EK35</f>
        <v>0</v>
      </c>
      <c r="EN35" s="404">
        <f>DH35+DQ35+DS35+DU35</f>
        <v>0</v>
      </c>
      <c r="EO35" s="404">
        <f>DP35+DR35+DT35+DV35</f>
        <v>0</v>
      </c>
      <c r="EP35" s="403">
        <f>DQ35+DS35+DU35+DW35+DY35+EA35+EC35+EE35+EG35+EI35+EK35+DH35</f>
        <v>0</v>
      </c>
      <c r="EQ35" s="404">
        <f>DP35+DR35+DT35+DV35</f>
        <v>0</v>
      </c>
      <c r="ER35" s="282" t="e">
        <f t="shared" si="13"/>
        <v>#DIV/0!</v>
      </c>
      <c r="ES35" s="281">
        <f t="shared" si="14"/>
        <v>0.9733704744364553</v>
      </c>
      <c r="ET35" s="281">
        <f t="shared" si="15"/>
        <v>0.9733704744364553</v>
      </c>
      <c r="EU35" s="281">
        <f t="shared" si="16"/>
        <v>0.99075820856845487</v>
      </c>
      <c r="EV35" s="281">
        <f t="shared" si="17"/>
        <v>0.99075820935527592</v>
      </c>
      <c r="EW35" s="527"/>
      <c r="EX35" s="524"/>
      <c r="EY35" s="524"/>
      <c r="EZ35" s="527"/>
      <c r="FA35" s="521"/>
    </row>
    <row r="36" spans="1:157" s="138" customFormat="1" ht="12.75" customHeight="1" thickBot="1" x14ac:dyDescent="0.3">
      <c r="A36" s="577"/>
      <c r="B36" s="578"/>
      <c r="C36" s="579"/>
      <c r="D36" s="579"/>
      <c r="E36" s="577"/>
      <c r="F36" s="359" t="s">
        <v>43</v>
      </c>
      <c r="G36" s="426">
        <f t="shared" si="19"/>
        <v>500</v>
      </c>
      <c r="H36" s="427">
        <f>+H31</f>
        <v>66</v>
      </c>
      <c r="I36" s="427"/>
      <c r="J36" s="427"/>
      <c r="K36" s="427">
        <f t="shared" ref="K36:T36" si="59">+K31</f>
        <v>40</v>
      </c>
      <c r="L36" s="427">
        <f t="shared" si="59"/>
        <v>0</v>
      </c>
      <c r="M36" s="427">
        <f t="shared" si="59"/>
        <v>40</v>
      </c>
      <c r="N36" s="427">
        <f t="shared" si="59"/>
        <v>0</v>
      </c>
      <c r="O36" s="427">
        <f t="shared" si="59"/>
        <v>40</v>
      </c>
      <c r="P36" s="427">
        <f t="shared" si="59"/>
        <v>0</v>
      </c>
      <c r="Q36" s="427">
        <f t="shared" si="59"/>
        <v>40</v>
      </c>
      <c r="R36" s="427">
        <f t="shared" si="59"/>
        <v>0</v>
      </c>
      <c r="S36" s="427">
        <f t="shared" si="59"/>
        <v>40</v>
      </c>
      <c r="T36" s="427">
        <f t="shared" si="59"/>
        <v>0</v>
      </c>
      <c r="U36" s="440">
        <f>+U31</f>
        <v>66</v>
      </c>
      <c r="V36" s="440">
        <f>+V31</f>
        <v>66</v>
      </c>
      <c r="W36" s="428"/>
      <c r="X36" s="428"/>
      <c r="Y36" s="428"/>
      <c r="Z36" s="440">
        <f>+Z31</f>
        <v>66</v>
      </c>
      <c r="AA36" s="440">
        <f>+AA31</f>
        <v>66</v>
      </c>
      <c r="AB36" s="440">
        <f t="shared" ref="AB36:AZ36" si="60">+AB31</f>
        <v>55</v>
      </c>
      <c r="AC36" s="440">
        <f t="shared" si="60"/>
        <v>5</v>
      </c>
      <c r="AD36" s="440">
        <f t="shared" si="60"/>
        <v>5</v>
      </c>
      <c r="AE36" s="440">
        <f t="shared" si="60"/>
        <v>0</v>
      </c>
      <c r="AF36" s="440">
        <f t="shared" si="60"/>
        <v>0</v>
      </c>
      <c r="AG36" s="440">
        <f t="shared" si="60"/>
        <v>0</v>
      </c>
      <c r="AH36" s="440">
        <f t="shared" si="60"/>
        <v>0</v>
      </c>
      <c r="AI36" s="440">
        <f t="shared" si="60"/>
        <v>1</v>
      </c>
      <c r="AJ36" s="440">
        <f t="shared" si="60"/>
        <v>1</v>
      </c>
      <c r="AK36" s="440">
        <f t="shared" si="60"/>
        <v>14</v>
      </c>
      <c r="AL36" s="440">
        <f t="shared" si="60"/>
        <v>14</v>
      </c>
      <c r="AM36" s="440">
        <f t="shared" si="60"/>
        <v>4</v>
      </c>
      <c r="AN36" s="440">
        <f t="shared" si="60"/>
        <v>27</v>
      </c>
      <c r="AO36" s="440">
        <f t="shared" si="60"/>
        <v>4</v>
      </c>
      <c r="AP36" s="440">
        <f t="shared" si="60"/>
        <v>28</v>
      </c>
      <c r="AQ36" s="440">
        <f t="shared" si="60"/>
        <v>4</v>
      </c>
      <c r="AR36" s="440">
        <f t="shared" si="60"/>
        <v>33</v>
      </c>
      <c r="AS36" s="440">
        <f t="shared" si="60"/>
        <v>5</v>
      </c>
      <c r="AT36" s="440">
        <f t="shared" si="60"/>
        <v>24</v>
      </c>
      <c r="AU36" s="440">
        <f t="shared" si="60"/>
        <v>122</v>
      </c>
      <c r="AV36" s="440">
        <f t="shared" si="60"/>
        <v>27</v>
      </c>
      <c r="AW36" s="440">
        <f t="shared" si="60"/>
        <v>33</v>
      </c>
      <c r="AX36" s="427">
        <f t="shared" si="60"/>
        <v>33</v>
      </c>
      <c r="AY36" s="440">
        <f t="shared" si="60"/>
        <v>0</v>
      </c>
      <c r="AZ36" s="440">
        <f t="shared" si="60"/>
        <v>0</v>
      </c>
      <c r="BA36" s="440">
        <f t="shared" si="1"/>
        <v>192</v>
      </c>
      <c r="BB36" s="440">
        <f t="shared" si="2"/>
        <v>192</v>
      </c>
      <c r="BC36" s="440">
        <f t="shared" si="3"/>
        <v>192</v>
      </c>
      <c r="BD36" s="440">
        <f t="shared" si="4"/>
        <v>192</v>
      </c>
      <c r="BE36" s="440">
        <f t="shared" si="5"/>
        <v>192</v>
      </c>
      <c r="BF36" s="440">
        <v>168</v>
      </c>
      <c r="BG36" s="440">
        <f t="shared" ref="BG36:CD36" si="61">+BG31</f>
        <v>0</v>
      </c>
      <c r="BH36" s="440">
        <f t="shared" si="61"/>
        <v>0</v>
      </c>
      <c r="BI36" s="440">
        <f t="shared" si="61"/>
        <v>0</v>
      </c>
      <c r="BJ36" s="440">
        <f t="shared" si="61"/>
        <v>18</v>
      </c>
      <c r="BK36" s="440">
        <f t="shared" si="61"/>
        <v>42</v>
      </c>
      <c r="BL36" s="440">
        <f t="shared" si="61"/>
        <v>26</v>
      </c>
      <c r="BM36" s="440">
        <f t="shared" si="61"/>
        <v>0</v>
      </c>
      <c r="BN36" s="440">
        <f t="shared" si="61"/>
        <v>18</v>
      </c>
      <c r="BO36" s="440">
        <f t="shared" si="61"/>
        <v>0</v>
      </c>
      <c r="BP36" s="440">
        <f t="shared" si="61"/>
        <v>15</v>
      </c>
      <c r="BQ36" s="440">
        <f t="shared" si="61"/>
        <v>42</v>
      </c>
      <c r="BR36" s="440">
        <f t="shared" si="61"/>
        <v>22</v>
      </c>
      <c r="BS36" s="440">
        <f t="shared" si="61"/>
        <v>0</v>
      </c>
      <c r="BT36" s="440">
        <f t="shared" si="61"/>
        <v>16</v>
      </c>
      <c r="BU36" s="440">
        <f t="shared" si="61"/>
        <v>0</v>
      </c>
      <c r="BV36" s="440">
        <f t="shared" si="61"/>
        <v>21</v>
      </c>
      <c r="BW36" s="440">
        <f t="shared" si="61"/>
        <v>42</v>
      </c>
      <c r="BX36" s="440">
        <f t="shared" si="61"/>
        <v>14</v>
      </c>
      <c r="BY36" s="440">
        <f t="shared" si="61"/>
        <v>0</v>
      </c>
      <c r="BZ36" s="440">
        <f t="shared" si="61"/>
        <v>19</v>
      </c>
      <c r="CA36" s="440">
        <f t="shared" si="61"/>
        <v>42</v>
      </c>
      <c r="CB36" s="440">
        <f t="shared" si="61"/>
        <v>0</v>
      </c>
      <c r="CC36" s="440">
        <f t="shared" si="61"/>
        <v>0</v>
      </c>
      <c r="CD36" s="427">
        <f t="shared" si="61"/>
        <v>0</v>
      </c>
      <c r="CE36" s="440">
        <f t="shared" si="6"/>
        <v>168</v>
      </c>
      <c r="CF36" s="440">
        <f t="shared" si="7"/>
        <v>168</v>
      </c>
      <c r="CG36" s="440">
        <f t="shared" si="8"/>
        <v>169</v>
      </c>
      <c r="CH36" s="440">
        <f t="shared" si="9"/>
        <v>168</v>
      </c>
      <c r="CI36" s="440">
        <f t="shared" si="58"/>
        <v>169</v>
      </c>
      <c r="CJ36" s="440">
        <f t="shared" si="48"/>
        <v>52</v>
      </c>
      <c r="CK36" s="440">
        <f t="shared" ref="CK36:CV36" si="62">+CK31</f>
        <v>0</v>
      </c>
      <c r="CL36" s="440">
        <f t="shared" si="62"/>
        <v>0</v>
      </c>
      <c r="CM36" s="440">
        <f t="shared" si="62"/>
        <v>0</v>
      </c>
      <c r="CN36" s="440">
        <f t="shared" si="62"/>
        <v>0</v>
      </c>
      <c r="CO36" s="440">
        <f t="shared" si="62"/>
        <v>5</v>
      </c>
      <c r="CP36" s="440">
        <f t="shared" si="62"/>
        <v>0</v>
      </c>
      <c r="CQ36" s="440">
        <f t="shared" si="62"/>
        <v>5</v>
      </c>
      <c r="CR36" s="440">
        <f t="shared" si="62"/>
        <v>0</v>
      </c>
      <c r="CS36" s="440">
        <f t="shared" si="62"/>
        <v>5</v>
      </c>
      <c r="CT36" s="440">
        <f t="shared" si="62"/>
        <v>0</v>
      </c>
      <c r="CU36" s="440">
        <f t="shared" si="62"/>
        <v>7</v>
      </c>
      <c r="CV36" s="440">
        <f t="shared" si="62"/>
        <v>0</v>
      </c>
      <c r="CW36" s="440">
        <f t="shared" ref="CW36:DH36" si="63">+CW31</f>
        <v>5</v>
      </c>
      <c r="CX36" s="440">
        <f t="shared" si="63"/>
        <v>0</v>
      </c>
      <c r="CY36" s="440">
        <f t="shared" si="63"/>
        <v>5</v>
      </c>
      <c r="CZ36" s="440">
        <f t="shared" si="63"/>
        <v>0</v>
      </c>
      <c r="DA36" s="440">
        <f t="shared" si="63"/>
        <v>5</v>
      </c>
      <c r="DB36" s="440">
        <f t="shared" si="63"/>
        <v>0</v>
      </c>
      <c r="DC36" s="440">
        <f t="shared" si="63"/>
        <v>5</v>
      </c>
      <c r="DD36" s="440">
        <f t="shared" si="63"/>
        <v>0</v>
      </c>
      <c r="DE36" s="440">
        <f t="shared" si="63"/>
        <v>5</v>
      </c>
      <c r="DF36" s="440">
        <f t="shared" si="63"/>
        <v>0</v>
      </c>
      <c r="DG36" s="440">
        <f t="shared" si="63"/>
        <v>5</v>
      </c>
      <c r="DH36" s="440">
        <f t="shared" si="63"/>
        <v>0</v>
      </c>
      <c r="DI36" s="440">
        <f t="shared" si="10"/>
        <v>52</v>
      </c>
      <c r="DJ36" s="440"/>
      <c r="DK36" s="440">
        <f>CL36+CN36+CP36+CR36</f>
        <v>0</v>
      </c>
      <c r="DL36" s="440">
        <f>CM36+CO36+CQ36+CS36+CU36+CW36+CY36+DA36+DC36+DE36+DG36+CD36</f>
        <v>52</v>
      </c>
      <c r="DM36" s="440">
        <f>CN36+CP36+CR36+CL36</f>
        <v>0</v>
      </c>
      <c r="DN36" s="440">
        <f>+DN31</f>
        <v>22</v>
      </c>
      <c r="DO36" s="429"/>
      <c r="DP36" s="429"/>
      <c r="DQ36" s="429"/>
      <c r="DR36" s="429"/>
      <c r="DS36" s="429"/>
      <c r="DT36" s="429"/>
      <c r="DU36" s="429"/>
      <c r="DV36" s="429"/>
      <c r="DW36" s="429"/>
      <c r="DX36" s="429"/>
      <c r="DY36" s="429"/>
      <c r="DZ36" s="429"/>
      <c r="EA36" s="429"/>
      <c r="EB36" s="429"/>
      <c r="EC36" s="429"/>
      <c r="ED36" s="429"/>
      <c r="EE36" s="429"/>
      <c r="EF36" s="429"/>
      <c r="EG36" s="429"/>
      <c r="EH36" s="429"/>
      <c r="EI36" s="429"/>
      <c r="EJ36" s="429"/>
      <c r="EK36" s="429"/>
      <c r="EL36" s="429"/>
      <c r="EM36" s="427">
        <f>EI36+EG36+EE36+EC36+EA36+DY36+DW36+DU36+DS36+DQ36+DH36+EK36</f>
        <v>0</v>
      </c>
      <c r="EN36" s="444"/>
      <c r="EO36" s="442">
        <f>DP36+DR36+DT36+DV36</f>
        <v>0</v>
      </c>
      <c r="EP36" s="443">
        <f>DQ36+DS36+DU36+DW36+DY36+EA36+EC36+EE36+EG36+EI36+EK36+DH36</f>
        <v>0</v>
      </c>
      <c r="EQ36" s="442">
        <f>DR36+DT36+DV36+DP36</f>
        <v>0</v>
      </c>
      <c r="ER36" s="433" t="e">
        <f t="shared" si="13"/>
        <v>#DIV/0!</v>
      </c>
      <c r="ES36" s="351">
        <f t="shared" si="14"/>
        <v>1.0059523809523809</v>
      </c>
      <c r="ET36" s="351">
        <f t="shared" si="15"/>
        <v>1.0059523809523809</v>
      </c>
      <c r="EU36" s="351">
        <f t="shared" si="16"/>
        <v>1.0023474178403755</v>
      </c>
      <c r="EV36" s="351">
        <f t="shared" si="17"/>
        <v>0.85399999999999998</v>
      </c>
      <c r="EW36" s="527"/>
      <c r="EX36" s="524"/>
      <c r="EY36" s="524"/>
      <c r="EZ36" s="527"/>
      <c r="FA36" s="521"/>
    </row>
    <row r="37" spans="1:157" s="138" customFormat="1" ht="26.25" customHeight="1" thickBot="1" x14ac:dyDescent="0.3">
      <c r="A37" s="577"/>
      <c r="B37" s="578"/>
      <c r="C37" s="579"/>
      <c r="D37" s="579"/>
      <c r="E37" s="577"/>
      <c r="F37" s="370" t="s">
        <v>45</v>
      </c>
      <c r="G37" s="360">
        <f>G32+G35</f>
        <v>4225846525.02</v>
      </c>
      <c r="H37" s="434">
        <f>H32+H35</f>
        <v>610000000</v>
      </c>
      <c r="I37" s="434"/>
      <c r="J37" s="434"/>
      <c r="K37" s="434">
        <f t="shared" ref="K37:V37" si="64">K32+K35</f>
        <v>610000000</v>
      </c>
      <c r="L37" s="434">
        <f t="shared" si="64"/>
        <v>0</v>
      </c>
      <c r="M37" s="434">
        <f t="shared" si="64"/>
        <v>610000000</v>
      </c>
      <c r="N37" s="434">
        <f t="shared" si="64"/>
        <v>0</v>
      </c>
      <c r="O37" s="434">
        <f t="shared" si="64"/>
        <v>610000000</v>
      </c>
      <c r="P37" s="434">
        <f t="shared" si="64"/>
        <v>0</v>
      </c>
      <c r="Q37" s="434">
        <f t="shared" si="64"/>
        <v>610000000</v>
      </c>
      <c r="R37" s="434">
        <f t="shared" si="64"/>
        <v>0</v>
      </c>
      <c r="S37" s="434">
        <f t="shared" si="64"/>
        <v>610000000</v>
      </c>
      <c r="T37" s="434">
        <f t="shared" si="64"/>
        <v>339057670</v>
      </c>
      <c r="U37" s="434">
        <f t="shared" si="64"/>
        <v>525473670</v>
      </c>
      <c r="V37" s="434">
        <f t="shared" si="64"/>
        <v>525473670</v>
      </c>
      <c r="W37" s="434"/>
      <c r="X37" s="434"/>
      <c r="Y37" s="434"/>
      <c r="Z37" s="434">
        <f>Z32+Z35</f>
        <v>525473670</v>
      </c>
      <c r="AA37" s="434">
        <f>AA32+AA35</f>
        <v>525473670</v>
      </c>
      <c r="AB37" s="434">
        <f t="shared" ref="AB37:AZ37" si="65">AB32+AB35</f>
        <v>2449768941.1300001</v>
      </c>
      <c r="AC37" s="434">
        <f t="shared" si="65"/>
        <v>0</v>
      </c>
      <c r="AD37" s="434">
        <f t="shared" si="65"/>
        <v>0</v>
      </c>
      <c r="AE37" s="434">
        <f t="shared" si="65"/>
        <v>33027586</v>
      </c>
      <c r="AF37" s="434">
        <f t="shared" si="65"/>
        <v>33027586</v>
      </c>
      <c r="AG37" s="434">
        <f t="shared" si="65"/>
        <v>188633847</v>
      </c>
      <c r="AH37" s="434">
        <f t="shared" si="65"/>
        <v>188633847</v>
      </c>
      <c r="AI37" s="434">
        <f t="shared" si="65"/>
        <v>447293000</v>
      </c>
      <c r="AJ37" s="434">
        <f t="shared" si="65"/>
        <v>447293000</v>
      </c>
      <c r="AK37" s="434">
        <f t="shared" si="65"/>
        <v>130562708</v>
      </c>
      <c r="AL37" s="434">
        <f t="shared" si="65"/>
        <v>130562707.87</v>
      </c>
      <c r="AM37" s="434">
        <f t="shared" si="65"/>
        <v>60125326.129999995</v>
      </c>
      <c r="AN37" s="434">
        <f t="shared" si="65"/>
        <v>180435767</v>
      </c>
      <c r="AO37" s="434">
        <f t="shared" si="65"/>
        <v>1624974</v>
      </c>
      <c r="AP37" s="434">
        <f t="shared" si="65"/>
        <v>0</v>
      </c>
      <c r="AQ37" s="434">
        <f t="shared" si="65"/>
        <v>0</v>
      </c>
      <c r="AR37" s="434">
        <f t="shared" si="65"/>
        <v>4272033</v>
      </c>
      <c r="AS37" s="434">
        <f t="shared" si="65"/>
        <v>0</v>
      </c>
      <c r="AT37" s="434">
        <f t="shared" si="65"/>
        <v>0</v>
      </c>
      <c r="AU37" s="434">
        <f t="shared" si="65"/>
        <v>131527033</v>
      </c>
      <c r="AV37" s="434">
        <f t="shared" si="65"/>
        <v>0</v>
      </c>
      <c r="AW37" s="434">
        <f t="shared" si="65"/>
        <v>0</v>
      </c>
      <c r="AX37" s="435">
        <f t="shared" si="65"/>
        <v>0</v>
      </c>
      <c r="AY37" s="434">
        <f t="shared" si="65"/>
        <v>0</v>
      </c>
      <c r="AZ37" s="434">
        <f t="shared" si="65"/>
        <v>6445400</v>
      </c>
      <c r="BA37" s="434">
        <f t="shared" si="1"/>
        <v>992794474.13</v>
      </c>
      <c r="BB37" s="434">
        <f t="shared" si="2"/>
        <v>992794474.13</v>
      </c>
      <c r="BC37" s="434">
        <f t="shared" si="3"/>
        <v>990670340.87</v>
      </c>
      <c r="BD37" s="434">
        <f t="shared" si="4"/>
        <v>992794474.13</v>
      </c>
      <c r="BE37" s="434">
        <f t="shared" si="5"/>
        <v>990670340.87</v>
      </c>
      <c r="BF37" s="434">
        <v>1074822363.1500001</v>
      </c>
      <c r="BG37" s="434">
        <f t="shared" ref="BG37:CD37" si="66">BG32+BG35</f>
        <v>805346125.25</v>
      </c>
      <c r="BH37" s="434">
        <f t="shared" si="66"/>
        <v>803650024</v>
      </c>
      <c r="BI37" s="434">
        <f t="shared" si="66"/>
        <v>15236971</v>
      </c>
      <c r="BJ37" s="434">
        <f t="shared" si="66"/>
        <v>4586982</v>
      </c>
      <c r="BK37" s="434">
        <f t="shared" si="66"/>
        <v>0</v>
      </c>
      <c r="BL37" s="434">
        <f t="shared" si="66"/>
        <v>6395810</v>
      </c>
      <c r="BM37" s="434">
        <f t="shared" si="66"/>
        <v>63501204.900000006</v>
      </c>
      <c r="BN37" s="436">
        <f t="shared" si="66"/>
        <v>1636715</v>
      </c>
      <c r="BO37" s="436">
        <f t="shared" si="66"/>
        <v>0</v>
      </c>
      <c r="BP37" s="436">
        <f t="shared" si="66"/>
        <v>56057435</v>
      </c>
      <c r="BQ37" s="436">
        <f t="shared" si="66"/>
        <v>180930420</v>
      </c>
      <c r="BR37" s="436">
        <f t="shared" si="66"/>
        <v>5601668</v>
      </c>
      <c r="BS37" s="436">
        <f t="shared" si="66"/>
        <v>0</v>
      </c>
      <c r="BT37" s="436">
        <f t="shared" si="66"/>
        <v>1565000</v>
      </c>
      <c r="BU37" s="436">
        <f t="shared" si="66"/>
        <v>0</v>
      </c>
      <c r="BV37" s="436">
        <f t="shared" si="66"/>
        <v>1565000</v>
      </c>
      <c r="BW37" s="436">
        <f t="shared" si="66"/>
        <v>-55438000</v>
      </c>
      <c r="BX37" s="436">
        <f t="shared" si="66"/>
        <v>0</v>
      </c>
      <c r="BY37" s="436">
        <f t="shared" si="66"/>
        <v>5918947</v>
      </c>
      <c r="BZ37" s="436">
        <f t="shared" si="66"/>
        <v>0</v>
      </c>
      <c r="CA37" s="436">
        <f t="shared" si="66"/>
        <v>3494000</v>
      </c>
      <c r="CB37" s="436">
        <f t="shared" si="66"/>
        <v>0</v>
      </c>
      <c r="CC37" s="436">
        <f t="shared" si="66"/>
        <v>2305846</v>
      </c>
      <c r="CD37" s="436">
        <f t="shared" si="66"/>
        <v>133269081</v>
      </c>
      <c r="CE37" s="434">
        <f t="shared" si="6"/>
        <v>1021295514.15</v>
      </c>
      <c r="CF37" s="434">
        <f t="shared" si="7"/>
        <v>1021295514.15</v>
      </c>
      <c r="CG37" s="434">
        <f t="shared" si="8"/>
        <v>1014327715</v>
      </c>
      <c r="CH37" s="434">
        <f t="shared" si="9"/>
        <v>1021295514.15</v>
      </c>
      <c r="CI37" s="434">
        <f>+CI32+CI35</f>
        <v>1014327715</v>
      </c>
      <c r="CJ37" s="434">
        <f t="shared" si="48"/>
        <v>788407000</v>
      </c>
      <c r="CK37" s="434">
        <f>CK32+CK35</f>
        <v>49707863</v>
      </c>
      <c r="CL37" s="434">
        <f t="shared" ref="CL37:DH37" si="67">CL32+CL35</f>
        <v>0</v>
      </c>
      <c r="CM37" s="434">
        <f t="shared" si="67"/>
        <v>82077689</v>
      </c>
      <c r="CN37" s="434">
        <f t="shared" si="67"/>
        <v>0</v>
      </c>
      <c r="CO37" s="434">
        <f t="shared" si="67"/>
        <v>0</v>
      </c>
      <c r="CP37" s="434">
        <f t="shared" si="67"/>
        <v>0</v>
      </c>
      <c r="CQ37" s="434">
        <f t="shared" si="67"/>
        <v>82077681</v>
      </c>
      <c r="CR37" s="434">
        <f t="shared" si="67"/>
        <v>0</v>
      </c>
      <c r="CS37" s="434">
        <f t="shared" si="67"/>
        <v>82077681</v>
      </c>
      <c r="CT37" s="434">
        <f t="shared" si="67"/>
        <v>0</v>
      </c>
      <c r="CU37" s="434">
        <f t="shared" si="67"/>
        <v>82077681</v>
      </c>
      <c r="CV37" s="434">
        <f t="shared" si="67"/>
        <v>0</v>
      </c>
      <c r="CW37" s="434">
        <f t="shared" si="67"/>
        <v>82077681</v>
      </c>
      <c r="CX37" s="434">
        <f t="shared" si="67"/>
        <v>0</v>
      </c>
      <c r="CY37" s="434">
        <f t="shared" si="67"/>
        <v>82077681</v>
      </c>
      <c r="CZ37" s="434">
        <f t="shared" si="67"/>
        <v>0</v>
      </c>
      <c r="DA37" s="434">
        <f t="shared" si="67"/>
        <v>82077681</v>
      </c>
      <c r="DB37" s="434">
        <f t="shared" si="67"/>
        <v>0</v>
      </c>
      <c r="DC37" s="434">
        <f t="shared" si="67"/>
        <v>82077681</v>
      </c>
      <c r="DD37" s="434">
        <f t="shared" si="67"/>
        <v>0</v>
      </c>
      <c r="DE37" s="434">
        <f t="shared" si="67"/>
        <v>82077681</v>
      </c>
      <c r="DF37" s="434">
        <f t="shared" si="67"/>
        <v>0</v>
      </c>
      <c r="DG37" s="434">
        <f t="shared" si="67"/>
        <v>0</v>
      </c>
      <c r="DH37" s="434">
        <f t="shared" si="67"/>
        <v>0</v>
      </c>
      <c r="DI37" s="434">
        <f t="shared" si="10"/>
        <v>788407000</v>
      </c>
      <c r="DJ37" s="434">
        <f>+DJ32+DJ35</f>
        <v>297424451</v>
      </c>
      <c r="DK37" s="434">
        <f>DK32+DK35</f>
        <v>0</v>
      </c>
      <c r="DL37" s="434">
        <f>+DL32+DL35</f>
        <v>871968218</v>
      </c>
      <c r="DM37" s="434">
        <f>+DM32+DM35</f>
        <v>0</v>
      </c>
      <c r="DN37" s="434">
        <f t="shared" ref="DN37:EL37" si="68">DN32+DN35</f>
        <v>900000000</v>
      </c>
      <c r="DO37" s="436">
        <f t="shared" si="68"/>
        <v>0</v>
      </c>
      <c r="DP37" s="436">
        <f t="shared" si="68"/>
        <v>0</v>
      </c>
      <c r="DQ37" s="436">
        <f t="shared" si="68"/>
        <v>0</v>
      </c>
      <c r="DR37" s="436">
        <f t="shared" si="68"/>
        <v>0</v>
      </c>
      <c r="DS37" s="436">
        <f t="shared" si="68"/>
        <v>0</v>
      </c>
      <c r="DT37" s="436">
        <f t="shared" si="68"/>
        <v>0</v>
      </c>
      <c r="DU37" s="436">
        <f t="shared" si="68"/>
        <v>0</v>
      </c>
      <c r="DV37" s="436">
        <f t="shared" si="68"/>
        <v>0</v>
      </c>
      <c r="DW37" s="436">
        <f t="shared" si="68"/>
        <v>0</v>
      </c>
      <c r="DX37" s="436">
        <f t="shared" si="68"/>
        <v>0</v>
      </c>
      <c r="DY37" s="436">
        <f t="shared" si="68"/>
        <v>0</v>
      </c>
      <c r="DZ37" s="436">
        <f t="shared" si="68"/>
        <v>0</v>
      </c>
      <c r="EA37" s="436">
        <f t="shared" si="68"/>
        <v>0</v>
      </c>
      <c r="EB37" s="436">
        <f t="shared" si="68"/>
        <v>0</v>
      </c>
      <c r="EC37" s="436">
        <f t="shared" si="68"/>
        <v>0</v>
      </c>
      <c r="ED37" s="436">
        <f t="shared" si="68"/>
        <v>0</v>
      </c>
      <c r="EE37" s="436">
        <f t="shared" si="68"/>
        <v>0</v>
      </c>
      <c r="EF37" s="436">
        <f t="shared" si="68"/>
        <v>0</v>
      </c>
      <c r="EG37" s="436">
        <f t="shared" si="68"/>
        <v>0</v>
      </c>
      <c r="EH37" s="436">
        <f t="shared" si="68"/>
        <v>0</v>
      </c>
      <c r="EI37" s="436">
        <f t="shared" si="68"/>
        <v>0</v>
      </c>
      <c r="EJ37" s="436">
        <f t="shared" si="68"/>
        <v>0</v>
      </c>
      <c r="EK37" s="436">
        <f t="shared" si="68"/>
        <v>0</v>
      </c>
      <c r="EL37" s="436">
        <f t="shared" si="68"/>
        <v>0</v>
      </c>
      <c r="EM37" s="437">
        <f>EK37+EI37+EG37+EE37+EC37+EA37+DY37+DW37+DU37+DS37+DQ37+DH37</f>
        <v>0</v>
      </c>
      <c r="EN37" s="438">
        <f>+EN32+EN35</f>
        <v>0</v>
      </c>
      <c r="EO37" s="438">
        <f>EO32+EO35</f>
        <v>0</v>
      </c>
      <c r="EP37" s="438">
        <f>+EP32+EP35</f>
        <v>0</v>
      </c>
      <c r="EQ37" s="438">
        <f>+EQ32+EQ35</f>
        <v>0</v>
      </c>
      <c r="ER37" s="439">
        <f t="shared" si="13"/>
        <v>57.796175893793425</v>
      </c>
      <c r="ES37" s="352">
        <f t="shared" si="14"/>
        <v>0.99317748971432707</v>
      </c>
      <c r="ET37" s="352">
        <f t="shared" si="15"/>
        <v>0.99317748971432707</v>
      </c>
      <c r="EU37" s="352">
        <f t="shared" si="16"/>
        <v>0.99641988402993686</v>
      </c>
      <c r="EV37" s="353">
        <f t="shared" si="17"/>
        <v>0.59880824135183752</v>
      </c>
      <c r="EW37" s="535"/>
      <c r="EX37" s="525"/>
      <c r="EY37" s="525"/>
      <c r="EZ37" s="528"/>
      <c r="FA37" s="522"/>
    </row>
    <row r="38" spans="1:157" s="138" customFormat="1" ht="14.25" customHeight="1" x14ac:dyDescent="0.25">
      <c r="A38" s="584" t="s">
        <v>289</v>
      </c>
      <c r="B38" s="578">
        <v>4</v>
      </c>
      <c r="C38" s="579" t="s">
        <v>290</v>
      </c>
      <c r="D38" s="579" t="s">
        <v>277</v>
      </c>
      <c r="E38" s="577">
        <v>161</v>
      </c>
      <c r="F38" s="367" t="s">
        <v>41</v>
      </c>
      <c r="G38" s="393">
        <f t="shared" si="19"/>
        <v>1.0010000000000001</v>
      </c>
      <c r="H38" s="397">
        <v>0.1</v>
      </c>
      <c r="I38" s="397"/>
      <c r="J38" s="397"/>
      <c r="K38" s="397">
        <v>0.1</v>
      </c>
      <c r="L38" s="397">
        <v>0</v>
      </c>
      <c r="M38" s="397">
        <v>0.1</v>
      </c>
      <c r="N38" s="397">
        <v>0</v>
      </c>
      <c r="O38" s="397">
        <v>0.1</v>
      </c>
      <c r="P38" s="397">
        <v>0.01</v>
      </c>
      <c r="Q38" s="397">
        <f>+O38</f>
        <v>0.1</v>
      </c>
      <c r="R38" s="397">
        <v>0.01</v>
      </c>
      <c r="S38" s="397">
        <f>+Q38</f>
        <v>0.1</v>
      </c>
      <c r="T38" s="397">
        <v>7.0000000000000007E-2</v>
      </c>
      <c r="U38" s="397">
        <v>0.1</v>
      </c>
      <c r="V38" s="397">
        <v>0.1</v>
      </c>
      <c r="W38" s="399"/>
      <c r="X38" s="399"/>
      <c r="Y38" s="399"/>
      <c r="Z38" s="397">
        <v>0.1</v>
      </c>
      <c r="AA38" s="397">
        <v>0.1</v>
      </c>
      <c r="AB38" s="397">
        <v>0.8</v>
      </c>
      <c r="AC38" s="416">
        <v>0.04</v>
      </c>
      <c r="AD38" s="416">
        <v>0.1</v>
      </c>
      <c r="AE38" s="416">
        <v>0.05</v>
      </c>
      <c r="AF38" s="416">
        <v>0.15</v>
      </c>
      <c r="AG38" s="416">
        <v>0.06</v>
      </c>
      <c r="AH38" s="397">
        <v>0.2</v>
      </c>
      <c r="AI38" s="416">
        <v>0.06</v>
      </c>
      <c r="AJ38" s="397">
        <f>+AG38*0.35</f>
        <v>2.0999999999999998E-2</v>
      </c>
      <c r="AK38" s="397">
        <v>0.13</v>
      </c>
      <c r="AL38" s="397">
        <v>0.25000000000000006</v>
      </c>
      <c r="AM38" s="397">
        <v>0.06</v>
      </c>
      <c r="AN38" s="397"/>
      <c r="AO38" s="397">
        <v>0.06</v>
      </c>
      <c r="AP38" s="397"/>
      <c r="AQ38" s="397">
        <v>0.06</v>
      </c>
      <c r="AR38" s="397"/>
      <c r="AS38" s="397">
        <v>0.06</v>
      </c>
      <c r="AT38" s="397">
        <v>0.02</v>
      </c>
      <c r="AU38" s="397">
        <v>0.06</v>
      </c>
      <c r="AV38" s="397">
        <v>0.06</v>
      </c>
      <c r="AW38" s="397">
        <v>0.06</v>
      </c>
      <c r="AX38" s="397">
        <v>0</v>
      </c>
      <c r="AY38" s="397">
        <v>0.1</v>
      </c>
      <c r="AZ38" s="397"/>
      <c r="BA38" s="397">
        <f>AC38+AE38+AG38+AI38+AK38+AM38+AO38+AQ38+AS38+AU38+AW38+AY38</f>
        <v>0.80000000000000016</v>
      </c>
      <c r="BB38" s="397">
        <f t="shared" si="2"/>
        <v>0.80000000000000016</v>
      </c>
      <c r="BC38" s="397">
        <f t="shared" si="3"/>
        <v>0.80100000000000016</v>
      </c>
      <c r="BD38" s="397">
        <f t="shared" si="4"/>
        <v>0.80000000000000016</v>
      </c>
      <c r="BE38" s="397">
        <f t="shared" si="5"/>
        <v>0.80100000000000016</v>
      </c>
      <c r="BF38" s="397">
        <v>10</v>
      </c>
      <c r="BG38" s="397"/>
      <c r="BH38" s="397"/>
      <c r="BI38" s="397">
        <v>0.01</v>
      </c>
      <c r="BJ38" s="397">
        <v>0.01</v>
      </c>
      <c r="BK38" s="397">
        <v>0.01</v>
      </c>
      <c r="BL38" s="397">
        <v>0.01</v>
      </c>
      <c r="BM38" s="397">
        <v>0.01</v>
      </c>
      <c r="BN38" s="397">
        <v>0.01</v>
      </c>
      <c r="BO38" s="397">
        <v>0.01</v>
      </c>
      <c r="BP38" s="397">
        <v>0.01</v>
      </c>
      <c r="BQ38" s="397">
        <v>0.01</v>
      </c>
      <c r="BR38" s="397">
        <v>0.01</v>
      </c>
      <c r="BS38" s="397">
        <v>0.01</v>
      </c>
      <c r="BT38" s="397">
        <v>0.01</v>
      </c>
      <c r="BU38" s="397">
        <v>0.01</v>
      </c>
      <c r="BV38" s="397">
        <v>0.01</v>
      </c>
      <c r="BW38" s="397">
        <v>0.01</v>
      </c>
      <c r="BX38" s="397">
        <v>0.01</v>
      </c>
      <c r="BY38" s="397">
        <v>0.01</v>
      </c>
      <c r="BZ38" s="397">
        <v>0.01</v>
      </c>
      <c r="CA38" s="397">
        <v>0.01</v>
      </c>
      <c r="CB38" s="397">
        <v>0</v>
      </c>
      <c r="CC38" s="397"/>
      <c r="CD38" s="417">
        <v>9.999999999999995E-3</v>
      </c>
      <c r="CE38" s="397">
        <f>+CC38+CA38+BY38+BW38+BU38+BS38+BQ38+BO38+BM38+BK38+BI38+BG38</f>
        <v>9.9999999999999992E-2</v>
      </c>
      <c r="CF38" s="397">
        <f t="shared" si="7"/>
        <v>9.9999999999999992E-2</v>
      </c>
      <c r="CG38" s="397">
        <f t="shared" si="8"/>
        <v>9.9999999999999992E-2</v>
      </c>
      <c r="CH38" s="397">
        <f t="shared" si="9"/>
        <v>9.9999999999999992E-2</v>
      </c>
      <c r="CI38" s="417">
        <f t="shared" ref="CI38:CI43" si="69">CG38</f>
        <v>9.9999999999999992E-2</v>
      </c>
      <c r="CJ38" s="397">
        <f t="shared" si="48"/>
        <v>0</v>
      </c>
      <c r="CK38" s="397"/>
      <c r="CL38" s="397"/>
      <c r="CM38" s="397"/>
      <c r="CN38" s="397"/>
      <c r="CO38" s="397"/>
      <c r="CP38" s="397"/>
      <c r="CQ38" s="397"/>
      <c r="CR38" s="397"/>
      <c r="CS38" s="397"/>
      <c r="CT38" s="397"/>
      <c r="CU38" s="397"/>
      <c r="CV38" s="397"/>
      <c r="CW38" s="397"/>
      <c r="CX38" s="397"/>
      <c r="CY38" s="397"/>
      <c r="CZ38" s="397"/>
      <c r="DA38" s="397"/>
      <c r="DB38" s="397"/>
      <c r="DC38" s="397"/>
      <c r="DD38" s="397"/>
      <c r="DE38" s="397"/>
      <c r="DF38" s="397"/>
      <c r="DG38" s="397"/>
      <c r="DH38" s="397"/>
      <c r="DI38" s="397">
        <f t="shared" si="10"/>
        <v>0</v>
      </c>
      <c r="DJ38" s="397">
        <f>CD38+CM38+CO38+CQ38</f>
        <v>9.999999999999995E-3</v>
      </c>
      <c r="DK38" s="397">
        <f>CL38+CN38+CP38+CR38</f>
        <v>0</v>
      </c>
      <c r="DL38" s="397">
        <f>DI38+CB38</f>
        <v>0</v>
      </c>
      <c r="DM38" s="397">
        <f>CB38+DK38</f>
        <v>0</v>
      </c>
      <c r="DN38" s="397"/>
      <c r="DO38" s="398"/>
      <c r="DP38" s="398"/>
      <c r="DQ38" s="398"/>
      <c r="DR38" s="398"/>
      <c r="DS38" s="398"/>
      <c r="DT38" s="398"/>
      <c r="DU38" s="398"/>
      <c r="DV38" s="398"/>
      <c r="DW38" s="398"/>
      <c r="DX38" s="398"/>
      <c r="DY38" s="398"/>
      <c r="DZ38" s="398"/>
      <c r="EA38" s="398"/>
      <c r="EB38" s="398"/>
      <c r="EC38" s="398"/>
      <c r="ED38" s="398"/>
      <c r="EE38" s="398"/>
      <c r="EF38" s="398"/>
      <c r="EG38" s="398"/>
      <c r="EH38" s="398"/>
      <c r="EI38" s="398"/>
      <c r="EJ38" s="398"/>
      <c r="EK38" s="398"/>
      <c r="EL38" s="398"/>
      <c r="EM38" s="400">
        <f>EK38+EI38+EG38+EE38+EA38+DY38+DW38+DU38+DS38+DQ38+DH38+EC38</f>
        <v>0</v>
      </c>
      <c r="EN38" s="400">
        <f>DH38+DQ38+DS38+DU38</f>
        <v>0</v>
      </c>
      <c r="EO38" s="400">
        <f>DP38+DR38+DT38+DV38</f>
        <v>0</v>
      </c>
      <c r="EP38" s="400">
        <f>EM38+DF38</f>
        <v>0</v>
      </c>
      <c r="EQ38" s="400">
        <f>DF38+EO38</f>
        <v>0</v>
      </c>
      <c r="ER38" s="277" t="e">
        <f t="shared" si="13"/>
        <v>#DIV/0!</v>
      </c>
      <c r="ES38" s="206">
        <f t="shared" si="14"/>
        <v>1</v>
      </c>
      <c r="ET38" s="206">
        <f t="shared" si="15"/>
        <v>1</v>
      </c>
      <c r="EU38" s="206">
        <f t="shared" si="16"/>
        <v>1.0009999999999999</v>
      </c>
      <c r="EV38" s="206">
        <f t="shared" si="17"/>
        <v>1</v>
      </c>
      <c r="EW38" s="526" t="s">
        <v>561</v>
      </c>
      <c r="EX38" s="523" t="s">
        <v>71</v>
      </c>
      <c r="EY38" s="523" t="s">
        <v>71</v>
      </c>
      <c r="EZ38" s="526" t="s">
        <v>445</v>
      </c>
      <c r="FA38" s="520" t="s">
        <v>446</v>
      </c>
    </row>
    <row r="39" spans="1:157" s="138" customFormat="1" ht="14.25" customHeight="1" x14ac:dyDescent="0.25">
      <c r="A39" s="584"/>
      <c r="B39" s="578"/>
      <c r="C39" s="579"/>
      <c r="D39" s="579"/>
      <c r="E39" s="577"/>
      <c r="F39" s="371" t="s">
        <v>3</v>
      </c>
      <c r="G39" s="390">
        <f>+AA39+BE39+CH39+CJ39+DN39</f>
        <v>2142481517</v>
      </c>
      <c r="H39" s="418">
        <v>100000000</v>
      </c>
      <c r="I39" s="418"/>
      <c r="J39" s="418"/>
      <c r="K39" s="418">
        <f>+H39</f>
        <v>100000000</v>
      </c>
      <c r="L39" s="418">
        <v>14583000</v>
      </c>
      <c r="M39" s="418">
        <v>100000000</v>
      </c>
      <c r="N39" s="418">
        <v>55399000</v>
      </c>
      <c r="O39" s="418">
        <f>+H39</f>
        <v>100000000</v>
      </c>
      <c r="P39" s="418">
        <v>69982000</v>
      </c>
      <c r="Q39" s="418">
        <v>100000000</v>
      </c>
      <c r="R39" s="418">
        <f>+P39</f>
        <v>69982000</v>
      </c>
      <c r="S39" s="418">
        <v>100000000</v>
      </c>
      <c r="T39" s="402">
        <f>+R39+2519850</f>
        <v>72501850</v>
      </c>
      <c r="U39" s="402">
        <v>87566850</v>
      </c>
      <c r="V39" s="418">
        <v>87566850</v>
      </c>
      <c r="W39" s="419"/>
      <c r="X39" s="419"/>
      <c r="Y39" s="419"/>
      <c r="Z39" s="402">
        <v>87566850</v>
      </c>
      <c r="AA39" s="418">
        <v>87566850</v>
      </c>
      <c r="AB39" s="402">
        <v>1950000000</v>
      </c>
      <c r="AC39" s="401">
        <v>0</v>
      </c>
      <c r="AD39" s="401">
        <v>0</v>
      </c>
      <c r="AE39" s="401">
        <v>16042500</v>
      </c>
      <c r="AF39" s="401">
        <v>16042500</v>
      </c>
      <c r="AG39" s="401">
        <v>0</v>
      </c>
      <c r="AH39" s="402">
        <v>0</v>
      </c>
      <c r="AI39" s="401">
        <v>0</v>
      </c>
      <c r="AJ39" s="402">
        <v>0</v>
      </c>
      <c r="AK39" s="401">
        <v>0</v>
      </c>
      <c r="AL39" s="402">
        <v>0</v>
      </c>
      <c r="AM39" s="402">
        <v>0</v>
      </c>
      <c r="AN39" s="402">
        <v>33957500</v>
      </c>
      <c r="AO39" s="402"/>
      <c r="AP39" s="402"/>
      <c r="AQ39" s="402"/>
      <c r="AR39" s="402"/>
      <c r="AS39" s="402">
        <v>33957500</v>
      </c>
      <c r="AT39" s="402"/>
      <c r="AU39" s="402">
        <v>1034003000</v>
      </c>
      <c r="AV39" s="402">
        <v>1034003000</v>
      </c>
      <c r="AW39" s="402"/>
      <c r="AX39" s="402"/>
      <c r="AY39" s="402"/>
      <c r="AZ39" s="401"/>
      <c r="BA39" s="418">
        <f>AC39+AE39+AG39+AI39+AK39+AM39+AO39+AQ39+AS39+AU39+AW39+AY39</f>
        <v>1084003000</v>
      </c>
      <c r="BB39" s="418">
        <f t="shared" si="2"/>
        <v>1084003000</v>
      </c>
      <c r="BC39" s="418">
        <f t="shared" si="3"/>
        <v>1084003000</v>
      </c>
      <c r="BD39" s="418">
        <f t="shared" si="4"/>
        <v>1084003000</v>
      </c>
      <c r="BE39" s="418">
        <f t="shared" si="5"/>
        <v>1084003000</v>
      </c>
      <c r="BF39" s="418">
        <v>975245000</v>
      </c>
      <c r="BG39" s="418">
        <f>295618667+1452000</f>
        <v>297070667</v>
      </c>
      <c r="BH39" s="418">
        <v>295618667</v>
      </c>
      <c r="BI39" s="418"/>
      <c r="BJ39" s="418"/>
      <c r="BK39" s="418"/>
      <c r="BL39" s="418"/>
      <c r="BM39" s="418"/>
      <c r="BN39" s="385"/>
      <c r="BO39" s="385"/>
      <c r="BP39" s="385"/>
      <c r="BQ39" s="385"/>
      <c r="BR39" s="385"/>
      <c r="BS39" s="385">
        <f>670000000-1452000</f>
        <v>668548000</v>
      </c>
      <c r="BT39" s="385"/>
      <c r="BU39" s="385"/>
      <c r="BV39" s="385"/>
      <c r="BW39" s="385"/>
      <c r="BX39" s="385"/>
      <c r="BY39" s="385">
        <v>4333333</v>
      </c>
      <c r="BZ39" s="385"/>
      <c r="CA39" s="385"/>
      <c r="CB39" s="385"/>
      <c r="CC39" s="385">
        <f>5293000-4333333</f>
        <v>959667</v>
      </c>
      <c r="CD39" s="385">
        <v>675292034</v>
      </c>
      <c r="CE39" s="418">
        <f>+CC39+CA39+BY39+BW39+BU39+BS39+BQ39+BO39+BM39+BK39+BI39+BG39</f>
        <v>970911667</v>
      </c>
      <c r="CF39" s="418">
        <f t="shared" si="7"/>
        <v>970911667</v>
      </c>
      <c r="CG39" s="418">
        <f t="shared" si="8"/>
        <v>970910701</v>
      </c>
      <c r="CH39" s="418">
        <f t="shared" si="9"/>
        <v>970911667</v>
      </c>
      <c r="CI39" s="418">
        <f t="shared" si="69"/>
        <v>970910701</v>
      </c>
      <c r="CJ39" s="418">
        <f t="shared" si="48"/>
        <v>0</v>
      </c>
      <c r="CK39" s="418"/>
      <c r="CL39" s="418"/>
      <c r="CM39" s="418"/>
      <c r="CN39" s="418"/>
      <c r="CO39" s="418"/>
      <c r="CP39" s="418"/>
      <c r="CQ39" s="418"/>
      <c r="CR39" s="418"/>
      <c r="CS39" s="418"/>
      <c r="CT39" s="418"/>
      <c r="CU39" s="418"/>
      <c r="CV39" s="418"/>
      <c r="CW39" s="418"/>
      <c r="CX39" s="418"/>
      <c r="CY39" s="418"/>
      <c r="CZ39" s="418"/>
      <c r="DA39" s="418"/>
      <c r="DB39" s="418"/>
      <c r="DC39" s="418"/>
      <c r="DD39" s="418"/>
      <c r="DE39" s="418"/>
      <c r="DF39" s="418"/>
      <c r="DG39" s="418"/>
      <c r="DH39" s="418"/>
      <c r="DI39" s="418">
        <f t="shared" si="10"/>
        <v>0</v>
      </c>
      <c r="DJ39" s="418">
        <f>CD39+CM39+CO39+CQ39</f>
        <v>675292034</v>
      </c>
      <c r="DK39" s="418">
        <f>CL39+CN39+CP39+CR39</f>
        <v>0</v>
      </c>
      <c r="DL39" s="418">
        <f>CD39+CM39+CO39+CQ39+CS39+CU39+CW39+CY39+DA39+DC39+DE39+DG39</f>
        <v>675292034</v>
      </c>
      <c r="DM39" s="418">
        <f>CL39+CN39+CP39+CR39</f>
        <v>0</v>
      </c>
      <c r="DN39" s="418"/>
      <c r="DO39" s="385"/>
      <c r="DP39" s="385"/>
      <c r="DQ39" s="385"/>
      <c r="DR39" s="385"/>
      <c r="DS39" s="385"/>
      <c r="DT39" s="385"/>
      <c r="DU39" s="385"/>
      <c r="DV39" s="385"/>
      <c r="DW39" s="385"/>
      <c r="DX39" s="385"/>
      <c r="DY39" s="385"/>
      <c r="DZ39" s="385"/>
      <c r="EA39" s="385"/>
      <c r="EB39" s="385"/>
      <c r="EC39" s="385"/>
      <c r="ED39" s="385"/>
      <c r="EE39" s="385"/>
      <c r="EF39" s="385"/>
      <c r="EG39" s="385"/>
      <c r="EH39" s="385"/>
      <c r="EI39" s="385"/>
      <c r="EJ39" s="385"/>
      <c r="EK39" s="385"/>
      <c r="EL39" s="385"/>
      <c r="EM39" s="403">
        <f>EK39+EI39+EG39+EE39+EC39+EA39+DY39+DW39+DU39+DS39+DQ39+DH39</f>
        <v>0</v>
      </c>
      <c r="EN39" s="403">
        <f>DH39+DQ39+DS39+DU39</f>
        <v>0</v>
      </c>
      <c r="EO39" s="403">
        <f>DP39+DR39+DT39+DV39</f>
        <v>0</v>
      </c>
      <c r="EP39" s="403">
        <f>DH39+DQ39+DS39+DU39+DW39+DY39+EA39+EC39+EE39+EG39+EI39+EK39</f>
        <v>0</v>
      </c>
      <c r="EQ39" s="404">
        <f>DP39+DR39+DT39+DV39</f>
        <v>0</v>
      </c>
      <c r="ER39" s="282">
        <f t="shared" si="13"/>
        <v>703.67328875537032</v>
      </c>
      <c r="ES39" s="281">
        <f t="shared" si="14"/>
        <v>0.99999900505881967</v>
      </c>
      <c r="ET39" s="281">
        <f t="shared" si="15"/>
        <v>0.99999900505881967</v>
      </c>
      <c r="EU39" s="281">
        <f t="shared" si="16"/>
        <v>0.99999954912096445</v>
      </c>
      <c r="EV39" s="281">
        <f t="shared" si="17"/>
        <v>0.99999954912096445</v>
      </c>
      <c r="EW39" s="527"/>
      <c r="EX39" s="524"/>
      <c r="EY39" s="524"/>
      <c r="EZ39" s="527"/>
      <c r="FA39" s="521"/>
    </row>
    <row r="40" spans="1:157" s="138" customFormat="1" ht="14.25" customHeight="1" x14ac:dyDescent="0.25">
      <c r="A40" s="584"/>
      <c r="B40" s="578"/>
      <c r="C40" s="579"/>
      <c r="D40" s="579"/>
      <c r="E40" s="577"/>
      <c r="F40" s="356" t="s">
        <v>228</v>
      </c>
      <c r="G40" s="372"/>
      <c r="H40" s="418"/>
      <c r="I40" s="418"/>
      <c r="J40" s="418"/>
      <c r="K40" s="418"/>
      <c r="L40" s="418"/>
      <c r="M40" s="418"/>
      <c r="N40" s="418"/>
      <c r="O40" s="418"/>
      <c r="P40" s="418"/>
      <c r="Q40" s="418"/>
      <c r="R40" s="418"/>
      <c r="S40" s="418"/>
      <c r="T40" s="402"/>
      <c r="U40" s="402"/>
      <c r="V40" s="418"/>
      <c r="W40" s="419"/>
      <c r="X40" s="419"/>
      <c r="Y40" s="419"/>
      <c r="Z40" s="402"/>
      <c r="AA40" s="418"/>
      <c r="AB40" s="402"/>
      <c r="AC40" s="402">
        <v>0</v>
      </c>
      <c r="AD40" s="402">
        <v>0</v>
      </c>
      <c r="AE40" s="402">
        <v>0</v>
      </c>
      <c r="AF40" s="402">
        <v>0</v>
      </c>
      <c r="AG40" s="402">
        <v>2500000</v>
      </c>
      <c r="AH40" s="402">
        <v>2500000</v>
      </c>
      <c r="AI40" s="402">
        <v>0</v>
      </c>
      <c r="AJ40" s="402">
        <v>0</v>
      </c>
      <c r="AK40" s="402">
        <v>8542500</v>
      </c>
      <c r="AL40" s="402">
        <v>8542500</v>
      </c>
      <c r="AM40" s="402">
        <v>5000000</v>
      </c>
      <c r="AN40" s="402">
        <v>5000000</v>
      </c>
      <c r="AO40" s="402"/>
      <c r="AP40" s="402"/>
      <c r="AQ40" s="402"/>
      <c r="AR40" s="402">
        <v>254618</v>
      </c>
      <c r="AS40" s="402"/>
      <c r="AT40" s="402">
        <v>1375630</v>
      </c>
      <c r="AU40" s="420">
        <v>33957500</v>
      </c>
      <c r="AV40" s="402">
        <v>1036782448.9654294</v>
      </c>
      <c r="AW40" s="402">
        <f>1900000000-865997000</f>
        <v>1034003000</v>
      </c>
      <c r="AX40" s="405">
        <v>3697738</v>
      </c>
      <c r="AY40" s="402"/>
      <c r="AZ40" s="401">
        <v>6675709.9002579451</v>
      </c>
      <c r="BA40" s="418">
        <f>AC40+AE40+AG40+AI40+AK40+AM40+AO40+AQ40+AS40+AU40+AW40+AY40</f>
        <v>1084003000</v>
      </c>
      <c r="BB40" s="418">
        <f t="shared" si="2"/>
        <v>1084003000</v>
      </c>
      <c r="BC40" s="418">
        <f t="shared" si="3"/>
        <v>1064828644.8656874</v>
      </c>
      <c r="BD40" s="418">
        <f t="shared" si="4"/>
        <v>1084003000</v>
      </c>
      <c r="BE40" s="418">
        <f t="shared" si="5"/>
        <v>1064828644.8656874</v>
      </c>
      <c r="BF40" s="418">
        <v>0</v>
      </c>
      <c r="BG40" s="418"/>
      <c r="BH40" s="418"/>
      <c r="BI40" s="418"/>
      <c r="BJ40" s="418"/>
      <c r="BK40" s="418"/>
      <c r="BL40" s="418">
        <v>21382200</v>
      </c>
      <c r="BM40" s="418"/>
      <c r="BN40" s="385">
        <v>21754000</v>
      </c>
      <c r="BO40" s="385"/>
      <c r="BP40" s="385">
        <v>21754000</v>
      </c>
      <c r="BQ40" s="385"/>
      <c r="BR40" s="385">
        <v>23937500</v>
      </c>
      <c r="BS40" s="385"/>
      <c r="BT40" s="385">
        <v>21655333</v>
      </c>
      <c r="BU40" s="385"/>
      <c r="BV40" s="385">
        <v>24764000</v>
      </c>
      <c r="BW40" s="385"/>
      <c r="BX40" s="385">
        <v>26431124</v>
      </c>
      <c r="BY40" s="385"/>
      <c r="BZ40" s="385">
        <v>26412133</v>
      </c>
      <c r="CA40" s="385"/>
      <c r="CB40" s="385">
        <v>22080735</v>
      </c>
      <c r="CC40" s="385"/>
      <c r="CD40" s="385">
        <v>700686620.29087019</v>
      </c>
      <c r="CE40" s="418" t="s">
        <v>449</v>
      </c>
      <c r="CF40" s="418">
        <f t="shared" si="7"/>
        <v>0</v>
      </c>
      <c r="CG40" s="418">
        <f t="shared" si="8"/>
        <v>910857645.29087019</v>
      </c>
      <c r="CH40" s="418">
        <f t="shared" si="9"/>
        <v>0</v>
      </c>
      <c r="CI40" s="418">
        <f t="shared" si="69"/>
        <v>910857645.29087019</v>
      </c>
      <c r="CJ40" s="418"/>
      <c r="CK40" s="418"/>
      <c r="CL40" s="418"/>
      <c r="CM40" s="418"/>
      <c r="CN40" s="418"/>
      <c r="CO40" s="418"/>
      <c r="CP40" s="418"/>
      <c r="CQ40" s="418"/>
      <c r="CR40" s="418"/>
      <c r="CS40" s="418"/>
      <c r="CT40" s="418"/>
      <c r="CU40" s="418"/>
      <c r="CV40" s="418"/>
      <c r="CW40" s="418"/>
      <c r="CX40" s="418"/>
      <c r="CY40" s="418"/>
      <c r="CZ40" s="418"/>
      <c r="DA40" s="418"/>
      <c r="DB40" s="418"/>
      <c r="DC40" s="418"/>
      <c r="DD40" s="418"/>
      <c r="DE40" s="418"/>
      <c r="DF40" s="418"/>
      <c r="DG40" s="418"/>
      <c r="DH40" s="418"/>
      <c r="DI40" s="418">
        <f t="shared" si="10"/>
        <v>0</v>
      </c>
      <c r="DJ40" s="418">
        <f>+CD40+CM40+CO40+CQ40</f>
        <v>700686620.29087019</v>
      </c>
      <c r="DK40" s="418">
        <f>CL40+CN40+CP40+CR40</f>
        <v>0</v>
      </c>
      <c r="DL40" s="418">
        <f>CD40+CM40+CO40+CQ40+CS40+CU40+CW40+CY40+DA40+DC40+DE40+DG40</f>
        <v>700686620.29087019</v>
      </c>
      <c r="DM40" s="418">
        <f>CL40+CN40+CP40+CR40</f>
        <v>0</v>
      </c>
      <c r="DN40" s="418"/>
      <c r="DO40" s="385"/>
      <c r="DP40" s="385"/>
      <c r="DQ40" s="385"/>
      <c r="DR40" s="385"/>
      <c r="DS40" s="385"/>
      <c r="DT40" s="385"/>
      <c r="DU40" s="385"/>
      <c r="DV40" s="385"/>
      <c r="DW40" s="385"/>
      <c r="DX40" s="385"/>
      <c r="DY40" s="385"/>
      <c r="DZ40" s="385"/>
      <c r="EA40" s="385"/>
      <c r="EB40" s="385"/>
      <c r="EC40" s="385"/>
      <c r="ED40" s="385"/>
      <c r="EE40" s="385"/>
      <c r="EF40" s="385"/>
      <c r="EG40" s="385"/>
      <c r="EH40" s="385"/>
      <c r="EI40" s="385"/>
      <c r="EJ40" s="385"/>
      <c r="EK40" s="385"/>
      <c r="EL40" s="385"/>
      <c r="EM40" s="403">
        <f>EI40+EG40+EE40+EC40+EA40+DY40+DW40+DU40+DS40+DQ40+DH40+EK40</f>
        <v>0</v>
      </c>
      <c r="EN40" s="403">
        <f>+DH40+DQ40+DS40+DU40</f>
        <v>0</v>
      </c>
      <c r="EO40" s="403">
        <f>DP40+DR40+DT40+DV40</f>
        <v>0</v>
      </c>
      <c r="EP40" s="403">
        <f>DH40+DQ40+DS40+DU40+DW40+DY40+EA40+EC40+EE40+EG40+EI40+EK40</f>
        <v>0</v>
      </c>
      <c r="EQ40" s="404">
        <f>DP40+DR40+DT40+DV40</f>
        <v>0</v>
      </c>
      <c r="ER40" s="282" t="e">
        <f t="shared" si="13"/>
        <v>#DIV/0!</v>
      </c>
      <c r="ES40" s="281" t="e">
        <f t="shared" si="14"/>
        <v>#DIV/0!</v>
      </c>
      <c r="ET40" s="281" t="e">
        <f t="shared" si="15"/>
        <v>#DIV/0!</v>
      </c>
      <c r="EU40" s="281">
        <f t="shared" si="16"/>
        <v>1.8225837845066457</v>
      </c>
      <c r="EV40" s="281" t="e">
        <f t="shared" si="17"/>
        <v>#DIV/0!</v>
      </c>
      <c r="EW40" s="527"/>
      <c r="EX40" s="524"/>
      <c r="EY40" s="524"/>
      <c r="EZ40" s="527"/>
      <c r="FA40" s="521"/>
    </row>
    <row r="41" spans="1:157" s="138" customFormat="1" ht="14.25" customHeight="1" x14ac:dyDescent="0.25">
      <c r="A41" s="584"/>
      <c r="B41" s="578"/>
      <c r="C41" s="579"/>
      <c r="D41" s="579"/>
      <c r="E41" s="577"/>
      <c r="F41" s="359" t="s">
        <v>42</v>
      </c>
      <c r="G41" s="394">
        <f t="shared" si="19"/>
        <v>0</v>
      </c>
      <c r="H41" s="388">
        <v>0</v>
      </c>
      <c r="I41" s="388"/>
      <c r="J41" s="388"/>
      <c r="K41" s="388">
        <v>0</v>
      </c>
      <c r="L41" s="388">
        <v>0</v>
      </c>
      <c r="M41" s="388">
        <v>0</v>
      </c>
      <c r="N41" s="388">
        <v>0</v>
      </c>
      <c r="O41" s="388">
        <v>0</v>
      </c>
      <c r="P41" s="388">
        <v>0</v>
      </c>
      <c r="Q41" s="388">
        <v>0</v>
      </c>
      <c r="R41" s="388">
        <v>0</v>
      </c>
      <c r="S41" s="388">
        <v>0</v>
      </c>
      <c r="T41" s="388">
        <v>0</v>
      </c>
      <c r="U41" s="388">
        <v>0</v>
      </c>
      <c r="V41" s="388">
        <v>0</v>
      </c>
      <c r="W41" s="388"/>
      <c r="X41" s="388"/>
      <c r="Y41" s="388"/>
      <c r="Z41" s="388">
        <v>0</v>
      </c>
      <c r="AA41" s="388">
        <v>0</v>
      </c>
      <c r="AB41" s="388">
        <v>0</v>
      </c>
      <c r="AC41" s="388">
        <v>0</v>
      </c>
      <c r="AD41" s="388">
        <v>0</v>
      </c>
      <c r="AE41" s="388">
        <v>0</v>
      </c>
      <c r="AF41" s="388">
        <v>0</v>
      </c>
      <c r="AG41" s="388">
        <v>0</v>
      </c>
      <c r="AH41" s="388">
        <v>0</v>
      </c>
      <c r="AI41" s="388">
        <v>0</v>
      </c>
      <c r="AJ41" s="387">
        <v>0</v>
      </c>
      <c r="AK41" s="388">
        <v>0</v>
      </c>
      <c r="AL41" s="387">
        <v>0</v>
      </c>
      <c r="AM41" s="388">
        <v>0</v>
      </c>
      <c r="AN41" s="387">
        <v>0</v>
      </c>
      <c r="AO41" s="387">
        <v>0</v>
      </c>
      <c r="AP41" s="387">
        <v>0</v>
      </c>
      <c r="AQ41" s="387">
        <v>0</v>
      </c>
      <c r="AR41" s="387">
        <v>0</v>
      </c>
      <c r="AS41" s="387">
        <v>0</v>
      </c>
      <c r="AT41" s="387">
        <v>0</v>
      </c>
      <c r="AU41" s="387">
        <v>0</v>
      </c>
      <c r="AV41" s="387">
        <v>0</v>
      </c>
      <c r="AW41" s="387">
        <v>0</v>
      </c>
      <c r="AX41" s="386">
        <v>0</v>
      </c>
      <c r="AY41" s="387">
        <v>0</v>
      </c>
      <c r="AZ41" s="386"/>
      <c r="BA41" s="388">
        <f t="shared" si="1"/>
        <v>0</v>
      </c>
      <c r="BB41" s="388">
        <f t="shared" si="2"/>
        <v>0</v>
      </c>
      <c r="BC41" s="388">
        <f t="shared" si="3"/>
        <v>0</v>
      </c>
      <c r="BD41" s="388">
        <f t="shared" si="4"/>
        <v>0</v>
      </c>
      <c r="BE41" s="388">
        <f t="shared" si="5"/>
        <v>0</v>
      </c>
      <c r="BF41" s="388">
        <v>0</v>
      </c>
      <c r="BG41" s="388">
        <v>0</v>
      </c>
      <c r="BH41" s="388">
        <v>0</v>
      </c>
      <c r="BI41" s="388">
        <v>0</v>
      </c>
      <c r="BJ41" s="388">
        <v>0</v>
      </c>
      <c r="BK41" s="388">
        <v>0</v>
      </c>
      <c r="BL41" s="388">
        <v>0</v>
      </c>
      <c r="BM41" s="388">
        <v>0</v>
      </c>
      <c r="BN41" s="388">
        <v>0</v>
      </c>
      <c r="BO41" s="388">
        <v>0</v>
      </c>
      <c r="BP41" s="388">
        <v>0</v>
      </c>
      <c r="BQ41" s="388">
        <v>0</v>
      </c>
      <c r="BR41" s="388">
        <v>0</v>
      </c>
      <c r="BS41" s="388">
        <v>0</v>
      </c>
      <c r="BT41" s="388">
        <v>0</v>
      </c>
      <c r="BU41" s="388">
        <v>0</v>
      </c>
      <c r="BV41" s="388">
        <v>0</v>
      </c>
      <c r="BW41" s="388">
        <v>0</v>
      </c>
      <c r="BX41" s="388">
        <v>0</v>
      </c>
      <c r="BY41" s="388">
        <v>0</v>
      </c>
      <c r="BZ41" s="388">
        <v>0</v>
      </c>
      <c r="CA41" s="388">
        <v>0</v>
      </c>
      <c r="CB41" s="388">
        <v>0</v>
      </c>
      <c r="CC41" s="388">
        <v>0</v>
      </c>
      <c r="CD41" s="388">
        <v>0</v>
      </c>
      <c r="CE41" s="388">
        <f t="shared" si="6"/>
        <v>0</v>
      </c>
      <c r="CF41" s="388">
        <f t="shared" si="7"/>
        <v>0</v>
      </c>
      <c r="CG41" s="388">
        <f t="shared" si="8"/>
        <v>0</v>
      </c>
      <c r="CH41" s="388">
        <f t="shared" si="9"/>
        <v>0</v>
      </c>
      <c r="CI41" s="388">
        <f t="shared" si="69"/>
        <v>0</v>
      </c>
      <c r="CJ41" s="421"/>
      <c r="CK41" s="388">
        <v>0</v>
      </c>
      <c r="CL41" s="388">
        <v>0</v>
      </c>
      <c r="CM41" s="388">
        <v>0</v>
      </c>
      <c r="CN41" s="388">
        <v>0</v>
      </c>
      <c r="CO41" s="388">
        <v>0</v>
      </c>
      <c r="CP41" s="388">
        <v>0</v>
      </c>
      <c r="CQ41" s="388">
        <v>0</v>
      </c>
      <c r="CR41" s="388">
        <v>0</v>
      </c>
      <c r="CS41" s="388">
        <v>0</v>
      </c>
      <c r="CT41" s="388">
        <v>0</v>
      </c>
      <c r="CU41" s="388">
        <v>0</v>
      </c>
      <c r="CV41" s="388">
        <v>0</v>
      </c>
      <c r="CW41" s="388">
        <v>0</v>
      </c>
      <c r="CX41" s="388">
        <v>0</v>
      </c>
      <c r="CY41" s="388">
        <v>0</v>
      </c>
      <c r="CZ41" s="388">
        <v>0</v>
      </c>
      <c r="DA41" s="388">
        <v>0</v>
      </c>
      <c r="DB41" s="388">
        <v>0</v>
      </c>
      <c r="DC41" s="388">
        <v>0</v>
      </c>
      <c r="DD41" s="388">
        <v>0</v>
      </c>
      <c r="DE41" s="388">
        <v>0</v>
      </c>
      <c r="DF41" s="388">
        <v>0</v>
      </c>
      <c r="DG41" s="388">
        <v>0</v>
      </c>
      <c r="DH41" s="388">
        <v>0</v>
      </c>
      <c r="DI41" s="388">
        <f t="shared" si="10"/>
        <v>0</v>
      </c>
      <c r="DJ41" s="388">
        <f>CD41+CM41+CO41+CQ41</f>
        <v>0</v>
      </c>
      <c r="DK41" s="388">
        <f>CL41+CN41+CP41+CR41</f>
        <v>0</v>
      </c>
      <c r="DL41" s="388">
        <f>CD41+CM41+CO41+CQ41+CS41+CU41+CW41+CY41+DA41+DC41+DE41+DG41</f>
        <v>0</v>
      </c>
      <c r="DM41" s="388">
        <v>0</v>
      </c>
      <c r="DN41" s="388">
        <v>0</v>
      </c>
      <c r="DO41" s="388">
        <v>0</v>
      </c>
      <c r="DP41" s="388">
        <v>0</v>
      </c>
      <c r="DQ41" s="388">
        <v>0</v>
      </c>
      <c r="DR41" s="388">
        <v>0</v>
      </c>
      <c r="DS41" s="388">
        <v>0</v>
      </c>
      <c r="DT41" s="388">
        <v>0</v>
      </c>
      <c r="DU41" s="388">
        <v>0</v>
      </c>
      <c r="DV41" s="388">
        <v>0</v>
      </c>
      <c r="DW41" s="388">
        <v>0</v>
      </c>
      <c r="DX41" s="388">
        <v>0</v>
      </c>
      <c r="DY41" s="388">
        <v>0</v>
      </c>
      <c r="DZ41" s="388">
        <v>0</v>
      </c>
      <c r="EA41" s="388">
        <v>0</v>
      </c>
      <c r="EB41" s="388">
        <v>0</v>
      </c>
      <c r="EC41" s="388">
        <v>0</v>
      </c>
      <c r="ED41" s="388">
        <v>0</v>
      </c>
      <c r="EE41" s="388">
        <v>0</v>
      </c>
      <c r="EF41" s="388">
        <v>0</v>
      </c>
      <c r="EG41" s="388">
        <v>0</v>
      </c>
      <c r="EH41" s="388">
        <v>0</v>
      </c>
      <c r="EI41" s="388">
        <v>0</v>
      </c>
      <c r="EJ41" s="388">
        <v>0</v>
      </c>
      <c r="EK41" s="388">
        <v>0</v>
      </c>
      <c r="EL41" s="388">
        <v>0</v>
      </c>
      <c r="EM41" s="407">
        <v>0</v>
      </c>
      <c r="EN41" s="407">
        <f>DH41+DQ41+DS41+DU41</f>
        <v>0</v>
      </c>
      <c r="EO41" s="407">
        <f>DP41+DR41+DT41+DV41</f>
        <v>0</v>
      </c>
      <c r="EP41" s="407">
        <f>DH41+DQ41+DS41+DU41+DW41+DY41+EA41+EC41+EE41+EG41+EI41+EK41</f>
        <v>0</v>
      </c>
      <c r="EQ41" s="408">
        <v>0</v>
      </c>
      <c r="ER41" s="282" t="e">
        <f t="shared" si="13"/>
        <v>#DIV/0!</v>
      </c>
      <c r="ES41" s="281" t="e">
        <f t="shared" si="14"/>
        <v>#DIV/0!</v>
      </c>
      <c r="ET41" s="281" t="e">
        <f t="shared" si="15"/>
        <v>#DIV/0!</v>
      </c>
      <c r="EU41" s="281" t="e">
        <f t="shared" si="16"/>
        <v>#DIV/0!</v>
      </c>
      <c r="EV41" s="281" t="e">
        <f t="shared" si="17"/>
        <v>#DIV/0!</v>
      </c>
      <c r="EW41" s="527"/>
      <c r="EX41" s="524"/>
      <c r="EY41" s="524"/>
      <c r="EZ41" s="527"/>
      <c r="FA41" s="521"/>
    </row>
    <row r="42" spans="1:157" s="138" customFormat="1" ht="14.25" customHeight="1" x14ac:dyDescent="0.25">
      <c r="A42" s="584"/>
      <c r="B42" s="578"/>
      <c r="C42" s="579"/>
      <c r="D42" s="579"/>
      <c r="E42" s="577"/>
      <c r="F42" s="358" t="s">
        <v>4</v>
      </c>
      <c r="G42" s="390">
        <f>+AA42+BE42+CH42+CJ42+DN42</f>
        <v>59124861.040000007</v>
      </c>
      <c r="H42" s="418">
        <v>0</v>
      </c>
      <c r="I42" s="418"/>
      <c r="J42" s="418"/>
      <c r="K42" s="418">
        <v>0</v>
      </c>
      <c r="L42" s="418">
        <v>0</v>
      </c>
      <c r="M42" s="418">
        <v>0</v>
      </c>
      <c r="N42" s="418">
        <v>0</v>
      </c>
      <c r="O42" s="418">
        <v>0</v>
      </c>
      <c r="P42" s="418">
        <v>0</v>
      </c>
      <c r="Q42" s="418">
        <v>0</v>
      </c>
      <c r="R42" s="418">
        <v>0</v>
      </c>
      <c r="S42" s="418">
        <v>0</v>
      </c>
      <c r="T42" s="402">
        <v>0</v>
      </c>
      <c r="U42" s="402">
        <v>0</v>
      </c>
      <c r="V42" s="418">
        <v>0</v>
      </c>
      <c r="W42" s="419"/>
      <c r="X42" s="419"/>
      <c r="Y42" s="419"/>
      <c r="Z42" s="402">
        <v>0</v>
      </c>
      <c r="AA42" s="418">
        <v>0</v>
      </c>
      <c r="AB42" s="402">
        <v>39950808.233999997</v>
      </c>
      <c r="AC42" s="401">
        <v>10204000</v>
      </c>
      <c r="AD42" s="401">
        <v>10204000</v>
      </c>
      <c r="AE42" s="401">
        <v>15374500</v>
      </c>
      <c r="AF42" s="401">
        <v>15374500</v>
      </c>
      <c r="AG42" s="401">
        <v>4374900</v>
      </c>
      <c r="AH42" s="402">
        <v>4374900</v>
      </c>
      <c r="AI42" s="401">
        <v>3371400</v>
      </c>
      <c r="AJ42" s="402">
        <v>3371400</v>
      </c>
      <c r="AK42" s="401">
        <v>1764706</v>
      </c>
      <c r="AL42" s="402">
        <v>1764706.0900000036</v>
      </c>
      <c r="AM42" s="402">
        <v>0</v>
      </c>
      <c r="AN42" s="402">
        <v>4861000</v>
      </c>
      <c r="AO42" s="402">
        <v>4861301.9099999964</v>
      </c>
      <c r="AP42" s="402"/>
      <c r="AQ42" s="402"/>
      <c r="AR42" s="402"/>
      <c r="AS42" s="402"/>
      <c r="AT42" s="402"/>
      <c r="AU42" s="402">
        <v>-302</v>
      </c>
      <c r="AV42" s="402"/>
      <c r="AW42" s="402"/>
      <c r="AX42" s="402"/>
      <c r="AY42" s="402"/>
      <c r="AZ42" s="401"/>
      <c r="BA42" s="418">
        <f t="shared" si="1"/>
        <v>39950505.909999996</v>
      </c>
      <c r="BB42" s="418">
        <f t="shared" si="2"/>
        <v>39950505.909999996</v>
      </c>
      <c r="BC42" s="418">
        <f t="shared" si="3"/>
        <v>39950506.090000004</v>
      </c>
      <c r="BD42" s="418">
        <f t="shared" si="4"/>
        <v>39950505.909999996</v>
      </c>
      <c r="BE42" s="418">
        <f t="shared" si="5"/>
        <v>39950506.090000004</v>
      </c>
      <c r="BF42" s="418">
        <v>19042789.949999999</v>
      </c>
      <c r="BG42" s="418">
        <v>2032061.25</v>
      </c>
      <c r="BH42" s="418">
        <v>2046101</v>
      </c>
      <c r="BI42" s="418"/>
      <c r="BJ42" s="418"/>
      <c r="BK42" s="418"/>
      <c r="BL42" s="418">
        <f>2437661-BH42</f>
        <v>391560</v>
      </c>
      <c r="BM42" s="418">
        <f>17010728.7+131565</f>
        <v>17142293.699999999</v>
      </c>
      <c r="BN42" s="409">
        <v>452015</v>
      </c>
      <c r="BO42" s="409"/>
      <c r="BP42" s="409">
        <v>15481532</v>
      </c>
      <c r="BQ42" s="409"/>
      <c r="BR42" s="409">
        <v>803147</v>
      </c>
      <c r="BS42" s="409"/>
      <c r="BT42" s="409"/>
      <c r="BU42" s="409"/>
      <c r="BV42" s="409"/>
      <c r="BW42" s="409"/>
      <c r="BX42" s="409"/>
      <c r="BY42" s="409"/>
      <c r="BZ42" s="409"/>
      <c r="CA42" s="409"/>
      <c r="CB42" s="409"/>
      <c r="CC42" s="409"/>
      <c r="CD42" s="409"/>
      <c r="CE42" s="418">
        <f t="shared" si="6"/>
        <v>19174354.949999999</v>
      </c>
      <c r="CF42" s="418">
        <f t="shared" si="7"/>
        <v>19174354.949999999</v>
      </c>
      <c r="CG42" s="418">
        <f t="shared" si="8"/>
        <v>19174355</v>
      </c>
      <c r="CH42" s="418">
        <f t="shared" si="9"/>
        <v>19174354.949999999</v>
      </c>
      <c r="CI42" s="418">
        <f t="shared" si="69"/>
        <v>19174355</v>
      </c>
      <c r="CJ42" s="418">
        <f t="shared" si="48"/>
        <v>0</v>
      </c>
      <c r="CK42" s="418"/>
      <c r="CL42" s="418"/>
      <c r="CM42" s="418"/>
      <c r="CN42" s="418"/>
      <c r="CO42" s="418"/>
      <c r="CP42" s="418"/>
      <c r="CQ42" s="418"/>
      <c r="CR42" s="418"/>
      <c r="CS42" s="418"/>
      <c r="CT42" s="418"/>
      <c r="CU42" s="418"/>
      <c r="CV42" s="418"/>
      <c r="CW42" s="418"/>
      <c r="CX42" s="418"/>
      <c r="CY42" s="418"/>
      <c r="CZ42" s="418"/>
      <c r="DA42" s="418"/>
      <c r="DB42" s="418"/>
      <c r="DC42" s="418"/>
      <c r="DD42" s="418"/>
      <c r="DE42" s="418"/>
      <c r="DF42" s="418"/>
      <c r="DG42" s="418"/>
      <c r="DH42" s="418"/>
      <c r="DI42" s="418">
        <f t="shared" si="10"/>
        <v>0</v>
      </c>
      <c r="DJ42" s="418">
        <f>CD42+CM42+CO42+CQ42</f>
        <v>0</v>
      </c>
      <c r="DK42" s="418">
        <f>CL42+CN42+CP42+CR42</f>
        <v>0</v>
      </c>
      <c r="DL42" s="418">
        <f>CM42+CO42+CQ42+CS42+CU42+CW42+CY42+DA42+DC42+DE42+DG42+CD42</f>
        <v>0</v>
      </c>
      <c r="DM42" s="418">
        <f>CL42+CN42+CP42+CR42</f>
        <v>0</v>
      </c>
      <c r="DN42" s="418"/>
      <c r="DO42" s="409"/>
      <c r="DP42" s="409"/>
      <c r="DQ42" s="409"/>
      <c r="DR42" s="409"/>
      <c r="DS42" s="409"/>
      <c r="DT42" s="409"/>
      <c r="DU42" s="409"/>
      <c r="DV42" s="409"/>
      <c r="DW42" s="409"/>
      <c r="DX42" s="409"/>
      <c r="DY42" s="409"/>
      <c r="DZ42" s="409"/>
      <c r="EA42" s="409"/>
      <c r="EB42" s="409"/>
      <c r="EC42" s="409"/>
      <c r="ED42" s="409"/>
      <c r="EE42" s="409"/>
      <c r="EF42" s="409"/>
      <c r="EG42" s="409"/>
      <c r="EH42" s="409"/>
      <c r="EI42" s="409"/>
      <c r="EJ42" s="409"/>
      <c r="EK42" s="409"/>
      <c r="EL42" s="409"/>
      <c r="EM42" s="403">
        <f>EI42+EG42+EE42+EC42+EA42+DY42+DW42+DU42+DS42+DQ42+DH42+EK42</f>
        <v>0</v>
      </c>
      <c r="EN42" s="403">
        <f>DH42+DQ42+DS42+DU42</f>
        <v>0</v>
      </c>
      <c r="EO42" s="409">
        <f>DP42+DR42+DT42+DV42</f>
        <v>0</v>
      </c>
      <c r="EP42" s="403">
        <f>DQ42+DS42+DU42+DW42+DY42+EA42+EC42+EE42+EG42+EI42+EK42+DH42</f>
        <v>0</v>
      </c>
      <c r="EQ42" s="404">
        <f>DP42+DR42+DT42+DV42</f>
        <v>0</v>
      </c>
      <c r="ER42" s="282" t="e">
        <f t="shared" si="13"/>
        <v>#DIV/0!</v>
      </c>
      <c r="ES42" s="281">
        <f t="shared" si="14"/>
        <v>1.0000000026076497</v>
      </c>
      <c r="ET42" s="281">
        <f t="shared" si="15"/>
        <v>1.0000000026076497</v>
      </c>
      <c r="EU42" s="281">
        <f t="shared" si="16"/>
        <v>1.0000000038900727</v>
      </c>
      <c r="EV42" s="281">
        <f t="shared" si="17"/>
        <v>1.000000000845668</v>
      </c>
      <c r="EW42" s="527"/>
      <c r="EX42" s="524"/>
      <c r="EY42" s="524"/>
      <c r="EZ42" s="527"/>
      <c r="FA42" s="521"/>
    </row>
    <row r="43" spans="1:157" s="138" customFormat="1" ht="14.25" customHeight="1" thickBot="1" x14ac:dyDescent="0.3">
      <c r="A43" s="584"/>
      <c r="B43" s="578"/>
      <c r="C43" s="579"/>
      <c r="D43" s="579"/>
      <c r="E43" s="577"/>
      <c r="F43" s="359" t="s">
        <v>43</v>
      </c>
      <c r="G43" s="426">
        <f t="shared" si="19"/>
        <v>1.0010000000000001</v>
      </c>
      <c r="H43" s="427">
        <v>0.1</v>
      </c>
      <c r="I43" s="427"/>
      <c r="J43" s="428"/>
      <c r="K43" s="427">
        <v>0.1</v>
      </c>
      <c r="L43" s="428">
        <f>L38</f>
        <v>0</v>
      </c>
      <c r="M43" s="427">
        <f>+M38</f>
        <v>0.1</v>
      </c>
      <c r="N43" s="427">
        <f>N38</f>
        <v>0</v>
      </c>
      <c r="O43" s="427" t="s">
        <v>291</v>
      </c>
      <c r="P43" s="427">
        <f t="shared" ref="P43:V43" si="70">+P38</f>
        <v>0.01</v>
      </c>
      <c r="Q43" s="427">
        <f t="shared" si="70"/>
        <v>0.1</v>
      </c>
      <c r="R43" s="427">
        <f t="shared" si="70"/>
        <v>0.01</v>
      </c>
      <c r="S43" s="427">
        <f t="shared" si="70"/>
        <v>0.1</v>
      </c>
      <c r="T43" s="427">
        <f t="shared" si="70"/>
        <v>7.0000000000000007E-2</v>
      </c>
      <c r="U43" s="427">
        <f t="shared" si="70"/>
        <v>0.1</v>
      </c>
      <c r="V43" s="427">
        <f t="shared" si="70"/>
        <v>0.1</v>
      </c>
      <c r="W43" s="428"/>
      <c r="X43" s="428"/>
      <c r="Y43" s="428"/>
      <c r="Z43" s="427">
        <f>+Z38</f>
        <v>0.1</v>
      </c>
      <c r="AA43" s="427">
        <f>+AA38</f>
        <v>0.1</v>
      </c>
      <c r="AB43" s="427">
        <f>+AB38</f>
        <v>0.8</v>
      </c>
      <c r="AC43" s="427">
        <f t="shared" ref="AC43:AZ43" si="71">+AC38</f>
        <v>0.04</v>
      </c>
      <c r="AD43" s="427">
        <f t="shared" si="71"/>
        <v>0.1</v>
      </c>
      <c r="AE43" s="427">
        <f t="shared" si="71"/>
        <v>0.05</v>
      </c>
      <c r="AF43" s="427">
        <f t="shared" si="71"/>
        <v>0.15</v>
      </c>
      <c r="AG43" s="427">
        <f t="shared" si="71"/>
        <v>0.06</v>
      </c>
      <c r="AH43" s="427">
        <f t="shared" si="71"/>
        <v>0.2</v>
      </c>
      <c r="AI43" s="427">
        <f t="shared" si="71"/>
        <v>0.06</v>
      </c>
      <c r="AJ43" s="427">
        <f t="shared" si="71"/>
        <v>2.0999999999999998E-2</v>
      </c>
      <c r="AK43" s="427">
        <f t="shared" si="71"/>
        <v>0.13</v>
      </c>
      <c r="AL43" s="427">
        <f t="shared" si="71"/>
        <v>0.25000000000000006</v>
      </c>
      <c r="AM43" s="427">
        <f t="shared" si="71"/>
        <v>0.06</v>
      </c>
      <c r="AN43" s="427">
        <f t="shared" si="71"/>
        <v>0</v>
      </c>
      <c r="AO43" s="427">
        <f t="shared" si="71"/>
        <v>0.06</v>
      </c>
      <c r="AP43" s="427">
        <f t="shared" si="71"/>
        <v>0</v>
      </c>
      <c r="AQ43" s="427">
        <f t="shared" si="71"/>
        <v>0.06</v>
      </c>
      <c r="AR43" s="427">
        <f t="shared" si="71"/>
        <v>0</v>
      </c>
      <c r="AS43" s="427">
        <f t="shared" si="71"/>
        <v>0.06</v>
      </c>
      <c r="AT43" s="427">
        <f t="shared" si="71"/>
        <v>0.02</v>
      </c>
      <c r="AU43" s="427">
        <f t="shared" si="71"/>
        <v>0.06</v>
      </c>
      <c r="AV43" s="427">
        <f t="shared" si="71"/>
        <v>0.06</v>
      </c>
      <c r="AW43" s="427">
        <f t="shared" si="71"/>
        <v>0.06</v>
      </c>
      <c r="AX43" s="427">
        <f t="shared" si="71"/>
        <v>0</v>
      </c>
      <c r="AY43" s="427">
        <f t="shared" si="71"/>
        <v>0.1</v>
      </c>
      <c r="AZ43" s="427">
        <f t="shared" si="71"/>
        <v>0</v>
      </c>
      <c r="BA43" s="427">
        <f t="shared" si="1"/>
        <v>0.80000000000000016</v>
      </c>
      <c r="BB43" s="427">
        <f t="shared" si="2"/>
        <v>0.80000000000000016</v>
      </c>
      <c r="BC43" s="427">
        <f t="shared" si="3"/>
        <v>0.80100000000000016</v>
      </c>
      <c r="BD43" s="427">
        <f t="shared" si="4"/>
        <v>0.80000000000000016</v>
      </c>
      <c r="BE43" s="427">
        <f t="shared" si="5"/>
        <v>0.80100000000000016</v>
      </c>
      <c r="BF43" s="427">
        <v>10</v>
      </c>
      <c r="BG43" s="427">
        <f t="shared" ref="BG43:CD43" si="72">+BG38</f>
        <v>0</v>
      </c>
      <c r="BH43" s="427">
        <f t="shared" si="72"/>
        <v>0</v>
      </c>
      <c r="BI43" s="427">
        <f t="shared" si="72"/>
        <v>0.01</v>
      </c>
      <c r="BJ43" s="427">
        <f t="shared" si="72"/>
        <v>0.01</v>
      </c>
      <c r="BK43" s="427">
        <f t="shared" si="72"/>
        <v>0.01</v>
      </c>
      <c r="BL43" s="427">
        <f t="shared" si="72"/>
        <v>0.01</v>
      </c>
      <c r="BM43" s="427">
        <f t="shared" si="72"/>
        <v>0.01</v>
      </c>
      <c r="BN43" s="427">
        <f t="shared" si="72"/>
        <v>0.01</v>
      </c>
      <c r="BO43" s="427">
        <f t="shared" si="72"/>
        <v>0.01</v>
      </c>
      <c r="BP43" s="427">
        <f t="shared" si="72"/>
        <v>0.01</v>
      </c>
      <c r="BQ43" s="427">
        <f t="shared" si="72"/>
        <v>0.01</v>
      </c>
      <c r="BR43" s="427">
        <f t="shared" si="72"/>
        <v>0.01</v>
      </c>
      <c r="BS43" s="427">
        <f t="shared" si="72"/>
        <v>0.01</v>
      </c>
      <c r="BT43" s="427">
        <f t="shared" si="72"/>
        <v>0.01</v>
      </c>
      <c r="BU43" s="427">
        <f t="shared" si="72"/>
        <v>0.01</v>
      </c>
      <c r="BV43" s="427">
        <f t="shared" si="72"/>
        <v>0.01</v>
      </c>
      <c r="BW43" s="427">
        <f t="shared" si="72"/>
        <v>0.01</v>
      </c>
      <c r="BX43" s="427">
        <f t="shared" si="72"/>
        <v>0.01</v>
      </c>
      <c r="BY43" s="427">
        <f t="shared" si="72"/>
        <v>0.01</v>
      </c>
      <c r="BZ43" s="427">
        <f t="shared" si="72"/>
        <v>0.01</v>
      </c>
      <c r="CA43" s="427">
        <f t="shared" si="72"/>
        <v>0.01</v>
      </c>
      <c r="CB43" s="427">
        <f t="shared" si="72"/>
        <v>0</v>
      </c>
      <c r="CC43" s="427">
        <f t="shared" si="72"/>
        <v>0</v>
      </c>
      <c r="CD43" s="427">
        <f t="shared" si="72"/>
        <v>9.999999999999995E-3</v>
      </c>
      <c r="CE43" s="427">
        <f t="shared" si="6"/>
        <v>9.9999999999999992E-2</v>
      </c>
      <c r="CF43" s="427">
        <f t="shared" si="7"/>
        <v>9.9999999999999992E-2</v>
      </c>
      <c r="CG43" s="427">
        <f t="shared" si="8"/>
        <v>9.9999999999999992E-2</v>
      </c>
      <c r="CH43" s="427">
        <f t="shared" si="9"/>
        <v>9.9999999999999992E-2</v>
      </c>
      <c r="CI43" s="427">
        <f t="shared" si="69"/>
        <v>9.9999999999999992E-2</v>
      </c>
      <c r="CJ43" s="427">
        <f t="shared" si="48"/>
        <v>0</v>
      </c>
      <c r="CK43" s="427">
        <f t="shared" ref="CK43:CX43" si="73">+CK38</f>
        <v>0</v>
      </c>
      <c r="CL43" s="427">
        <f t="shared" si="73"/>
        <v>0</v>
      </c>
      <c r="CM43" s="427">
        <f t="shared" si="73"/>
        <v>0</v>
      </c>
      <c r="CN43" s="427">
        <f t="shared" si="73"/>
        <v>0</v>
      </c>
      <c r="CO43" s="427">
        <f t="shared" si="73"/>
        <v>0</v>
      </c>
      <c r="CP43" s="427">
        <f t="shared" si="73"/>
        <v>0</v>
      </c>
      <c r="CQ43" s="427">
        <f t="shared" si="73"/>
        <v>0</v>
      </c>
      <c r="CR43" s="427">
        <f t="shared" si="73"/>
        <v>0</v>
      </c>
      <c r="CS43" s="427">
        <f t="shared" si="73"/>
        <v>0</v>
      </c>
      <c r="CT43" s="427">
        <f t="shared" si="73"/>
        <v>0</v>
      </c>
      <c r="CU43" s="427">
        <f t="shared" si="73"/>
        <v>0</v>
      </c>
      <c r="CV43" s="427">
        <f t="shared" si="73"/>
        <v>0</v>
      </c>
      <c r="CW43" s="427">
        <f t="shared" si="73"/>
        <v>0</v>
      </c>
      <c r="CX43" s="427">
        <f t="shared" si="73"/>
        <v>0</v>
      </c>
      <c r="CY43" s="427">
        <f t="shared" ref="CY43:DH43" si="74">+CY38</f>
        <v>0</v>
      </c>
      <c r="CZ43" s="427">
        <f t="shared" si="74"/>
        <v>0</v>
      </c>
      <c r="DA43" s="427">
        <f t="shared" si="74"/>
        <v>0</v>
      </c>
      <c r="DB43" s="427">
        <f t="shared" si="74"/>
        <v>0</v>
      </c>
      <c r="DC43" s="427">
        <f t="shared" si="74"/>
        <v>0</v>
      </c>
      <c r="DD43" s="427">
        <f t="shared" si="74"/>
        <v>0</v>
      </c>
      <c r="DE43" s="427">
        <f t="shared" si="74"/>
        <v>0</v>
      </c>
      <c r="DF43" s="427">
        <f t="shared" si="74"/>
        <v>0</v>
      </c>
      <c r="DG43" s="427">
        <f t="shared" si="74"/>
        <v>0</v>
      </c>
      <c r="DH43" s="427">
        <f t="shared" si="74"/>
        <v>0</v>
      </c>
      <c r="DI43" s="427">
        <f t="shared" si="10"/>
        <v>0</v>
      </c>
      <c r="DJ43" s="427">
        <f>DJ38+DJ41</f>
        <v>9.999999999999995E-3</v>
      </c>
      <c r="DK43" s="427">
        <f>DK38+DK41</f>
        <v>0</v>
      </c>
      <c r="DL43" s="427">
        <f>DL38+DL41</f>
        <v>0</v>
      </c>
      <c r="DM43" s="427">
        <f>DM38+DM41</f>
        <v>0</v>
      </c>
      <c r="DN43" s="427">
        <f>+DN38</f>
        <v>0</v>
      </c>
      <c r="DO43" s="429"/>
      <c r="DP43" s="429"/>
      <c r="DQ43" s="429"/>
      <c r="DR43" s="429"/>
      <c r="DS43" s="429"/>
      <c r="DT43" s="429"/>
      <c r="DU43" s="429"/>
      <c r="DV43" s="429"/>
      <c r="DW43" s="429"/>
      <c r="DX43" s="429"/>
      <c r="DY43" s="429"/>
      <c r="DZ43" s="429"/>
      <c r="EA43" s="429"/>
      <c r="EB43" s="429"/>
      <c r="EC43" s="429"/>
      <c r="ED43" s="429"/>
      <c r="EE43" s="429"/>
      <c r="EF43" s="429"/>
      <c r="EG43" s="429"/>
      <c r="EH43" s="429"/>
      <c r="EI43" s="429"/>
      <c r="EJ43" s="429"/>
      <c r="EK43" s="429"/>
      <c r="EL43" s="429"/>
      <c r="EM43" s="431">
        <f>EM38+EM41</f>
        <v>0</v>
      </c>
      <c r="EN43" s="431">
        <f>EN38+EN41</f>
        <v>0</v>
      </c>
      <c r="EO43" s="432">
        <f>EO38+EO41</f>
        <v>0</v>
      </c>
      <c r="EP43" s="431">
        <f>EP38+EP41</f>
        <v>0</v>
      </c>
      <c r="EQ43" s="430">
        <f>EQ38+EQ41</f>
        <v>0</v>
      </c>
      <c r="ER43" s="433" t="e">
        <f t="shared" si="13"/>
        <v>#DIV/0!</v>
      </c>
      <c r="ES43" s="351">
        <f t="shared" si="14"/>
        <v>1</v>
      </c>
      <c r="ET43" s="351">
        <f t="shared" si="15"/>
        <v>1</v>
      </c>
      <c r="EU43" s="351">
        <f t="shared" si="16"/>
        <v>1.0009999999999999</v>
      </c>
      <c r="EV43" s="351">
        <f t="shared" si="17"/>
        <v>1</v>
      </c>
      <c r="EW43" s="527"/>
      <c r="EX43" s="524"/>
      <c r="EY43" s="524"/>
      <c r="EZ43" s="527"/>
      <c r="FA43" s="521"/>
    </row>
    <row r="44" spans="1:157" s="139" customFormat="1" ht="24.75" customHeight="1" thickBot="1" x14ac:dyDescent="0.3">
      <c r="A44" s="584"/>
      <c r="B44" s="578"/>
      <c r="C44" s="579"/>
      <c r="D44" s="579"/>
      <c r="E44" s="577"/>
      <c r="F44" s="180" t="s">
        <v>45</v>
      </c>
      <c r="G44" s="360">
        <f>G39+G42</f>
        <v>2201606378.04</v>
      </c>
      <c r="H44" s="445">
        <f>H39+H42</f>
        <v>100000000</v>
      </c>
      <c r="I44" s="445"/>
      <c r="J44" s="445"/>
      <c r="K44" s="445">
        <f t="shared" ref="K44:V44" si="75">K39+K42</f>
        <v>100000000</v>
      </c>
      <c r="L44" s="445">
        <f t="shared" si="75"/>
        <v>14583000</v>
      </c>
      <c r="M44" s="445">
        <f t="shared" si="75"/>
        <v>100000000</v>
      </c>
      <c r="N44" s="445">
        <f t="shared" si="75"/>
        <v>55399000</v>
      </c>
      <c r="O44" s="445">
        <f t="shared" si="75"/>
        <v>100000000</v>
      </c>
      <c r="P44" s="445">
        <f t="shared" si="75"/>
        <v>69982000</v>
      </c>
      <c r="Q44" s="445">
        <f t="shared" si="75"/>
        <v>100000000</v>
      </c>
      <c r="R44" s="445">
        <f t="shared" si="75"/>
        <v>69982000</v>
      </c>
      <c r="S44" s="445">
        <f t="shared" si="75"/>
        <v>100000000</v>
      </c>
      <c r="T44" s="435">
        <f t="shared" si="75"/>
        <v>72501850</v>
      </c>
      <c r="U44" s="435">
        <f t="shared" si="75"/>
        <v>87566850</v>
      </c>
      <c r="V44" s="445">
        <f t="shared" si="75"/>
        <v>87566850</v>
      </c>
      <c r="W44" s="446"/>
      <c r="X44" s="446"/>
      <c r="Y44" s="446"/>
      <c r="Z44" s="435">
        <f>Z39+Z42</f>
        <v>87566850</v>
      </c>
      <c r="AA44" s="445">
        <f>AA39+AA42</f>
        <v>87566850</v>
      </c>
      <c r="AB44" s="435">
        <f t="shared" ref="AB44:AZ44" si="76">AB39+AB42</f>
        <v>1989950808.234</v>
      </c>
      <c r="AC44" s="434">
        <f t="shared" si="76"/>
        <v>10204000</v>
      </c>
      <c r="AD44" s="434">
        <f t="shared" si="76"/>
        <v>10204000</v>
      </c>
      <c r="AE44" s="434">
        <f t="shared" si="76"/>
        <v>31417000</v>
      </c>
      <c r="AF44" s="434">
        <f t="shared" si="76"/>
        <v>31417000</v>
      </c>
      <c r="AG44" s="434">
        <f t="shared" si="76"/>
        <v>4374900</v>
      </c>
      <c r="AH44" s="435">
        <f t="shared" si="76"/>
        <v>4374900</v>
      </c>
      <c r="AI44" s="434">
        <f t="shared" si="76"/>
        <v>3371400</v>
      </c>
      <c r="AJ44" s="435">
        <f t="shared" si="76"/>
        <v>3371400</v>
      </c>
      <c r="AK44" s="434">
        <f t="shared" si="76"/>
        <v>1764706</v>
      </c>
      <c r="AL44" s="435">
        <f t="shared" si="76"/>
        <v>1764706.0900000036</v>
      </c>
      <c r="AM44" s="435">
        <f t="shared" si="76"/>
        <v>0</v>
      </c>
      <c r="AN44" s="435">
        <f t="shared" si="76"/>
        <v>38818500</v>
      </c>
      <c r="AO44" s="435">
        <f>AO39+AO42</f>
        <v>4861301.9099999964</v>
      </c>
      <c r="AP44" s="435">
        <f t="shared" si="76"/>
        <v>0</v>
      </c>
      <c r="AQ44" s="435">
        <f t="shared" si="76"/>
        <v>0</v>
      </c>
      <c r="AR44" s="435">
        <f t="shared" si="76"/>
        <v>0</v>
      </c>
      <c r="AS44" s="435">
        <f t="shared" si="76"/>
        <v>33957500</v>
      </c>
      <c r="AT44" s="435">
        <f t="shared" si="76"/>
        <v>0</v>
      </c>
      <c r="AU44" s="435">
        <f t="shared" si="76"/>
        <v>1034002698</v>
      </c>
      <c r="AV44" s="435">
        <f t="shared" si="76"/>
        <v>1034003000</v>
      </c>
      <c r="AW44" s="435">
        <f t="shared" si="76"/>
        <v>0</v>
      </c>
      <c r="AX44" s="435">
        <f t="shared" si="76"/>
        <v>0</v>
      </c>
      <c r="AY44" s="435">
        <f t="shared" si="76"/>
        <v>0</v>
      </c>
      <c r="AZ44" s="434">
        <f t="shared" si="76"/>
        <v>0</v>
      </c>
      <c r="BA44" s="445">
        <f t="shared" si="1"/>
        <v>1123953505.9100001</v>
      </c>
      <c r="BB44" s="445">
        <f t="shared" si="2"/>
        <v>1123953505.9100001</v>
      </c>
      <c r="BC44" s="445">
        <f t="shared" si="3"/>
        <v>1123953506.0899999</v>
      </c>
      <c r="BD44" s="445">
        <f t="shared" si="4"/>
        <v>1123953505.9100001</v>
      </c>
      <c r="BE44" s="445">
        <f t="shared" si="5"/>
        <v>1123953506.0899999</v>
      </c>
      <c r="BF44" s="445">
        <v>994287789.95000005</v>
      </c>
      <c r="BG44" s="445">
        <f t="shared" ref="BG44:CD44" si="77">BG39+BG42</f>
        <v>299102728.25</v>
      </c>
      <c r="BH44" s="445">
        <f t="shared" si="77"/>
        <v>297664768</v>
      </c>
      <c r="BI44" s="445">
        <f t="shared" si="77"/>
        <v>0</v>
      </c>
      <c r="BJ44" s="445">
        <f t="shared" si="77"/>
        <v>0</v>
      </c>
      <c r="BK44" s="445">
        <f t="shared" si="77"/>
        <v>0</v>
      </c>
      <c r="BL44" s="445">
        <f t="shared" si="77"/>
        <v>391560</v>
      </c>
      <c r="BM44" s="445">
        <f t="shared" si="77"/>
        <v>17142293.699999999</v>
      </c>
      <c r="BN44" s="436">
        <f t="shared" si="77"/>
        <v>452015</v>
      </c>
      <c r="BO44" s="436">
        <f t="shared" si="77"/>
        <v>0</v>
      </c>
      <c r="BP44" s="436">
        <f t="shared" si="77"/>
        <v>15481532</v>
      </c>
      <c r="BQ44" s="436">
        <f t="shared" si="77"/>
        <v>0</v>
      </c>
      <c r="BR44" s="436">
        <f t="shared" si="77"/>
        <v>803147</v>
      </c>
      <c r="BS44" s="436">
        <f t="shared" si="77"/>
        <v>668548000</v>
      </c>
      <c r="BT44" s="436">
        <f t="shared" si="77"/>
        <v>0</v>
      </c>
      <c r="BU44" s="436">
        <f t="shared" si="77"/>
        <v>0</v>
      </c>
      <c r="BV44" s="436">
        <f t="shared" si="77"/>
        <v>0</v>
      </c>
      <c r="BW44" s="436">
        <f t="shared" si="77"/>
        <v>0</v>
      </c>
      <c r="BX44" s="436">
        <f t="shared" si="77"/>
        <v>0</v>
      </c>
      <c r="BY44" s="436">
        <f t="shared" si="77"/>
        <v>4333333</v>
      </c>
      <c r="BZ44" s="436">
        <f t="shared" si="77"/>
        <v>0</v>
      </c>
      <c r="CA44" s="436">
        <f t="shared" si="77"/>
        <v>0</v>
      </c>
      <c r="CB44" s="436">
        <f t="shared" si="77"/>
        <v>0</v>
      </c>
      <c r="CC44" s="436">
        <f t="shared" si="77"/>
        <v>959667</v>
      </c>
      <c r="CD44" s="436">
        <f t="shared" si="77"/>
        <v>675292034</v>
      </c>
      <c r="CE44" s="445">
        <f t="shared" si="6"/>
        <v>990086021.95000005</v>
      </c>
      <c r="CF44" s="445">
        <f t="shared" si="7"/>
        <v>990086021.95000005</v>
      </c>
      <c r="CG44" s="445">
        <f t="shared" si="8"/>
        <v>990085056</v>
      </c>
      <c r="CH44" s="445">
        <f t="shared" si="9"/>
        <v>990086021.95000005</v>
      </c>
      <c r="CI44" s="445">
        <f>+CI39+CI42</f>
        <v>990085056</v>
      </c>
      <c r="CJ44" s="445">
        <f t="shared" si="48"/>
        <v>0</v>
      </c>
      <c r="CK44" s="445">
        <f>CK39+CK42</f>
        <v>0</v>
      </c>
      <c r="CL44" s="445">
        <f t="shared" ref="CL44:DH44" si="78">CL39+CL42</f>
        <v>0</v>
      </c>
      <c r="CM44" s="445">
        <f t="shared" si="78"/>
        <v>0</v>
      </c>
      <c r="CN44" s="445">
        <f t="shared" si="78"/>
        <v>0</v>
      </c>
      <c r="CO44" s="445">
        <f t="shared" si="78"/>
        <v>0</v>
      </c>
      <c r="CP44" s="445">
        <f t="shared" si="78"/>
        <v>0</v>
      </c>
      <c r="CQ44" s="445">
        <f t="shared" si="78"/>
        <v>0</v>
      </c>
      <c r="CR44" s="445">
        <f t="shared" si="78"/>
        <v>0</v>
      </c>
      <c r="CS44" s="445">
        <f t="shared" si="78"/>
        <v>0</v>
      </c>
      <c r="CT44" s="445">
        <f t="shared" si="78"/>
        <v>0</v>
      </c>
      <c r="CU44" s="445">
        <f t="shared" si="78"/>
        <v>0</v>
      </c>
      <c r="CV44" s="445">
        <f t="shared" si="78"/>
        <v>0</v>
      </c>
      <c r="CW44" s="445">
        <f t="shared" si="78"/>
        <v>0</v>
      </c>
      <c r="CX44" s="445">
        <f t="shared" si="78"/>
        <v>0</v>
      </c>
      <c r="CY44" s="445">
        <f t="shared" si="78"/>
        <v>0</v>
      </c>
      <c r="CZ44" s="445">
        <f t="shared" si="78"/>
        <v>0</v>
      </c>
      <c r="DA44" s="445">
        <f t="shared" si="78"/>
        <v>0</v>
      </c>
      <c r="DB44" s="445">
        <f t="shared" si="78"/>
        <v>0</v>
      </c>
      <c r="DC44" s="445">
        <f t="shared" si="78"/>
        <v>0</v>
      </c>
      <c r="DD44" s="445">
        <f t="shared" si="78"/>
        <v>0</v>
      </c>
      <c r="DE44" s="445">
        <f t="shared" si="78"/>
        <v>0</v>
      </c>
      <c r="DF44" s="445">
        <f t="shared" si="78"/>
        <v>0</v>
      </c>
      <c r="DG44" s="445">
        <f t="shared" si="78"/>
        <v>0</v>
      </c>
      <c r="DH44" s="445">
        <f t="shared" si="78"/>
        <v>0</v>
      </c>
      <c r="DI44" s="445">
        <f t="shared" si="10"/>
        <v>0</v>
      </c>
      <c r="DJ44" s="445">
        <f>+DJ39+DJ42</f>
        <v>675292034</v>
      </c>
      <c r="DK44" s="445">
        <f>+DK39+DK42</f>
        <v>0</v>
      </c>
      <c r="DL44" s="445">
        <f>+DL39+DL42</f>
        <v>675292034</v>
      </c>
      <c r="DM44" s="445">
        <f>+DM39+DM42</f>
        <v>0</v>
      </c>
      <c r="DN44" s="445">
        <f t="shared" ref="DN44:EL44" si="79">DN39+DN42</f>
        <v>0</v>
      </c>
      <c r="DO44" s="436">
        <f t="shared" si="79"/>
        <v>0</v>
      </c>
      <c r="DP44" s="436">
        <f t="shared" si="79"/>
        <v>0</v>
      </c>
      <c r="DQ44" s="436">
        <f t="shared" si="79"/>
        <v>0</v>
      </c>
      <c r="DR44" s="436">
        <f t="shared" si="79"/>
        <v>0</v>
      </c>
      <c r="DS44" s="436">
        <f t="shared" si="79"/>
        <v>0</v>
      </c>
      <c r="DT44" s="436">
        <f t="shared" si="79"/>
        <v>0</v>
      </c>
      <c r="DU44" s="436">
        <f t="shared" si="79"/>
        <v>0</v>
      </c>
      <c r="DV44" s="436">
        <f t="shared" si="79"/>
        <v>0</v>
      </c>
      <c r="DW44" s="436">
        <f t="shared" si="79"/>
        <v>0</v>
      </c>
      <c r="DX44" s="436">
        <f t="shared" si="79"/>
        <v>0</v>
      </c>
      <c r="DY44" s="436">
        <f t="shared" si="79"/>
        <v>0</v>
      </c>
      <c r="DZ44" s="436">
        <f t="shared" si="79"/>
        <v>0</v>
      </c>
      <c r="EA44" s="436">
        <f t="shared" si="79"/>
        <v>0</v>
      </c>
      <c r="EB44" s="436">
        <f t="shared" si="79"/>
        <v>0</v>
      </c>
      <c r="EC44" s="436">
        <f t="shared" si="79"/>
        <v>0</v>
      </c>
      <c r="ED44" s="436">
        <f t="shared" si="79"/>
        <v>0</v>
      </c>
      <c r="EE44" s="436">
        <f t="shared" si="79"/>
        <v>0</v>
      </c>
      <c r="EF44" s="436">
        <f t="shared" si="79"/>
        <v>0</v>
      </c>
      <c r="EG44" s="436">
        <f t="shared" si="79"/>
        <v>0</v>
      </c>
      <c r="EH44" s="436">
        <f t="shared" si="79"/>
        <v>0</v>
      </c>
      <c r="EI44" s="436">
        <f t="shared" si="79"/>
        <v>0</v>
      </c>
      <c r="EJ44" s="436">
        <f t="shared" si="79"/>
        <v>0</v>
      </c>
      <c r="EK44" s="436">
        <f t="shared" si="79"/>
        <v>0</v>
      </c>
      <c r="EL44" s="436">
        <f t="shared" si="79"/>
        <v>0</v>
      </c>
      <c r="EM44" s="438">
        <f>EK44+EI44+EG44+EE44+EC44+EA44+DY44+DW44+DU44+DS44+DQ44+DH44</f>
        <v>0</v>
      </c>
      <c r="EN44" s="438">
        <f>+EN39+EN42</f>
        <v>0</v>
      </c>
      <c r="EO44" s="438">
        <f>+EO39+EO42</f>
        <v>0</v>
      </c>
      <c r="EP44" s="438">
        <f>+EP39+EP42</f>
        <v>0</v>
      </c>
      <c r="EQ44" s="438">
        <f>+EQ39+EQ42</f>
        <v>0</v>
      </c>
      <c r="ER44" s="439">
        <f t="shared" si="13"/>
        <v>703.67328875537032</v>
      </c>
      <c r="ES44" s="352">
        <f t="shared" si="14"/>
        <v>0.99999902437770194</v>
      </c>
      <c r="ET44" s="352">
        <f t="shared" si="15"/>
        <v>0.99999902437770194</v>
      </c>
      <c r="EU44" s="352">
        <f t="shared" si="16"/>
        <v>0.99999956133393797</v>
      </c>
      <c r="EV44" s="353">
        <f t="shared" si="17"/>
        <v>0.99999956125217959</v>
      </c>
      <c r="EW44" s="535"/>
      <c r="EX44" s="525"/>
      <c r="EY44" s="525"/>
      <c r="EZ44" s="528"/>
      <c r="FA44" s="522"/>
    </row>
    <row r="45" spans="1:157" s="138" customFormat="1" ht="14.25" customHeight="1" x14ac:dyDescent="0.25">
      <c r="A45" s="584"/>
      <c r="B45" s="578">
        <v>5</v>
      </c>
      <c r="C45" s="579" t="s">
        <v>292</v>
      </c>
      <c r="D45" s="579" t="s">
        <v>277</v>
      </c>
      <c r="E45" s="577">
        <v>161</v>
      </c>
      <c r="F45" s="373" t="s">
        <v>44</v>
      </c>
      <c r="G45" s="393">
        <f>+AA45+BE45+CE45+CJ45+DN45</f>
        <v>1000</v>
      </c>
      <c r="H45" s="398">
        <v>0</v>
      </c>
      <c r="I45" s="398"/>
      <c r="J45" s="398"/>
      <c r="K45" s="398">
        <v>0</v>
      </c>
      <c r="L45" s="398">
        <v>0</v>
      </c>
      <c r="M45" s="398">
        <v>0</v>
      </c>
      <c r="N45" s="398">
        <v>0</v>
      </c>
      <c r="O45" s="398">
        <v>0</v>
      </c>
      <c r="P45" s="398">
        <v>0</v>
      </c>
      <c r="Q45" s="398">
        <v>0</v>
      </c>
      <c r="R45" s="398">
        <v>0</v>
      </c>
      <c r="S45" s="398">
        <v>0</v>
      </c>
      <c r="T45" s="398">
        <v>0</v>
      </c>
      <c r="U45" s="398">
        <v>0</v>
      </c>
      <c r="V45" s="398">
        <f>+T45</f>
        <v>0</v>
      </c>
      <c r="W45" s="399"/>
      <c r="X45" s="399"/>
      <c r="Y45" s="399"/>
      <c r="Z45" s="398">
        <v>0</v>
      </c>
      <c r="AA45" s="398">
        <f>+Y45</f>
        <v>0</v>
      </c>
      <c r="AB45" s="398">
        <v>200</v>
      </c>
      <c r="AC45" s="422">
        <v>0</v>
      </c>
      <c r="AD45" s="422">
        <v>0</v>
      </c>
      <c r="AE45" s="422">
        <v>0</v>
      </c>
      <c r="AF45" s="422">
        <v>0</v>
      </c>
      <c r="AG45" s="422">
        <v>0</v>
      </c>
      <c r="AH45" s="397">
        <v>0</v>
      </c>
      <c r="AI45" s="422">
        <v>0</v>
      </c>
      <c r="AJ45" s="397">
        <v>0</v>
      </c>
      <c r="AK45" s="397">
        <v>0</v>
      </c>
      <c r="AL45" s="397">
        <v>0</v>
      </c>
      <c r="AM45" s="397">
        <v>0</v>
      </c>
      <c r="AN45" s="397">
        <v>0</v>
      </c>
      <c r="AO45" s="397">
        <v>0</v>
      </c>
      <c r="AP45" s="397"/>
      <c r="AQ45" s="397">
        <v>10</v>
      </c>
      <c r="AR45" s="397"/>
      <c r="AS45" s="397">
        <v>20</v>
      </c>
      <c r="AT45" s="397"/>
      <c r="AU45" s="397">
        <v>40</v>
      </c>
      <c r="AV45" s="397">
        <v>0</v>
      </c>
      <c r="AW45" s="397">
        <v>40</v>
      </c>
      <c r="AX45" s="397"/>
      <c r="AY45" s="397">
        <v>90</v>
      </c>
      <c r="AZ45" s="397">
        <v>200</v>
      </c>
      <c r="BA45" s="398">
        <f t="shared" si="1"/>
        <v>200</v>
      </c>
      <c r="BB45" s="398">
        <f t="shared" si="2"/>
        <v>200</v>
      </c>
      <c r="BC45" s="398">
        <f t="shared" si="3"/>
        <v>200</v>
      </c>
      <c r="BD45" s="398">
        <f t="shared" si="4"/>
        <v>200</v>
      </c>
      <c r="BE45" s="398">
        <f t="shared" si="5"/>
        <v>200</v>
      </c>
      <c r="BF45" s="398">
        <v>550</v>
      </c>
      <c r="BG45" s="397"/>
      <c r="BH45" s="397"/>
      <c r="BI45" s="397"/>
      <c r="BJ45" s="397"/>
      <c r="BK45" s="397"/>
      <c r="BL45" s="397"/>
      <c r="BM45" s="397"/>
      <c r="BN45" s="397"/>
      <c r="BO45" s="397"/>
      <c r="BP45" s="397">
        <v>53.9</v>
      </c>
      <c r="BQ45" s="397"/>
      <c r="BR45" s="397"/>
      <c r="BS45" s="397">
        <v>200</v>
      </c>
      <c r="BT45" s="397"/>
      <c r="BU45" s="397"/>
      <c r="BV45" s="397">
        <v>0</v>
      </c>
      <c r="BW45" s="397"/>
      <c r="BX45" s="397">
        <v>0</v>
      </c>
      <c r="BY45" s="397"/>
      <c r="BZ45" s="397"/>
      <c r="CA45" s="397">
        <v>350</v>
      </c>
      <c r="CB45" s="397"/>
      <c r="CC45" s="397"/>
      <c r="CD45" s="397">
        <v>507.7</v>
      </c>
      <c r="CE45" s="398">
        <f t="shared" si="6"/>
        <v>550</v>
      </c>
      <c r="CF45" s="398">
        <f t="shared" si="7"/>
        <v>550</v>
      </c>
      <c r="CG45" s="400">
        <f t="shared" si="8"/>
        <v>561.6</v>
      </c>
      <c r="CH45" s="398">
        <f t="shared" si="9"/>
        <v>550</v>
      </c>
      <c r="CI45" s="397">
        <f t="shared" ref="CI45:CI50" si="80">CG45</f>
        <v>561.6</v>
      </c>
      <c r="CJ45" s="398">
        <f t="shared" si="48"/>
        <v>240</v>
      </c>
      <c r="CK45" s="398"/>
      <c r="CL45" s="398"/>
      <c r="CM45" s="398"/>
      <c r="CN45" s="398"/>
      <c r="CO45" s="398"/>
      <c r="CP45" s="398"/>
      <c r="CQ45" s="398"/>
      <c r="CR45" s="398"/>
      <c r="CS45" s="398">
        <v>240</v>
      </c>
      <c r="CT45" s="398"/>
      <c r="CU45" s="398"/>
      <c r="CV45" s="398"/>
      <c r="CW45" s="398"/>
      <c r="CX45" s="398"/>
      <c r="CY45" s="398"/>
      <c r="CZ45" s="398"/>
      <c r="DA45" s="398"/>
      <c r="DB45" s="398"/>
      <c r="DC45" s="398"/>
      <c r="DD45" s="398"/>
      <c r="DE45" s="398"/>
      <c r="DF45" s="398"/>
      <c r="DG45" s="398"/>
      <c r="DH45" s="398"/>
      <c r="DI45" s="398">
        <f t="shared" si="10"/>
        <v>240</v>
      </c>
      <c r="DJ45" s="398">
        <f t="shared" ref="DJ45:DJ50" si="81">CD45+CM45+CO45+CQ45</f>
        <v>507.7</v>
      </c>
      <c r="DK45" s="398">
        <f t="shared" ref="DK45:DK50" si="82">CL45+CN45+CP45+CR45</f>
        <v>0</v>
      </c>
      <c r="DL45" s="398">
        <f>CM45+CO45+CQ45+CS45+CU45+CW45+CY45+DA45+DC45+DE45+DG45+CD45</f>
        <v>747.7</v>
      </c>
      <c r="DM45" s="398">
        <f>CL45+CN45+CP45+CR45</f>
        <v>0</v>
      </c>
      <c r="DN45" s="398">
        <v>10</v>
      </c>
      <c r="DO45" s="398"/>
      <c r="DP45" s="398"/>
      <c r="DQ45" s="398"/>
      <c r="DR45" s="398"/>
      <c r="DS45" s="398"/>
      <c r="DT45" s="398"/>
      <c r="DU45" s="398"/>
      <c r="DV45" s="398"/>
      <c r="DW45" s="398"/>
      <c r="DX45" s="398"/>
      <c r="DY45" s="398"/>
      <c r="DZ45" s="398"/>
      <c r="EA45" s="398"/>
      <c r="EB45" s="398"/>
      <c r="EC45" s="398"/>
      <c r="ED45" s="398"/>
      <c r="EE45" s="398"/>
      <c r="EF45" s="398"/>
      <c r="EG45" s="398"/>
      <c r="EH45" s="398"/>
      <c r="EI45" s="398"/>
      <c r="EJ45" s="398"/>
      <c r="EK45" s="398"/>
      <c r="EL45" s="398"/>
      <c r="EM45" s="398">
        <f>EK45+EI45+EG45+EE45+EC45+EA45+DY45+DW45+DU45+DS45+DQ45+DH45</f>
        <v>0</v>
      </c>
      <c r="EN45" s="398">
        <f t="shared" ref="EN45:EN50" si="83">DH45+DQ45+DS45+DU45</f>
        <v>0</v>
      </c>
      <c r="EO45" s="397">
        <f t="shared" ref="EO45:EO50" si="84">DP45+DR45+DT45+DV45</f>
        <v>0</v>
      </c>
      <c r="EP45" s="411">
        <f>DQ45+DS45+DU45+DW45+DY45+EA45+EC45+EE45+EG45+EI45+EK45+DH45</f>
        <v>0</v>
      </c>
      <c r="EQ45" s="397">
        <f>DP45+DR45+DT45+DV45</f>
        <v>0</v>
      </c>
      <c r="ER45" s="277" t="e">
        <f t="shared" si="13"/>
        <v>#DIV/0!</v>
      </c>
      <c r="ES45" s="277">
        <f t="shared" ref="ES45:ES51" si="85">CG45/CF45</f>
        <v>1.021090909090909</v>
      </c>
      <c r="ET45" s="277">
        <f t="shared" ref="ET45:ET51" si="86">+CI45/CH45</f>
        <v>1.021090909090909</v>
      </c>
      <c r="EU45" s="206">
        <f t="shared" si="16"/>
        <v>1.0154666666666667</v>
      </c>
      <c r="EV45" s="206">
        <f t="shared" ref="EV45:EV51" si="87">(CI45+V45)/G45</f>
        <v>0.56159999999999999</v>
      </c>
      <c r="EW45" s="526" t="s">
        <v>570</v>
      </c>
      <c r="EX45" s="523" t="s">
        <v>71</v>
      </c>
      <c r="EY45" s="523" t="s">
        <v>71</v>
      </c>
      <c r="EZ45" s="526" t="s">
        <v>293</v>
      </c>
      <c r="FA45" s="520" t="s">
        <v>438</v>
      </c>
    </row>
    <row r="46" spans="1:157" s="139" customFormat="1" ht="12.75" customHeight="1" x14ac:dyDescent="0.2">
      <c r="A46" s="584"/>
      <c r="B46" s="578"/>
      <c r="C46" s="579"/>
      <c r="D46" s="579"/>
      <c r="E46" s="577"/>
      <c r="F46" s="374" t="s">
        <v>46</v>
      </c>
      <c r="G46" s="390">
        <f>+AA46+BE46+CH46+CJ46+DN46</f>
        <v>9573739667</v>
      </c>
      <c r="H46" s="423">
        <v>0</v>
      </c>
      <c r="I46" s="423"/>
      <c r="J46" s="423"/>
      <c r="K46" s="423">
        <v>0</v>
      </c>
      <c r="L46" s="423">
        <v>0</v>
      </c>
      <c r="M46" s="423">
        <v>0</v>
      </c>
      <c r="N46" s="423">
        <v>0</v>
      </c>
      <c r="O46" s="423">
        <v>0</v>
      </c>
      <c r="P46" s="423">
        <v>0</v>
      </c>
      <c r="Q46" s="423">
        <v>0</v>
      </c>
      <c r="R46" s="423">
        <v>0</v>
      </c>
      <c r="S46" s="423">
        <v>0</v>
      </c>
      <c r="T46" s="423">
        <v>0</v>
      </c>
      <c r="U46" s="423">
        <v>0</v>
      </c>
      <c r="V46" s="423">
        <f>+T46</f>
        <v>0</v>
      </c>
      <c r="W46" s="409"/>
      <c r="X46" s="409"/>
      <c r="Y46" s="409"/>
      <c r="Z46" s="423">
        <v>0</v>
      </c>
      <c r="AA46" s="423">
        <f>+Y46</f>
        <v>0</v>
      </c>
      <c r="AB46" s="402">
        <v>1490000000</v>
      </c>
      <c r="AC46" s="402">
        <v>0</v>
      </c>
      <c r="AD46" s="402">
        <v>0</v>
      </c>
      <c r="AE46" s="402">
        <v>65822500</v>
      </c>
      <c r="AF46" s="402">
        <v>65822500</v>
      </c>
      <c r="AG46" s="402">
        <v>157174000</v>
      </c>
      <c r="AH46" s="402">
        <v>157174000</v>
      </c>
      <c r="AI46" s="402">
        <v>232029000</v>
      </c>
      <c r="AJ46" s="402">
        <v>232029000</v>
      </c>
      <c r="AK46" s="402">
        <v>0</v>
      </c>
      <c r="AL46" s="402"/>
      <c r="AM46" s="402">
        <v>0</v>
      </c>
      <c r="AN46" s="402">
        <v>33957500</v>
      </c>
      <c r="AO46" s="402"/>
      <c r="AP46" s="402"/>
      <c r="AQ46" s="402"/>
      <c r="AR46" s="402"/>
      <c r="AS46" s="402">
        <v>960774445</v>
      </c>
      <c r="AT46" s="402"/>
      <c r="AU46" s="402"/>
      <c r="AV46" s="402">
        <v>943997000</v>
      </c>
      <c r="AW46" s="402"/>
      <c r="AX46" s="402"/>
      <c r="AY46" s="402">
        <v>357016055</v>
      </c>
      <c r="AZ46" s="402">
        <v>339836000</v>
      </c>
      <c r="BA46" s="423">
        <f>AC46+AE46+AG46+AI46+AK46+AM46+AO46+AQ46+AS46+AU46+AW46+AY46</f>
        <v>1772816000</v>
      </c>
      <c r="BB46" s="423">
        <f t="shared" si="2"/>
        <v>1772816000</v>
      </c>
      <c r="BC46" s="423">
        <f t="shared" si="3"/>
        <v>1772816000</v>
      </c>
      <c r="BD46" s="423">
        <f t="shared" si="4"/>
        <v>1772816000</v>
      </c>
      <c r="BE46" s="423">
        <f t="shared" si="5"/>
        <v>1772816000</v>
      </c>
      <c r="BF46" s="423">
        <v>4061750000</v>
      </c>
      <c r="BG46" s="423">
        <f>407309667-1452000</f>
        <v>405857667</v>
      </c>
      <c r="BH46" s="423">
        <v>407309666</v>
      </c>
      <c r="BI46" s="423">
        <v>90552000</v>
      </c>
      <c r="BJ46" s="423"/>
      <c r="BK46" s="423"/>
      <c r="BL46" s="423"/>
      <c r="BM46" s="423"/>
      <c r="BN46" s="385"/>
      <c r="BO46" s="385"/>
      <c r="BP46" s="396"/>
      <c r="BQ46" s="385">
        <v>3066000</v>
      </c>
      <c r="BR46" s="396"/>
      <c r="BS46" s="385">
        <v>3554072000</v>
      </c>
      <c r="BT46" s="396"/>
      <c r="BU46" s="385"/>
      <c r="BV46" s="396">
        <v>133572912</v>
      </c>
      <c r="BW46" s="385"/>
      <c r="BX46" s="385"/>
      <c r="BY46" s="385">
        <v>4333333</v>
      </c>
      <c r="BZ46" s="385"/>
      <c r="CA46" s="385"/>
      <c r="CB46" s="385">
        <v>2539000</v>
      </c>
      <c r="CC46" s="385">
        <f>2417000+1452000-4333333</f>
        <v>-464333</v>
      </c>
      <c r="CD46" s="385">
        <v>3488638549</v>
      </c>
      <c r="CE46" s="423">
        <f>+CC46+CA46+BY46+BW46+BU46+BS46+BQ46+BO46+BM46+BK46+BI46+BG46</f>
        <v>4057416667</v>
      </c>
      <c r="CF46" s="423">
        <f t="shared" si="7"/>
        <v>4057416667</v>
      </c>
      <c r="CG46" s="423">
        <f t="shared" si="8"/>
        <v>4032060127</v>
      </c>
      <c r="CH46" s="423">
        <f t="shared" si="9"/>
        <v>4057416667</v>
      </c>
      <c r="CI46" s="423">
        <f t="shared" si="80"/>
        <v>4032060127</v>
      </c>
      <c r="CJ46" s="423">
        <f t="shared" si="48"/>
        <v>2243507000</v>
      </c>
      <c r="CK46" s="423">
        <v>56302272</v>
      </c>
      <c r="CL46" s="423"/>
      <c r="CM46" s="423">
        <v>198172104</v>
      </c>
      <c r="CN46" s="423"/>
      <c r="CO46" s="423"/>
      <c r="CP46" s="423"/>
      <c r="CQ46" s="423">
        <v>198172104</v>
      </c>
      <c r="CR46" s="423"/>
      <c r="CS46" s="423">
        <v>198172104</v>
      </c>
      <c r="CT46" s="423"/>
      <c r="CU46" s="423">
        <v>400000000</v>
      </c>
      <c r="CV46" s="423"/>
      <c r="CW46" s="423">
        <v>198172104</v>
      </c>
      <c r="CX46" s="423"/>
      <c r="CY46" s="423">
        <v>198172104</v>
      </c>
      <c r="CZ46" s="423"/>
      <c r="DA46" s="423">
        <v>400000000</v>
      </c>
      <c r="DB46" s="423"/>
      <c r="DC46" s="423">
        <v>198172104</v>
      </c>
      <c r="DD46" s="423"/>
      <c r="DE46" s="423">
        <v>198172104</v>
      </c>
      <c r="DF46" s="423"/>
      <c r="DG46" s="423"/>
      <c r="DH46" s="423"/>
      <c r="DI46" s="423">
        <f t="shared" si="10"/>
        <v>2243507000</v>
      </c>
      <c r="DJ46" s="423">
        <f t="shared" si="81"/>
        <v>3884982757</v>
      </c>
      <c r="DK46" s="423">
        <f t="shared" si="82"/>
        <v>0</v>
      </c>
      <c r="DL46" s="423">
        <f>CM46+CO46+CQ46+CS46+CU46+CW46+CY46+DA46+DC46+DE46+DG46+CD46</f>
        <v>5675843277</v>
      </c>
      <c r="DM46" s="423">
        <f>CL46+CN46+CP46+CR46</f>
        <v>0</v>
      </c>
      <c r="DN46" s="423">
        <v>1500000000</v>
      </c>
      <c r="DO46" s="385"/>
      <c r="DP46" s="385"/>
      <c r="DQ46" s="385"/>
      <c r="DR46" s="385"/>
      <c r="DS46" s="385"/>
      <c r="DT46" s="385"/>
      <c r="DU46" s="385"/>
      <c r="DV46" s="385"/>
      <c r="DW46" s="385"/>
      <c r="DX46" s="385"/>
      <c r="DY46" s="385"/>
      <c r="DZ46" s="385"/>
      <c r="EA46" s="385"/>
      <c r="EB46" s="385"/>
      <c r="EC46" s="385"/>
      <c r="ED46" s="385"/>
      <c r="EE46" s="385"/>
      <c r="EF46" s="385"/>
      <c r="EG46" s="385"/>
      <c r="EH46" s="385"/>
      <c r="EI46" s="385"/>
      <c r="EJ46" s="385"/>
      <c r="EK46" s="385"/>
      <c r="EL46" s="385"/>
      <c r="EM46" s="387">
        <f>EK46+EI46+EG46+EE46+EC46+EA46+DY46+DW46+DU46+DS46+DQ46+DH46</f>
        <v>0</v>
      </c>
      <c r="EN46" s="404">
        <f t="shared" si="83"/>
        <v>0</v>
      </c>
      <c r="EO46" s="404">
        <f t="shared" si="84"/>
        <v>0</v>
      </c>
      <c r="EP46" s="412">
        <f>DQ46+DS46+DU46+DW46+DY46+EA46+EC46+EE46+EG46+EI46+EK46+DH46</f>
        <v>0</v>
      </c>
      <c r="EQ46" s="404">
        <f>DP46+DR46+DT46+DV46</f>
        <v>0</v>
      </c>
      <c r="ER46" s="282">
        <f t="shared" si="13"/>
        <v>-7513.2255278000921</v>
      </c>
      <c r="ES46" s="282">
        <f t="shared" si="85"/>
        <v>0.99375057035521364</v>
      </c>
      <c r="ET46" s="282">
        <f t="shared" si="86"/>
        <v>0.99375057035521364</v>
      </c>
      <c r="EU46" s="281">
        <f t="shared" si="16"/>
        <v>0.99565085281355548</v>
      </c>
      <c r="EV46" s="281">
        <f t="shared" si="87"/>
        <v>0.42115832132956621</v>
      </c>
      <c r="EW46" s="527"/>
      <c r="EX46" s="524"/>
      <c r="EY46" s="524"/>
      <c r="EZ46" s="527"/>
      <c r="FA46" s="521"/>
    </row>
    <row r="47" spans="1:157" s="138" customFormat="1" ht="12.75" customHeight="1" x14ac:dyDescent="0.25">
      <c r="A47" s="584"/>
      <c r="B47" s="578"/>
      <c r="C47" s="579"/>
      <c r="D47" s="579"/>
      <c r="E47" s="577"/>
      <c r="F47" s="375" t="s">
        <v>47</v>
      </c>
      <c r="G47" s="390"/>
      <c r="H47" s="423"/>
      <c r="I47" s="423"/>
      <c r="J47" s="423"/>
      <c r="K47" s="423"/>
      <c r="L47" s="423"/>
      <c r="M47" s="423"/>
      <c r="N47" s="423"/>
      <c r="O47" s="423"/>
      <c r="P47" s="423"/>
      <c r="Q47" s="423"/>
      <c r="R47" s="423"/>
      <c r="S47" s="423"/>
      <c r="T47" s="385"/>
      <c r="U47" s="385"/>
      <c r="V47" s="423"/>
      <c r="W47" s="388"/>
      <c r="X47" s="388"/>
      <c r="Y47" s="388"/>
      <c r="Z47" s="385"/>
      <c r="AA47" s="423"/>
      <c r="AB47" s="402"/>
      <c r="AC47" s="402">
        <v>0</v>
      </c>
      <c r="AD47" s="402">
        <v>0</v>
      </c>
      <c r="AE47" s="402">
        <v>0</v>
      </c>
      <c r="AF47" s="402">
        <v>0</v>
      </c>
      <c r="AG47" s="402">
        <v>2500000</v>
      </c>
      <c r="AH47" s="402">
        <v>2500000</v>
      </c>
      <c r="AI47" s="402">
        <v>3526933</v>
      </c>
      <c r="AJ47" s="402">
        <v>3526933</v>
      </c>
      <c r="AK47" s="402">
        <v>39600467</v>
      </c>
      <c r="AL47" s="402">
        <v>39600467</v>
      </c>
      <c r="AM47" s="402">
        <v>66204400</v>
      </c>
      <c r="AN47" s="402">
        <v>66204400</v>
      </c>
      <c r="AO47" s="402"/>
      <c r="AP47" s="402">
        <v>51045000</v>
      </c>
      <c r="AQ47" s="402">
        <v>65202729</v>
      </c>
      <c r="AR47" s="402">
        <v>46321618</v>
      </c>
      <c r="AS47" s="402">
        <f>33957500+65202729</f>
        <v>99160229</v>
      </c>
      <c r="AT47" s="402">
        <v>57398633</v>
      </c>
      <c r="AU47" s="402">
        <v>1074402458</v>
      </c>
      <c r="AV47" s="402">
        <v>992843445.96542954</v>
      </c>
      <c r="AW47" s="402">
        <v>65202729</v>
      </c>
      <c r="AX47" s="405">
        <v>59720738</v>
      </c>
      <c r="AY47" s="402">
        <v>357016055</v>
      </c>
      <c r="AZ47" s="402">
        <v>60806777</v>
      </c>
      <c r="BA47" s="423">
        <f>AC47+AE47+AG47+AI47+AK47+AM47+AO47+AQ47+AS47+AU47+AW47+AY47</f>
        <v>1772816000</v>
      </c>
      <c r="BB47" s="423">
        <f t="shared" si="2"/>
        <v>1772816000</v>
      </c>
      <c r="BC47" s="423">
        <f t="shared" si="3"/>
        <v>1379968011.9654295</v>
      </c>
      <c r="BD47" s="423">
        <f t="shared" si="4"/>
        <v>1772816000</v>
      </c>
      <c r="BE47" s="423">
        <f t="shared" si="5"/>
        <v>1379968011.9654295</v>
      </c>
      <c r="BF47" s="423">
        <v>0</v>
      </c>
      <c r="BG47" s="423"/>
      <c r="BH47" s="423"/>
      <c r="BI47" s="423"/>
      <c r="BJ47" s="423"/>
      <c r="BK47" s="423"/>
      <c r="BL47" s="423">
        <v>31840467</v>
      </c>
      <c r="BM47" s="423"/>
      <c r="BN47" s="385">
        <v>34424000</v>
      </c>
      <c r="BO47" s="385"/>
      <c r="BP47" s="385">
        <v>34424000</v>
      </c>
      <c r="BQ47" s="385"/>
      <c r="BR47" s="385">
        <f>36689000-81500</f>
        <v>36607500</v>
      </c>
      <c r="BS47" s="385"/>
      <c r="BT47" s="385">
        <v>37335333</v>
      </c>
      <c r="BU47" s="385"/>
      <c r="BV47" s="385">
        <v>34424000</v>
      </c>
      <c r="BW47" s="385"/>
      <c r="BX47" s="385">
        <v>39101124</v>
      </c>
      <c r="BY47" s="385"/>
      <c r="BZ47" s="385">
        <v>39082133</v>
      </c>
      <c r="CA47" s="385"/>
      <c r="CB47" s="385">
        <v>95971191</v>
      </c>
      <c r="CC47" s="385"/>
      <c r="CD47" s="385">
        <v>2599436619.7993593</v>
      </c>
      <c r="CE47" s="423">
        <f t="shared" si="6"/>
        <v>0</v>
      </c>
      <c r="CF47" s="423">
        <f t="shared" si="7"/>
        <v>0</v>
      </c>
      <c r="CG47" s="423">
        <f t="shared" si="8"/>
        <v>2982646367.7993593</v>
      </c>
      <c r="CH47" s="423">
        <f t="shared" si="9"/>
        <v>0</v>
      </c>
      <c r="CI47" s="423">
        <f t="shared" si="80"/>
        <v>2982646367.7993593</v>
      </c>
      <c r="CJ47" s="423">
        <f t="shared" si="48"/>
        <v>0</v>
      </c>
      <c r="CK47" s="423"/>
      <c r="CL47" s="423"/>
      <c r="CM47" s="423"/>
      <c r="CN47" s="423"/>
      <c r="CO47" s="423"/>
      <c r="CP47" s="423"/>
      <c r="CQ47" s="423"/>
      <c r="CR47" s="423"/>
      <c r="CS47" s="423"/>
      <c r="CT47" s="423"/>
      <c r="CU47" s="423"/>
      <c r="CV47" s="423"/>
      <c r="CW47" s="423"/>
      <c r="CX47" s="423"/>
      <c r="CY47" s="423"/>
      <c r="CZ47" s="423"/>
      <c r="DA47" s="423"/>
      <c r="DB47" s="423"/>
      <c r="DC47" s="423"/>
      <c r="DD47" s="423"/>
      <c r="DE47" s="423"/>
      <c r="DF47" s="423"/>
      <c r="DG47" s="423"/>
      <c r="DH47" s="423"/>
      <c r="DI47" s="423">
        <f t="shared" si="10"/>
        <v>0</v>
      </c>
      <c r="DJ47" s="423">
        <f t="shared" si="81"/>
        <v>2599436619.7993593</v>
      </c>
      <c r="DK47" s="423">
        <f t="shared" si="82"/>
        <v>0</v>
      </c>
      <c r="DL47" s="423">
        <f>CD47+CM47+CO47+CQ47+CS47+CU47+CW47+CY47+DA47+DC47+DE47+DG47</f>
        <v>2599436619.7993593</v>
      </c>
      <c r="DM47" s="423">
        <f>CL47+CN47+CP47+CR47</f>
        <v>0</v>
      </c>
      <c r="DN47" s="423"/>
      <c r="DO47" s="385"/>
      <c r="DP47" s="385"/>
      <c r="DQ47" s="385"/>
      <c r="DR47" s="385"/>
      <c r="DS47" s="385"/>
      <c r="DT47" s="385"/>
      <c r="DU47" s="385"/>
      <c r="DV47" s="385"/>
      <c r="DW47" s="385"/>
      <c r="DX47" s="385"/>
      <c r="DY47" s="385"/>
      <c r="DZ47" s="385"/>
      <c r="EA47" s="385"/>
      <c r="EB47" s="385"/>
      <c r="EC47" s="385"/>
      <c r="ED47" s="385"/>
      <c r="EE47" s="385"/>
      <c r="EF47" s="385"/>
      <c r="EG47" s="385"/>
      <c r="EH47" s="385"/>
      <c r="EI47" s="385"/>
      <c r="EJ47" s="385"/>
      <c r="EK47" s="385"/>
      <c r="EL47" s="385"/>
      <c r="EM47" s="387">
        <f>EI47+EG47+EE47+EC47+EA47+DY47+DW47+DU47+DS47+DQ47+DH47+EK47</f>
        <v>0</v>
      </c>
      <c r="EN47" s="404">
        <f t="shared" si="83"/>
        <v>0</v>
      </c>
      <c r="EO47" s="404">
        <f t="shared" si="84"/>
        <v>0</v>
      </c>
      <c r="EP47" s="412">
        <f>DH47+DQ47+DS47+DU47+DW47+DY47+EA47+EC47+EE47+EG47+EI47+EK47</f>
        <v>0</v>
      </c>
      <c r="EQ47" s="404">
        <f>DP47+DR47+DT47+DV47</f>
        <v>0</v>
      </c>
      <c r="ER47" s="282" t="e">
        <f t="shared" si="13"/>
        <v>#DIV/0!</v>
      </c>
      <c r="ES47" s="282" t="e">
        <f t="shared" si="85"/>
        <v>#DIV/0!</v>
      </c>
      <c r="ET47" s="282" t="e">
        <f t="shared" si="86"/>
        <v>#DIV/0!</v>
      </c>
      <c r="EU47" s="281">
        <f t="shared" si="16"/>
        <v>2.4608387896796895</v>
      </c>
      <c r="EV47" s="281" t="e">
        <f t="shared" si="87"/>
        <v>#DIV/0!</v>
      </c>
      <c r="EW47" s="527"/>
      <c r="EX47" s="524"/>
      <c r="EY47" s="524"/>
      <c r="EZ47" s="527"/>
      <c r="FA47" s="521"/>
    </row>
    <row r="48" spans="1:157" s="138" customFormat="1" ht="12.75" customHeight="1" x14ac:dyDescent="0.25">
      <c r="A48" s="584"/>
      <c r="B48" s="578"/>
      <c r="C48" s="579"/>
      <c r="D48" s="579"/>
      <c r="E48" s="577"/>
      <c r="F48" s="364" t="s">
        <v>42</v>
      </c>
      <c r="G48" s="391">
        <f t="shared" ref="G48:G50" si="88">+AA48+BE48+CE48+CJ48+DN48</f>
        <v>0</v>
      </c>
      <c r="H48" s="388">
        <v>0</v>
      </c>
      <c r="I48" s="388"/>
      <c r="J48" s="388"/>
      <c r="K48" s="388">
        <v>0</v>
      </c>
      <c r="L48" s="388">
        <v>0</v>
      </c>
      <c r="M48" s="388">
        <v>0</v>
      </c>
      <c r="N48" s="388">
        <v>0</v>
      </c>
      <c r="O48" s="388">
        <v>0</v>
      </c>
      <c r="P48" s="388">
        <v>0</v>
      </c>
      <c r="Q48" s="388">
        <v>0</v>
      </c>
      <c r="R48" s="388">
        <v>0</v>
      </c>
      <c r="S48" s="388">
        <v>0</v>
      </c>
      <c r="T48" s="388">
        <v>0</v>
      </c>
      <c r="U48" s="388">
        <v>0</v>
      </c>
      <c r="V48" s="388">
        <v>0</v>
      </c>
      <c r="W48" s="388"/>
      <c r="X48" s="388"/>
      <c r="Y48" s="388"/>
      <c r="Z48" s="388">
        <v>0</v>
      </c>
      <c r="AA48" s="388">
        <v>0</v>
      </c>
      <c r="AB48" s="388">
        <v>0</v>
      </c>
      <c r="AC48" s="388">
        <v>0</v>
      </c>
      <c r="AD48" s="388">
        <v>0</v>
      </c>
      <c r="AE48" s="388">
        <v>0</v>
      </c>
      <c r="AF48" s="388">
        <v>0</v>
      </c>
      <c r="AG48" s="388">
        <v>0</v>
      </c>
      <c r="AH48" s="388">
        <v>0</v>
      </c>
      <c r="AI48" s="388">
        <v>0</v>
      </c>
      <c r="AJ48" s="387">
        <v>0</v>
      </c>
      <c r="AK48" s="388">
        <v>0</v>
      </c>
      <c r="AL48" s="387">
        <v>0</v>
      </c>
      <c r="AM48" s="388">
        <v>0</v>
      </c>
      <c r="AN48" s="387">
        <v>0</v>
      </c>
      <c r="AO48" s="387">
        <v>0</v>
      </c>
      <c r="AP48" s="387">
        <v>0</v>
      </c>
      <c r="AQ48" s="387">
        <v>0</v>
      </c>
      <c r="AR48" s="387">
        <v>0</v>
      </c>
      <c r="AS48" s="387">
        <v>0</v>
      </c>
      <c r="AT48" s="387">
        <v>0</v>
      </c>
      <c r="AU48" s="387">
        <v>0</v>
      </c>
      <c r="AV48" s="387">
        <v>0</v>
      </c>
      <c r="AW48" s="387">
        <v>0</v>
      </c>
      <c r="AX48" s="386">
        <v>0</v>
      </c>
      <c r="AY48" s="387">
        <v>0</v>
      </c>
      <c r="AZ48" s="386"/>
      <c r="BA48" s="388">
        <f t="shared" si="1"/>
        <v>0</v>
      </c>
      <c r="BB48" s="388">
        <f t="shared" si="2"/>
        <v>0</v>
      </c>
      <c r="BC48" s="388">
        <f t="shared" si="3"/>
        <v>0</v>
      </c>
      <c r="BD48" s="388">
        <f t="shared" si="4"/>
        <v>0</v>
      </c>
      <c r="BE48" s="388">
        <f t="shared" si="5"/>
        <v>0</v>
      </c>
      <c r="BF48" s="388">
        <v>0</v>
      </c>
      <c r="BG48" s="388">
        <v>0</v>
      </c>
      <c r="BH48" s="388">
        <v>0</v>
      </c>
      <c r="BI48" s="388">
        <v>0</v>
      </c>
      <c r="BJ48" s="388">
        <v>0</v>
      </c>
      <c r="BK48" s="388">
        <v>0</v>
      </c>
      <c r="BL48" s="388">
        <v>0</v>
      </c>
      <c r="BM48" s="388">
        <v>0</v>
      </c>
      <c r="BN48" s="388">
        <v>0</v>
      </c>
      <c r="BO48" s="388">
        <v>0</v>
      </c>
      <c r="BP48" s="388">
        <v>0</v>
      </c>
      <c r="BQ48" s="388">
        <v>0</v>
      </c>
      <c r="BR48" s="388">
        <v>0</v>
      </c>
      <c r="BS48" s="388">
        <v>0</v>
      </c>
      <c r="BT48" s="388">
        <v>0</v>
      </c>
      <c r="BU48" s="388">
        <v>0</v>
      </c>
      <c r="BV48" s="388">
        <v>0</v>
      </c>
      <c r="BW48" s="388">
        <v>0</v>
      </c>
      <c r="BX48" s="388">
        <v>0</v>
      </c>
      <c r="BY48" s="388">
        <v>0</v>
      </c>
      <c r="BZ48" s="388">
        <v>0</v>
      </c>
      <c r="CA48" s="388">
        <v>0</v>
      </c>
      <c r="CB48" s="388">
        <v>0</v>
      </c>
      <c r="CC48" s="388">
        <v>0</v>
      </c>
      <c r="CD48" s="388">
        <v>0</v>
      </c>
      <c r="CE48" s="388">
        <f t="shared" si="6"/>
        <v>0</v>
      </c>
      <c r="CF48" s="388">
        <f t="shared" si="7"/>
        <v>0</v>
      </c>
      <c r="CG48" s="388">
        <f t="shared" si="8"/>
        <v>0</v>
      </c>
      <c r="CH48" s="388">
        <f t="shared" si="9"/>
        <v>0</v>
      </c>
      <c r="CI48" s="388">
        <f t="shared" si="80"/>
        <v>0</v>
      </c>
      <c r="CJ48" s="388">
        <f t="shared" si="48"/>
        <v>0</v>
      </c>
      <c r="CK48" s="388">
        <v>0</v>
      </c>
      <c r="CL48" s="388">
        <v>0</v>
      </c>
      <c r="CM48" s="388">
        <v>0</v>
      </c>
      <c r="CN48" s="388">
        <v>0</v>
      </c>
      <c r="CO48" s="388">
        <v>0</v>
      </c>
      <c r="CP48" s="388">
        <v>0</v>
      </c>
      <c r="CQ48" s="388">
        <v>0</v>
      </c>
      <c r="CR48" s="388">
        <v>0</v>
      </c>
      <c r="CS48" s="388">
        <v>0</v>
      </c>
      <c r="CT48" s="388">
        <v>0</v>
      </c>
      <c r="CU48" s="388">
        <v>0</v>
      </c>
      <c r="CV48" s="388">
        <v>0</v>
      </c>
      <c r="CW48" s="388">
        <v>0</v>
      </c>
      <c r="CX48" s="388">
        <v>0</v>
      </c>
      <c r="CY48" s="388">
        <v>0</v>
      </c>
      <c r="CZ48" s="388">
        <v>0</v>
      </c>
      <c r="DA48" s="388">
        <v>0</v>
      </c>
      <c r="DB48" s="388">
        <v>0</v>
      </c>
      <c r="DC48" s="388">
        <v>0</v>
      </c>
      <c r="DD48" s="388">
        <v>0</v>
      </c>
      <c r="DE48" s="388">
        <v>0</v>
      </c>
      <c r="DF48" s="388">
        <v>0</v>
      </c>
      <c r="DG48" s="388">
        <v>0</v>
      </c>
      <c r="DH48" s="388">
        <v>0</v>
      </c>
      <c r="DI48" s="388">
        <f t="shared" si="10"/>
        <v>0</v>
      </c>
      <c r="DJ48" s="388">
        <f t="shared" si="81"/>
        <v>0</v>
      </c>
      <c r="DK48" s="388">
        <f t="shared" si="82"/>
        <v>0</v>
      </c>
      <c r="DL48" s="388">
        <f>CD48+CM48+CO48+CQ48+CS48+CU48+CW48+CY48+DA48+DC48+DE48+DG48</f>
        <v>0</v>
      </c>
      <c r="DM48" s="388">
        <f>CL48+CN48+CP48+CR48</f>
        <v>0</v>
      </c>
      <c r="DN48" s="388">
        <v>0</v>
      </c>
      <c r="DO48" s="388">
        <v>0</v>
      </c>
      <c r="DP48" s="388">
        <v>0</v>
      </c>
      <c r="DQ48" s="388">
        <v>0</v>
      </c>
      <c r="DR48" s="388">
        <v>0</v>
      </c>
      <c r="DS48" s="388">
        <v>0</v>
      </c>
      <c r="DT48" s="388">
        <v>0</v>
      </c>
      <c r="DU48" s="388">
        <v>0</v>
      </c>
      <c r="DV48" s="388">
        <v>0</v>
      </c>
      <c r="DW48" s="388">
        <v>0</v>
      </c>
      <c r="DX48" s="388">
        <v>0</v>
      </c>
      <c r="DY48" s="388">
        <v>0</v>
      </c>
      <c r="DZ48" s="388">
        <v>0</v>
      </c>
      <c r="EA48" s="388">
        <v>0</v>
      </c>
      <c r="EB48" s="388">
        <v>0</v>
      </c>
      <c r="EC48" s="388">
        <v>0</v>
      </c>
      <c r="ED48" s="388">
        <v>0</v>
      </c>
      <c r="EE48" s="388">
        <v>0</v>
      </c>
      <c r="EF48" s="388">
        <v>0</v>
      </c>
      <c r="EG48" s="388">
        <v>0</v>
      </c>
      <c r="EH48" s="388">
        <v>0</v>
      </c>
      <c r="EI48" s="388">
        <v>0</v>
      </c>
      <c r="EJ48" s="388">
        <v>0</v>
      </c>
      <c r="EK48" s="388">
        <v>0</v>
      </c>
      <c r="EL48" s="388">
        <v>0</v>
      </c>
      <c r="EM48" s="386">
        <f>EI48+EG48+EE48+EC48+EA48+DY48+DW48+DU48+DS48+DQ48+DH48+EK48</f>
        <v>0</v>
      </c>
      <c r="EN48" s="413">
        <f t="shared" si="83"/>
        <v>0</v>
      </c>
      <c r="EO48" s="413">
        <f t="shared" si="84"/>
        <v>0</v>
      </c>
      <c r="EP48" s="414">
        <f>DH48+DQ48+DS48+DU48+DW48+DY48+EA48+EC48+EE48+EG48+EI48+EK48</f>
        <v>0</v>
      </c>
      <c r="EQ48" s="386">
        <f>DP48+DR48+DT48+DV48</f>
        <v>0</v>
      </c>
      <c r="ER48" s="282" t="e">
        <f t="shared" si="13"/>
        <v>#DIV/0!</v>
      </c>
      <c r="ES48" s="282" t="e">
        <f t="shared" si="85"/>
        <v>#DIV/0!</v>
      </c>
      <c r="ET48" s="282" t="e">
        <f t="shared" si="86"/>
        <v>#DIV/0!</v>
      </c>
      <c r="EU48" s="281" t="e">
        <f t="shared" si="16"/>
        <v>#DIV/0!</v>
      </c>
      <c r="EV48" s="281" t="e">
        <f t="shared" si="87"/>
        <v>#DIV/0!</v>
      </c>
      <c r="EW48" s="527"/>
      <c r="EX48" s="524"/>
      <c r="EY48" s="524"/>
      <c r="EZ48" s="527"/>
      <c r="FA48" s="521"/>
    </row>
    <row r="49" spans="1:157" s="138" customFormat="1" ht="12.75" customHeight="1" x14ac:dyDescent="0.25">
      <c r="A49" s="584"/>
      <c r="B49" s="578"/>
      <c r="C49" s="579"/>
      <c r="D49" s="579"/>
      <c r="E49" s="577"/>
      <c r="F49" s="365" t="s">
        <v>4</v>
      </c>
      <c r="G49" s="390">
        <f>+AA49+BE49+CH49+CJ49+DN49</f>
        <v>389922987.94999999</v>
      </c>
      <c r="H49" s="402">
        <v>0</v>
      </c>
      <c r="I49" s="402"/>
      <c r="J49" s="402"/>
      <c r="K49" s="402">
        <v>0</v>
      </c>
      <c r="L49" s="402">
        <v>0</v>
      </c>
      <c r="M49" s="402">
        <v>0</v>
      </c>
      <c r="N49" s="402">
        <v>0</v>
      </c>
      <c r="O49" s="402">
        <v>0</v>
      </c>
      <c r="P49" s="402">
        <v>0</v>
      </c>
      <c r="Q49" s="402">
        <v>0</v>
      </c>
      <c r="R49" s="402">
        <v>0</v>
      </c>
      <c r="S49" s="402">
        <v>0</v>
      </c>
      <c r="T49" s="402">
        <v>0</v>
      </c>
      <c r="U49" s="402">
        <v>0</v>
      </c>
      <c r="V49" s="402">
        <v>0</v>
      </c>
      <c r="W49" s="402"/>
      <c r="X49" s="402"/>
      <c r="Y49" s="402"/>
      <c r="Z49" s="402">
        <v>0</v>
      </c>
      <c r="AA49" s="402">
        <v>0</v>
      </c>
      <c r="AB49" s="402">
        <v>0</v>
      </c>
      <c r="AC49" s="402">
        <v>0</v>
      </c>
      <c r="AD49" s="402">
        <v>0</v>
      </c>
      <c r="AE49" s="402">
        <v>0</v>
      </c>
      <c r="AF49" s="402">
        <v>0</v>
      </c>
      <c r="AG49" s="402">
        <v>0</v>
      </c>
      <c r="AH49" s="402">
        <v>0</v>
      </c>
      <c r="AI49" s="402">
        <f>+AG49</f>
        <v>0</v>
      </c>
      <c r="AJ49" s="402">
        <v>0</v>
      </c>
      <c r="AK49" s="402">
        <v>0</v>
      </c>
      <c r="AL49" s="402">
        <v>0</v>
      </c>
      <c r="AM49" s="402">
        <v>0</v>
      </c>
      <c r="AN49" s="402">
        <v>0</v>
      </c>
      <c r="AO49" s="402">
        <v>0</v>
      </c>
      <c r="AP49" s="402">
        <v>0</v>
      </c>
      <c r="AQ49" s="402">
        <v>0</v>
      </c>
      <c r="AR49" s="402">
        <v>0</v>
      </c>
      <c r="AS49" s="402">
        <v>0</v>
      </c>
      <c r="AT49" s="402">
        <v>0</v>
      </c>
      <c r="AU49" s="402">
        <v>0</v>
      </c>
      <c r="AV49" s="402">
        <v>0</v>
      </c>
      <c r="AW49" s="402">
        <v>0</v>
      </c>
      <c r="AX49" s="402">
        <v>0</v>
      </c>
      <c r="AY49" s="402">
        <v>0</v>
      </c>
      <c r="AZ49" s="402"/>
      <c r="BA49" s="402">
        <f t="shared" si="1"/>
        <v>0</v>
      </c>
      <c r="BB49" s="402">
        <f t="shared" si="2"/>
        <v>0</v>
      </c>
      <c r="BC49" s="402">
        <f t="shared" si="3"/>
        <v>0</v>
      </c>
      <c r="BD49" s="402">
        <f t="shared" si="4"/>
        <v>0</v>
      </c>
      <c r="BE49" s="402">
        <f t="shared" si="5"/>
        <v>0</v>
      </c>
      <c r="BF49" s="402">
        <v>390952955.94999999</v>
      </c>
      <c r="BG49" s="402">
        <f>19484927.25+1763467</f>
        <v>21248394.25</v>
      </c>
      <c r="BH49" s="402">
        <v>19484927</v>
      </c>
      <c r="BI49" s="402">
        <f>18457300-1763467+131565</f>
        <v>16825398</v>
      </c>
      <c r="BJ49" s="402">
        <v>12331807</v>
      </c>
      <c r="BK49" s="402">
        <v>0</v>
      </c>
      <c r="BL49" s="402">
        <f>37186294-BJ49-BH49</f>
        <v>5369560</v>
      </c>
      <c r="BM49" s="402">
        <f>17010728.7-1161533</f>
        <v>15849195.699999999</v>
      </c>
      <c r="BN49" s="409">
        <v>452015</v>
      </c>
      <c r="BO49" s="409">
        <v>336000000</v>
      </c>
      <c r="BP49" s="409">
        <v>15481532</v>
      </c>
      <c r="BQ49" s="409">
        <v>0</v>
      </c>
      <c r="BR49" s="409">
        <f>30660000+802954+193</f>
        <v>31463147</v>
      </c>
      <c r="BS49" s="409">
        <v>0</v>
      </c>
      <c r="BT49" s="409">
        <v>137340000</v>
      </c>
      <c r="BU49" s="409">
        <v>0</v>
      </c>
      <c r="BV49" s="409">
        <v>0</v>
      </c>
      <c r="BW49" s="409">
        <v>0</v>
      </c>
      <c r="BX49" s="409">
        <v>0</v>
      </c>
      <c r="BY49" s="409">
        <v>0</v>
      </c>
      <c r="BZ49" s="409">
        <v>0</v>
      </c>
      <c r="CA49" s="409">
        <v>0</v>
      </c>
      <c r="CB49" s="409">
        <v>0</v>
      </c>
      <c r="CC49" s="409">
        <v>0</v>
      </c>
      <c r="CD49" s="409">
        <v>168000000</v>
      </c>
      <c r="CE49" s="402">
        <f t="shared" si="6"/>
        <v>389922987.94999999</v>
      </c>
      <c r="CF49" s="402">
        <f t="shared" si="7"/>
        <v>389922987.94999999</v>
      </c>
      <c r="CG49" s="402">
        <f t="shared" si="8"/>
        <v>389922988</v>
      </c>
      <c r="CH49" s="402">
        <f t="shared" si="9"/>
        <v>389922987.94999999</v>
      </c>
      <c r="CI49" s="402">
        <f t="shared" si="80"/>
        <v>389922988</v>
      </c>
      <c r="CJ49" s="402">
        <f t="shared" si="48"/>
        <v>0</v>
      </c>
      <c r="CK49" s="402">
        <v>0</v>
      </c>
      <c r="CL49" s="402">
        <v>0</v>
      </c>
      <c r="CM49" s="402">
        <v>0</v>
      </c>
      <c r="CN49" s="402">
        <v>0</v>
      </c>
      <c r="CO49" s="402">
        <v>0</v>
      </c>
      <c r="CP49" s="402">
        <v>0</v>
      </c>
      <c r="CQ49" s="402">
        <v>0</v>
      </c>
      <c r="CR49" s="402">
        <v>0</v>
      </c>
      <c r="CS49" s="402">
        <v>0</v>
      </c>
      <c r="CT49" s="402">
        <v>0</v>
      </c>
      <c r="CU49" s="402">
        <v>0</v>
      </c>
      <c r="CV49" s="402">
        <v>0</v>
      </c>
      <c r="CW49" s="402">
        <v>0</v>
      </c>
      <c r="CX49" s="402">
        <v>0</v>
      </c>
      <c r="CY49" s="402">
        <v>0</v>
      </c>
      <c r="CZ49" s="402">
        <v>0</v>
      </c>
      <c r="DA49" s="402">
        <v>0</v>
      </c>
      <c r="DB49" s="402">
        <v>0</v>
      </c>
      <c r="DC49" s="402">
        <v>0</v>
      </c>
      <c r="DD49" s="402">
        <v>0</v>
      </c>
      <c r="DE49" s="402">
        <v>0</v>
      </c>
      <c r="DF49" s="402">
        <v>0</v>
      </c>
      <c r="DG49" s="402">
        <v>0</v>
      </c>
      <c r="DH49" s="402">
        <v>0</v>
      </c>
      <c r="DI49" s="402">
        <f t="shared" si="10"/>
        <v>0</v>
      </c>
      <c r="DJ49" s="402">
        <f t="shared" si="81"/>
        <v>168000000</v>
      </c>
      <c r="DK49" s="402">
        <f t="shared" si="82"/>
        <v>0</v>
      </c>
      <c r="DL49" s="402">
        <f>CM49+CO49+CQ49+CS49+CU49+CW49+CY49+DA49+DC49+DE49+DG49+CD49</f>
        <v>168000000</v>
      </c>
      <c r="DM49" s="402">
        <f>CL49+CN49+CP49+CR49</f>
        <v>0</v>
      </c>
      <c r="DN49" s="402">
        <v>0</v>
      </c>
      <c r="DO49" s="409">
        <v>0</v>
      </c>
      <c r="DP49" s="409">
        <v>0</v>
      </c>
      <c r="DQ49" s="409">
        <v>0</v>
      </c>
      <c r="DR49" s="409">
        <v>0</v>
      </c>
      <c r="DS49" s="409">
        <v>0</v>
      </c>
      <c r="DT49" s="409">
        <v>0</v>
      </c>
      <c r="DU49" s="409">
        <v>0</v>
      </c>
      <c r="DV49" s="409">
        <v>0</v>
      </c>
      <c r="DW49" s="409">
        <v>0</v>
      </c>
      <c r="DX49" s="409">
        <v>0</v>
      </c>
      <c r="DY49" s="409">
        <v>0</v>
      </c>
      <c r="DZ49" s="409">
        <v>0</v>
      </c>
      <c r="EA49" s="409">
        <v>0</v>
      </c>
      <c r="EB49" s="409">
        <v>0</v>
      </c>
      <c r="EC49" s="409">
        <v>0</v>
      </c>
      <c r="ED49" s="409">
        <v>0</v>
      </c>
      <c r="EE49" s="409">
        <v>0</v>
      </c>
      <c r="EF49" s="409">
        <v>0</v>
      </c>
      <c r="EG49" s="409">
        <v>0</v>
      </c>
      <c r="EH49" s="409">
        <v>0</v>
      </c>
      <c r="EI49" s="409">
        <v>0</v>
      </c>
      <c r="EJ49" s="409">
        <v>0</v>
      </c>
      <c r="EK49" s="409">
        <v>0</v>
      </c>
      <c r="EL49" s="409">
        <v>0</v>
      </c>
      <c r="EM49" s="386">
        <f>EI49+EG49+EE49+EC49+EA49+DY49+DW49+DU49+DS49+DQ49+DH49+EK49</f>
        <v>0</v>
      </c>
      <c r="EN49" s="404">
        <f t="shared" si="83"/>
        <v>0</v>
      </c>
      <c r="EO49" s="404">
        <f t="shared" si="84"/>
        <v>0</v>
      </c>
      <c r="EP49" s="403">
        <f>DQ49+DS49+DU49+DW49+DY49+EA49+EC49+EE49+EG49+EI49+EK49+DH49</f>
        <v>0</v>
      </c>
      <c r="EQ49" s="404">
        <f>DP49+DR49+DT49+DV49</f>
        <v>0</v>
      </c>
      <c r="ER49" s="282" t="e">
        <f t="shared" si="13"/>
        <v>#DIV/0!</v>
      </c>
      <c r="ES49" s="282">
        <f t="shared" si="85"/>
        <v>1.0000000001282305</v>
      </c>
      <c r="ET49" s="282">
        <f t="shared" si="86"/>
        <v>1.0000000001282305</v>
      </c>
      <c r="EU49" s="281">
        <f t="shared" si="16"/>
        <v>1.0000000001282305</v>
      </c>
      <c r="EV49" s="281">
        <f t="shared" si="87"/>
        <v>1.0000000001282305</v>
      </c>
      <c r="EW49" s="527"/>
      <c r="EX49" s="524"/>
      <c r="EY49" s="524"/>
      <c r="EZ49" s="527"/>
      <c r="FA49" s="521"/>
    </row>
    <row r="50" spans="1:157" s="138" customFormat="1" ht="12.75" customHeight="1" thickBot="1" x14ac:dyDescent="0.3">
      <c r="A50" s="584"/>
      <c r="B50" s="578"/>
      <c r="C50" s="579"/>
      <c r="D50" s="579"/>
      <c r="E50" s="577"/>
      <c r="F50" s="364" t="s">
        <v>43</v>
      </c>
      <c r="G50" s="447">
        <f t="shared" si="88"/>
        <v>1000</v>
      </c>
      <c r="H50" s="427">
        <v>0</v>
      </c>
      <c r="I50" s="427"/>
      <c r="J50" s="427"/>
      <c r="K50" s="427">
        <v>0</v>
      </c>
      <c r="L50" s="427">
        <v>0</v>
      </c>
      <c r="M50" s="427">
        <v>0</v>
      </c>
      <c r="N50" s="427">
        <v>0</v>
      </c>
      <c r="O50" s="427">
        <v>0</v>
      </c>
      <c r="P50" s="427">
        <v>0</v>
      </c>
      <c r="Q50" s="427">
        <v>0</v>
      </c>
      <c r="R50" s="427">
        <v>0</v>
      </c>
      <c r="S50" s="427">
        <v>0</v>
      </c>
      <c r="T50" s="427">
        <v>0</v>
      </c>
      <c r="U50" s="427">
        <f>+U45</f>
        <v>0</v>
      </c>
      <c r="V50" s="427">
        <f>+V45</f>
        <v>0</v>
      </c>
      <c r="W50" s="428"/>
      <c r="X50" s="428"/>
      <c r="Y50" s="428"/>
      <c r="Z50" s="427">
        <f>+Z45</f>
        <v>0</v>
      </c>
      <c r="AA50" s="427">
        <f>+AA45</f>
        <v>0</v>
      </c>
      <c r="AB50" s="427">
        <f t="shared" ref="AB50:AZ50" si="89">+AB45</f>
        <v>200</v>
      </c>
      <c r="AC50" s="427">
        <f t="shared" si="89"/>
        <v>0</v>
      </c>
      <c r="AD50" s="427">
        <f t="shared" si="89"/>
        <v>0</v>
      </c>
      <c r="AE50" s="427">
        <f t="shared" si="89"/>
        <v>0</v>
      </c>
      <c r="AF50" s="427">
        <f t="shared" si="89"/>
        <v>0</v>
      </c>
      <c r="AG50" s="427">
        <f t="shared" si="89"/>
        <v>0</v>
      </c>
      <c r="AH50" s="427">
        <f t="shared" si="89"/>
        <v>0</v>
      </c>
      <c r="AI50" s="427">
        <f t="shared" si="89"/>
        <v>0</v>
      </c>
      <c r="AJ50" s="427">
        <f t="shared" si="89"/>
        <v>0</v>
      </c>
      <c r="AK50" s="427">
        <f t="shared" si="89"/>
        <v>0</v>
      </c>
      <c r="AL50" s="427">
        <f t="shared" si="89"/>
        <v>0</v>
      </c>
      <c r="AM50" s="427">
        <f t="shared" si="89"/>
        <v>0</v>
      </c>
      <c r="AN50" s="427">
        <f t="shared" si="89"/>
        <v>0</v>
      </c>
      <c r="AO50" s="427">
        <f t="shared" si="89"/>
        <v>0</v>
      </c>
      <c r="AP50" s="427">
        <f t="shared" si="89"/>
        <v>0</v>
      </c>
      <c r="AQ50" s="427">
        <f t="shared" si="89"/>
        <v>10</v>
      </c>
      <c r="AR50" s="427">
        <f t="shared" si="89"/>
        <v>0</v>
      </c>
      <c r="AS50" s="427">
        <f t="shared" si="89"/>
        <v>20</v>
      </c>
      <c r="AT50" s="427">
        <f t="shared" si="89"/>
        <v>0</v>
      </c>
      <c r="AU50" s="427">
        <f t="shared" si="89"/>
        <v>40</v>
      </c>
      <c r="AV50" s="427">
        <f t="shared" si="89"/>
        <v>0</v>
      </c>
      <c r="AW50" s="427">
        <f t="shared" si="89"/>
        <v>40</v>
      </c>
      <c r="AX50" s="427">
        <f t="shared" si="89"/>
        <v>0</v>
      </c>
      <c r="AY50" s="427">
        <f t="shared" si="89"/>
        <v>90</v>
      </c>
      <c r="AZ50" s="427">
        <f t="shared" si="89"/>
        <v>200</v>
      </c>
      <c r="BA50" s="427">
        <f t="shared" si="1"/>
        <v>200</v>
      </c>
      <c r="BB50" s="427">
        <f t="shared" si="2"/>
        <v>200</v>
      </c>
      <c r="BC50" s="427">
        <f t="shared" si="3"/>
        <v>200</v>
      </c>
      <c r="BD50" s="427">
        <f t="shared" si="4"/>
        <v>200</v>
      </c>
      <c r="BE50" s="427">
        <f t="shared" si="5"/>
        <v>200</v>
      </c>
      <c r="BF50" s="427">
        <v>550</v>
      </c>
      <c r="BG50" s="427">
        <f t="shared" ref="BG50:CD50" si="90">+BG45</f>
        <v>0</v>
      </c>
      <c r="BH50" s="427">
        <f t="shared" si="90"/>
        <v>0</v>
      </c>
      <c r="BI50" s="427">
        <f t="shared" si="90"/>
        <v>0</v>
      </c>
      <c r="BJ50" s="427">
        <f t="shared" si="90"/>
        <v>0</v>
      </c>
      <c r="BK50" s="427">
        <f t="shared" si="90"/>
        <v>0</v>
      </c>
      <c r="BL50" s="427">
        <f t="shared" si="90"/>
        <v>0</v>
      </c>
      <c r="BM50" s="427">
        <f t="shared" si="90"/>
        <v>0</v>
      </c>
      <c r="BN50" s="427">
        <f t="shared" si="90"/>
        <v>0</v>
      </c>
      <c r="BO50" s="427">
        <f t="shared" si="90"/>
        <v>0</v>
      </c>
      <c r="BP50" s="427">
        <f t="shared" si="90"/>
        <v>53.9</v>
      </c>
      <c r="BQ50" s="427">
        <f t="shared" si="90"/>
        <v>0</v>
      </c>
      <c r="BR50" s="427">
        <f t="shared" si="90"/>
        <v>0</v>
      </c>
      <c r="BS50" s="427">
        <f t="shared" si="90"/>
        <v>200</v>
      </c>
      <c r="BT50" s="427">
        <f t="shared" si="90"/>
        <v>0</v>
      </c>
      <c r="BU50" s="427">
        <f t="shared" si="90"/>
        <v>0</v>
      </c>
      <c r="BV50" s="427">
        <f t="shared" si="90"/>
        <v>0</v>
      </c>
      <c r="BW50" s="427">
        <f t="shared" si="90"/>
        <v>0</v>
      </c>
      <c r="BX50" s="427">
        <f t="shared" si="90"/>
        <v>0</v>
      </c>
      <c r="BY50" s="427">
        <f t="shared" si="90"/>
        <v>0</v>
      </c>
      <c r="BZ50" s="427">
        <f t="shared" si="90"/>
        <v>0</v>
      </c>
      <c r="CA50" s="427">
        <f t="shared" si="90"/>
        <v>350</v>
      </c>
      <c r="CB50" s="427">
        <f t="shared" si="90"/>
        <v>0</v>
      </c>
      <c r="CC50" s="427">
        <f t="shared" si="90"/>
        <v>0</v>
      </c>
      <c r="CD50" s="427">
        <f t="shared" si="90"/>
        <v>507.7</v>
      </c>
      <c r="CE50" s="427">
        <f t="shared" si="6"/>
        <v>550</v>
      </c>
      <c r="CF50" s="427">
        <f t="shared" si="7"/>
        <v>550</v>
      </c>
      <c r="CG50" s="427">
        <f t="shared" si="8"/>
        <v>561.6</v>
      </c>
      <c r="CH50" s="427">
        <f t="shared" si="9"/>
        <v>550</v>
      </c>
      <c r="CI50" s="427">
        <f t="shared" si="80"/>
        <v>561.6</v>
      </c>
      <c r="CJ50" s="427">
        <f t="shared" si="48"/>
        <v>240</v>
      </c>
      <c r="CK50" s="427">
        <f t="shared" ref="CK50:CV50" si="91">+CK45</f>
        <v>0</v>
      </c>
      <c r="CL50" s="427">
        <f t="shared" si="91"/>
        <v>0</v>
      </c>
      <c r="CM50" s="427">
        <f t="shared" si="91"/>
        <v>0</v>
      </c>
      <c r="CN50" s="427">
        <f t="shared" si="91"/>
        <v>0</v>
      </c>
      <c r="CO50" s="427">
        <f t="shared" si="91"/>
        <v>0</v>
      </c>
      <c r="CP50" s="427">
        <f t="shared" si="91"/>
        <v>0</v>
      </c>
      <c r="CQ50" s="427">
        <f t="shared" si="91"/>
        <v>0</v>
      </c>
      <c r="CR50" s="427">
        <f t="shared" si="91"/>
        <v>0</v>
      </c>
      <c r="CS50" s="427">
        <f t="shared" si="91"/>
        <v>240</v>
      </c>
      <c r="CT50" s="427">
        <f t="shared" si="91"/>
        <v>0</v>
      </c>
      <c r="CU50" s="427">
        <f t="shared" si="91"/>
        <v>0</v>
      </c>
      <c r="CV50" s="427">
        <f t="shared" si="91"/>
        <v>0</v>
      </c>
      <c r="CW50" s="427">
        <f t="shared" ref="CW50:DH50" si="92">+CW45</f>
        <v>0</v>
      </c>
      <c r="CX50" s="427">
        <f t="shared" si="92"/>
        <v>0</v>
      </c>
      <c r="CY50" s="427">
        <f t="shared" si="92"/>
        <v>0</v>
      </c>
      <c r="CZ50" s="427">
        <f t="shared" si="92"/>
        <v>0</v>
      </c>
      <c r="DA50" s="427">
        <f t="shared" si="92"/>
        <v>0</v>
      </c>
      <c r="DB50" s="427">
        <f t="shared" si="92"/>
        <v>0</v>
      </c>
      <c r="DC50" s="427">
        <f t="shared" si="92"/>
        <v>0</v>
      </c>
      <c r="DD50" s="427">
        <f t="shared" si="92"/>
        <v>0</v>
      </c>
      <c r="DE50" s="427">
        <f t="shared" si="92"/>
        <v>0</v>
      </c>
      <c r="DF50" s="427">
        <f t="shared" si="92"/>
        <v>0</v>
      </c>
      <c r="DG50" s="427">
        <f t="shared" si="92"/>
        <v>0</v>
      </c>
      <c r="DH50" s="427">
        <f t="shared" si="92"/>
        <v>0</v>
      </c>
      <c r="DI50" s="427">
        <f t="shared" si="10"/>
        <v>240</v>
      </c>
      <c r="DJ50" s="427">
        <f t="shared" si="81"/>
        <v>507.7</v>
      </c>
      <c r="DK50" s="427">
        <f t="shared" si="82"/>
        <v>0</v>
      </c>
      <c r="DL50" s="427">
        <f>CM50+CO50+CQ50+CS50+CU50+CW50+CY50+DA50+DC50+DE50+DG50+CD50</f>
        <v>747.7</v>
      </c>
      <c r="DM50" s="427">
        <f>CN50+CP50+CR50+CL50</f>
        <v>0</v>
      </c>
      <c r="DN50" s="427">
        <f>+DN45</f>
        <v>10</v>
      </c>
      <c r="DO50" s="429"/>
      <c r="DP50" s="429"/>
      <c r="DQ50" s="429"/>
      <c r="DR50" s="429"/>
      <c r="DS50" s="429"/>
      <c r="DT50" s="429"/>
      <c r="DU50" s="429"/>
      <c r="DV50" s="429"/>
      <c r="DW50" s="429"/>
      <c r="DX50" s="429"/>
      <c r="DY50" s="429"/>
      <c r="DZ50" s="429"/>
      <c r="EA50" s="429"/>
      <c r="EB50" s="429"/>
      <c r="EC50" s="429"/>
      <c r="ED50" s="429"/>
      <c r="EE50" s="429"/>
      <c r="EF50" s="429"/>
      <c r="EG50" s="429"/>
      <c r="EH50" s="429"/>
      <c r="EI50" s="429"/>
      <c r="EJ50" s="429"/>
      <c r="EK50" s="429"/>
      <c r="EL50" s="429"/>
      <c r="EM50" s="427">
        <f>EI50+EG50+EE50+EC50+EA50+DY50+DW50+DU50+DS50+DQ50+DH50+EK50</f>
        <v>0</v>
      </c>
      <c r="EN50" s="442">
        <f t="shared" si="83"/>
        <v>0</v>
      </c>
      <c r="EO50" s="442">
        <f t="shared" si="84"/>
        <v>0</v>
      </c>
      <c r="EP50" s="443">
        <f>DQ50+DS50+DU50+DW50+DY50+EA50+EC50+EE50+EG50+EI50+EK50+DH50</f>
        <v>0</v>
      </c>
      <c r="EQ50" s="442">
        <f>DR50+DT50+DV50+DP50</f>
        <v>0</v>
      </c>
      <c r="ER50" s="433" t="e">
        <f t="shared" si="13"/>
        <v>#DIV/0!</v>
      </c>
      <c r="ES50" s="433">
        <f t="shared" si="85"/>
        <v>1.021090909090909</v>
      </c>
      <c r="ET50" s="433">
        <f t="shared" si="86"/>
        <v>1.021090909090909</v>
      </c>
      <c r="EU50" s="351">
        <f t="shared" si="16"/>
        <v>1.0154666666666667</v>
      </c>
      <c r="EV50" s="351">
        <f t="shared" si="87"/>
        <v>0.56159999999999999</v>
      </c>
      <c r="EW50" s="527"/>
      <c r="EX50" s="524"/>
      <c r="EY50" s="524"/>
      <c r="EZ50" s="527"/>
      <c r="FA50" s="521"/>
    </row>
    <row r="51" spans="1:157" s="139" customFormat="1" ht="12.75" customHeight="1" thickBot="1" x14ac:dyDescent="0.3">
      <c r="A51" s="584"/>
      <c r="B51" s="578"/>
      <c r="C51" s="579"/>
      <c r="D51" s="579"/>
      <c r="E51" s="577"/>
      <c r="F51" s="350" t="s">
        <v>45</v>
      </c>
      <c r="G51" s="360">
        <f>G46+G49</f>
        <v>9963662654.9500008</v>
      </c>
      <c r="H51" s="434">
        <v>0</v>
      </c>
      <c r="I51" s="434"/>
      <c r="J51" s="434"/>
      <c r="K51" s="434">
        <v>0</v>
      </c>
      <c r="L51" s="434">
        <v>0</v>
      </c>
      <c r="M51" s="434">
        <v>0</v>
      </c>
      <c r="N51" s="434">
        <v>0</v>
      </c>
      <c r="O51" s="434">
        <v>0</v>
      </c>
      <c r="P51" s="434">
        <v>0</v>
      </c>
      <c r="Q51" s="434">
        <v>0</v>
      </c>
      <c r="R51" s="434">
        <v>0</v>
      </c>
      <c r="S51" s="434">
        <v>0</v>
      </c>
      <c r="T51" s="434">
        <v>0</v>
      </c>
      <c r="U51" s="434">
        <f>U46+U49</f>
        <v>0</v>
      </c>
      <c r="V51" s="434">
        <f>V46+V49</f>
        <v>0</v>
      </c>
      <c r="W51" s="434"/>
      <c r="X51" s="434"/>
      <c r="Y51" s="434"/>
      <c r="Z51" s="434">
        <f>Z46+Z49</f>
        <v>0</v>
      </c>
      <c r="AA51" s="434">
        <f>AA46+AA49</f>
        <v>0</v>
      </c>
      <c r="AB51" s="434">
        <f t="shared" ref="AB51:AZ51" si="93">AB46+AB49</f>
        <v>1490000000</v>
      </c>
      <c r="AC51" s="434">
        <f t="shared" si="93"/>
        <v>0</v>
      </c>
      <c r="AD51" s="434">
        <f t="shared" si="93"/>
        <v>0</v>
      </c>
      <c r="AE51" s="434">
        <f t="shared" si="93"/>
        <v>65822500</v>
      </c>
      <c r="AF51" s="434">
        <f t="shared" si="93"/>
        <v>65822500</v>
      </c>
      <c r="AG51" s="434">
        <f t="shared" si="93"/>
        <v>157174000</v>
      </c>
      <c r="AH51" s="434">
        <f t="shared" si="93"/>
        <v>157174000</v>
      </c>
      <c r="AI51" s="434">
        <f t="shared" si="93"/>
        <v>232029000</v>
      </c>
      <c r="AJ51" s="434">
        <f t="shared" si="93"/>
        <v>232029000</v>
      </c>
      <c r="AK51" s="434">
        <f t="shared" si="93"/>
        <v>0</v>
      </c>
      <c r="AL51" s="434">
        <f t="shared" si="93"/>
        <v>0</v>
      </c>
      <c r="AM51" s="434">
        <f t="shared" si="93"/>
        <v>0</v>
      </c>
      <c r="AN51" s="434">
        <f t="shared" si="93"/>
        <v>33957500</v>
      </c>
      <c r="AO51" s="434">
        <f t="shared" si="93"/>
        <v>0</v>
      </c>
      <c r="AP51" s="434">
        <f t="shared" si="93"/>
        <v>0</v>
      </c>
      <c r="AQ51" s="434">
        <f t="shared" si="93"/>
        <v>0</v>
      </c>
      <c r="AR51" s="434">
        <f t="shared" si="93"/>
        <v>0</v>
      </c>
      <c r="AS51" s="434">
        <f t="shared" si="93"/>
        <v>960774445</v>
      </c>
      <c r="AT51" s="434">
        <f t="shared" si="93"/>
        <v>0</v>
      </c>
      <c r="AU51" s="434">
        <f t="shared" si="93"/>
        <v>0</v>
      </c>
      <c r="AV51" s="434">
        <f t="shared" si="93"/>
        <v>943997000</v>
      </c>
      <c r="AW51" s="434">
        <f t="shared" si="93"/>
        <v>0</v>
      </c>
      <c r="AX51" s="435">
        <f t="shared" si="93"/>
        <v>0</v>
      </c>
      <c r="AY51" s="434">
        <f t="shared" si="93"/>
        <v>357016055</v>
      </c>
      <c r="AZ51" s="434">
        <f t="shared" si="93"/>
        <v>339836000</v>
      </c>
      <c r="BA51" s="434">
        <f t="shared" si="1"/>
        <v>1772816000</v>
      </c>
      <c r="BB51" s="434">
        <f t="shared" si="2"/>
        <v>1772816000</v>
      </c>
      <c r="BC51" s="434">
        <f t="shared" si="3"/>
        <v>1772816000</v>
      </c>
      <c r="BD51" s="434">
        <f t="shared" si="4"/>
        <v>1772816000</v>
      </c>
      <c r="BE51" s="434">
        <f t="shared" si="5"/>
        <v>1772816000</v>
      </c>
      <c r="BF51" s="434">
        <f>BF46+BF49</f>
        <v>4452702955.9499998</v>
      </c>
      <c r="BG51" s="434">
        <f t="shared" ref="BG51:CD51" si="94">BG46+BG49</f>
        <v>427106061.25</v>
      </c>
      <c r="BH51" s="434">
        <f t="shared" si="94"/>
        <v>426794593</v>
      </c>
      <c r="BI51" s="434">
        <f t="shared" si="94"/>
        <v>107377398</v>
      </c>
      <c r="BJ51" s="434">
        <f t="shared" si="94"/>
        <v>12331807</v>
      </c>
      <c r="BK51" s="434">
        <f t="shared" si="94"/>
        <v>0</v>
      </c>
      <c r="BL51" s="434">
        <f t="shared" si="94"/>
        <v>5369560</v>
      </c>
      <c r="BM51" s="434">
        <f t="shared" si="94"/>
        <v>15849195.699999999</v>
      </c>
      <c r="BN51" s="436">
        <f t="shared" si="94"/>
        <v>452015</v>
      </c>
      <c r="BO51" s="436">
        <f t="shared" si="94"/>
        <v>336000000</v>
      </c>
      <c r="BP51" s="436">
        <f t="shared" si="94"/>
        <v>15481532</v>
      </c>
      <c r="BQ51" s="436">
        <f t="shared" si="94"/>
        <v>3066000</v>
      </c>
      <c r="BR51" s="436">
        <f t="shared" si="94"/>
        <v>31463147</v>
      </c>
      <c r="BS51" s="436">
        <f t="shared" si="94"/>
        <v>3554072000</v>
      </c>
      <c r="BT51" s="436">
        <f t="shared" si="94"/>
        <v>137340000</v>
      </c>
      <c r="BU51" s="436">
        <f t="shared" si="94"/>
        <v>0</v>
      </c>
      <c r="BV51" s="436">
        <f t="shared" si="94"/>
        <v>133572912</v>
      </c>
      <c r="BW51" s="436">
        <f t="shared" si="94"/>
        <v>0</v>
      </c>
      <c r="BX51" s="436">
        <f t="shared" si="94"/>
        <v>0</v>
      </c>
      <c r="BY51" s="436">
        <f t="shared" si="94"/>
        <v>4333333</v>
      </c>
      <c r="BZ51" s="436">
        <f t="shared" si="94"/>
        <v>0</v>
      </c>
      <c r="CA51" s="436">
        <f t="shared" si="94"/>
        <v>0</v>
      </c>
      <c r="CB51" s="436">
        <f>CB46+CB49</f>
        <v>2539000</v>
      </c>
      <c r="CC51" s="436">
        <f t="shared" si="94"/>
        <v>-464333</v>
      </c>
      <c r="CD51" s="436">
        <f t="shared" si="94"/>
        <v>3656638549</v>
      </c>
      <c r="CE51" s="434">
        <f>+CC51+CA51+BY51+BW51+BU51+BS51+BQ51+BO51+BM51+BK51+BI51+BG51</f>
        <v>4447339654.9499998</v>
      </c>
      <c r="CF51" s="434">
        <f t="shared" si="7"/>
        <v>4447339654.9499998</v>
      </c>
      <c r="CG51" s="434">
        <f t="shared" si="8"/>
        <v>4421983115</v>
      </c>
      <c r="CH51" s="434">
        <f t="shared" si="9"/>
        <v>4447339654.9499998</v>
      </c>
      <c r="CI51" s="434">
        <f>+CI46+CI49</f>
        <v>4421983115</v>
      </c>
      <c r="CJ51" s="434">
        <f t="shared" si="48"/>
        <v>2243507000</v>
      </c>
      <c r="CK51" s="434">
        <f t="shared" ref="CK51:CU51" si="95">CK46+CK49</f>
        <v>56302272</v>
      </c>
      <c r="CL51" s="434">
        <f t="shared" si="95"/>
        <v>0</v>
      </c>
      <c r="CM51" s="434">
        <f t="shared" si="95"/>
        <v>198172104</v>
      </c>
      <c r="CN51" s="434">
        <f t="shared" si="95"/>
        <v>0</v>
      </c>
      <c r="CO51" s="434">
        <f t="shared" si="95"/>
        <v>0</v>
      </c>
      <c r="CP51" s="434">
        <f t="shared" si="95"/>
        <v>0</v>
      </c>
      <c r="CQ51" s="434">
        <f t="shared" si="95"/>
        <v>198172104</v>
      </c>
      <c r="CR51" s="434">
        <f t="shared" si="95"/>
        <v>0</v>
      </c>
      <c r="CS51" s="434">
        <f t="shared" si="95"/>
        <v>198172104</v>
      </c>
      <c r="CT51" s="434">
        <f t="shared" si="95"/>
        <v>0</v>
      </c>
      <c r="CU51" s="434">
        <f t="shared" si="95"/>
        <v>400000000</v>
      </c>
      <c r="CV51" s="434">
        <f t="shared" ref="CV51:DH51" si="96">CV46+CV49</f>
        <v>0</v>
      </c>
      <c r="CW51" s="434">
        <f t="shared" si="96"/>
        <v>198172104</v>
      </c>
      <c r="CX51" s="434">
        <f t="shared" si="96"/>
        <v>0</v>
      </c>
      <c r="CY51" s="434">
        <f t="shared" si="96"/>
        <v>198172104</v>
      </c>
      <c r="CZ51" s="434">
        <f t="shared" si="96"/>
        <v>0</v>
      </c>
      <c r="DA51" s="434">
        <f t="shared" si="96"/>
        <v>400000000</v>
      </c>
      <c r="DB51" s="434">
        <f t="shared" si="96"/>
        <v>0</v>
      </c>
      <c r="DC51" s="434">
        <f t="shared" si="96"/>
        <v>198172104</v>
      </c>
      <c r="DD51" s="434">
        <f t="shared" si="96"/>
        <v>0</v>
      </c>
      <c r="DE51" s="434">
        <f t="shared" si="96"/>
        <v>198172104</v>
      </c>
      <c r="DF51" s="434">
        <f t="shared" si="96"/>
        <v>0</v>
      </c>
      <c r="DG51" s="434">
        <f t="shared" si="96"/>
        <v>0</v>
      </c>
      <c r="DH51" s="434">
        <f t="shared" si="96"/>
        <v>0</v>
      </c>
      <c r="DI51" s="434">
        <f t="shared" si="10"/>
        <v>2243507000</v>
      </c>
      <c r="DJ51" s="434">
        <f>+DJ46+DJ49</f>
        <v>4052982757</v>
      </c>
      <c r="DK51" s="434">
        <f>DK46+DK49</f>
        <v>0</v>
      </c>
      <c r="DL51" s="434">
        <f>+DL46+DL49</f>
        <v>5843843277</v>
      </c>
      <c r="DM51" s="434">
        <f>+DM46+DM49</f>
        <v>0</v>
      </c>
      <c r="DN51" s="434">
        <f>DN46+DN49</f>
        <v>1500000000</v>
      </c>
      <c r="DO51" s="436"/>
      <c r="DP51" s="436"/>
      <c r="DQ51" s="436"/>
      <c r="DR51" s="436"/>
      <c r="DS51" s="436"/>
      <c r="DT51" s="436"/>
      <c r="DU51" s="436"/>
      <c r="DV51" s="436"/>
      <c r="DW51" s="436"/>
      <c r="DX51" s="436"/>
      <c r="DY51" s="436"/>
      <c r="DZ51" s="436"/>
      <c r="EA51" s="436"/>
      <c r="EB51" s="436"/>
      <c r="EC51" s="436"/>
      <c r="ED51" s="436"/>
      <c r="EE51" s="436"/>
      <c r="EF51" s="436"/>
      <c r="EG51" s="436"/>
      <c r="EH51" s="436"/>
      <c r="EI51" s="436"/>
      <c r="EJ51" s="436"/>
      <c r="EK51" s="436"/>
      <c r="EL51" s="436"/>
      <c r="EM51" s="437">
        <f>EK51+EI51+EG51+EE51+EC51+EA51+DY51+DW51+DU51+DS51+DQ51+DH51</f>
        <v>0</v>
      </c>
      <c r="EN51" s="438">
        <f>+EN46+EN49</f>
        <v>0</v>
      </c>
      <c r="EO51" s="438">
        <f>EO46+EO49</f>
        <v>0</v>
      </c>
      <c r="EP51" s="438">
        <f>+EP46+EP49</f>
        <v>0</v>
      </c>
      <c r="EQ51" s="438">
        <f>+EQ46+EQ49</f>
        <v>0</v>
      </c>
      <c r="ER51" s="439">
        <f>CD51/CC51</f>
        <v>-7875.0348327601096</v>
      </c>
      <c r="ES51" s="439">
        <f t="shared" si="85"/>
        <v>0.99429849260067704</v>
      </c>
      <c r="ET51" s="439">
        <f t="shared" si="86"/>
        <v>0.99429849260067704</v>
      </c>
      <c r="EU51" s="352">
        <f t="shared" si="16"/>
        <v>0.99592348787448415</v>
      </c>
      <c r="EV51" s="353">
        <f t="shared" si="87"/>
        <v>0.44381100285477199</v>
      </c>
      <c r="EW51" s="535"/>
      <c r="EX51" s="525"/>
      <c r="EY51" s="525"/>
      <c r="EZ51" s="528"/>
      <c r="FA51" s="522"/>
    </row>
    <row r="52" spans="1:157" s="140" customFormat="1" ht="19.5" customHeight="1" x14ac:dyDescent="0.2">
      <c r="A52" s="582" t="s">
        <v>5</v>
      </c>
      <c r="B52" s="583"/>
      <c r="C52" s="583"/>
      <c r="D52" s="583"/>
      <c r="E52" s="583"/>
      <c r="F52" s="373" t="s">
        <v>44</v>
      </c>
      <c r="G52" s="450">
        <f t="shared" ref="G52:G54" si="97">+AA52+BE52+CE52+CJ52+DN52</f>
        <v>17733937025</v>
      </c>
      <c r="H52" s="451">
        <f>H11+H25+H32+H39+H46</f>
        <v>910000000</v>
      </c>
      <c r="I52" s="451">
        <f t="shared" ref="I52:BT52" si="98">I11+I25+I32+I39+I46</f>
        <v>0</v>
      </c>
      <c r="J52" s="451">
        <f t="shared" si="98"/>
        <v>0</v>
      </c>
      <c r="K52" s="451">
        <f t="shared" si="98"/>
        <v>910000000</v>
      </c>
      <c r="L52" s="451">
        <f t="shared" si="98"/>
        <v>24583000</v>
      </c>
      <c r="M52" s="451">
        <f t="shared" si="98"/>
        <v>910000000</v>
      </c>
      <c r="N52" s="451">
        <f t="shared" si="98"/>
        <v>119703000</v>
      </c>
      <c r="O52" s="451">
        <f t="shared" si="98"/>
        <v>910000000</v>
      </c>
      <c r="P52" s="451">
        <f t="shared" si="98"/>
        <v>142254000</v>
      </c>
      <c r="Q52" s="451">
        <f t="shared" si="98"/>
        <v>910000000</v>
      </c>
      <c r="R52" s="451">
        <f t="shared" si="98"/>
        <v>142254000</v>
      </c>
      <c r="S52" s="451">
        <f t="shared" si="98"/>
        <v>910000000</v>
      </c>
      <c r="T52" s="451">
        <f t="shared" si="98"/>
        <v>565091445</v>
      </c>
      <c r="U52" s="451">
        <f t="shared" si="98"/>
        <v>782804445</v>
      </c>
      <c r="V52" s="451">
        <f t="shared" si="98"/>
        <v>782804445</v>
      </c>
      <c r="W52" s="451">
        <f t="shared" si="98"/>
        <v>0</v>
      </c>
      <c r="X52" s="451">
        <f t="shared" si="98"/>
        <v>0</v>
      </c>
      <c r="Y52" s="451">
        <f t="shared" si="98"/>
        <v>0</v>
      </c>
      <c r="Z52" s="451">
        <f>Z11+Z25+Z32+Z39+Z46</f>
        <v>782804445</v>
      </c>
      <c r="AA52" s="452">
        <f>AA11+AA25+AA32+AA39+AA46</f>
        <v>782804445</v>
      </c>
      <c r="AB52" s="451">
        <f t="shared" si="98"/>
        <v>6606000000</v>
      </c>
      <c r="AC52" s="451">
        <f t="shared" si="98"/>
        <v>0</v>
      </c>
      <c r="AD52" s="451">
        <f t="shared" si="98"/>
        <v>0</v>
      </c>
      <c r="AE52" s="451">
        <f t="shared" si="98"/>
        <v>113950000</v>
      </c>
      <c r="AF52" s="451">
        <f t="shared" si="98"/>
        <v>113950000</v>
      </c>
      <c r="AG52" s="451">
        <f t="shared" si="98"/>
        <v>271431000</v>
      </c>
      <c r="AH52" s="451">
        <f t="shared" si="98"/>
        <v>271431000</v>
      </c>
      <c r="AI52" s="451">
        <f t="shared" si="98"/>
        <v>656020000</v>
      </c>
      <c r="AJ52" s="451">
        <f t="shared" si="98"/>
        <v>656020000</v>
      </c>
      <c r="AK52" s="451">
        <f t="shared" si="98"/>
        <v>93208000</v>
      </c>
      <c r="AL52" s="451">
        <f>AL11+AL25+AL32+AL39+AL46</f>
        <v>93208000</v>
      </c>
      <c r="AM52" s="451">
        <f t="shared" si="98"/>
        <v>5000000</v>
      </c>
      <c r="AN52" s="451">
        <f>AN11+AN25+AN32+AN39+AN46</f>
        <v>224830000</v>
      </c>
      <c r="AO52" s="451">
        <f>AO11+AO25+AO32+AO39+AO46</f>
        <v>28957500</v>
      </c>
      <c r="AP52" s="451">
        <f t="shared" si="98"/>
        <v>0</v>
      </c>
      <c r="AQ52" s="451">
        <f t="shared" si="98"/>
        <v>0</v>
      </c>
      <c r="AR52" s="453">
        <f t="shared" si="98"/>
        <v>0</v>
      </c>
      <c r="AS52" s="451">
        <f t="shared" si="98"/>
        <v>1006239945</v>
      </c>
      <c r="AT52" s="453">
        <f t="shared" si="98"/>
        <v>0</v>
      </c>
      <c r="AU52" s="451">
        <f t="shared" si="98"/>
        <v>1177038033</v>
      </c>
      <c r="AV52" s="453">
        <f t="shared" si="98"/>
        <v>1985672000</v>
      </c>
      <c r="AW52" s="451">
        <f t="shared" si="98"/>
        <v>0</v>
      </c>
      <c r="AX52" s="451">
        <f t="shared" si="98"/>
        <v>0</v>
      </c>
      <c r="AY52" s="451">
        <f>AY11+AY25+AY32+AY39+AY46</f>
        <v>357016055</v>
      </c>
      <c r="AZ52" s="451">
        <f t="shared" si="98"/>
        <v>346281400</v>
      </c>
      <c r="BA52" s="452">
        <f>AC52+AE52+AG52+AI52+AK52+AM52+AO52+AQ52+AS52+AU52+AW52+AY52</f>
        <v>3708860533</v>
      </c>
      <c r="BB52" s="452">
        <f t="shared" si="2"/>
        <v>3708860533</v>
      </c>
      <c r="BC52" s="452">
        <f>AD52+AF52+AH52+AJ52+AL52+AN52+AP52+AR52+AT52+AV52+AX52+AZ52</f>
        <v>3691392400</v>
      </c>
      <c r="BD52" s="452">
        <f t="shared" si="4"/>
        <v>3708860533</v>
      </c>
      <c r="BE52" s="452">
        <f t="shared" si="5"/>
        <v>3691392400</v>
      </c>
      <c r="BF52" s="452">
        <f>BF11+BF25+BF32+BF39+BF46</f>
        <v>6566291000</v>
      </c>
      <c r="BG52" s="452">
        <f>BG11+BG25+BG32+BG39+BG46</f>
        <v>2013884001</v>
      </c>
      <c r="BH52" s="452">
        <f t="shared" si="98"/>
        <v>2013884000</v>
      </c>
      <c r="BI52" s="452">
        <f t="shared" si="98"/>
        <v>90552000</v>
      </c>
      <c r="BJ52" s="452">
        <f t="shared" si="98"/>
        <v>0</v>
      </c>
      <c r="BK52" s="452">
        <f>BK11+BM25+BK32+BK39+BK46</f>
        <v>17024000</v>
      </c>
      <c r="BL52" s="452">
        <f>BL11+BN25+BL32+BL39+BL46</f>
        <v>0</v>
      </c>
      <c r="BM52" s="452">
        <f>BM11+BO25+BM32+BM39+BM46</f>
        <v>1128533</v>
      </c>
      <c r="BN52" s="451">
        <f t="shared" si="98"/>
        <v>0</v>
      </c>
      <c r="BO52" s="451">
        <f t="shared" si="98"/>
        <v>0</v>
      </c>
      <c r="BP52" s="451">
        <f t="shared" si="98"/>
        <v>0</v>
      </c>
      <c r="BQ52" s="451">
        <f t="shared" si="98"/>
        <v>183996420</v>
      </c>
      <c r="BR52" s="451">
        <f t="shared" si="98"/>
        <v>14128533</v>
      </c>
      <c r="BS52" s="451">
        <f t="shared" si="98"/>
        <v>4222620000</v>
      </c>
      <c r="BT52" s="451">
        <f t="shared" si="98"/>
        <v>0</v>
      </c>
      <c r="BU52" s="451">
        <f t="shared" ref="BU52:EF52" si="99">BU11+BU25+BU32+BU39+BU46</f>
        <v>0</v>
      </c>
      <c r="BV52" s="451">
        <f t="shared" si="99"/>
        <v>133572912</v>
      </c>
      <c r="BW52" s="451">
        <f t="shared" si="99"/>
        <v>0</v>
      </c>
      <c r="BX52" s="451">
        <f t="shared" si="99"/>
        <v>23720700</v>
      </c>
      <c r="BY52" s="451">
        <f t="shared" si="99"/>
        <v>24430046</v>
      </c>
      <c r="BZ52" s="451">
        <f t="shared" si="99"/>
        <v>0</v>
      </c>
      <c r="CA52" s="451">
        <f t="shared" si="99"/>
        <v>3494000</v>
      </c>
      <c r="CB52" s="451">
        <f t="shared" si="99"/>
        <v>16080333</v>
      </c>
      <c r="CC52" s="451">
        <f t="shared" si="99"/>
        <v>-6122820</v>
      </c>
      <c r="CD52" s="451">
        <f>CD11+CD25+CD32+CD39+CD46</f>
        <v>4319744798</v>
      </c>
      <c r="CE52" s="452">
        <f>+CC52+CA52+BY52+BW52+BU52+BS52+BQ52+BO52+BM52+BK52+BI52+BG52</f>
        <v>6551006180</v>
      </c>
      <c r="CF52" s="452">
        <f>BG52+BI52+BK52+BM52+BO52+BQ52+BS52+BU52+BW52+BY52+CA52+CC52</f>
        <v>6551006180</v>
      </c>
      <c r="CG52" s="452">
        <f t="shared" si="8"/>
        <v>6521131276</v>
      </c>
      <c r="CH52" s="452">
        <f>CH11+CH25+CH32+CH39+CH46</f>
        <v>6551006180</v>
      </c>
      <c r="CI52" s="452">
        <f t="shared" si="99"/>
        <v>6521131276</v>
      </c>
      <c r="CJ52" s="452">
        <f t="shared" si="48"/>
        <v>3858734000</v>
      </c>
      <c r="CK52" s="452">
        <f>CK11+CK18+CK25+CK32+CK39+CK46</f>
        <v>158359837</v>
      </c>
      <c r="CL52" s="452">
        <f t="shared" ref="CL52:DH52" si="100">CL11+CL18+CL25+CL32+CL39+CL46</f>
        <v>0</v>
      </c>
      <c r="CM52" s="452">
        <f t="shared" si="100"/>
        <v>366302051</v>
      </c>
      <c r="CN52" s="452">
        <f t="shared" si="100"/>
        <v>0</v>
      </c>
      <c r="CO52" s="452">
        <f t="shared" si="100"/>
        <v>0</v>
      </c>
      <c r="CP52" s="452">
        <f t="shared" si="100"/>
        <v>0</v>
      </c>
      <c r="CQ52" s="452">
        <f t="shared" si="100"/>
        <v>366302040</v>
      </c>
      <c r="CR52" s="452">
        <f t="shared" si="100"/>
        <v>0</v>
      </c>
      <c r="CS52" s="452">
        <f t="shared" si="100"/>
        <v>366302040</v>
      </c>
      <c r="CT52" s="452">
        <f t="shared" si="100"/>
        <v>0</v>
      </c>
      <c r="CU52" s="452">
        <f t="shared" si="100"/>
        <v>568129936</v>
      </c>
      <c r="CV52" s="452">
        <f t="shared" si="100"/>
        <v>0</v>
      </c>
      <c r="CW52" s="452">
        <f t="shared" si="100"/>
        <v>366302040</v>
      </c>
      <c r="CX52" s="452">
        <f t="shared" si="100"/>
        <v>0</v>
      </c>
      <c r="CY52" s="452">
        <f t="shared" si="100"/>
        <v>366302040</v>
      </c>
      <c r="CZ52" s="452">
        <f t="shared" si="100"/>
        <v>0</v>
      </c>
      <c r="DA52" s="452">
        <f t="shared" si="100"/>
        <v>568129936</v>
      </c>
      <c r="DB52" s="452">
        <f t="shared" si="100"/>
        <v>0</v>
      </c>
      <c r="DC52" s="452">
        <f t="shared" si="100"/>
        <v>366302040</v>
      </c>
      <c r="DD52" s="452">
        <f t="shared" si="100"/>
        <v>0</v>
      </c>
      <c r="DE52" s="452">
        <f t="shared" si="100"/>
        <v>366302040</v>
      </c>
      <c r="DF52" s="452">
        <f t="shared" si="100"/>
        <v>0</v>
      </c>
      <c r="DG52" s="452">
        <f t="shared" si="100"/>
        <v>0</v>
      </c>
      <c r="DH52" s="452">
        <f t="shared" si="100"/>
        <v>0</v>
      </c>
      <c r="DI52" s="452">
        <f t="shared" si="10"/>
        <v>3858734000</v>
      </c>
      <c r="DJ52" s="452">
        <f t="shared" si="99"/>
        <v>4914915644</v>
      </c>
      <c r="DK52" s="452">
        <f t="shared" si="99"/>
        <v>0</v>
      </c>
      <c r="DL52" s="452">
        <f t="shared" si="99"/>
        <v>7480577338</v>
      </c>
      <c r="DM52" s="452">
        <f t="shared" si="99"/>
        <v>0</v>
      </c>
      <c r="DN52" s="454">
        <f>DN11+DN18+DN25+DN32+DN39+DN46</f>
        <v>2850000000</v>
      </c>
      <c r="DO52" s="448">
        <f t="shared" si="99"/>
        <v>0</v>
      </c>
      <c r="DP52" s="424">
        <f t="shared" si="99"/>
        <v>0</v>
      </c>
      <c r="DQ52" s="424">
        <f t="shared" si="99"/>
        <v>0</v>
      </c>
      <c r="DR52" s="424">
        <f t="shared" si="99"/>
        <v>0</v>
      </c>
      <c r="DS52" s="424">
        <f t="shared" si="99"/>
        <v>0</v>
      </c>
      <c r="DT52" s="424">
        <f t="shared" si="99"/>
        <v>0</v>
      </c>
      <c r="DU52" s="424">
        <f t="shared" si="99"/>
        <v>0</v>
      </c>
      <c r="DV52" s="424">
        <f t="shared" si="99"/>
        <v>0</v>
      </c>
      <c r="DW52" s="424">
        <f t="shared" si="99"/>
        <v>0</v>
      </c>
      <c r="DX52" s="424">
        <f t="shared" si="99"/>
        <v>0</v>
      </c>
      <c r="DY52" s="424">
        <f t="shared" si="99"/>
        <v>0</v>
      </c>
      <c r="DZ52" s="424">
        <f t="shared" si="99"/>
        <v>0</v>
      </c>
      <c r="EA52" s="424">
        <f t="shared" si="99"/>
        <v>0</v>
      </c>
      <c r="EB52" s="424">
        <f t="shared" si="99"/>
        <v>0</v>
      </c>
      <c r="EC52" s="424">
        <f t="shared" si="99"/>
        <v>0</v>
      </c>
      <c r="ED52" s="424">
        <f t="shared" si="99"/>
        <v>0</v>
      </c>
      <c r="EE52" s="424">
        <f t="shared" si="99"/>
        <v>0</v>
      </c>
      <c r="EF52" s="424">
        <f t="shared" si="99"/>
        <v>0</v>
      </c>
      <c r="EG52" s="424">
        <f t="shared" ref="EG52:EQ52" si="101">EG11+EG25+EG32+EG39+EG46</f>
        <v>0</v>
      </c>
      <c r="EH52" s="424">
        <f t="shared" si="101"/>
        <v>0</v>
      </c>
      <c r="EI52" s="424">
        <f t="shared" si="101"/>
        <v>0</v>
      </c>
      <c r="EJ52" s="424">
        <f t="shared" si="101"/>
        <v>0</v>
      </c>
      <c r="EK52" s="424">
        <f t="shared" si="101"/>
        <v>0</v>
      </c>
      <c r="EL52" s="424">
        <f t="shared" si="101"/>
        <v>0</v>
      </c>
      <c r="EM52" s="424">
        <f t="shared" si="101"/>
        <v>0</v>
      </c>
      <c r="EN52" s="424">
        <f t="shared" si="101"/>
        <v>0</v>
      </c>
      <c r="EO52" s="424">
        <f t="shared" si="101"/>
        <v>0</v>
      </c>
      <c r="EP52" s="424">
        <f t="shared" si="101"/>
        <v>0</v>
      </c>
      <c r="EQ52" s="424">
        <f t="shared" si="101"/>
        <v>0</v>
      </c>
      <c r="ER52" s="585"/>
      <c r="ES52" s="585"/>
      <c r="ET52" s="585"/>
      <c r="EU52" s="585"/>
      <c r="EV52" s="585"/>
      <c r="EW52" s="585"/>
      <c r="EX52" s="585"/>
      <c r="EY52" s="585"/>
      <c r="EZ52" s="585"/>
      <c r="FA52" s="585"/>
    </row>
    <row r="53" spans="1:157" s="140" customFormat="1" ht="12.75" customHeight="1" x14ac:dyDescent="0.2">
      <c r="A53" s="582"/>
      <c r="B53" s="582"/>
      <c r="C53" s="582"/>
      <c r="D53" s="582"/>
      <c r="E53" s="582"/>
      <c r="F53" s="374" t="s">
        <v>46</v>
      </c>
      <c r="G53" s="455">
        <f t="shared" si="97"/>
        <v>833613131.96000004</v>
      </c>
      <c r="H53" s="456">
        <f>H14+H28+H35+H42+H49</f>
        <v>0</v>
      </c>
      <c r="I53" s="456">
        <f t="shared" ref="I53:BT53" si="102">I14+I28+I35+I42+I49</f>
        <v>0</v>
      </c>
      <c r="J53" s="456">
        <f t="shared" si="102"/>
        <v>0</v>
      </c>
      <c r="K53" s="456">
        <f t="shared" si="102"/>
        <v>0</v>
      </c>
      <c r="L53" s="456">
        <f t="shared" si="102"/>
        <v>0</v>
      </c>
      <c r="M53" s="456">
        <f t="shared" si="102"/>
        <v>0</v>
      </c>
      <c r="N53" s="456">
        <f t="shared" si="102"/>
        <v>0</v>
      </c>
      <c r="O53" s="456">
        <f t="shared" si="102"/>
        <v>0</v>
      </c>
      <c r="P53" s="456">
        <f t="shared" si="102"/>
        <v>0</v>
      </c>
      <c r="Q53" s="456">
        <f t="shared" si="102"/>
        <v>0</v>
      </c>
      <c r="R53" s="456">
        <f t="shared" si="102"/>
        <v>0</v>
      </c>
      <c r="S53" s="456">
        <f t="shared" si="102"/>
        <v>0</v>
      </c>
      <c r="T53" s="456">
        <f t="shared" si="102"/>
        <v>0</v>
      </c>
      <c r="U53" s="456">
        <f t="shared" si="102"/>
        <v>0</v>
      </c>
      <c r="V53" s="456">
        <f t="shared" si="102"/>
        <v>0</v>
      </c>
      <c r="W53" s="456">
        <f t="shared" si="102"/>
        <v>0</v>
      </c>
      <c r="X53" s="456">
        <f t="shared" si="102"/>
        <v>0</v>
      </c>
      <c r="Y53" s="456">
        <f t="shared" si="102"/>
        <v>0</v>
      </c>
      <c r="Z53" s="456">
        <f>Z14+Z28+Z35+Z42+Z49</f>
        <v>0</v>
      </c>
      <c r="AA53" s="457">
        <f>AA14+AA28+AA35+AA42+AA49</f>
        <v>0</v>
      </c>
      <c r="AB53" s="456">
        <f t="shared" si="102"/>
        <v>284098525.48099995</v>
      </c>
      <c r="AC53" s="456">
        <f t="shared" si="102"/>
        <v>23873000</v>
      </c>
      <c r="AD53" s="456">
        <f t="shared" si="102"/>
        <v>23873000</v>
      </c>
      <c r="AE53" s="456">
        <f t="shared" si="102"/>
        <v>45658519</v>
      </c>
      <c r="AF53" s="456">
        <f t="shared" si="102"/>
        <v>45658519</v>
      </c>
      <c r="AG53" s="456">
        <f t="shared" si="102"/>
        <v>81230680</v>
      </c>
      <c r="AH53" s="456">
        <f t="shared" si="102"/>
        <v>81230680</v>
      </c>
      <c r="AI53" s="456">
        <f t="shared" si="102"/>
        <v>26673400</v>
      </c>
      <c r="AJ53" s="456">
        <f t="shared" si="102"/>
        <v>26673400</v>
      </c>
      <c r="AK53" s="456">
        <f t="shared" si="102"/>
        <v>40001767.039999999</v>
      </c>
      <c r="AL53" s="456">
        <f>AL14+AL28+AL35+AL42+AL49</f>
        <v>40001766.960000008</v>
      </c>
      <c r="AM53" s="456">
        <f t="shared" si="102"/>
        <v>60125326.129999995</v>
      </c>
      <c r="AN53" s="456">
        <f t="shared" si="102"/>
        <v>62339267</v>
      </c>
      <c r="AO53" s="456">
        <f t="shared" si="102"/>
        <v>6486275.9099999964</v>
      </c>
      <c r="AP53" s="456">
        <f t="shared" si="102"/>
        <v>0</v>
      </c>
      <c r="AQ53" s="456">
        <f t="shared" si="102"/>
        <v>0</v>
      </c>
      <c r="AR53" s="456">
        <f t="shared" si="102"/>
        <v>4272033</v>
      </c>
      <c r="AS53" s="456">
        <f t="shared" si="102"/>
        <v>0</v>
      </c>
      <c r="AT53" s="456">
        <f t="shared" si="102"/>
        <v>0</v>
      </c>
      <c r="AU53" s="456">
        <f t="shared" si="102"/>
        <v>-302</v>
      </c>
      <c r="AV53" s="456">
        <f t="shared" si="102"/>
        <v>0</v>
      </c>
      <c r="AW53" s="456">
        <f t="shared" si="102"/>
        <v>0</v>
      </c>
      <c r="AX53" s="456">
        <f t="shared" si="102"/>
        <v>0</v>
      </c>
      <c r="AY53" s="456">
        <f t="shared" si="102"/>
        <v>0</v>
      </c>
      <c r="AZ53" s="456">
        <f t="shared" si="102"/>
        <v>0</v>
      </c>
      <c r="BA53" s="457">
        <f>AC53+AE53+AG53+AI53+AK53+AM53+AO53+AQ53+AS53+AU53+AW53+AY53</f>
        <v>284048666.07999992</v>
      </c>
      <c r="BB53" s="457">
        <f t="shared" si="2"/>
        <v>284048666.07999992</v>
      </c>
      <c r="BC53" s="457">
        <f t="shared" si="3"/>
        <v>284048665.96000004</v>
      </c>
      <c r="BD53" s="457">
        <f>BA53</f>
        <v>284048666.07999992</v>
      </c>
      <c r="BE53" s="457">
        <f t="shared" si="5"/>
        <v>284048665.96000004</v>
      </c>
      <c r="BF53" s="457">
        <f t="shared" ref="BF53" si="103">BF14+BF28+BF35+BF42+BF49</f>
        <v>550725999</v>
      </c>
      <c r="BG53" s="457">
        <f t="shared" si="102"/>
        <v>61323642</v>
      </c>
      <c r="BH53" s="457">
        <f t="shared" si="102"/>
        <v>57892153</v>
      </c>
      <c r="BI53" s="457">
        <f t="shared" si="102"/>
        <v>39734369</v>
      </c>
      <c r="BJ53" s="457">
        <f t="shared" si="102"/>
        <v>16918789</v>
      </c>
      <c r="BK53" s="457">
        <f t="shared" si="102"/>
        <v>0</v>
      </c>
      <c r="BL53" s="457">
        <f t="shared" si="102"/>
        <v>17663157</v>
      </c>
      <c r="BM53" s="457">
        <f t="shared" si="102"/>
        <v>112506455.00000001</v>
      </c>
      <c r="BN53" s="456">
        <f t="shared" si="102"/>
        <v>2992760</v>
      </c>
      <c r="BO53" s="456">
        <f t="shared" si="102"/>
        <v>336000000</v>
      </c>
      <c r="BP53" s="456">
        <f t="shared" si="102"/>
        <v>102502031</v>
      </c>
      <c r="BQ53" s="456">
        <f t="shared" si="102"/>
        <v>0</v>
      </c>
      <c r="BR53" s="456">
        <f t="shared" si="102"/>
        <v>37542576</v>
      </c>
      <c r="BS53" s="456">
        <f t="shared" si="102"/>
        <v>0</v>
      </c>
      <c r="BT53" s="456">
        <f t="shared" si="102"/>
        <v>138905000</v>
      </c>
      <c r="BU53" s="456">
        <f t="shared" ref="BU53:EF53" si="104">BU14+BU28+BU35+BU42+BU49</f>
        <v>0</v>
      </c>
      <c r="BV53" s="456">
        <f>BV14+BV28+BV35+BV42+BV49</f>
        <v>4122333</v>
      </c>
      <c r="BW53" s="456">
        <f t="shared" si="104"/>
        <v>0</v>
      </c>
      <c r="BX53" s="456">
        <f t="shared" si="104"/>
        <v>0</v>
      </c>
      <c r="BY53" s="456">
        <f t="shared" si="104"/>
        <v>0</v>
      </c>
      <c r="BZ53" s="456">
        <f t="shared" si="104"/>
        <v>0</v>
      </c>
      <c r="CA53" s="456">
        <f t="shared" si="104"/>
        <v>0</v>
      </c>
      <c r="CB53" s="456">
        <f t="shared" si="104"/>
        <v>0</v>
      </c>
      <c r="CC53" s="456">
        <f t="shared" si="104"/>
        <v>0</v>
      </c>
      <c r="CD53" s="456">
        <f t="shared" si="104"/>
        <v>168000000</v>
      </c>
      <c r="CE53" s="457">
        <f t="shared" si="6"/>
        <v>549564466</v>
      </c>
      <c r="CF53" s="457">
        <f t="shared" si="7"/>
        <v>549564466</v>
      </c>
      <c r="CG53" s="457">
        <f t="shared" si="8"/>
        <v>546538799</v>
      </c>
      <c r="CH53" s="457">
        <f>+CC53+CA53+BY53+BW53+BU53+BS53+BQ53+BO53+BM53+BK53+BI53+BG53</f>
        <v>549564466</v>
      </c>
      <c r="CI53" s="457">
        <f t="shared" si="104"/>
        <v>546538799</v>
      </c>
      <c r="CJ53" s="457">
        <f t="shared" si="48"/>
        <v>0</v>
      </c>
      <c r="CK53" s="457">
        <f t="shared" si="104"/>
        <v>0</v>
      </c>
      <c r="CL53" s="457">
        <f t="shared" si="104"/>
        <v>0</v>
      </c>
      <c r="CM53" s="457">
        <f t="shared" si="104"/>
        <v>0</v>
      </c>
      <c r="CN53" s="457">
        <f t="shared" si="104"/>
        <v>0</v>
      </c>
      <c r="CO53" s="457">
        <f t="shared" si="104"/>
        <v>0</v>
      </c>
      <c r="CP53" s="457">
        <f t="shared" si="104"/>
        <v>0</v>
      </c>
      <c r="CQ53" s="457">
        <f t="shared" si="104"/>
        <v>0</v>
      </c>
      <c r="CR53" s="457">
        <f t="shared" si="104"/>
        <v>0</v>
      </c>
      <c r="CS53" s="457">
        <f t="shared" si="104"/>
        <v>0</v>
      </c>
      <c r="CT53" s="457">
        <f t="shared" si="104"/>
        <v>0</v>
      </c>
      <c r="CU53" s="457">
        <f t="shared" si="104"/>
        <v>0</v>
      </c>
      <c r="CV53" s="457">
        <f t="shared" si="104"/>
        <v>0</v>
      </c>
      <c r="CW53" s="457">
        <f t="shared" si="104"/>
        <v>0</v>
      </c>
      <c r="CX53" s="457">
        <f t="shared" si="104"/>
        <v>0</v>
      </c>
      <c r="CY53" s="457">
        <f t="shared" si="104"/>
        <v>0</v>
      </c>
      <c r="CZ53" s="457">
        <f t="shared" si="104"/>
        <v>0</v>
      </c>
      <c r="DA53" s="457">
        <f t="shared" si="104"/>
        <v>0</v>
      </c>
      <c r="DB53" s="457">
        <f t="shared" si="104"/>
        <v>0</v>
      </c>
      <c r="DC53" s="457">
        <f t="shared" si="104"/>
        <v>0</v>
      </c>
      <c r="DD53" s="457">
        <f t="shared" si="104"/>
        <v>0</v>
      </c>
      <c r="DE53" s="457">
        <f t="shared" si="104"/>
        <v>0</v>
      </c>
      <c r="DF53" s="457">
        <f t="shared" si="104"/>
        <v>0</v>
      </c>
      <c r="DG53" s="457">
        <f t="shared" si="104"/>
        <v>0</v>
      </c>
      <c r="DH53" s="457">
        <f t="shared" si="104"/>
        <v>0</v>
      </c>
      <c r="DI53" s="457">
        <f t="shared" si="10"/>
        <v>0</v>
      </c>
      <c r="DJ53" s="457">
        <f t="shared" si="104"/>
        <v>168000000</v>
      </c>
      <c r="DK53" s="457">
        <f t="shared" si="104"/>
        <v>0</v>
      </c>
      <c r="DL53" s="457">
        <f t="shared" si="104"/>
        <v>168000000</v>
      </c>
      <c r="DM53" s="457">
        <f t="shared" si="104"/>
        <v>0</v>
      </c>
      <c r="DN53" s="458">
        <f t="shared" si="104"/>
        <v>0</v>
      </c>
      <c r="DO53" s="449">
        <f t="shared" si="104"/>
        <v>0</v>
      </c>
      <c r="DP53" s="425">
        <f t="shared" si="104"/>
        <v>0</v>
      </c>
      <c r="DQ53" s="425">
        <f t="shared" si="104"/>
        <v>0</v>
      </c>
      <c r="DR53" s="425">
        <f t="shared" si="104"/>
        <v>0</v>
      </c>
      <c r="DS53" s="425">
        <f t="shared" si="104"/>
        <v>0</v>
      </c>
      <c r="DT53" s="425">
        <f t="shared" si="104"/>
        <v>0</v>
      </c>
      <c r="DU53" s="425">
        <f t="shared" si="104"/>
        <v>0</v>
      </c>
      <c r="DV53" s="425">
        <f t="shared" si="104"/>
        <v>0</v>
      </c>
      <c r="DW53" s="425">
        <f t="shared" si="104"/>
        <v>0</v>
      </c>
      <c r="DX53" s="425">
        <f t="shared" si="104"/>
        <v>0</v>
      </c>
      <c r="DY53" s="425">
        <f t="shared" si="104"/>
        <v>0</v>
      </c>
      <c r="DZ53" s="425">
        <f t="shared" si="104"/>
        <v>0</v>
      </c>
      <c r="EA53" s="425">
        <f t="shared" si="104"/>
        <v>0</v>
      </c>
      <c r="EB53" s="425">
        <f t="shared" si="104"/>
        <v>0</v>
      </c>
      <c r="EC53" s="425">
        <f t="shared" si="104"/>
        <v>0</v>
      </c>
      <c r="ED53" s="425">
        <f t="shared" si="104"/>
        <v>0</v>
      </c>
      <c r="EE53" s="425">
        <f t="shared" si="104"/>
        <v>0</v>
      </c>
      <c r="EF53" s="425">
        <f t="shared" si="104"/>
        <v>0</v>
      </c>
      <c r="EG53" s="425">
        <f t="shared" ref="EG53:EQ53" si="105">EG14+EG28+EG35+EG42+EG49</f>
        <v>0</v>
      </c>
      <c r="EH53" s="425">
        <f t="shared" si="105"/>
        <v>0</v>
      </c>
      <c r="EI53" s="425">
        <f t="shared" si="105"/>
        <v>0</v>
      </c>
      <c r="EJ53" s="425">
        <f t="shared" si="105"/>
        <v>0</v>
      </c>
      <c r="EK53" s="425">
        <f t="shared" si="105"/>
        <v>0</v>
      </c>
      <c r="EL53" s="425">
        <f t="shared" si="105"/>
        <v>0</v>
      </c>
      <c r="EM53" s="425">
        <f t="shared" si="105"/>
        <v>0</v>
      </c>
      <c r="EN53" s="425">
        <f t="shared" si="105"/>
        <v>0</v>
      </c>
      <c r="EO53" s="425">
        <f t="shared" si="105"/>
        <v>0</v>
      </c>
      <c r="EP53" s="425">
        <f t="shared" si="105"/>
        <v>0</v>
      </c>
      <c r="EQ53" s="425">
        <f t="shared" si="105"/>
        <v>0</v>
      </c>
      <c r="ER53" s="586"/>
      <c r="ES53" s="586"/>
      <c r="ET53" s="586"/>
      <c r="EU53" s="586"/>
      <c r="EV53" s="586"/>
      <c r="EW53" s="586"/>
      <c r="EX53" s="586"/>
      <c r="EY53" s="586"/>
      <c r="EZ53" s="586"/>
      <c r="FA53" s="586"/>
    </row>
    <row r="54" spans="1:157" s="140" customFormat="1" ht="22.5" customHeight="1" thickBot="1" x14ac:dyDescent="0.25">
      <c r="A54" s="582"/>
      <c r="B54" s="582"/>
      <c r="C54" s="582"/>
      <c r="D54" s="582"/>
      <c r="E54" s="582"/>
      <c r="F54" s="375" t="s">
        <v>47</v>
      </c>
      <c r="G54" s="459">
        <f t="shared" si="97"/>
        <v>18567550156.959999</v>
      </c>
      <c r="H54" s="460">
        <f>H52+H53</f>
        <v>910000000</v>
      </c>
      <c r="I54" s="460">
        <f t="shared" ref="I54:BT54" si="106">I52+I53</f>
        <v>0</v>
      </c>
      <c r="J54" s="460">
        <f t="shared" si="106"/>
        <v>0</v>
      </c>
      <c r="K54" s="460">
        <f t="shared" si="106"/>
        <v>910000000</v>
      </c>
      <c r="L54" s="460">
        <f t="shared" si="106"/>
        <v>24583000</v>
      </c>
      <c r="M54" s="460">
        <f t="shared" si="106"/>
        <v>910000000</v>
      </c>
      <c r="N54" s="460">
        <f t="shared" si="106"/>
        <v>119703000</v>
      </c>
      <c r="O54" s="460">
        <f t="shared" si="106"/>
        <v>910000000</v>
      </c>
      <c r="P54" s="460">
        <f t="shared" si="106"/>
        <v>142254000</v>
      </c>
      <c r="Q54" s="460">
        <f t="shared" si="106"/>
        <v>910000000</v>
      </c>
      <c r="R54" s="460">
        <f t="shared" si="106"/>
        <v>142254000</v>
      </c>
      <c r="S54" s="460">
        <f t="shared" si="106"/>
        <v>910000000</v>
      </c>
      <c r="T54" s="460">
        <f t="shared" si="106"/>
        <v>565091445</v>
      </c>
      <c r="U54" s="460">
        <f t="shared" si="106"/>
        <v>782804445</v>
      </c>
      <c r="V54" s="460">
        <f t="shared" si="106"/>
        <v>782804445</v>
      </c>
      <c r="W54" s="460">
        <f t="shared" si="106"/>
        <v>0</v>
      </c>
      <c r="X54" s="460">
        <f t="shared" si="106"/>
        <v>0</v>
      </c>
      <c r="Y54" s="460">
        <f t="shared" si="106"/>
        <v>0</v>
      </c>
      <c r="Z54" s="460">
        <f>Z52+Z53</f>
        <v>782804445</v>
      </c>
      <c r="AA54" s="461">
        <f>AA52+AA53</f>
        <v>782804445</v>
      </c>
      <c r="AB54" s="460">
        <f t="shared" si="106"/>
        <v>6890098525.4809999</v>
      </c>
      <c r="AC54" s="460">
        <f t="shared" si="106"/>
        <v>23873000</v>
      </c>
      <c r="AD54" s="460">
        <f t="shared" si="106"/>
        <v>23873000</v>
      </c>
      <c r="AE54" s="460">
        <f t="shared" si="106"/>
        <v>159608519</v>
      </c>
      <c r="AF54" s="460">
        <f t="shared" si="106"/>
        <v>159608519</v>
      </c>
      <c r="AG54" s="460">
        <f t="shared" si="106"/>
        <v>352661680</v>
      </c>
      <c r="AH54" s="460">
        <f t="shared" si="106"/>
        <v>352661680</v>
      </c>
      <c r="AI54" s="460">
        <f t="shared" si="106"/>
        <v>682693400</v>
      </c>
      <c r="AJ54" s="460">
        <f t="shared" si="106"/>
        <v>682693400</v>
      </c>
      <c r="AK54" s="460">
        <f t="shared" si="106"/>
        <v>133209767.03999999</v>
      </c>
      <c r="AL54" s="460">
        <f t="shared" si="106"/>
        <v>133209766.96000001</v>
      </c>
      <c r="AM54" s="460">
        <f t="shared" si="106"/>
        <v>65125326.129999995</v>
      </c>
      <c r="AN54" s="460">
        <f t="shared" si="106"/>
        <v>287169267</v>
      </c>
      <c r="AO54" s="460">
        <f t="shared" si="106"/>
        <v>35443775.909999996</v>
      </c>
      <c r="AP54" s="460">
        <f t="shared" si="106"/>
        <v>0</v>
      </c>
      <c r="AQ54" s="460">
        <f t="shared" si="106"/>
        <v>0</v>
      </c>
      <c r="AR54" s="460">
        <f t="shared" si="106"/>
        <v>4272033</v>
      </c>
      <c r="AS54" s="460">
        <f t="shared" si="106"/>
        <v>1006239945</v>
      </c>
      <c r="AT54" s="460">
        <f t="shared" si="106"/>
        <v>0</v>
      </c>
      <c r="AU54" s="460">
        <f t="shared" si="106"/>
        <v>1177037731</v>
      </c>
      <c r="AV54" s="460">
        <f t="shared" si="106"/>
        <v>1985672000</v>
      </c>
      <c r="AW54" s="460">
        <f t="shared" si="106"/>
        <v>0</v>
      </c>
      <c r="AX54" s="460">
        <f t="shared" si="106"/>
        <v>0</v>
      </c>
      <c r="AY54" s="460">
        <f t="shared" si="106"/>
        <v>357016055</v>
      </c>
      <c r="AZ54" s="460">
        <f t="shared" si="106"/>
        <v>346281400</v>
      </c>
      <c r="BA54" s="461">
        <f t="shared" si="1"/>
        <v>3992909199.0799999</v>
      </c>
      <c r="BB54" s="461">
        <f t="shared" si="2"/>
        <v>3992909199.0799999</v>
      </c>
      <c r="BC54" s="461">
        <f t="shared" si="3"/>
        <v>3975441065.96</v>
      </c>
      <c r="BD54" s="461">
        <f t="shared" si="4"/>
        <v>3992909199.0799999</v>
      </c>
      <c r="BE54" s="461">
        <f t="shared" si="5"/>
        <v>3975441065.96</v>
      </c>
      <c r="BF54" s="461">
        <f t="shared" ref="BF54" si="107">BF52+BF53</f>
        <v>7117016999</v>
      </c>
      <c r="BG54" s="461">
        <f t="shared" si="106"/>
        <v>2075207643</v>
      </c>
      <c r="BH54" s="461">
        <f t="shared" si="106"/>
        <v>2071776153</v>
      </c>
      <c r="BI54" s="461">
        <f t="shared" si="106"/>
        <v>130286369</v>
      </c>
      <c r="BJ54" s="461">
        <f t="shared" si="106"/>
        <v>16918789</v>
      </c>
      <c r="BK54" s="461">
        <f t="shared" si="106"/>
        <v>17024000</v>
      </c>
      <c r="BL54" s="461">
        <f t="shared" si="106"/>
        <v>17663157</v>
      </c>
      <c r="BM54" s="461">
        <f t="shared" si="106"/>
        <v>113634988.00000001</v>
      </c>
      <c r="BN54" s="460">
        <f t="shared" si="106"/>
        <v>2992760</v>
      </c>
      <c r="BO54" s="460">
        <f t="shared" si="106"/>
        <v>336000000</v>
      </c>
      <c r="BP54" s="460">
        <f t="shared" si="106"/>
        <v>102502031</v>
      </c>
      <c r="BQ54" s="460">
        <f t="shared" si="106"/>
        <v>183996420</v>
      </c>
      <c r="BR54" s="460">
        <f t="shared" si="106"/>
        <v>51671109</v>
      </c>
      <c r="BS54" s="460">
        <f t="shared" si="106"/>
        <v>4222620000</v>
      </c>
      <c r="BT54" s="460">
        <f t="shared" si="106"/>
        <v>138905000</v>
      </c>
      <c r="BU54" s="460">
        <f t="shared" ref="BU54:EF54" si="108">BU52+BU53</f>
        <v>0</v>
      </c>
      <c r="BV54" s="460">
        <f t="shared" si="108"/>
        <v>137695245</v>
      </c>
      <c r="BW54" s="460">
        <f t="shared" si="108"/>
        <v>0</v>
      </c>
      <c r="BX54" s="460">
        <f t="shared" si="108"/>
        <v>23720700</v>
      </c>
      <c r="BY54" s="460">
        <f t="shared" si="108"/>
        <v>24430046</v>
      </c>
      <c r="BZ54" s="460">
        <f t="shared" si="108"/>
        <v>0</v>
      </c>
      <c r="CA54" s="460">
        <f t="shared" si="108"/>
        <v>3494000</v>
      </c>
      <c r="CB54" s="460">
        <f t="shared" si="108"/>
        <v>16080333</v>
      </c>
      <c r="CC54" s="460">
        <f t="shared" si="108"/>
        <v>-6122820</v>
      </c>
      <c r="CD54" s="460">
        <f t="shared" si="108"/>
        <v>4487744798</v>
      </c>
      <c r="CE54" s="461">
        <f t="shared" si="6"/>
        <v>7100570646</v>
      </c>
      <c r="CF54" s="461">
        <f t="shared" si="7"/>
        <v>7100570646</v>
      </c>
      <c r="CG54" s="461">
        <f t="shared" si="8"/>
        <v>7067670075</v>
      </c>
      <c r="CH54" s="461">
        <f>+CC54+CA54+BY54+BW54+BU54+BS54+BQ54+BO54+BM54+BK54+BI54+BG54</f>
        <v>7100570646</v>
      </c>
      <c r="CI54" s="461">
        <f>CI52+CI53</f>
        <v>7067670075</v>
      </c>
      <c r="CJ54" s="461">
        <f t="shared" si="48"/>
        <v>3858734000</v>
      </c>
      <c r="CK54" s="461">
        <f t="shared" si="108"/>
        <v>158359837</v>
      </c>
      <c r="CL54" s="461">
        <f t="shared" si="108"/>
        <v>0</v>
      </c>
      <c r="CM54" s="461">
        <f t="shared" si="108"/>
        <v>366302051</v>
      </c>
      <c r="CN54" s="461">
        <f t="shared" si="108"/>
        <v>0</v>
      </c>
      <c r="CO54" s="461">
        <f t="shared" si="108"/>
        <v>0</v>
      </c>
      <c r="CP54" s="461">
        <f t="shared" si="108"/>
        <v>0</v>
      </c>
      <c r="CQ54" s="461">
        <f t="shared" si="108"/>
        <v>366302040</v>
      </c>
      <c r="CR54" s="461">
        <f t="shared" si="108"/>
        <v>0</v>
      </c>
      <c r="CS54" s="461">
        <f t="shared" si="108"/>
        <v>366302040</v>
      </c>
      <c r="CT54" s="461">
        <f t="shared" si="108"/>
        <v>0</v>
      </c>
      <c r="CU54" s="461">
        <f t="shared" si="108"/>
        <v>568129936</v>
      </c>
      <c r="CV54" s="461">
        <f t="shared" si="108"/>
        <v>0</v>
      </c>
      <c r="CW54" s="461">
        <f t="shared" si="108"/>
        <v>366302040</v>
      </c>
      <c r="CX54" s="461">
        <f t="shared" si="108"/>
        <v>0</v>
      </c>
      <c r="CY54" s="461">
        <f t="shared" si="108"/>
        <v>366302040</v>
      </c>
      <c r="CZ54" s="461">
        <f t="shared" si="108"/>
        <v>0</v>
      </c>
      <c r="DA54" s="461">
        <f t="shared" si="108"/>
        <v>568129936</v>
      </c>
      <c r="DB54" s="461">
        <f t="shared" si="108"/>
        <v>0</v>
      </c>
      <c r="DC54" s="461">
        <f t="shared" si="108"/>
        <v>366302040</v>
      </c>
      <c r="DD54" s="461">
        <f t="shared" si="108"/>
        <v>0</v>
      </c>
      <c r="DE54" s="461">
        <f t="shared" si="108"/>
        <v>366302040</v>
      </c>
      <c r="DF54" s="461">
        <f t="shared" si="108"/>
        <v>0</v>
      </c>
      <c r="DG54" s="461">
        <f t="shared" si="108"/>
        <v>0</v>
      </c>
      <c r="DH54" s="461">
        <f t="shared" si="108"/>
        <v>0</v>
      </c>
      <c r="DI54" s="461">
        <f t="shared" si="10"/>
        <v>3858734000</v>
      </c>
      <c r="DJ54" s="461">
        <f>DJ52+DJ53</f>
        <v>5082915644</v>
      </c>
      <c r="DK54" s="461">
        <f>DK52+DK53</f>
        <v>0</v>
      </c>
      <c r="DL54" s="461">
        <f>DL52+DL53</f>
        <v>7648577338</v>
      </c>
      <c r="DM54" s="461">
        <f>DM52+DM53</f>
        <v>0</v>
      </c>
      <c r="DN54" s="462">
        <f t="shared" si="108"/>
        <v>2850000000</v>
      </c>
      <c r="DO54" s="449">
        <f t="shared" si="108"/>
        <v>0</v>
      </c>
      <c r="DP54" s="425">
        <f t="shared" si="108"/>
        <v>0</v>
      </c>
      <c r="DQ54" s="425">
        <f t="shared" si="108"/>
        <v>0</v>
      </c>
      <c r="DR54" s="425">
        <f t="shared" si="108"/>
        <v>0</v>
      </c>
      <c r="DS54" s="425">
        <f t="shared" si="108"/>
        <v>0</v>
      </c>
      <c r="DT54" s="425">
        <f t="shared" si="108"/>
        <v>0</v>
      </c>
      <c r="DU54" s="425">
        <f t="shared" si="108"/>
        <v>0</v>
      </c>
      <c r="DV54" s="425">
        <f t="shared" si="108"/>
        <v>0</v>
      </c>
      <c r="DW54" s="425">
        <f t="shared" si="108"/>
        <v>0</v>
      </c>
      <c r="DX54" s="425">
        <f t="shared" si="108"/>
        <v>0</v>
      </c>
      <c r="DY54" s="425">
        <f t="shared" si="108"/>
        <v>0</v>
      </c>
      <c r="DZ54" s="425">
        <f t="shared" si="108"/>
        <v>0</v>
      </c>
      <c r="EA54" s="425">
        <f t="shared" si="108"/>
        <v>0</v>
      </c>
      <c r="EB54" s="425">
        <f t="shared" si="108"/>
        <v>0</v>
      </c>
      <c r="EC54" s="425">
        <f t="shared" si="108"/>
        <v>0</v>
      </c>
      <c r="ED54" s="425">
        <f t="shared" si="108"/>
        <v>0</v>
      </c>
      <c r="EE54" s="425">
        <f t="shared" si="108"/>
        <v>0</v>
      </c>
      <c r="EF54" s="425">
        <f t="shared" si="108"/>
        <v>0</v>
      </c>
      <c r="EG54" s="425">
        <f t="shared" ref="EG54:EL54" si="109">EG52+EG53</f>
        <v>0</v>
      </c>
      <c r="EH54" s="425">
        <f t="shared" si="109"/>
        <v>0</v>
      </c>
      <c r="EI54" s="425">
        <f t="shared" si="109"/>
        <v>0</v>
      </c>
      <c r="EJ54" s="425">
        <f t="shared" si="109"/>
        <v>0</v>
      </c>
      <c r="EK54" s="425">
        <f t="shared" si="109"/>
        <v>0</v>
      </c>
      <c r="EL54" s="425">
        <f t="shared" si="109"/>
        <v>0</v>
      </c>
      <c r="EM54" s="425">
        <f>EM52+EM53</f>
        <v>0</v>
      </c>
      <c r="EN54" s="425">
        <f>EN52+EN53</f>
        <v>0</v>
      </c>
      <c r="EO54" s="425">
        <f>EO52+EO53</f>
        <v>0</v>
      </c>
      <c r="EP54" s="425">
        <f>EP52+EP53</f>
        <v>0</v>
      </c>
      <c r="EQ54" s="425">
        <f>EQ52+EQ53</f>
        <v>0</v>
      </c>
      <c r="ER54" s="586"/>
      <c r="ES54" s="586"/>
      <c r="ET54" s="586"/>
      <c r="EU54" s="586"/>
      <c r="EV54" s="586"/>
      <c r="EW54" s="586"/>
      <c r="EX54" s="586"/>
      <c r="EY54" s="586"/>
      <c r="EZ54" s="586"/>
      <c r="FA54" s="586"/>
    </row>
    <row r="55" spans="1:157" ht="12.75" customHeight="1" x14ac:dyDescent="0.2">
      <c r="F55" s="241" t="s">
        <v>507</v>
      </c>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243"/>
      <c r="CF55" s="243"/>
      <c r="CG55" s="243"/>
      <c r="CH55" s="243"/>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row>
    <row r="56" spans="1:157" ht="12.75" customHeight="1" x14ac:dyDescent="0.2">
      <c r="CF56" s="244"/>
      <c r="CG56" s="244"/>
      <c r="CH56" s="244"/>
      <c r="CI56" s="244"/>
      <c r="CJ56" s="244"/>
      <c r="DN56" s="244"/>
      <c r="ER56" s="270"/>
      <c r="ES56" s="271"/>
      <c r="ET56" s="272"/>
      <c r="EU56" s="272"/>
      <c r="EV56" s="272"/>
    </row>
    <row r="57" spans="1:157" ht="12.75" customHeight="1" x14ac:dyDescent="0.2">
      <c r="CF57" s="244"/>
      <c r="CG57" s="244"/>
      <c r="CH57" s="244"/>
      <c r="CI57" s="244"/>
      <c r="CJ57" s="244"/>
      <c r="DN57" s="244"/>
      <c r="ER57" s="270"/>
      <c r="ES57" s="271"/>
      <c r="ET57" s="272"/>
      <c r="EU57" s="272"/>
      <c r="EV57" s="272"/>
    </row>
    <row r="58" spans="1:157" ht="12.75" customHeight="1" x14ac:dyDescent="0.25">
      <c r="F58" s="160" t="s">
        <v>35</v>
      </c>
      <c r="G58" s="161"/>
      <c r="H58" s="161"/>
      <c r="I58" s="161"/>
      <c r="J58" s="161"/>
      <c r="K58" s="161"/>
      <c r="L58" s="161"/>
      <c r="M58" s="162"/>
      <c r="N58" s="6"/>
      <c r="O58" s="6"/>
      <c r="P58" s="6"/>
      <c r="Q58" s="6"/>
      <c r="R58" s="6"/>
      <c r="S58" s="8"/>
      <c r="T58" s="8"/>
      <c r="CF58" s="244"/>
      <c r="CG58" s="244"/>
      <c r="CH58" s="244"/>
      <c r="CI58" s="244"/>
      <c r="CJ58" s="244"/>
      <c r="DN58" s="244"/>
      <c r="ER58" s="270"/>
      <c r="ES58" s="271"/>
      <c r="ET58" s="272"/>
      <c r="EU58" s="272"/>
      <c r="EV58" s="272"/>
    </row>
    <row r="59" spans="1:157" ht="12.75" customHeight="1" x14ac:dyDescent="0.2">
      <c r="F59" s="163" t="s">
        <v>36</v>
      </c>
      <c r="G59" s="464" t="s">
        <v>37</v>
      </c>
      <c r="H59" s="465"/>
      <c r="I59" s="465"/>
      <c r="J59" s="465"/>
      <c r="K59" s="465"/>
      <c r="L59" s="465"/>
      <c r="M59" s="466"/>
      <c r="N59" s="467" t="s">
        <v>38</v>
      </c>
      <c r="O59" s="468"/>
      <c r="P59" s="468"/>
      <c r="Q59" s="468"/>
      <c r="R59" s="468"/>
      <c r="S59" s="468"/>
      <c r="T59" s="469"/>
      <c r="CF59" s="244"/>
      <c r="CG59" s="244"/>
      <c r="CH59" s="244"/>
      <c r="CI59" s="244"/>
      <c r="CJ59" s="244"/>
      <c r="DN59" s="244"/>
      <c r="ER59" s="270"/>
      <c r="ES59" s="271"/>
      <c r="ET59" s="272"/>
      <c r="EU59" s="272"/>
      <c r="EV59" s="272"/>
    </row>
    <row r="60" spans="1:157" ht="12.75" customHeight="1" x14ac:dyDescent="0.2">
      <c r="F60" s="164">
        <v>13</v>
      </c>
      <c r="G60" s="470" t="s">
        <v>92</v>
      </c>
      <c r="H60" s="470"/>
      <c r="I60" s="470"/>
      <c r="J60" s="470"/>
      <c r="K60" s="470"/>
      <c r="L60" s="470"/>
      <c r="M60" s="470"/>
      <c r="N60" s="470" t="s">
        <v>83</v>
      </c>
      <c r="O60" s="470"/>
      <c r="P60" s="470"/>
      <c r="Q60" s="470"/>
      <c r="R60" s="470"/>
      <c r="S60" s="470"/>
      <c r="T60" s="470"/>
      <c r="CF60" s="244"/>
      <c r="CG60" s="244"/>
      <c r="CH60" s="244"/>
      <c r="CI60" s="244"/>
      <c r="CJ60" s="244"/>
      <c r="DN60" s="244"/>
      <c r="ER60" s="270"/>
      <c r="ES60" s="271"/>
      <c r="ET60" s="272"/>
      <c r="EU60" s="272"/>
      <c r="EV60" s="272"/>
    </row>
    <row r="61" spans="1:157" ht="12.75" customHeight="1" x14ac:dyDescent="0.2">
      <c r="F61" s="164">
        <v>14</v>
      </c>
      <c r="G61" s="470" t="s">
        <v>273</v>
      </c>
      <c r="H61" s="470"/>
      <c r="I61" s="470"/>
      <c r="J61" s="470"/>
      <c r="K61" s="470"/>
      <c r="L61" s="470"/>
      <c r="M61" s="470"/>
      <c r="N61" s="471" t="s">
        <v>425</v>
      </c>
      <c r="O61" s="471"/>
      <c r="P61" s="471"/>
      <c r="Q61" s="471"/>
      <c r="R61" s="471"/>
      <c r="S61" s="471"/>
      <c r="T61" s="471"/>
      <c r="CF61" s="244"/>
      <c r="CG61" s="244"/>
      <c r="CH61" s="244"/>
      <c r="CI61" s="244"/>
      <c r="CJ61" s="244"/>
      <c r="DN61" s="244"/>
      <c r="ER61" s="270"/>
      <c r="ES61" s="271"/>
      <c r="ET61" s="272"/>
      <c r="EU61" s="272"/>
      <c r="EV61" s="272"/>
    </row>
    <row r="62" spans="1:157" ht="12.75" customHeight="1" x14ac:dyDescent="0.2">
      <c r="CF62" s="244"/>
      <c r="CG62" s="244"/>
      <c r="CH62" s="244"/>
      <c r="CI62" s="244"/>
      <c r="CJ62" s="244"/>
      <c r="DN62" s="244"/>
      <c r="ER62" s="270"/>
      <c r="ES62" s="271"/>
      <c r="ET62" s="272"/>
      <c r="EU62" s="272"/>
      <c r="EV62" s="272"/>
    </row>
    <row r="63" spans="1:157" ht="12.75" customHeight="1" x14ac:dyDescent="0.2">
      <c r="CF63" s="244"/>
      <c r="CG63" s="244"/>
      <c r="CH63" s="244"/>
      <c r="CI63" s="244"/>
      <c r="CJ63" s="244"/>
      <c r="DN63" s="244"/>
      <c r="ER63" s="270"/>
      <c r="ES63" s="271"/>
      <c r="ET63" s="272"/>
      <c r="EU63" s="272"/>
      <c r="EV63" s="272"/>
    </row>
    <row r="64" spans="1:157" ht="12.75" customHeight="1" x14ac:dyDescent="0.2">
      <c r="CF64" s="244"/>
      <c r="CG64" s="244"/>
      <c r="CH64" s="244"/>
      <c r="CI64" s="244"/>
      <c r="CJ64" s="244"/>
      <c r="DN64" s="244"/>
      <c r="ER64" s="270"/>
      <c r="ES64" s="271"/>
      <c r="ET64" s="272"/>
      <c r="EU64" s="272"/>
      <c r="EV64" s="272"/>
    </row>
    <row r="65" spans="84:152" ht="12.75" customHeight="1" x14ac:dyDescent="0.2">
      <c r="CF65" s="244"/>
      <c r="CG65" s="244"/>
      <c r="CH65" s="244"/>
      <c r="CI65" s="244"/>
      <c r="CJ65" s="244"/>
      <c r="DN65" s="244"/>
      <c r="ER65" s="270"/>
      <c r="ES65" s="271"/>
      <c r="ET65" s="272"/>
      <c r="EU65" s="272"/>
      <c r="EV65" s="272"/>
    </row>
    <row r="66" spans="84:152" ht="12.75" customHeight="1" x14ac:dyDescent="0.2">
      <c r="CF66" s="244"/>
      <c r="CG66" s="244"/>
      <c r="CH66" s="244"/>
      <c r="CI66" s="244"/>
      <c r="CJ66" s="244"/>
      <c r="DN66" s="244"/>
      <c r="ER66" s="270"/>
      <c r="ES66" s="271"/>
      <c r="ET66" s="272"/>
      <c r="EU66" s="272"/>
      <c r="EV66" s="272"/>
    </row>
    <row r="67" spans="84:152" ht="12.75" customHeight="1" x14ac:dyDescent="0.2">
      <c r="CF67" s="244"/>
      <c r="CG67" s="244"/>
      <c r="CH67" s="244"/>
      <c r="CI67" s="244"/>
      <c r="CJ67" s="244"/>
      <c r="DN67" s="244"/>
      <c r="ER67" s="270"/>
      <c r="ES67" s="271"/>
      <c r="ET67" s="272"/>
      <c r="EU67" s="272"/>
      <c r="EV67" s="272"/>
    </row>
    <row r="68" spans="84:152" ht="12.75" customHeight="1" x14ac:dyDescent="0.2">
      <c r="CF68" s="244"/>
      <c r="CG68" s="244"/>
      <c r="CH68" s="244"/>
      <c r="CI68" s="244"/>
      <c r="CJ68" s="244"/>
      <c r="DN68" s="244"/>
      <c r="ER68" s="270"/>
      <c r="ES68" s="271"/>
      <c r="ET68" s="272"/>
      <c r="EU68" s="272"/>
      <c r="EV68" s="272"/>
    </row>
    <row r="69" spans="84:152" ht="12.75" customHeight="1" x14ac:dyDescent="0.2">
      <c r="CF69" s="244"/>
      <c r="CG69" s="244"/>
      <c r="CH69" s="244"/>
      <c r="CI69" s="244"/>
      <c r="CJ69" s="244"/>
      <c r="DN69" s="244"/>
      <c r="ER69" s="270"/>
      <c r="ES69" s="271"/>
      <c r="ET69" s="272"/>
      <c r="EU69" s="272"/>
      <c r="EV69" s="272"/>
    </row>
    <row r="70" spans="84:152" ht="12.75" customHeight="1" x14ac:dyDescent="0.2">
      <c r="CF70" s="244"/>
      <c r="CG70" s="244"/>
      <c r="CH70" s="244"/>
      <c r="CI70" s="244"/>
      <c r="CJ70" s="244"/>
      <c r="DN70" s="244"/>
      <c r="ER70" s="270"/>
      <c r="ES70" s="271"/>
      <c r="ET70" s="272"/>
      <c r="EU70" s="272"/>
      <c r="EV70" s="272"/>
    </row>
    <row r="71" spans="84:152" ht="12.75" customHeight="1" x14ac:dyDescent="0.2">
      <c r="CF71" s="244"/>
      <c r="CG71" s="244"/>
      <c r="CH71" s="244"/>
      <c r="CI71" s="244"/>
      <c r="CJ71" s="244"/>
      <c r="DN71" s="244"/>
      <c r="ER71" s="270"/>
      <c r="ES71" s="271"/>
      <c r="ET71" s="272"/>
      <c r="EU71" s="272"/>
      <c r="EV71" s="272"/>
    </row>
  </sheetData>
  <mergeCells count="90">
    <mergeCell ref="E17:E23"/>
    <mergeCell ref="EW17:EW23"/>
    <mergeCell ref="EX17:EX23"/>
    <mergeCell ref="EY17:EY23"/>
    <mergeCell ref="EZ17:EZ23"/>
    <mergeCell ref="FA10:FA16"/>
    <mergeCell ref="EY31:EY37"/>
    <mergeCell ref="EZ31:EZ37"/>
    <mergeCell ref="EX10:EX16"/>
    <mergeCell ref="EY10:EY16"/>
    <mergeCell ref="FA31:FA37"/>
    <mergeCell ref="FA24:FA30"/>
    <mergeCell ref="FA17:FA23"/>
    <mergeCell ref="A52:E54"/>
    <mergeCell ref="EW45:EW51"/>
    <mergeCell ref="A38:A51"/>
    <mergeCell ref="B45:B51"/>
    <mergeCell ref="C45:C51"/>
    <mergeCell ref="D45:D51"/>
    <mergeCell ref="E45:E51"/>
    <mergeCell ref="B38:B44"/>
    <mergeCell ref="E38:E44"/>
    <mergeCell ref="EW38:EW44"/>
    <mergeCell ref="D38:D44"/>
    <mergeCell ref="ER52:FA54"/>
    <mergeCell ref="FA45:FA51"/>
    <mergeCell ref="EY38:EY44"/>
    <mergeCell ref="C38:C44"/>
    <mergeCell ref="EX45:EX51"/>
    <mergeCell ref="A10:A37"/>
    <mergeCell ref="B10:B16"/>
    <mergeCell ref="C10:C16"/>
    <mergeCell ref="D10:D16"/>
    <mergeCell ref="E10:E16"/>
    <mergeCell ref="B31:B37"/>
    <mergeCell ref="C31:C37"/>
    <mergeCell ref="D31:D37"/>
    <mergeCell ref="E31:E37"/>
    <mergeCell ref="B24:B30"/>
    <mergeCell ref="C24:C30"/>
    <mergeCell ref="D24:D30"/>
    <mergeCell ref="E24:E30"/>
    <mergeCell ref="B17:B23"/>
    <mergeCell ref="C17:C23"/>
    <mergeCell ref="D17:D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J8:DM8"/>
    <mergeCell ref="EX7:EX9"/>
    <mergeCell ref="EV7:EV9"/>
    <mergeCell ref="EW7:EW9"/>
    <mergeCell ref="ET7:ET9"/>
    <mergeCell ref="ES7:ES9"/>
    <mergeCell ref="ER7:ER9"/>
    <mergeCell ref="EU7:EU9"/>
    <mergeCell ref="EZ7:EZ9"/>
    <mergeCell ref="DN8:EQ8"/>
    <mergeCell ref="EW10:EW16"/>
    <mergeCell ref="EW31:EW37"/>
    <mergeCell ref="EZ10:EZ16"/>
    <mergeCell ref="EY24:EY30"/>
    <mergeCell ref="EZ24:EZ30"/>
    <mergeCell ref="EW24:EW30"/>
    <mergeCell ref="FA38:FA44"/>
    <mergeCell ref="EX24:EX30"/>
    <mergeCell ref="EX31:EX37"/>
    <mergeCell ref="EY45:EY51"/>
    <mergeCell ref="EZ45:EZ51"/>
    <mergeCell ref="EX38:EX44"/>
    <mergeCell ref="EZ38:EZ44"/>
    <mergeCell ref="G59:M59"/>
    <mergeCell ref="N59:T59"/>
    <mergeCell ref="G60:M60"/>
    <mergeCell ref="N60:T60"/>
    <mergeCell ref="G61:M61"/>
    <mergeCell ref="N61:T61"/>
  </mergeCells>
  <dataValidations disablePrompts="1" count="1">
    <dataValidation type="list" allowBlank="1" showInputMessage="1" showErrorMessage="1" sqref="D10:D16 D24: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82"/>
  <sheetViews>
    <sheetView zoomScale="57" zoomScaleNormal="57" workbookViewId="0">
      <selection activeCell="K41" sqref="K41"/>
    </sheetView>
  </sheetViews>
  <sheetFormatPr baseColWidth="10" defaultColWidth="19.42578125" defaultRowHeight="28.5" customHeight="1" x14ac:dyDescent="0.25"/>
  <cols>
    <col min="1" max="1" width="14" style="4" customWidth="1"/>
    <col min="2" max="2" width="14.85546875" style="4" customWidth="1"/>
    <col min="3" max="3" width="26.42578125" style="12" customWidth="1"/>
    <col min="4" max="4" width="7.42578125" style="4" customWidth="1"/>
    <col min="5" max="5" width="11.85546875" style="4" customWidth="1"/>
    <col min="6" max="6" width="12.28515625" style="4" customWidth="1"/>
    <col min="7" max="10" width="7.5703125" style="4" customWidth="1"/>
    <col min="11" max="11" width="11.85546875" style="4" customWidth="1"/>
    <col min="12" max="13" width="7.5703125" style="4" customWidth="1"/>
    <col min="14" max="14" width="7.5703125" style="5" customWidth="1"/>
    <col min="15" max="16" width="9.5703125" style="5" customWidth="1"/>
    <col min="17" max="17" width="8.140625" style="5" customWidth="1"/>
    <col min="18" max="18" width="8" style="5" customWidth="1"/>
    <col min="19" max="19" width="11.85546875" style="5" customWidth="1"/>
    <col min="20" max="20" width="20" style="5" customWidth="1"/>
    <col min="21" max="21" width="9.5703125" style="5" bestFit="1" customWidth="1"/>
    <col min="22" max="22" width="82.5703125" style="29" customWidth="1"/>
    <col min="23" max="16384" width="19.42578125" style="4"/>
  </cols>
  <sheetData>
    <row r="1" spans="1:22" ht="28.5" customHeight="1" x14ac:dyDescent="0.25">
      <c r="A1" s="607"/>
      <c r="B1" s="608"/>
      <c r="C1" s="608"/>
      <c r="D1" s="613" t="s">
        <v>39</v>
      </c>
      <c r="E1" s="614"/>
      <c r="F1" s="614"/>
      <c r="G1" s="614"/>
      <c r="H1" s="614"/>
      <c r="I1" s="614"/>
      <c r="J1" s="614"/>
      <c r="K1" s="614"/>
      <c r="L1" s="614"/>
      <c r="M1" s="614"/>
      <c r="N1" s="614"/>
      <c r="O1" s="614"/>
      <c r="P1" s="614"/>
      <c r="Q1" s="614"/>
      <c r="R1" s="614"/>
      <c r="S1" s="614"/>
      <c r="T1" s="614"/>
      <c r="U1" s="614"/>
      <c r="V1" s="615"/>
    </row>
    <row r="2" spans="1:22" ht="28.5" customHeight="1" x14ac:dyDescent="0.25">
      <c r="A2" s="609"/>
      <c r="B2" s="610"/>
      <c r="C2" s="610"/>
      <c r="D2" s="616" t="s">
        <v>271</v>
      </c>
      <c r="E2" s="617"/>
      <c r="F2" s="617"/>
      <c r="G2" s="617"/>
      <c r="H2" s="617"/>
      <c r="I2" s="617"/>
      <c r="J2" s="617"/>
      <c r="K2" s="617"/>
      <c r="L2" s="617"/>
      <c r="M2" s="617"/>
      <c r="N2" s="617"/>
      <c r="O2" s="617"/>
      <c r="P2" s="617"/>
      <c r="Q2" s="617"/>
      <c r="R2" s="617"/>
      <c r="S2" s="617"/>
      <c r="T2" s="617"/>
      <c r="U2" s="617"/>
      <c r="V2" s="618"/>
    </row>
    <row r="3" spans="1:22" ht="28.5" customHeight="1" thickBot="1" x14ac:dyDescent="0.3">
      <c r="A3" s="611"/>
      <c r="B3" s="612"/>
      <c r="C3" s="612"/>
      <c r="D3" s="598" t="s">
        <v>40</v>
      </c>
      <c r="E3" s="599"/>
      <c r="F3" s="599"/>
      <c r="G3" s="599"/>
      <c r="H3" s="599"/>
      <c r="I3" s="599"/>
      <c r="J3" s="599"/>
      <c r="K3" s="599"/>
      <c r="L3" s="599"/>
      <c r="M3" s="599"/>
      <c r="N3" s="599"/>
      <c r="O3" s="599"/>
      <c r="P3" s="599"/>
      <c r="Q3" s="599"/>
      <c r="R3" s="599"/>
      <c r="S3" s="599"/>
      <c r="T3" s="599"/>
      <c r="U3" s="600"/>
      <c r="V3" s="239" t="s">
        <v>495</v>
      </c>
    </row>
    <row r="4" spans="1:22" ht="28.5" customHeight="1" thickBot="1" x14ac:dyDescent="0.3">
      <c r="A4" s="633" t="s">
        <v>0</v>
      </c>
      <c r="B4" s="634"/>
      <c r="C4" s="635"/>
      <c r="D4" s="627" t="s">
        <v>70</v>
      </c>
      <c r="E4" s="628"/>
      <c r="F4" s="628"/>
      <c r="G4" s="628"/>
      <c r="H4" s="628"/>
      <c r="I4" s="628"/>
      <c r="J4" s="628"/>
      <c r="K4" s="628"/>
      <c r="L4" s="628"/>
      <c r="M4" s="628"/>
      <c r="N4" s="628"/>
      <c r="O4" s="628"/>
      <c r="P4" s="628"/>
      <c r="Q4" s="628"/>
      <c r="R4" s="628"/>
      <c r="S4" s="628"/>
      <c r="T4" s="628"/>
      <c r="U4" s="628"/>
      <c r="V4" s="629"/>
    </row>
    <row r="5" spans="1:22" ht="28.5" customHeight="1" thickBot="1" x14ac:dyDescent="0.3">
      <c r="A5" s="624" t="s">
        <v>2</v>
      </c>
      <c r="B5" s="625"/>
      <c r="C5" s="626"/>
      <c r="D5" s="630" t="s">
        <v>280</v>
      </c>
      <c r="E5" s="631"/>
      <c r="F5" s="631"/>
      <c r="G5" s="631"/>
      <c r="H5" s="631"/>
      <c r="I5" s="631"/>
      <c r="J5" s="631"/>
      <c r="K5" s="631"/>
      <c r="L5" s="631"/>
      <c r="M5" s="631"/>
      <c r="N5" s="631"/>
      <c r="O5" s="631"/>
      <c r="P5" s="631"/>
      <c r="Q5" s="631"/>
      <c r="R5" s="631"/>
      <c r="S5" s="631"/>
      <c r="T5" s="631"/>
      <c r="U5" s="631"/>
      <c r="V5" s="632"/>
    </row>
    <row r="6" spans="1:22" ht="28.5" customHeight="1" thickBot="1" x14ac:dyDescent="0.3">
      <c r="A6" s="601"/>
      <c r="B6" s="602"/>
      <c r="C6" s="602"/>
      <c r="D6" s="602"/>
      <c r="E6" s="602"/>
      <c r="F6" s="602"/>
      <c r="G6" s="602"/>
      <c r="H6" s="602"/>
      <c r="I6" s="602"/>
      <c r="J6" s="602"/>
      <c r="K6" s="602"/>
      <c r="L6" s="602"/>
      <c r="M6" s="602"/>
      <c r="N6" s="602"/>
      <c r="O6" s="602"/>
      <c r="P6" s="602"/>
      <c r="Q6" s="602"/>
      <c r="R6" s="602"/>
      <c r="S6" s="602"/>
      <c r="T6" s="602"/>
      <c r="U6" s="602"/>
      <c r="V6" s="603"/>
    </row>
    <row r="7" spans="1:22" s="6" customFormat="1" ht="39" customHeight="1" x14ac:dyDescent="0.25">
      <c r="A7" s="636" t="s">
        <v>23</v>
      </c>
      <c r="B7" s="604" t="s">
        <v>24</v>
      </c>
      <c r="C7" s="619" t="s">
        <v>69</v>
      </c>
      <c r="D7" s="621" t="s">
        <v>25</v>
      </c>
      <c r="E7" s="622"/>
      <c r="F7" s="623" t="s">
        <v>573</v>
      </c>
      <c r="G7" s="623"/>
      <c r="H7" s="623"/>
      <c r="I7" s="623"/>
      <c r="J7" s="623"/>
      <c r="K7" s="623"/>
      <c r="L7" s="623"/>
      <c r="M7" s="623"/>
      <c r="N7" s="623"/>
      <c r="O7" s="623"/>
      <c r="P7" s="623"/>
      <c r="Q7" s="623"/>
      <c r="R7" s="623"/>
      <c r="S7" s="623"/>
      <c r="T7" s="604" t="s">
        <v>29</v>
      </c>
      <c r="U7" s="604"/>
      <c r="V7" s="605" t="s">
        <v>539</v>
      </c>
    </row>
    <row r="8" spans="1:22" s="6" customFormat="1" ht="54.75" customHeight="1" thickBot="1" x14ac:dyDescent="0.3">
      <c r="A8" s="637"/>
      <c r="B8" s="638"/>
      <c r="C8" s="620"/>
      <c r="D8" s="172" t="s">
        <v>26</v>
      </c>
      <c r="E8" s="172" t="s">
        <v>27</v>
      </c>
      <c r="F8" s="172" t="s">
        <v>28</v>
      </c>
      <c r="G8" s="173" t="s">
        <v>6</v>
      </c>
      <c r="H8" s="173" t="s">
        <v>7</v>
      </c>
      <c r="I8" s="173" t="s">
        <v>8</v>
      </c>
      <c r="J8" s="173" t="s">
        <v>9</v>
      </c>
      <c r="K8" s="173" t="s">
        <v>10</v>
      </c>
      <c r="L8" s="173" t="s">
        <v>11</v>
      </c>
      <c r="M8" s="173" t="s">
        <v>12</v>
      </c>
      <c r="N8" s="173" t="s">
        <v>13</v>
      </c>
      <c r="O8" s="173" t="s">
        <v>14</v>
      </c>
      <c r="P8" s="173" t="s">
        <v>15</v>
      </c>
      <c r="Q8" s="173" t="s">
        <v>16</v>
      </c>
      <c r="R8" s="173" t="s">
        <v>17</v>
      </c>
      <c r="S8" s="174" t="s">
        <v>18</v>
      </c>
      <c r="T8" s="174" t="s">
        <v>30</v>
      </c>
      <c r="U8" s="174" t="s">
        <v>31</v>
      </c>
      <c r="V8" s="606"/>
    </row>
    <row r="9" spans="1:22" s="6" customFormat="1" ht="28.5" customHeight="1" x14ac:dyDescent="0.25">
      <c r="A9" s="650" t="s">
        <v>294</v>
      </c>
      <c r="B9" s="655" t="s">
        <v>422</v>
      </c>
      <c r="C9" s="592" t="s">
        <v>435</v>
      </c>
      <c r="D9" s="589" t="s">
        <v>295</v>
      </c>
      <c r="E9" s="589"/>
      <c r="F9" s="175" t="s">
        <v>19</v>
      </c>
      <c r="G9" s="335"/>
      <c r="H9" s="335">
        <v>0.1</v>
      </c>
      <c r="I9" s="335">
        <v>0.1</v>
      </c>
      <c r="J9" s="335">
        <v>0.1</v>
      </c>
      <c r="K9" s="335">
        <v>0.1</v>
      </c>
      <c r="L9" s="335">
        <v>0.1</v>
      </c>
      <c r="M9" s="335">
        <v>0.1</v>
      </c>
      <c r="N9" s="335">
        <v>0.1</v>
      </c>
      <c r="O9" s="335">
        <v>0.1</v>
      </c>
      <c r="P9" s="335">
        <v>0.1</v>
      </c>
      <c r="Q9" s="335">
        <v>0.1</v>
      </c>
      <c r="R9" s="335">
        <v>0.1</v>
      </c>
      <c r="S9" s="176">
        <f t="shared" ref="S9:S14" si="0">SUM(G9:R9)</f>
        <v>1.0999999999999999</v>
      </c>
      <c r="T9" s="640">
        <v>0.15</v>
      </c>
      <c r="U9" s="588">
        <v>10</v>
      </c>
      <c r="V9" s="639" t="s">
        <v>554</v>
      </c>
    </row>
    <row r="10" spans="1:22" s="6" customFormat="1" ht="28.5" customHeight="1" x14ac:dyDescent="0.25">
      <c r="A10" s="650"/>
      <c r="B10" s="591"/>
      <c r="C10" s="592"/>
      <c r="D10" s="589"/>
      <c r="E10" s="589"/>
      <c r="F10" s="152" t="s">
        <v>20</v>
      </c>
      <c r="G10" s="336"/>
      <c r="H10" s="336">
        <v>0.1</v>
      </c>
      <c r="I10" s="336">
        <v>0.1</v>
      </c>
      <c r="J10" s="336">
        <v>0.1</v>
      </c>
      <c r="K10" s="336">
        <v>0.1</v>
      </c>
      <c r="L10" s="336">
        <v>0.05</v>
      </c>
      <c r="M10" s="336">
        <v>0.05</v>
      </c>
      <c r="N10" s="336">
        <v>0.05</v>
      </c>
      <c r="O10" s="336">
        <v>0.25</v>
      </c>
      <c r="P10" s="336"/>
      <c r="Q10" s="336"/>
      <c r="R10" s="336">
        <v>0.2</v>
      </c>
      <c r="S10" s="177">
        <f>SUM(G10:R10)</f>
        <v>1</v>
      </c>
      <c r="T10" s="641"/>
      <c r="U10" s="588"/>
      <c r="V10" s="639"/>
    </row>
    <row r="11" spans="1:22" s="6" customFormat="1" ht="28.5" customHeight="1" x14ac:dyDescent="0.25">
      <c r="A11" s="650"/>
      <c r="B11" s="591"/>
      <c r="C11" s="592" t="s">
        <v>434</v>
      </c>
      <c r="D11" s="589" t="s">
        <v>295</v>
      </c>
      <c r="E11" s="589"/>
      <c r="F11" s="175" t="s">
        <v>19</v>
      </c>
      <c r="G11" s="335"/>
      <c r="H11" s="335">
        <v>0.1</v>
      </c>
      <c r="I11" s="335">
        <v>0.1</v>
      </c>
      <c r="J11" s="335">
        <v>0.1</v>
      </c>
      <c r="K11" s="335">
        <v>0.1</v>
      </c>
      <c r="L11" s="335">
        <v>0.1</v>
      </c>
      <c r="M11" s="335">
        <v>0.1</v>
      </c>
      <c r="N11" s="335">
        <v>0.1</v>
      </c>
      <c r="O11" s="335">
        <v>0.1</v>
      </c>
      <c r="P11" s="335">
        <v>0.1</v>
      </c>
      <c r="Q11" s="335">
        <v>0.1</v>
      </c>
      <c r="R11" s="335"/>
      <c r="S11" s="176">
        <f t="shared" si="0"/>
        <v>0.99999999999999989</v>
      </c>
      <c r="T11" s="641"/>
      <c r="U11" s="588">
        <v>5</v>
      </c>
      <c r="V11" s="639" t="s">
        <v>553</v>
      </c>
    </row>
    <row r="12" spans="1:22" s="6" customFormat="1" ht="28.5" customHeight="1" x14ac:dyDescent="0.25">
      <c r="A12" s="650"/>
      <c r="B12" s="594"/>
      <c r="C12" s="592"/>
      <c r="D12" s="589"/>
      <c r="E12" s="589"/>
      <c r="F12" s="152" t="s">
        <v>20</v>
      </c>
      <c r="G12" s="336"/>
      <c r="H12" s="336">
        <v>0.1</v>
      </c>
      <c r="I12" s="336">
        <v>0.1</v>
      </c>
      <c r="J12" s="336">
        <v>0.1</v>
      </c>
      <c r="K12" s="336">
        <v>0.1</v>
      </c>
      <c r="L12" s="336">
        <v>0.1</v>
      </c>
      <c r="M12" s="336">
        <v>0.1</v>
      </c>
      <c r="N12" s="336">
        <v>0.1</v>
      </c>
      <c r="O12" s="336">
        <v>0.1</v>
      </c>
      <c r="P12" s="336">
        <v>0.1</v>
      </c>
      <c r="Q12" s="336">
        <v>0.1</v>
      </c>
      <c r="R12" s="336"/>
      <c r="S12" s="177">
        <f t="shared" si="0"/>
        <v>0.99999999999999989</v>
      </c>
      <c r="T12" s="642"/>
      <c r="U12" s="588"/>
      <c r="V12" s="639"/>
    </row>
    <row r="13" spans="1:22" s="6" customFormat="1" ht="28.5" customHeight="1" x14ac:dyDescent="0.25">
      <c r="A13" s="650"/>
      <c r="B13" s="653" t="s">
        <v>286</v>
      </c>
      <c r="C13" s="654" t="s">
        <v>436</v>
      </c>
      <c r="D13" s="589" t="s">
        <v>295</v>
      </c>
      <c r="E13" s="589"/>
      <c r="F13" s="175" t="s">
        <v>19</v>
      </c>
      <c r="G13" s="335"/>
      <c r="H13" s="335">
        <v>0.1</v>
      </c>
      <c r="I13" s="335">
        <v>0.1</v>
      </c>
      <c r="J13" s="335">
        <v>0.1</v>
      </c>
      <c r="K13" s="335">
        <v>0.1</v>
      </c>
      <c r="L13" s="335">
        <v>0.1</v>
      </c>
      <c r="M13" s="335">
        <v>0.1</v>
      </c>
      <c r="N13" s="335">
        <v>0.1</v>
      </c>
      <c r="O13" s="335">
        <v>0.1</v>
      </c>
      <c r="P13" s="335">
        <v>0.1</v>
      </c>
      <c r="Q13" s="335">
        <v>0.1</v>
      </c>
      <c r="R13" s="335">
        <f>Q143</f>
        <v>0</v>
      </c>
      <c r="S13" s="176">
        <f t="shared" si="0"/>
        <v>0.99999999999999989</v>
      </c>
      <c r="T13" s="643">
        <v>0.15</v>
      </c>
      <c r="U13" s="588">
        <v>15</v>
      </c>
      <c r="V13" s="639" t="s">
        <v>563</v>
      </c>
    </row>
    <row r="14" spans="1:22" s="6" customFormat="1" ht="73.5" customHeight="1" x14ac:dyDescent="0.25">
      <c r="A14" s="650"/>
      <c r="B14" s="653"/>
      <c r="C14" s="654"/>
      <c r="D14" s="589"/>
      <c r="E14" s="589"/>
      <c r="F14" s="152" t="s">
        <v>20</v>
      </c>
      <c r="G14" s="336"/>
      <c r="H14" s="336">
        <v>0.1</v>
      </c>
      <c r="I14" s="336">
        <v>0.1</v>
      </c>
      <c r="J14" s="336">
        <v>0.1</v>
      </c>
      <c r="K14" s="336">
        <v>0.1</v>
      </c>
      <c r="L14" s="336">
        <v>0.1</v>
      </c>
      <c r="M14" s="336">
        <v>0.1</v>
      </c>
      <c r="N14" s="336">
        <v>0.1</v>
      </c>
      <c r="O14" s="336">
        <v>0.1</v>
      </c>
      <c r="P14" s="336">
        <v>0.1</v>
      </c>
      <c r="Q14" s="336">
        <v>0.1</v>
      </c>
      <c r="R14" s="336"/>
      <c r="S14" s="177">
        <f t="shared" si="0"/>
        <v>0.99999999999999989</v>
      </c>
      <c r="T14" s="642"/>
      <c r="U14" s="588"/>
      <c r="V14" s="639"/>
    </row>
    <row r="15" spans="1:22" s="6" customFormat="1" ht="58.35" customHeight="1" x14ac:dyDescent="0.25">
      <c r="A15" s="650"/>
      <c r="B15" s="590" t="s">
        <v>288</v>
      </c>
      <c r="C15" s="592" t="s">
        <v>534</v>
      </c>
      <c r="D15" s="589" t="s">
        <v>295</v>
      </c>
      <c r="E15" s="589"/>
      <c r="F15" s="175" t="s">
        <v>19</v>
      </c>
      <c r="G15" s="335"/>
      <c r="H15" s="335">
        <v>0.1</v>
      </c>
      <c r="I15" s="335">
        <v>0.1</v>
      </c>
      <c r="J15" s="335">
        <v>0.1</v>
      </c>
      <c r="K15" s="335">
        <v>0.1</v>
      </c>
      <c r="L15" s="335">
        <v>0.1</v>
      </c>
      <c r="M15" s="335">
        <v>0.1</v>
      </c>
      <c r="N15" s="335">
        <v>0.1</v>
      </c>
      <c r="O15" s="335">
        <v>0.1</v>
      </c>
      <c r="P15" s="335">
        <v>0.1</v>
      </c>
      <c r="Q15" s="335">
        <v>0.1</v>
      </c>
      <c r="R15" s="335"/>
      <c r="S15" s="176">
        <f>SUM(G15:R15)</f>
        <v>0.99999999999999989</v>
      </c>
      <c r="T15" s="643">
        <v>0.2</v>
      </c>
      <c r="U15" s="588">
        <v>15</v>
      </c>
      <c r="V15" s="639" t="s">
        <v>564</v>
      </c>
    </row>
    <row r="16" spans="1:22" s="6" customFormat="1" ht="58.35" customHeight="1" x14ac:dyDescent="0.25">
      <c r="A16" s="650"/>
      <c r="B16" s="591"/>
      <c r="C16" s="592"/>
      <c r="D16" s="589"/>
      <c r="E16" s="589"/>
      <c r="F16" s="152" t="s">
        <v>20</v>
      </c>
      <c r="G16" s="336"/>
      <c r="H16" s="336">
        <v>0.1</v>
      </c>
      <c r="I16" s="336">
        <v>0.1</v>
      </c>
      <c r="J16" s="336">
        <v>0.1</v>
      </c>
      <c r="K16" s="336">
        <v>0.1</v>
      </c>
      <c r="L16" s="336">
        <v>0.1</v>
      </c>
      <c r="M16" s="336">
        <v>0.1</v>
      </c>
      <c r="N16" s="336">
        <v>0.1</v>
      </c>
      <c r="O16" s="336">
        <v>0.1</v>
      </c>
      <c r="P16" s="336">
        <v>0.1</v>
      </c>
      <c r="Q16" s="336">
        <v>0.1</v>
      </c>
      <c r="R16" s="336"/>
      <c r="S16" s="177">
        <f>SUM(G16:R16)</f>
        <v>0.99999999999999989</v>
      </c>
      <c r="T16" s="641"/>
      <c r="U16" s="588"/>
      <c r="V16" s="639"/>
    </row>
    <row r="17" spans="1:22" s="6" customFormat="1" ht="54" customHeight="1" x14ac:dyDescent="0.25">
      <c r="A17" s="650"/>
      <c r="B17" s="591"/>
      <c r="C17" s="592" t="s">
        <v>533</v>
      </c>
      <c r="D17" s="589" t="s">
        <v>295</v>
      </c>
      <c r="E17" s="589"/>
      <c r="F17" s="175" t="s">
        <v>19</v>
      </c>
      <c r="G17" s="335"/>
      <c r="H17" s="335">
        <v>0.1</v>
      </c>
      <c r="I17" s="335">
        <v>0.1</v>
      </c>
      <c r="J17" s="335">
        <v>0.1</v>
      </c>
      <c r="K17" s="335">
        <v>0.1</v>
      </c>
      <c r="L17" s="335">
        <v>0.1</v>
      </c>
      <c r="M17" s="335">
        <v>0.1</v>
      </c>
      <c r="N17" s="335">
        <v>0.1</v>
      </c>
      <c r="O17" s="335">
        <v>0.1</v>
      </c>
      <c r="P17" s="335">
        <v>0.1</v>
      </c>
      <c r="Q17" s="335">
        <v>0.1</v>
      </c>
      <c r="R17" s="335"/>
      <c r="S17" s="176">
        <f t="shared" ref="S17:S28" si="1">SUM(G17:R17)</f>
        <v>0.99999999999999989</v>
      </c>
      <c r="T17" s="641"/>
      <c r="U17" s="588">
        <v>5</v>
      </c>
      <c r="V17" s="639" t="s">
        <v>555</v>
      </c>
    </row>
    <row r="18" spans="1:22" s="6" customFormat="1" ht="60.75" customHeight="1" x14ac:dyDescent="0.25">
      <c r="A18" s="650"/>
      <c r="B18" s="591"/>
      <c r="C18" s="592"/>
      <c r="D18" s="589"/>
      <c r="E18" s="589"/>
      <c r="F18" s="152" t="s">
        <v>20</v>
      </c>
      <c r="G18" s="336"/>
      <c r="H18" s="336">
        <v>0.1</v>
      </c>
      <c r="I18" s="336">
        <v>0.1</v>
      </c>
      <c r="J18" s="336">
        <v>0.1</v>
      </c>
      <c r="K18" s="336">
        <v>0.1</v>
      </c>
      <c r="L18" s="336">
        <v>0.1</v>
      </c>
      <c r="M18" s="336">
        <v>0.1</v>
      </c>
      <c r="N18" s="336">
        <v>0.1</v>
      </c>
      <c r="O18" s="336">
        <v>0.1</v>
      </c>
      <c r="P18" s="336">
        <v>0.1</v>
      </c>
      <c r="Q18" s="336">
        <v>0.1</v>
      </c>
      <c r="R18" s="336"/>
      <c r="S18" s="177">
        <f>SUM(G18:R18)</f>
        <v>0.99999999999999989</v>
      </c>
      <c r="T18" s="642"/>
      <c r="U18" s="588"/>
      <c r="V18" s="639"/>
    </row>
    <row r="19" spans="1:22" ht="39" customHeight="1" x14ac:dyDescent="0.25">
      <c r="A19" s="590" t="s">
        <v>296</v>
      </c>
      <c r="B19" s="650" t="s">
        <v>290</v>
      </c>
      <c r="C19" s="592" t="s">
        <v>437</v>
      </c>
      <c r="D19" s="589" t="s">
        <v>295</v>
      </c>
      <c r="E19" s="589"/>
      <c r="F19" s="175" t="s">
        <v>19</v>
      </c>
      <c r="G19" s="335"/>
      <c r="H19" s="335">
        <v>0.1</v>
      </c>
      <c r="I19" s="335">
        <v>0.1</v>
      </c>
      <c r="J19" s="335">
        <v>0.1</v>
      </c>
      <c r="K19" s="335">
        <v>0.1</v>
      </c>
      <c r="L19" s="335">
        <v>0.1</v>
      </c>
      <c r="M19" s="335">
        <v>0.1</v>
      </c>
      <c r="N19" s="335">
        <v>0.1</v>
      </c>
      <c r="O19" s="335">
        <v>0.1</v>
      </c>
      <c r="P19" s="335">
        <v>0.1</v>
      </c>
      <c r="Q19" s="335">
        <v>0.1</v>
      </c>
      <c r="R19" s="335"/>
      <c r="S19" s="176">
        <f t="shared" si="1"/>
        <v>0.99999999999999989</v>
      </c>
      <c r="T19" s="593"/>
      <c r="U19" s="588">
        <v>4</v>
      </c>
      <c r="V19" s="644" t="s">
        <v>568</v>
      </c>
    </row>
    <row r="20" spans="1:22" ht="39" customHeight="1" x14ac:dyDescent="0.25">
      <c r="A20" s="591"/>
      <c r="B20" s="650"/>
      <c r="C20" s="592"/>
      <c r="D20" s="589"/>
      <c r="E20" s="589"/>
      <c r="F20" s="152" t="s">
        <v>20</v>
      </c>
      <c r="G20" s="336"/>
      <c r="H20" s="336">
        <v>0.1</v>
      </c>
      <c r="I20" s="336">
        <v>0.1</v>
      </c>
      <c r="J20" s="336">
        <v>0.1</v>
      </c>
      <c r="K20" s="336">
        <v>0.1</v>
      </c>
      <c r="L20" s="336">
        <v>0.1</v>
      </c>
      <c r="M20" s="336">
        <v>0.1</v>
      </c>
      <c r="N20" s="336">
        <v>0.1</v>
      </c>
      <c r="O20" s="336">
        <v>0.1</v>
      </c>
      <c r="P20" s="336">
        <v>0.1</v>
      </c>
      <c r="Q20" s="336">
        <v>0.1</v>
      </c>
      <c r="R20" s="336"/>
      <c r="S20" s="177">
        <f t="shared" si="1"/>
        <v>0.99999999999999989</v>
      </c>
      <c r="T20" s="593"/>
      <c r="U20" s="588"/>
      <c r="V20" s="645"/>
    </row>
    <row r="21" spans="1:22" s="6" customFormat="1" ht="39" customHeight="1" x14ac:dyDescent="0.25">
      <c r="A21" s="591"/>
      <c r="B21" s="650"/>
      <c r="C21" s="592" t="s">
        <v>440</v>
      </c>
      <c r="D21" s="589" t="s">
        <v>295</v>
      </c>
      <c r="E21" s="589"/>
      <c r="F21" s="175" t="s">
        <v>19</v>
      </c>
      <c r="G21" s="335"/>
      <c r="H21" s="335">
        <v>0.1</v>
      </c>
      <c r="I21" s="335">
        <v>0.1</v>
      </c>
      <c r="J21" s="335">
        <v>0.1</v>
      </c>
      <c r="K21" s="335">
        <v>0.1</v>
      </c>
      <c r="L21" s="335">
        <v>0.1</v>
      </c>
      <c r="M21" s="335">
        <v>0.1</v>
      </c>
      <c r="N21" s="335">
        <v>0.1</v>
      </c>
      <c r="O21" s="335">
        <v>0.1</v>
      </c>
      <c r="P21" s="335">
        <v>0.1</v>
      </c>
      <c r="Q21" s="335">
        <v>0.1</v>
      </c>
      <c r="R21" s="335"/>
      <c r="S21" s="176">
        <f>SUM(G21:R21)</f>
        <v>0.99999999999999989</v>
      </c>
      <c r="T21" s="593"/>
      <c r="U21" s="588">
        <v>3</v>
      </c>
      <c r="V21" s="639" t="s">
        <v>556</v>
      </c>
    </row>
    <row r="22" spans="1:22" s="6" customFormat="1" ht="39" customHeight="1" x14ac:dyDescent="0.25">
      <c r="A22" s="591"/>
      <c r="B22" s="650"/>
      <c r="C22" s="592"/>
      <c r="D22" s="589"/>
      <c r="E22" s="589"/>
      <c r="F22" s="152" t="s">
        <v>20</v>
      </c>
      <c r="G22" s="336"/>
      <c r="H22" s="336">
        <v>0.1</v>
      </c>
      <c r="I22" s="336">
        <v>0.1</v>
      </c>
      <c r="J22" s="336">
        <v>0.1</v>
      </c>
      <c r="K22" s="336">
        <v>0.1</v>
      </c>
      <c r="L22" s="336">
        <v>0.1</v>
      </c>
      <c r="M22" s="336">
        <v>0.1</v>
      </c>
      <c r="N22" s="336">
        <v>0.1</v>
      </c>
      <c r="O22" s="336">
        <v>0.1</v>
      </c>
      <c r="P22" s="336">
        <v>0.1</v>
      </c>
      <c r="Q22" s="336">
        <v>0.1</v>
      </c>
      <c r="R22" s="336"/>
      <c r="S22" s="177">
        <f t="shared" si="1"/>
        <v>0.99999999999999989</v>
      </c>
      <c r="T22" s="593"/>
      <c r="U22" s="588"/>
      <c r="V22" s="639"/>
    </row>
    <row r="23" spans="1:22" s="6" customFormat="1" ht="39" customHeight="1" x14ac:dyDescent="0.25">
      <c r="A23" s="591"/>
      <c r="B23" s="590" t="s">
        <v>297</v>
      </c>
      <c r="C23" s="592" t="s">
        <v>536</v>
      </c>
      <c r="D23" s="589" t="s">
        <v>295</v>
      </c>
      <c r="E23" s="589"/>
      <c r="F23" s="175" t="s">
        <v>19</v>
      </c>
      <c r="G23" s="335"/>
      <c r="H23" s="335">
        <v>0.1</v>
      </c>
      <c r="I23" s="335">
        <v>0.1</v>
      </c>
      <c r="J23" s="335">
        <v>0.1</v>
      </c>
      <c r="K23" s="335">
        <v>0.1</v>
      </c>
      <c r="L23" s="335">
        <v>0.1</v>
      </c>
      <c r="M23" s="335">
        <v>0.1</v>
      </c>
      <c r="N23" s="335">
        <v>0.1</v>
      </c>
      <c r="O23" s="335">
        <v>0.1</v>
      </c>
      <c r="P23" s="335">
        <v>0.1</v>
      </c>
      <c r="Q23" s="335">
        <v>0.1</v>
      </c>
      <c r="R23" s="335"/>
      <c r="S23" s="273">
        <f t="shared" si="1"/>
        <v>0.99999999999999989</v>
      </c>
      <c r="T23" s="595">
        <v>0.5</v>
      </c>
      <c r="U23" s="588">
        <v>3</v>
      </c>
      <c r="V23" s="639" t="s">
        <v>569</v>
      </c>
    </row>
    <row r="24" spans="1:22" s="6" customFormat="1" ht="31.35" customHeight="1" x14ac:dyDescent="0.25">
      <c r="A24" s="591"/>
      <c r="B24" s="591"/>
      <c r="C24" s="592"/>
      <c r="D24" s="589"/>
      <c r="E24" s="589"/>
      <c r="F24" s="152" t="s">
        <v>20</v>
      </c>
      <c r="G24" s="336"/>
      <c r="H24" s="336">
        <v>0</v>
      </c>
      <c r="I24" s="336">
        <v>0.03</v>
      </c>
      <c r="J24" s="336"/>
      <c r="K24" s="336">
        <v>0.1</v>
      </c>
      <c r="L24" s="336">
        <v>0.1</v>
      </c>
      <c r="M24" s="336">
        <v>0.1</v>
      </c>
      <c r="N24" s="336">
        <v>0.1</v>
      </c>
      <c r="O24" s="336"/>
      <c r="P24" s="336">
        <v>0.3</v>
      </c>
      <c r="Q24" s="336">
        <v>0.1</v>
      </c>
      <c r="R24" s="336">
        <v>0.17</v>
      </c>
      <c r="S24" s="177">
        <f>SUM(G24:R24)</f>
        <v>1</v>
      </c>
      <c r="T24" s="596"/>
      <c r="U24" s="588"/>
      <c r="V24" s="639"/>
    </row>
    <row r="25" spans="1:22" ht="29.65" customHeight="1" x14ac:dyDescent="0.25">
      <c r="A25" s="591"/>
      <c r="B25" s="591"/>
      <c r="C25" s="592" t="s">
        <v>565</v>
      </c>
      <c r="D25" s="589" t="s">
        <v>295</v>
      </c>
      <c r="E25" s="589"/>
      <c r="F25" s="175" t="s">
        <v>19</v>
      </c>
      <c r="G25" s="335"/>
      <c r="H25" s="335"/>
      <c r="I25" s="335"/>
      <c r="J25" s="335"/>
      <c r="K25" s="335"/>
      <c r="L25" s="335">
        <v>0.5</v>
      </c>
      <c r="M25" s="335"/>
      <c r="N25" s="335"/>
      <c r="O25" s="335"/>
      <c r="P25" s="335"/>
      <c r="Q25" s="335">
        <v>0.5</v>
      </c>
      <c r="R25" s="335"/>
      <c r="S25" s="176">
        <f>SUM(G25:R25)</f>
        <v>1</v>
      </c>
      <c r="T25" s="596"/>
      <c r="U25" s="588">
        <v>25</v>
      </c>
      <c r="V25" s="639" t="s">
        <v>558</v>
      </c>
    </row>
    <row r="26" spans="1:22" ht="51.75" customHeight="1" x14ac:dyDescent="0.25">
      <c r="A26" s="591"/>
      <c r="B26" s="591"/>
      <c r="C26" s="592"/>
      <c r="D26" s="589"/>
      <c r="E26" s="589"/>
      <c r="F26" s="152" t="s">
        <v>20</v>
      </c>
      <c r="G26" s="336"/>
      <c r="H26" s="336">
        <v>0</v>
      </c>
      <c r="I26" s="336"/>
      <c r="J26" s="336"/>
      <c r="K26" s="336">
        <v>0.2</v>
      </c>
      <c r="L26" s="336">
        <v>0</v>
      </c>
      <c r="M26" s="336"/>
      <c r="N26" s="336"/>
      <c r="O26" s="336"/>
      <c r="P26" s="336"/>
      <c r="Q26" s="336">
        <v>0.8</v>
      </c>
      <c r="R26" s="336"/>
      <c r="S26" s="177">
        <f>SUM(G26:R26)</f>
        <v>1</v>
      </c>
      <c r="T26" s="596"/>
      <c r="U26" s="588"/>
      <c r="V26" s="639"/>
    </row>
    <row r="27" spans="1:22" ht="34.35" customHeight="1" x14ac:dyDescent="0.25">
      <c r="A27" s="591"/>
      <c r="B27" s="591"/>
      <c r="C27" s="592" t="s">
        <v>566</v>
      </c>
      <c r="D27" s="589" t="s">
        <v>295</v>
      </c>
      <c r="E27" s="589"/>
      <c r="F27" s="175" t="s">
        <v>19</v>
      </c>
      <c r="G27" s="335"/>
      <c r="H27" s="335">
        <v>0</v>
      </c>
      <c r="I27" s="335">
        <v>0</v>
      </c>
      <c r="J27" s="335">
        <v>0</v>
      </c>
      <c r="K27" s="335">
        <v>0.2</v>
      </c>
      <c r="L27" s="335">
        <v>0</v>
      </c>
      <c r="M27" s="335">
        <v>0.1</v>
      </c>
      <c r="N27" s="335">
        <v>0</v>
      </c>
      <c r="O27" s="335">
        <v>0</v>
      </c>
      <c r="P27" s="335">
        <v>0.5</v>
      </c>
      <c r="Q27" s="335">
        <v>0.2</v>
      </c>
      <c r="R27" s="335">
        <v>0</v>
      </c>
      <c r="S27" s="176">
        <f t="shared" si="1"/>
        <v>1</v>
      </c>
      <c r="T27" s="596"/>
      <c r="U27" s="588">
        <v>15</v>
      </c>
      <c r="V27" s="651" t="s">
        <v>557</v>
      </c>
    </row>
    <row r="28" spans="1:22" ht="34.35" customHeight="1" x14ac:dyDescent="0.25">
      <c r="A28" s="594"/>
      <c r="B28" s="594"/>
      <c r="C28" s="592"/>
      <c r="D28" s="589"/>
      <c r="E28" s="589"/>
      <c r="F28" s="152" t="s">
        <v>20</v>
      </c>
      <c r="G28" s="336"/>
      <c r="H28" s="336">
        <v>0</v>
      </c>
      <c r="I28" s="336"/>
      <c r="J28" s="336"/>
      <c r="K28" s="336">
        <v>0.2</v>
      </c>
      <c r="L28" s="336"/>
      <c r="M28" s="336">
        <v>0.1</v>
      </c>
      <c r="N28" s="336"/>
      <c r="O28" s="336">
        <v>0</v>
      </c>
      <c r="P28" s="336">
        <v>0.3</v>
      </c>
      <c r="Q28" s="336">
        <v>0.35</v>
      </c>
      <c r="R28" s="336">
        <v>0.05</v>
      </c>
      <c r="S28" s="177">
        <f t="shared" si="1"/>
        <v>1</v>
      </c>
      <c r="T28" s="597"/>
      <c r="U28" s="588"/>
      <c r="V28" s="652"/>
    </row>
    <row r="29" spans="1:22" s="7" customFormat="1" ht="28.5" customHeight="1" thickBot="1" x14ac:dyDescent="0.3">
      <c r="A29" s="646" t="s">
        <v>572</v>
      </c>
      <c r="B29" s="647"/>
      <c r="C29" s="647"/>
      <c r="D29" s="647"/>
      <c r="E29" s="647"/>
      <c r="F29" s="648"/>
      <c r="G29" s="648"/>
      <c r="H29" s="648"/>
      <c r="I29" s="648"/>
      <c r="J29" s="648"/>
      <c r="K29" s="648"/>
      <c r="L29" s="648"/>
      <c r="M29" s="648"/>
      <c r="N29" s="648"/>
      <c r="O29" s="648"/>
      <c r="P29" s="648"/>
      <c r="Q29" s="648"/>
      <c r="R29" s="648"/>
      <c r="S29" s="649"/>
      <c r="T29" s="344">
        <f>SUM(T9:T28)</f>
        <v>1</v>
      </c>
      <c r="U29" s="345">
        <f>SUM(U9:U28)</f>
        <v>100</v>
      </c>
      <c r="V29" s="346"/>
    </row>
    <row r="30" spans="1:22" ht="28.5" customHeight="1" x14ac:dyDescent="0.25">
      <c r="A30" s="6"/>
      <c r="B30" s="6"/>
      <c r="C30" s="11"/>
      <c r="D30" s="6"/>
      <c r="E30" s="6"/>
      <c r="F30" s="6"/>
      <c r="G30" s="6"/>
      <c r="H30" s="6"/>
      <c r="I30" s="6"/>
      <c r="J30" s="6"/>
      <c r="K30" s="6"/>
      <c r="L30" s="6"/>
      <c r="M30" s="6"/>
      <c r="N30" s="8"/>
      <c r="O30" s="8"/>
      <c r="P30" s="8"/>
      <c r="Q30" s="8"/>
      <c r="R30" s="8"/>
      <c r="S30" s="8"/>
      <c r="T30" s="8"/>
      <c r="U30" s="20"/>
    </row>
    <row r="31" spans="1:22" ht="28.5" customHeight="1" x14ac:dyDescent="0.25">
      <c r="A31" s="6"/>
      <c r="B31" s="6"/>
      <c r="C31" s="11"/>
      <c r="D31" s="6"/>
      <c r="E31" s="6"/>
      <c r="F31" s="6"/>
      <c r="G31" s="6"/>
      <c r="H31" s="6"/>
      <c r="I31" s="6"/>
      <c r="J31" s="6"/>
      <c r="K31" s="6"/>
      <c r="L31" s="6"/>
      <c r="M31" s="6"/>
      <c r="N31" s="8"/>
      <c r="O31" s="8"/>
      <c r="P31" s="8"/>
      <c r="Q31" s="8"/>
      <c r="R31" s="8"/>
      <c r="S31" s="8"/>
      <c r="T31" s="8"/>
      <c r="U31" s="8"/>
    </row>
    <row r="32" spans="1:22" ht="28.5" customHeight="1" x14ac:dyDescent="0.25">
      <c r="A32" s="160" t="s">
        <v>35</v>
      </c>
      <c r="B32" s="161"/>
      <c r="C32" s="161"/>
      <c r="D32" s="161"/>
      <c r="E32" s="161"/>
      <c r="F32" s="161"/>
      <c r="G32" s="161"/>
      <c r="H32" s="162"/>
      <c r="I32" s="6"/>
      <c r="J32" s="6"/>
      <c r="K32" s="6"/>
      <c r="L32" s="6"/>
      <c r="M32" s="6"/>
      <c r="N32" s="8"/>
      <c r="O32" s="8"/>
      <c r="P32" s="8"/>
      <c r="Q32" s="8"/>
      <c r="R32" s="8"/>
      <c r="S32" s="8"/>
      <c r="T32" s="8"/>
      <c r="U32" s="8"/>
    </row>
    <row r="33" spans="1:21" ht="28.5" customHeight="1" x14ac:dyDescent="0.25">
      <c r="A33" s="163" t="s">
        <v>36</v>
      </c>
      <c r="B33" s="464" t="s">
        <v>37</v>
      </c>
      <c r="C33" s="465"/>
      <c r="D33" s="465"/>
      <c r="E33" s="465"/>
      <c r="F33" s="465"/>
      <c r="G33" s="465"/>
      <c r="H33" s="466"/>
      <c r="I33" s="467" t="s">
        <v>38</v>
      </c>
      <c r="J33" s="468"/>
      <c r="K33" s="468"/>
      <c r="L33" s="468"/>
      <c r="M33" s="468"/>
      <c r="N33" s="468"/>
      <c r="O33" s="469"/>
      <c r="P33" s="8"/>
      <c r="Q33" s="8"/>
      <c r="R33" s="8"/>
      <c r="S33" s="8"/>
      <c r="T33" s="8"/>
      <c r="U33" s="8"/>
    </row>
    <row r="34" spans="1:21" ht="28.5" customHeight="1" x14ac:dyDescent="0.25">
      <c r="A34" s="164">
        <v>13</v>
      </c>
      <c r="B34" s="470" t="s">
        <v>92</v>
      </c>
      <c r="C34" s="470"/>
      <c r="D34" s="470"/>
      <c r="E34" s="470"/>
      <c r="F34" s="470"/>
      <c r="G34" s="470"/>
      <c r="H34" s="470"/>
      <c r="I34" s="470" t="s">
        <v>83</v>
      </c>
      <c r="J34" s="470"/>
      <c r="K34" s="470"/>
      <c r="L34" s="470"/>
      <c r="M34" s="470"/>
      <c r="N34" s="470"/>
      <c r="O34" s="470"/>
      <c r="P34" s="8"/>
      <c r="Q34" s="8"/>
      <c r="R34" s="8"/>
      <c r="S34" s="8"/>
      <c r="T34" s="8"/>
      <c r="U34" s="8"/>
    </row>
    <row r="35" spans="1:21" ht="28.5" customHeight="1" x14ac:dyDescent="0.25">
      <c r="A35" s="164">
        <v>14</v>
      </c>
      <c r="B35" s="470" t="s">
        <v>273</v>
      </c>
      <c r="C35" s="470"/>
      <c r="D35" s="470"/>
      <c r="E35" s="470"/>
      <c r="F35" s="470"/>
      <c r="G35" s="470"/>
      <c r="H35" s="470"/>
      <c r="I35" s="471" t="s">
        <v>425</v>
      </c>
      <c r="J35" s="471"/>
      <c r="K35" s="471"/>
      <c r="L35" s="471"/>
      <c r="M35" s="471"/>
      <c r="N35" s="471"/>
      <c r="O35" s="471"/>
      <c r="P35" s="8"/>
      <c r="Q35" s="8"/>
      <c r="R35" s="8"/>
      <c r="S35" s="8"/>
      <c r="T35" s="8"/>
      <c r="U35" s="8"/>
    </row>
    <row r="36" spans="1:21" ht="28.5" customHeight="1" x14ac:dyDescent="0.25">
      <c r="A36" s="6"/>
      <c r="B36" s="6"/>
      <c r="C36" s="11"/>
      <c r="D36" s="6"/>
      <c r="E36" s="6"/>
      <c r="F36" s="6"/>
      <c r="G36" s="6"/>
      <c r="H36" s="6"/>
      <c r="I36" s="6"/>
      <c r="J36" s="6"/>
      <c r="K36" s="6"/>
      <c r="L36" s="6"/>
      <c r="M36" s="6"/>
      <c r="N36" s="8"/>
      <c r="O36" s="8"/>
      <c r="P36" s="8"/>
      <c r="Q36" s="8"/>
      <c r="R36" s="8"/>
      <c r="S36" s="8"/>
      <c r="T36" s="8"/>
      <c r="U36" s="8"/>
    </row>
    <row r="37" spans="1:21" ht="28.5" customHeight="1" x14ac:dyDescent="0.25">
      <c r="A37" s="6"/>
      <c r="B37" s="6"/>
      <c r="C37" s="11"/>
      <c r="D37" s="6"/>
      <c r="E37" s="6"/>
      <c r="F37" s="6"/>
      <c r="G37" s="6"/>
      <c r="H37" s="6"/>
      <c r="I37" s="6"/>
      <c r="J37" s="6"/>
      <c r="K37" s="6"/>
      <c r="L37" s="6"/>
      <c r="M37" s="6"/>
      <c r="N37" s="8"/>
      <c r="O37" s="8"/>
      <c r="P37" s="8"/>
      <c r="Q37" s="8"/>
      <c r="R37" s="8"/>
      <c r="S37" s="8"/>
      <c r="T37" s="8"/>
      <c r="U37" s="8"/>
    </row>
    <row r="38" spans="1:21" ht="28.5" customHeight="1" x14ac:dyDescent="0.25">
      <c r="A38" s="6"/>
      <c r="B38" s="6"/>
      <c r="C38" s="11"/>
      <c r="D38" s="6"/>
      <c r="E38" s="6"/>
      <c r="F38" s="6"/>
      <c r="G38" s="6"/>
      <c r="H38" s="6"/>
      <c r="I38" s="6"/>
      <c r="J38" s="6"/>
      <c r="K38" s="6"/>
      <c r="L38" s="6"/>
      <c r="M38" s="6"/>
      <c r="N38" s="8"/>
      <c r="O38" s="8"/>
      <c r="P38" s="8"/>
      <c r="Q38" s="8"/>
      <c r="R38" s="8"/>
      <c r="S38" s="8"/>
      <c r="T38" s="8"/>
      <c r="U38" s="8"/>
    </row>
    <row r="39" spans="1:21" ht="28.5" customHeight="1" x14ac:dyDescent="0.25">
      <c r="A39" s="6"/>
      <c r="B39" s="6"/>
      <c r="C39" s="11"/>
      <c r="D39" s="6"/>
      <c r="E39" s="6"/>
      <c r="F39" s="6"/>
      <c r="G39" s="6"/>
      <c r="H39" s="6"/>
      <c r="I39" s="6"/>
      <c r="J39" s="6"/>
      <c r="K39" s="6"/>
      <c r="L39" s="6"/>
      <c r="M39" s="6"/>
      <c r="N39" s="8"/>
      <c r="O39" s="8"/>
      <c r="P39" s="8"/>
      <c r="Q39" s="8"/>
      <c r="R39" s="8"/>
      <c r="S39" s="8"/>
      <c r="T39" s="8"/>
      <c r="U39" s="8"/>
    </row>
    <row r="40" spans="1:21" ht="28.5" customHeight="1" x14ac:dyDescent="0.25">
      <c r="A40" s="6"/>
      <c r="B40" s="6"/>
      <c r="C40" s="11"/>
      <c r="D40" s="6"/>
      <c r="E40" s="6"/>
      <c r="F40" s="6"/>
      <c r="G40" s="6"/>
      <c r="H40" s="6"/>
      <c r="I40" s="6"/>
      <c r="J40" s="6"/>
      <c r="K40" s="6"/>
      <c r="L40" s="6"/>
      <c r="M40" s="6"/>
      <c r="N40" s="8"/>
      <c r="O40" s="8"/>
      <c r="P40" s="8"/>
      <c r="Q40" s="8"/>
      <c r="R40" s="8"/>
      <c r="S40" s="8"/>
      <c r="T40" s="8"/>
      <c r="U40" s="8"/>
    </row>
    <row r="41" spans="1:21" ht="28.5" customHeight="1" x14ac:dyDescent="0.25">
      <c r="A41" s="6"/>
      <c r="B41" s="6"/>
      <c r="C41" s="11"/>
      <c r="D41" s="6"/>
      <c r="E41" s="6"/>
      <c r="F41" s="6"/>
      <c r="G41" s="6"/>
      <c r="H41" s="6"/>
      <c r="I41" s="6"/>
      <c r="J41" s="6"/>
      <c r="K41" s="6"/>
      <c r="L41" s="6"/>
      <c r="M41" s="6"/>
      <c r="N41" s="8"/>
      <c r="O41" s="8"/>
      <c r="P41" s="8"/>
      <c r="Q41" s="8"/>
      <c r="R41" s="8"/>
      <c r="S41" s="8"/>
      <c r="T41" s="8"/>
      <c r="U41" s="8"/>
    </row>
    <row r="42" spans="1:21" ht="28.5" customHeight="1" x14ac:dyDescent="0.25">
      <c r="A42" s="6"/>
      <c r="B42" s="6"/>
      <c r="C42" s="11"/>
      <c r="D42" s="6"/>
      <c r="E42" s="6"/>
      <c r="F42" s="6"/>
      <c r="G42" s="6"/>
      <c r="H42" s="6"/>
      <c r="I42" s="6"/>
      <c r="J42" s="6"/>
      <c r="K42" s="6"/>
      <c r="L42" s="6"/>
      <c r="M42" s="6"/>
      <c r="N42" s="8"/>
      <c r="O42" s="8"/>
      <c r="P42" s="8"/>
      <c r="Q42" s="8"/>
      <c r="R42" s="8"/>
      <c r="S42" s="8"/>
      <c r="T42" s="8"/>
      <c r="U42" s="8"/>
    </row>
    <row r="43" spans="1:21" ht="28.5" customHeight="1" x14ac:dyDescent="0.25">
      <c r="A43" s="6"/>
      <c r="B43" s="6"/>
      <c r="C43" s="11"/>
      <c r="D43" s="6"/>
      <c r="E43" s="6"/>
      <c r="F43" s="6"/>
      <c r="G43" s="6"/>
      <c r="H43" s="6"/>
      <c r="I43" s="6"/>
      <c r="J43" s="6"/>
      <c r="K43" s="6"/>
      <c r="L43" s="6"/>
      <c r="M43" s="6"/>
      <c r="N43" s="8"/>
      <c r="O43" s="8"/>
      <c r="P43" s="8"/>
      <c r="Q43" s="8"/>
      <c r="R43" s="8"/>
      <c r="S43" s="8"/>
      <c r="T43" s="8"/>
      <c r="U43" s="8"/>
    </row>
    <row r="44" spans="1:21" ht="28.5" customHeight="1" x14ac:dyDescent="0.25">
      <c r="A44" s="6"/>
      <c r="B44" s="6"/>
      <c r="C44" s="11"/>
      <c r="D44" s="6"/>
      <c r="E44" s="6"/>
      <c r="F44" s="6"/>
      <c r="G44" s="6"/>
      <c r="H44" s="6"/>
      <c r="I44" s="6"/>
      <c r="J44" s="6"/>
      <c r="K44" s="6"/>
      <c r="L44" s="6"/>
      <c r="M44" s="6"/>
      <c r="N44" s="8"/>
      <c r="O44" s="8"/>
      <c r="P44" s="8"/>
      <c r="Q44" s="8"/>
      <c r="R44" s="8"/>
      <c r="S44" s="8"/>
      <c r="T44" s="8"/>
      <c r="U44" s="8"/>
    </row>
    <row r="45" spans="1:21" ht="28.5" customHeight="1" x14ac:dyDescent="0.25">
      <c r="A45" s="6"/>
      <c r="B45" s="6"/>
      <c r="C45" s="11"/>
      <c r="D45" s="6"/>
      <c r="E45" s="6"/>
      <c r="F45" s="6"/>
      <c r="G45" s="6"/>
      <c r="H45" s="6"/>
      <c r="I45" s="6"/>
      <c r="J45" s="6"/>
      <c r="K45" s="6"/>
      <c r="L45" s="6"/>
      <c r="M45" s="6"/>
      <c r="N45" s="8"/>
      <c r="O45" s="8"/>
      <c r="P45" s="8"/>
      <c r="Q45" s="8"/>
      <c r="R45" s="8"/>
      <c r="S45" s="8"/>
      <c r="T45" s="8"/>
      <c r="U45" s="8"/>
    </row>
    <row r="46" spans="1:21" ht="28.5" customHeight="1" x14ac:dyDescent="0.25">
      <c r="A46" s="6"/>
      <c r="B46" s="6"/>
      <c r="C46" s="11"/>
      <c r="D46" s="6"/>
      <c r="E46" s="6"/>
      <c r="F46" s="6"/>
      <c r="G46" s="6"/>
      <c r="H46" s="6"/>
      <c r="I46" s="6"/>
      <c r="J46" s="6"/>
      <c r="K46" s="6"/>
      <c r="L46" s="6"/>
      <c r="M46" s="6"/>
      <c r="N46" s="8"/>
      <c r="O46" s="8"/>
      <c r="P46" s="8"/>
      <c r="Q46" s="8"/>
      <c r="R46" s="8"/>
      <c r="S46" s="8"/>
      <c r="T46" s="8"/>
      <c r="U46" s="8"/>
    </row>
    <row r="47" spans="1:21" ht="28.5" customHeight="1" x14ac:dyDescent="0.25">
      <c r="A47" s="6"/>
      <c r="B47" s="6"/>
      <c r="C47" s="11"/>
      <c r="D47" s="6"/>
      <c r="E47" s="6"/>
      <c r="F47" s="6"/>
      <c r="G47" s="6"/>
      <c r="H47" s="6"/>
      <c r="I47" s="6"/>
      <c r="J47" s="6"/>
      <c r="K47" s="6"/>
      <c r="L47" s="6"/>
      <c r="M47" s="6"/>
      <c r="N47" s="8"/>
      <c r="O47" s="8"/>
      <c r="P47" s="8"/>
      <c r="Q47" s="8"/>
      <c r="R47" s="8"/>
      <c r="S47" s="8"/>
      <c r="T47" s="8"/>
      <c r="U47" s="8"/>
    </row>
    <row r="48" spans="1:21" ht="28.5" customHeight="1" x14ac:dyDescent="0.25">
      <c r="A48" s="6"/>
      <c r="B48" s="6"/>
      <c r="C48" s="11"/>
      <c r="D48" s="6"/>
      <c r="E48" s="6"/>
      <c r="F48" s="6"/>
      <c r="G48" s="6"/>
      <c r="H48" s="6"/>
      <c r="I48" s="6"/>
      <c r="J48" s="6"/>
      <c r="K48" s="6"/>
      <c r="L48" s="6"/>
      <c r="M48" s="6"/>
      <c r="N48" s="8"/>
      <c r="O48" s="8"/>
      <c r="P48" s="8"/>
      <c r="Q48" s="8"/>
      <c r="R48" s="8"/>
      <c r="S48" s="8"/>
      <c r="T48" s="8"/>
      <c r="U48" s="8"/>
    </row>
    <row r="49" spans="1:21" ht="28.5" customHeight="1" x14ac:dyDescent="0.25">
      <c r="A49" s="6"/>
      <c r="B49" s="6"/>
      <c r="C49" s="11"/>
      <c r="D49" s="6"/>
      <c r="E49" s="6"/>
      <c r="F49" s="6"/>
      <c r="G49" s="6"/>
      <c r="H49" s="6"/>
      <c r="I49" s="6"/>
      <c r="J49" s="6"/>
      <c r="K49" s="6"/>
      <c r="L49" s="6"/>
      <c r="M49" s="6"/>
      <c r="N49" s="8"/>
      <c r="O49" s="8"/>
      <c r="P49" s="8"/>
      <c r="Q49" s="8"/>
      <c r="R49" s="8"/>
      <c r="S49" s="8"/>
      <c r="T49" s="8"/>
      <c r="U49" s="8"/>
    </row>
    <row r="50" spans="1:21" ht="28.5" customHeight="1" x14ac:dyDescent="0.25">
      <c r="A50" s="6"/>
      <c r="B50" s="6"/>
      <c r="C50" s="11"/>
      <c r="D50" s="6"/>
      <c r="E50" s="6"/>
      <c r="F50" s="6"/>
      <c r="G50" s="6"/>
      <c r="H50" s="6"/>
      <c r="I50" s="6"/>
      <c r="J50" s="6"/>
      <c r="K50" s="6"/>
      <c r="L50" s="6"/>
      <c r="M50" s="6"/>
      <c r="N50" s="8"/>
      <c r="O50" s="8"/>
      <c r="P50" s="8"/>
      <c r="Q50" s="8"/>
      <c r="R50" s="8"/>
      <c r="S50" s="8"/>
      <c r="T50" s="8"/>
      <c r="U50" s="8"/>
    </row>
    <row r="51" spans="1:21" ht="28.5" customHeight="1" x14ac:dyDescent="0.25">
      <c r="A51" s="6"/>
      <c r="B51" s="6"/>
      <c r="C51" s="11"/>
      <c r="D51" s="6"/>
      <c r="E51" s="6"/>
      <c r="F51" s="6"/>
      <c r="G51" s="6"/>
      <c r="H51" s="6"/>
      <c r="I51" s="6"/>
      <c r="J51" s="6"/>
      <c r="K51" s="6"/>
      <c r="L51" s="6"/>
      <c r="M51" s="6"/>
      <c r="N51" s="8"/>
      <c r="O51" s="8"/>
      <c r="P51" s="8"/>
      <c r="Q51" s="8"/>
      <c r="R51" s="8"/>
      <c r="S51" s="8"/>
      <c r="T51" s="8"/>
      <c r="U51" s="8"/>
    </row>
    <row r="52" spans="1:21" ht="28.5" customHeight="1" x14ac:dyDescent="0.25">
      <c r="A52" s="6"/>
      <c r="B52" s="6"/>
      <c r="C52" s="11"/>
      <c r="D52" s="6"/>
      <c r="E52" s="6"/>
      <c r="F52" s="6"/>
      <c r="G52" s="6"/>
      <c r="H52" s="6"/>
      <c r="I52" s="6"/>
      <c r="J52" s="6"/>
      <c r="K52" s="6"/>
      <c r="L52" s="6"/>
      <c r="M52" s="6"/>
      <c r="N52" s="8"/>
      <c r="O52" s="8"/>
      <c r="P52" s="8"/>
      <c r="Q52" s="8"/>
      <c r="R52" s="8"/>
      <c r="S52" s="8"/>
      <c r="T52" s="8"/>
      <c r="U52" s="8"/>
    </row>
    <row r="53" spans="1:21" ht="28.5" customHeight="1" x14ac:dyDescent="0.25">
      <c r="A53" s="6"/>
      <c r="B53" s="6"/>
      <c r="C53" s="11"/>
      <c r="D53" s="6"/>
      <c r="E53" s="6"/>
      <c r="F53" s="6"/>
      <c r="G53" s="6"/>
      <c r="H53" s="6"/>
      <c r="I53" s="6"/>
      <c r="J53" s="6"/>
      <c r="K53" s="6"/>
      <c r="L53" s="6"/>
      <c r="M53" s="6"/>
      <c r="N53" s="8"/>
      <c r="O53" s="8"/>
      <c r="P53" s="8"/>
      <c r="Q53" s="8"/>
      <c r="R53" s="8"/>
      <c r="S53" s="8"/>
      <c r="T53" s="8"/>
      <c r="U53" s="8"/>
    </row>
    <row r="54" spans="1:21" ht="28.5" customHeight="1" x14ac:dyDescent="0.25">
      <c r="A54" s="6"/>
      <c r="B54" s="6"/>
      <c r="C54" s="11"/>
      <c r="D54" s="6"/>
      <c r="E54" s="6"/>
      <c r="F54" s="6"/>
      <c r="G54" s="6"/>
      <c r="H54" s="6"/>
      <c r="I54" s="6"/>
      <c r="J54" s="6"/>
      <c r="K54" s="6"/>
      <c r="L54" s="6"/>
      <c r="M54" s="6"/>
      <c r="N54" s="8"/>
      <c r="O54" s="8"/>
      <c r="P54" s="8"/>
      <c r="Q54" s="8"/>
      <c r="R54" s="8"/>
      <c r="S54" s="8"/>
      <c r="T54" s="8"/>
      <c r="U54" s="8"/>
    </row>
    <row r="55" spans="1:21" ht="28.5" customHeight="1" x14ac:dyDescent="0.25">
      <c r="A55" s="6"/>
      <c r="B55" s="6"/>
      <c r="C55" s="11"/>
      <c r="D55" s="6"/>
      <c r="E55" s="6"/>
      <c r="F55" s="6"/>
      <c r="G55" s="6"/>
      <c r="H55" s="6"/>
      <c r="I55" s="6"/>
      <c r="J55" s="6"/>
      <c r="K55" s="6"/>
      <c r="L55" s="6"/>
      <c r="M55" s="6"/>
      <c r="N55" s="8"/>
      <c r="O55" s="8"/>
      <c r="P55" s="8"/>
      <c r="Q55" s="8"/>
      <c r="R55" s="8"/>
      <c r="S55" s="8"/>
      <c r="T55" s="8"/>
      <c r="U55" s="8"/>
    </row>
    <row r="56" spans="1:21" ht="28.5" customHeight="1" x14ac:dyDescent="0.25">
      <c r="A56" s="6"/>
      <c r="B56" s="6"/>
      <c r="C56" s="11"/>
      <c r="D56" s="6"/>
      <c r="E56" s="6"/>
      <c r="F56" s="6"/>
      <c r="G56" s="6"/>
      <c r="H56" s="6"/>
      <c r="I56" s="6"/>
      <c r="J56" s="6"/>
      <c r="K56" s="6"/>
      <c r="L56" s="6"/>
      <c r="M56" s="6"/>
      <c r="N56" s="8"/>
      <c r="O56" s="8"/>
      <c r="P56" s="8"/>
      <c r="Q56" s="8"/>
      <c r="R56" s="8"/>
      <c r="S56" s="8"/>
      <c r="T56" s="8"/>
      <c r="U56" s="8"/>
    </row>
    <row r="57" spans="1:21" ht="28.5" customHeight="1" x14ac:dyDescent="0.25">
      <c r="A57" s="6"/>
      <c r="B57" s="6"/>
      <c r="C57" s="11"/>
      <c r="D57" s="6"/>
      <c r="E57" s="6"/>
      <c r="F57" s="6"/>
      <c r="G57" s="6"/>
      <c r="H57" s="6"/>
      <c r="I57" s="6"/>
      <c r="J57" s="6"/>
      <c r="K57" s="6"/>
      <c r="L57" s="6"/>
      <c r="M57" s="6"/>
      <c r="N57" s="8"/>
      <c r="O57" s="8"/>
      <c r="P57" s="8"/>
      <c r="Q57" s="8"/>
      <c r="R57" s="8"/>
      <c r="S57" s="8"/>
      <c r="T57" s="8"/>
      <c r="U57" s="8"/>
    </row>
    <row r="58" spans="1:21" ht="28.5" customHeight="1" x14ac:dyDescent="0.25">
      <c r="A58" s="6"/>
      <c r="B58" s="6"/>
      <c r="C58" s="11"/>
      <c r="D58" s="6"/>
      <c r="E58" s="6"/>
      <c r="F58" s="6"/>
      <c r="G58" s="6"/>
      <c r="H58" s="6"/>
      <c r="I58" s="6"/>
      <c r="J58" s="6"/>
      <c r="K58" s="6"/>
      <c r="L58" s="6"/>
      <c r="M58" s="6"/>
      <c r="N58" s="8"/>
      <c r="O58" s="8"/>
      <c r="P58" s="8"/>
      <c r="Q58" s="8"/>
      <c r="R58" s="8"/>
      <c r="S58" s="8"/>
      <c r="T58" s="8"/>
      <c r="U58" s="8"/>
    </row>
    <row r="59" spans="1:21" ht="28.5" customHeight="1" x14ac:dyDescent="0.25">
      <c r="A59" s="6"/>
      <c r="B59" s="6"/>
      <c r="C59" s="11"/>
      <c r="D59" s="6"/>
      <c r="E59" s="6"/>
      <c r="F59" s="6"/>
      <c r="G59" s="6"/>
      <c r="H59" s="6"/>
      <c r="I59" s="6"/>
      <c r="J59" s="6"/>
      <c r="K59" s="6"/>
      <c r="L59" s="6"/>
      <c r="M59" s="6"/>
      <c r="N59" s="8"/>
      <c r="O59" s="8"/>
      <c r="P59" s="8"/>
      <c r="Q59" s="8"/>
      <c r="R59" s="8"/>
      <c r="S59" s="8"/>
      <c r="T59" s="8"/>
      <c r="U59" s="8"/>
    </row>
    <row r="60" spans="1:21" ht="28.5" customHeight="1" x14ac:dyDescent="0.25">
      <c r="A60" s="6"/>
      <c r="B60" s="6"/>
      <c r="C60" s="11"/>
      <c r="D60" s="6"/>
      <c r="E60" s="6"/>
      <c r="F60" s="6"/>
      <c r="G60" s="6"/>
      <c r="H60" s="6"/>
      <c r="I60" s="6"/>
      <c r="J60" s="6"/>
      <c r="K60" s="6"/>
      <c r="L60" s="6"/>
      <c r="M60" s="6"/>
      <c r="N60" s="8"/>
      <c r="O60" s="8"/>
      <c r="P60" s="8"/>
      <c r="Q60" s="8"/>
      <c r="R60" s="8"/>
      <c r="S60" s="8"/>
      <c r="T60" s="8"/>
      <c r="U60" s="8"/>
    </row>
    <row r="61" spans="1:21" ht="28.5" customHeight="1" x14ac:dyDescent="0.25">
      <c r="A61" s="6"/>
      <c r="B61" s="6"/>
      <c r="C61" s="11"/>
      <c r="D61" s="6"/>
      <c r="E61" s="6"/>
      <c r="F61" s="6"/>
      <c r="G61" s="6"/>
      <c r="H61" s="6"/>
      <c r="I61" s="6"/>
      <c r="J61" s="6"/>
      <c r="K61" s="6"/>
      <c r="L61" s="6"/>
      <c r="M61" s="6"/>
      <c r="N61" s="8"/>
      <c r="O61" s="8"/>
      <c r="P61" s="8"/>
      <c r="Q61" s="8"/>
      <c r="R61" s="8"/>
      <c r="S61" s="8"/>
      <c r="T61" s="8"/>
      <c r="U61" s="8"/>
    </row>
    <row r="62" spans="1:21" ht="28.5" customHeight="1" x14ac:dyDescent="0.25">
      <c r="A62" s="6"/>
      <c r="B62" s="6"/>
      <c r="C62" s="11"/>
      <c r="D62" s="6"/>
      <c r="E62" s="6"/>
      <c r="F62" s="6"/>
      <c r="G62" s="6"/>
      <c r="H62" s="6"/>
      <c r="I62" s="6"/>
      <c r="J62" s="6"/>
      <c r="K62" s="6"/>
      <c r="L62" s="6"/>
      <c r="M62" s="6"/>
      <c r="N62" s="8"/>
      <c r="O62" s="8"/>
      <c r="P62" s="8"/>
      <c r="Q62" s="8"/>
      <c r="R62" s="8"/>
      <c r="S62" s="8"/>
      <c r="T62" s="8"/>
      <c r="U62" s="8"/>
    </row>
    <row r="63" spans="1:21" ht="28.5" customHeight="1" x14ac:dyDescent="0.25">
      <c r="A63" s="6"/>
      <c r="B63" s="6"/>
      <c r="C63" s="11"/>
      <c r="D63" s="6"/>
      <c r="E63" s="6"/>
      <c r="F63" s="6"/>
      <c r="G63" s="6"/>
      <c r="H63" s="6"/>
      <c r="I63" s="6"/>
      <c r="J63" s="6"/>
      <c r="K63" s="6"/>
      <c r="L63" s="6"/>
      <c r="M63" s="6"/>
      <c r="N63" s="8"/>
      <c r="O63" s="8"/>
      <c r="P63" s="8"/>
      <c r="Q63" s="8"/>
      <c r="R63" s="8"/>
      <c r="S63" s="8"/>
      <c r="T63" s="8"/>
      <c r="U63" s="8"/>
    </row>
    <row r="64" spans="1:21" ht="28.5" customHeight="1" x14ac:dyDescent="0.25">
      <c r="A64" s="6"/>
      <c r="B64" s="6"/>
      <c r="C64" s="11"/>
      <c r="D64" s="6"/>
      <c r="E64" s="6"/>
      <c r="F64" s="6"/>
      <c r="G64" s="6"/>
      <c r="H64" s="6"/>
      <c r="I64" s="6"/>
      <c r="J64" s="6"/>
      <c r="K64" s="6"/>
      <c r="L64" s="6"/>
      <c r="M64" s="6"/>
      <c r="N64" s="8"/>
      <c r="O64" s="8"/>
      <c r="P64" s="8"/>
      <c r="Q64" s="8"/>
      <c r="R64" s="8"/>
      <c r="S64" s="8"/>
      <c r="T64" s="8"/>
      <c r="U64" s="8"/>
    </row>
    <row r="65" spans="1:21" ht="28.5" customHeight="1" x14ac:dyDescent="0.25">
      <c r="A65" s="6"/>
      <c r="B65" s="6"/>
      <c r="C65" s="11"/>
      <c r="D65" s="6"/>
      <c r="E65" s="6"/>
      <c r="F65" s="6"/>
      <c r="G65" s="6"/>
      <c r="H65" s="6"/>
      <c r="I65" s="6"/>
      <c r="J65" s="6"/>
      <c r="K65" s="6"/>
      <c r="L65" s="6"/>
      <c r="M65" s="6"/>
      <c r="N65" s="8"/>
      <c r="O65" s="8"/>
      <c r="P65" s="8"/>
      <c r="Q65" s="8"/>
      <c r="R65" s="8"/>
      <c r="S65" s="8"/>
      <c r="T65" s="8"/>
      <c r="U65" s="8"/>
    </row>
    <row r="66" spans="1:21" ht="28.5" customHeight="1" x14ac:dyDescent="0.25">
      <c r="A66" s="6"/>
      <c r="B66" s="6"/>
      <c r="C66" s="11"/>
      <c r="D66" s="6"/>
      <c r="E66" s="6"/>
      <c r="F66" s="6"/>
      <c r="G66" s="6"/>
      <c r="H66" s="6"/>
      <c r="I66" s="6"/>
      <c r="J66" s="6"/>
      <c r="K66" s="6"/>
      <c r="L66" s="6"/>
      <c r="M66" s="6"/>
      <c r="N66" s="8"/>
      <c r="O66" s="8"/>
      <c r="P66" s="8"/>
      <c r="Q66" s="8"/>
      <c r="R66" s="8"/>
      <c r="S66" s="8"/>
      <c r="T66" s="8"/>
      <c r="U66" s="8"/>
    </row>
    <row r="67" spans="1:21" ht="28.5" customHeight="1" x14ac:dyDescent="0.25">
      <c r="A67" s="6"/>
      <c r="B67" s="6"/>
      <c r="C67" s="11"/>
      <c r="D67" s="6"/>
      <c r="E67" s="6"/>
      <c r="F67" s="6"/>
      <c r="G67" s="6"/>
      <c r="H67" s="6"/>
      <c r="I67" s="6"/>
      <c r="J67" s="6"/>
      <c r="K67" s="6"/>
      <c r="L67" s="6"/>
      <c r="M67" s="6"/>
      <c r="N67" s="8"/>
      <c r="O67" s="8"/>
      <c r="P67" s="8"/>
      <c r="Q67" s="8"/>
      <c r="R67" s="8"/>
      <c r="S67" s="8"/>
      <c r="T67" s="8"/>
      <c r="U67" s="8"/>
    </row>
    <row r="68" spans="1:21" ht="28.5" customHeight="1" x14ac:dyDescent="0.25">
      <c r="A68" s="6"/>
      <c r="B68" s="6"/>
      <c r="C68" s="11"/>
      <c r="D68" s="6"/>
      <c r="E68" s="6"/>
      <c r="F68" s="6"/>
      <c r="G68" s="6"/>
      <c r="H68" s="6"/>
      <c r="I68" s="6"/>
      <c r="J68" s="6"/>
      <c r="K68" s="6"/>
      <c r="L68" s="6"/>
      <c r="M68" s="6"/>
      <c r="N68" s="8"/>
      <c r="O68" s="8"/>
      <c r="P68" s="8"/>
      <c r="Q68" s="8"/>
      <c r="R68" s="8"/>
      <c r="S68" s="8"/>
      <c r="T68" s="8"/>
      <c r="U68" s="8"/>
    </row>
    <row r="69" spans="1:21" ht="28.5" customHeight="1" x14ac:dyDescent="0.25">
      <c r="A69" s="6"/>
      <c r="B69" s="6"/>
      <c r="C69" s="11"/>
      <c r="D69" s="6"/>
      <c r="E69" s="6"/>
      <c r="F69" s="6"/>
      <c r="G69" s="6"/>
      <c r="H69" s="6"/>
      <c r="I69" s="6"/>
      <c r="J69" s="6"/>
      <c r="K69" s="6"/>
      <c r="L69" s="6"/>
      <c r="M69" s="6"/>
      <c r="N69" s="8"/>
      <c r="O69" s="8"/>
      <c r="P69" s="8"/>
      <c r="Q69" s="8"/>
      <c r="R69" s="8"/>
      <c r="S69" s="8"/>
      <c r="T69" s="8"/>
      <c r="U69" s="8"/>
    </row>
    <row r="70" spans="1:21" ht="28.5" customHeight="1" x14ac:dyDescent="0.25">
      <c r="A70" s="6"/>
      <c r="B70" s="6"/>
      <c r="C70" s="11"/>
      <c r="D70" s="6"/>
      <c r="E70" s="6"/>
      <c r="F70" s="6"/>
      <c r="G70" s="6"/>
      <c r="H70" s="6"/>
      <c r="I70" s="6"/>
      <c r="J70" s="6"/>
      <c r="K70" s="6"/>
      <c r="L70" s="6"/>
      <c r="M70" s="6"/>
      <c r="N70" s="8"/>
      <c r="O70" s="8"/>
      <c r="P70" s="8"/>
      <c r="Q70" s="8"/>
      <c r="R70" s="8"/>
      <c r="S70" s="8"/>
      <c r="T70" s="8"/>
      <c r="U70" s="8"/>
    </row>
    <row r="71" spans="1:21" ht="28.5" customHeight="1" x14ac:dyDescent="0.25">
      <c r="A71" s="6"/>
      <c r="B71" s="6"/>
      <c r="C71" s="11"/>
      <c r="D71" s="6"/>
      <c r="E71" s="6"/>
      <c r="F71" s="6"/>
      <c r="G71" s="6"/>
      <c r="H71" s="6"/>
      <c r="I71" s="6"/>
      <c r="J71" s="6"/>
      <c r="K71" s="6"/>
      <c r="L71" s="6"/>
      <c r="M71" s="6"/>
      <c r="N71" s="8"/>
      <c r="O71" s="8"/>
      <c r="P71" s="8"/>
      <c r="Q71" s="8"/>
      <c r="R71" s="8"/>
      <c r="S71" s="8"/>
      <c r="T71" s="8"/>
      <c r="U71" s="8"/>
    </row>
    <row r="72" spans="1:21" ht="28.5" customHeight="1" x14ac:dyDescent="0.25">
      <c r="A72" s="6"/>
      <c r="B72" s="6"/>
      <c r="C72" s="11"/>
      <c r="D72" s="6"/>
      <c r="E72" s="6"/>
      <c r="F72" s="6"/>
      <c r="G72" s="6"/>
      <c r="H72" s="6"/>
      <c r="I72" s="6"/>
      <c r="J72" s="6"/>
      <c r="K72" s="6"/>
      <c r="L72" s="6"/>
      <c r="M72" s="6"/>
      <c r="N72" s="8"/>
      <c r="O72" s="8"/>
      <c r="P72" s="8"/>
      <c r="Q72" s="8"/>
      <c r="R72" s="8"/>
      <c r="S72" s="8"/>
      <c r="T72" s="8"/>
      <c r="U72" s="8"/>
    </row>
    <row r="73" spans="1:21" ht="28.5" customHeight="1" x14ac:dyDescent="0.25">
      <c r="A73" s="6"/>
      <c r="B73" s="6"/>
      <c r="C73" s="11"/>
      <c r="D73" s="6"/>
      <c r="E73" s="6"/>
      <c r="F73" s="6"/>
      <c r="G73" s="6"/>
      <c r="H73" s="6"/>
      <c r="I73" s="6"/>
      <c r="J73" s="6"/>
      <c r="K73" s="6"/>
      <c r="L73" s="6"/>
      <c r="M73" s="6"/>
      <c r="N73" s="8"/>
      <c r="O73" s="8"/>
      <c r="P73" s="8"/>
      <c r="Q73" s="8"/>
      <c r="R73" s="8"/>
      <c r="S73" s="8"/>
      <c r="T73" s="8"/>
      <c r="U73" s="8"/>
    </row>
    <row r="74" spans="1:21" ht="28.5" customHeight="1" x14ac:dyDescent="0.25">
      <c r="A74" s="6"/>
      <c r="B74" s="6"/>
      <c r="C74" s="11"/>
      <c r="D74" s="6"/>
      <c r="E74" s="6"/>
      <c r="F74" s="6"/>
      <c r="G74" s="6"/>
      <c r="H74" s="6"/>
      <c r="I74" s="6"/>
      <c r="J74" s="6"/>
      <c r="K74" s="6"/>
      <c r="L74" s="6"/>
      <c r="M74" s="6"/>
      <c r="N74" s="8"/>
      <c r="O74" s="8"/>
      <c r="P74" s="8"/>
      <c r="Q74" s="8"/>
      <c r="R74" s="8"/>
      <c r="S74" s="8"/>
      <c r="T74" s="8"/>
      <c r="U74" s="8"/>
    </row>
    <row r="75" spans="1:21" ht="28.5" customHeight="1" x14ac:dyDescent="0.25">
      <c r="A75" s="6"/>
      <c r="B75" s="6"/>
      <c r="C75" s="11"/>
      <c r="D75" s="6"/>
      <c r="E75" s="6"/>
      <c r="F75" s="6"/>
      <c r="G75" s="6"/>
      <c r="H75" s="6"/>
      <c r="I75" s="6"/>
      <c r="J75" s="6"/>
      <c r="K75" s="6"/>
      <c r="L75" s="6"/>
      <c r="M75" s="6"/>
      <c r="N75" s="8"/>
      <c r="O75" s="8"/>
      <c r="P75" s="8"/>
      <c r="Q75" s="8"/>
      <c r="R75" s="8"/>
      <c r="S75" s="8"/>
      <c r="T75" s="8"/>
      <c r="U75" s="8"/>
    </row>
    <row r="76" spans="1:21" ht="28.5" customHeight="1" x14ac:dyDescent="0.25">
      <c r="A76" s="6"/>
      <c r="B76" s="6"/>
      <c r="C76" s="11"/>
      <c r="D76" s="6"/>
      <c r="E76" s="6"/>
      <c r="F76" s="6"/>
      <c r="G76" s="6"/>
      <c r="H76" s="6"/>
      <c r="I76" s="6"/>
      <c r="J76" s="6"/>
      <c r="K76" s="6"/>
      <c r="L76" s="6"/>
      <c r="M76" s="6"/>
      <c r="N76" s="8"/>
      <c r="O76" s="8"/>
      <c r="P76" s="8"/>
      <c r="Q76" s="8"/>
      <c r="R76" s="8"/>
      <c r="S76" s="8"/>
      <c r="T76" s="8"/>
      <c r="U76" s="8"/>
    </row>
    <row r="77" spans="1:21" ht="28.5" customHeight="1" x14ac:dyDescent="0.25">
      <c r="A77" s="6"/>
      <c r="B77" s="6"/>
      <c r="C77" s="11"/>
      <c r="D77" s="6"/>
      <c r="E77" s="6"/>
      <c r="F77" s="6"/>
      <c r="G77" s="6"/>
      <c r="H77" s="6"/>
      <c r="I77" s="6"/>
      <c r="J77" s="6"/>
      <c r="K77" s="6"/>
      <c r="L77" s="6"/>
      <c r="M77" s="6"/>
      <c r="N77" s="8"/>
      <c r="O77" s="8"/>
      <c r="P77" s="8"/>
      <c r="Q77" s="8"/>
      <c r="R77" s="8"/>
      <c r="S77" s="8"/>
      <c r="T77" s="8"/>
      <c r="U77" s="8"/>
    </row>
    <row r="78" spans="1:21" ht="28.5" customHeight="1" x14ac:dyDescent="0.25">
      <c r="A78" s="6"/>
      <c r="B78" s="6"/>
      <c r="C78" s="11"/>
      <c r="D78" s="6"/>
      <c r="E78" s="6"/>
      <c r="F78" s="6"/>
      <c r="G78" s="6"/>
      <c r="H78" s="6"/>
      <c r="I78" s="6"/>
      <c r="J78" s="6"/>
      <c r="K78" s="6"/>
      <c r="L78" s="6"/>
      <c r="M78" s="6"/>
      <c r="N78" s="8"/>
      <c r="O78" s="8"/>
      <c r="P78" s="8"/>
      <c r="Q78" s="8"/>
      <c r="R78" s="8"/>
      <c r="S78" s="8"/>
      <c r="T78" s="8"/>
      <c r="U78" s="8"/>
    </row>
    <row r="79" spans="1:21" ht="28.5" customHeight="1" x14ac:dyDescent="0.25">
      <c r="C79" s="11"/>
      <c r="D79" s="6"/>
      <c r="E79" s="6"/>
      <c r="F79" s="6"/>
      <c r="G79" s="6"/>
      <c r="H79" s="6"/>
      <c r="I79" s="6"/>
      <c r="J79" s="6"/>
      <c r="K79" s="6"/>
      <c r="L79" s="6"/>
      <c r="M79" s="6"/>
      <c r="N79" s="8"/>
    </row>
    <row r="80" spans="1:21" ht="28.5" customHeight="1" x14ac:dyDescent="0.25">
      <c r="C80" s="11"/>
      <c r="D80" s="6"/>
      <c r="E80" s="6"/>
      <c r="F80" s="6"/>
      <c r="G80" s="6"/>
      <c r="H80" s="6"/>
      <c r="I80" s="6"/>
      <c r="J80" s="6"/>
      <c r="K80" s="6"/>
      <c r="L80" s="6"/>
      <c r="M80" s="6"/>
      <c r="N80" s="8"/>
    </row>
    <row r="81" spans="3:14" ht="28.5" customHeight="1" x14ac:dyDescent="0.25">
      <c r="C81" s="11"/>
      <c r="D81" s="6"/>
      <c r="E81" s="6"/>
      <c r="F81" s="6"/>
      <c r="G81" s="6"/>
      <c r="H81" s="6"/>
      <c r="I81" s="6"/>
      <c r="J81" s="6"/>
      <c r="K81" s="6"/>
      <c r="L81" s="6"/>
      <c r="M81" s="6"/>
      <c r="N81" s="8"/>
    </row>
    <row r="82" spans="3:14" ht="28.5" customHeight="1" x14ac:dyDescent="0.25">
      <c r="C82" s="11"/>
      <c r="D82" s="6"/>
      <c r="E82" s="6"/>
      <c r="F82" s="6"/>
      <c r="G82" s="6"/>
      <c r="H82" s="6"/>
      <c r="I82" s="6"/>
      <c r="J82" s="6"/>
      <c r="K82" s="6"/>
      <c r="L82" s="6"/>
      <c r="M82" s="6"/>
      <c r="N82" s="8"/>
    </row>
  </sheetData>
  <mergeCells count="85">
    <mergeCell ref="A9:A18"/>
    <mergeCell ref="E17:E18"/>
    <mergeCell ref="B13:B14"/>
    <mergeCell ref="C13:C14"/>
    <mergeCell ref="D13:D14"/>
    <mergeCell ref="E13:E14"/>
    <mergeCell ref="C11:C12"/>
    <mergeCell ref="D11:D12"/>
    <mergeCell ref="E11:E12"/>
    <mergeCell ref="C17:C18"/>
    <mergeCell ref="D17:D18"/>
    <mergeCell ref="B9:B12"/>
    <mergeCell ref="C15:C16"/>
    <mergeCell ref="D15:D16"/>
    <mergeCell ref="V27:V28"/>
    <mergeCell ref="U25:U26"/>
    <mergeCell ref="V25:V26"/>
    <mergeCell ref="C27:C28"/>
    <mergeCell ref="U23:U24"/>
    <mergeCell ref="V23:V24"/>
    <mergeCell ref="U27:U28"/>
    <mergeCell ref="D27:D28"/>
    <mergeCell ref="V19:V20"/>
    <mergeCell ref="A29:S29"/>
    <mergeCell ref="A19:A28"/>
    <mergeCell ref="C19:C20"/>
    <mergeCell ref="D25:D26"/>
    <mergeCell ref="E25:E26"/>
    <mergeCell ref="B19:B22"/>
    <mergeCell ref="E19:E20"/>
    <mergeCell ref="D19:D20"/>
    <mergeCell ref="C23:C24"/>
    <mergeCell ref="D23:D24"/>
    <mergeCell ref="E23:E24"/>
    <mergeCell ref="C21:C22"/>
    <mergeCell ref="D21:D22"/>
    <mergeCell ref="E21:E22"/>
    <mergeCell ref="E27:E28"/>
    <mergeCell ref="A7:A8"/>
    <mergeCell ref="B7:B8"/>
    <mergeCell ref="V21:V22"/>
    <mergeCell ref="T9:T12"/>
    <mergeCell ref="T13:T14"/>
    <mergeCell ref="T15:T18"/>
    <mergeCell ref="U21:U22"/>
    <mergeCell ref="V17:V18"/>
    <mergeCell ref="U13:U14"/>
    <mergeCell ref="V13:V14"/>
    <mergeCell ref="U11:U12"/>
    <mergeCell ref="V11:V12"/>
    <mergeCell ref="V15:V16"/>
    <mergeCell ref="U15:U16"/>
    <mergeCell ref="V9:V10"/>
    <mergeCell ref="U19:U20"/>
    <mergeCell ref="B35:H35"/>
    <mergeCell ref="I35:O35"/>
    <mergeCell ref="D3:U3"/>
    <mergeCell ref="A6:V6"/>
    <mergeCell ref="T7:U7"/>
    <mergeCell ref="V7:V8"/>
    <mergeCell ref="A1:C3"/>
    <mergeCell ref="D1:V1"/>
    <mergeCell ref="D2:V2"/>
    <mergeCell ref="C7:C8"/>
    <mergeCell ref="D7:E7"/>
    <mergeCell ref="F7:S7"/>
    <mergeCell ref="A5:C5"/>
    <mergeCell ref="D4:V4"/>
    <mergeCell ref="D5:V5"/>
    <mergeCell ref="A4:C4"/>
    <mergeCell ref="B33:H33"/>
    <mergeCell ref="I33:O33"/>
    <mergeCell ref="B34:H34"/>
    <mergeCell ref="I34:O34"/>
    <mergeCell ref="T19:T22"/>
    <mergeCell ref="C25:C26"/>
    <mergeCell ref="B23:B28"/>
    <mergeCell ref="T23:T28"/>
    <mergeCell ref="U17:U18"/>
    <mergeCell ref="E15:E16"/>
    <mergeCell ref="B15:B18"/>
    <mergeCell ref="C9:C10"/>
    <mergeCell ref="D9:D10"/>
    <mergeCell ref="E9:E10"/>
    <mergeCell ref="U9:U1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5D89-2100-4AA4-AB06-7B7F0A1B5390}">
  <dimension ref="A1:BZ1606"/>
  <sheetViews>
    <sheetView zoomScale="53" zoomScaleNormal="53" workbookViewId="0">
      <selection activeCell="E2" sqref="E2:BV2"/>
    </sheetView>
  </sheetViews>
  <sheetFormatPr baseColWidth="10" defaultRowHeight="15" x14ac:dyDescent="0.25"/>
  <cols>
    <col min="1" max="1" width="6.5703125" customWidth="1"/>
    <col min="2" max="2" width="14.28515625" customWidth="1"/>
    <col min="3" max="3" width="14.42578125" customWidth="1"/>
    <col min="4" max="4" width="18" customWidth="1"/>
    <col min="5" max="5" width="21" customWidth="1"/>
    <col min="6" max="6" width="24.42578125" style="275" customWidth="1"/>
    <col min="7" max="8" width="15.42578125" style="141" customWidth="1"/>
    <col min="9" max="9" width="15.42578125" style="141" hidden="1" customWidth="1"/>
    <col min="10" max="10" width="15.42578125" style="141" customWidth="1"/>
    <col min="11" max="11" width="14" style="141" hidden="1" customWidth="1"/>
    <col min="12" max="12" width="15.42578125" style="141" customWidth="1"/>
    <col min="13" max="13" width="13.5703125" style="141" hidden="1" customWidth="1"/>
    <col min="14" max="14" width="18.42578125" style="141" customWidth="1"/>
    <col min="15" max="15" width="15.42578125" style="141" hidden="1" customWidth="1"/>
    <col min="16" max="16" width="19.42578125" style="141" customWidth="1"/>
    <col min="17" max="17" width="15.42578125" style="141" hidden="1" customWidth="1"/>
    <col min="18" max="18" width="17.85546875" style="141" customWidth="1"/>
    <col min="19" max="19" width="16.7109375" style="141" hidden="1" customWidth="1"/>
    <col min="20" max="20" width="16.7109375" style="141" customWidth="1"/>
    <col min="21" max="21" width="15.42578125" style="141" hidden="1" customWidth="1"/>
    <col min="22" max="22" width="19.85546875" style="141" customWidth="1"/>
    <col min="23" max="23" width="15.42578125" style="141" hidden="1" customWidth="1"/>
    <col min="24" max="24" width="18" style="141" customWidth="1"/>
    <col min="25" max="25" width="15.42578125" style="141" hidden="1" customWidth="1"/>
    <col min="26" max="26" width="20.140625" style="141" customWidth="1"/>
    <col min="27" max="27" width="15.42578125" style="141" hidden="1" customWidth="1"/>
    <col min="28" max="28" width="15.42578125" style="141" customWidth="1"/>
    <col min="29" max="29" width="15.42578125" style="141" hidden="1" customWidth="1"/>
    <col min="30" max="30" width="16.28515625" style="141" customWidth="1"/>
    <col min="31" max="31" width="8.42578125" hidden="1" customWidth="1"/>
    <col min="32" max="33" width="15.42578125" style="141" hidden="1" customWidth="1"/>
    <col min="34" max="34" width="14" style="141" hidden="1" customWidth="1"/>
    <col min="35" max="35" width="15.42578125" style="141" hidden="1" customWidth="1"/>
    <col min="36" max="36" width="13.5703125" style="141" hidden="1" customWidth="1"/>
    <col min="37" max="40" width="15.42578125" style="141" hidden="1" customWidth="1"/>
    <col min="41" max="41" width="14.7109375" style="141" hidden="1" customWidth="1"/>
    <col min="42" max="43" width="16.7109375" style="141" hidden="1" customWidth="1"/>
    <col min="44" max="53" width="15.42578125" style="141" hidden="1" customWidth="1"/>
    <col min="54" max="54" width="16.28515625" style="141" customWidth="1"/>
    <col min="55" max="55" width="43.7109375" customWidth="1"/>
    <col min="56" max="56" width="18.5703125" customWidth="1"/>
    <col min="57" max="57" width="16" customWidth="1"/>
    <col min="59" max="59" width="26.5703125" customWidth="1"/>
    <col min="60" max="60" width="21.42578125" customWidth="1"/>
    <col min="61" max="61" width="13.42578125" customWidth="1"/>
    <col min="62" max="62" width="18.7109375" customWidth="1"/>
    <col min="63" max="64" width="15.42578125" customWidth="1"/>
    <col min="66" max="66" width="13.42578125" customWidth="1"/>
    <col min="68" max="70" width="17.28515625" customWidth="1"/>
    <col min="72" max="72" width="14.7109375" customWidth="1"/>
    <col min="73" max="73" width="21.7109375" customWidth="1"/>
    <col min="74" max="74" width="17.5703125" customWidth="1"/>
  </cols>
  <sheetData>
    <row r="1" spans="1:78" ht="29.25" customHeight="1" x14ac:dyDescent="0.25">
      <c r="A1" s="783"/>
      <c r="B1" s="784"/>
      <c r="C1" s="784"/>
      <c r="D1" s="784"/>
      <c r="E1" s="664" t="s">
        <v>39</v>
      </c>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c r="AW1" s="664"/>
      <c r="AX1" s="664"/>
      <c r="AY1" s="664"/>
      <c r="AZ1" s="664"/>
      <c r="BA1" s="664"/>
      <c r="BB1" s="664"/>
      <c r="BC1" s="664"/>
      <c r="BD1" s="664"/>
      <c r="BE1" s="664"/>
      <c r="BF1" s="664"/>
      <c r="BG1" s="664"/>
      <c r="BH1" s="664"/>
      <c r="BI1" s="664"/>
      <c r="BJ1" s="664"/>
      <c r="BK1" s="664"/>
      <c r="BL1" s="664"/>
      <c r="BM1" s="664"/>
      <c r="BN1" s="664"/>
      <c r="BO1" s="664"/>
      <c r="BP1" s="664"/>
      <c r="BQ1" s="664"/>
      <c r="BR1" s="664"/>
      <c r="BS1" s="664"/>
      <c r="BT1" s="664"/>
      <c r="BU1" s="664"/>
      <c r="BV1" s="664"/>
    </row>
    <row r="2" spans="1:78" ht="38.25" customHeight="1" thickBot="1" x14ac:dyDescent="0.3">
      <c r="A2" s="609"/>
      <c r="B2" s="610"/>
      <c r="C2" s="610"/>
      <c r="D2" s="610"/>
      <c r="E2" s="665" t="s">
        <v>272</v>
      </c>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c r="AW2" s="665"/>
      <c r="AX2" s="665"/>
      <c r="AY2" s="665"/>
      <c r="AZ2" s="665"/>
      <c r="BA2" s="665"/>
      <c r="BB2" s="665"/>
      <c r="BC2" s="665"/>
      <c r="BD2" s="665"/>
      <c r="BE2" s="665"/>
      <c r="BF2" s="665"/>
      <c r="BG2" s="665"/>
      <c r="BH2" s="665"/>
      <c r="BI2" s="665"/>
      <c r="BJ2" s="665"/>
      <c r="BK2" s="665"/>
      <c r="BL2" s="665"/>
      <c r="BM2" s="665"/>
      <c r="BN2" s="665"/>
      <c r="BO2" s="665"/>
      <c r="BP2" s="665"/>
      <c r="BQ2" s="665"/>
      <c r="BR2" s="665"/>
      <c r="BS2" s="665"/>
      <c r="BT2" s="665"/>
      <c r="BU2" s="665"/>
      <c r="BV2" s="665"/>
    </row>
    <row r="3" spans="1:78" ht="57" customHeight="1" thickBot="1" x14ac:dyDescent="0.3">
      <c r="A3" s="609"/>
      <c r="B3" s="610"/>
      <c r="C3" s="610"/>
      <c r="D3" s="610"/>
      <c r="E3" s="785" t="s">
        <v>40</v>
      </c>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6"/>
      <c r="AQ3" s="666"/>
      <c r="AR3" s="666"/>
      <c r="AS3" s="666"/>
      <c r="AT3" s="666"/>
      <c r="AU3" s="666"/>
      <c r="AV3" s="666"/>
      <c r="AW3" s="666"/>
      <c r="AX3" s="666"/>
      <c r="AY3" s="666"/>
      <c r="AZ3" s="666"/>
      <c r="BA3" s="666"/>
      <c r="BB3" s="666"/>
      <c r="BC3" s="786" t="s">
        <v>574</v>
      </c>
      <c r="BD3" s="786"/>
      <c r="BE3" s="786"/>
      <c r="BF3" s="786"/>
      <c r="BG3" s="786"/>
      <c r="BH3" s="786"/>
      <c r="BI3" s="786"/>
      <c r="BJ3" s="786"/>
      <c r="BK3" s="786"/>
      <c r="BL3" s="786"/>
      <c r="BM3" s="786"/>
      <c r="BN3" s="786"/>
      <c r="BO3" s="786"/>
      <c r="BP3" s="786"/>
      <c r="BQ3" s="786"/>
      <c r="BR3" s="786"/>
      <c r="BS3" s="786"/>
      <c r="BT3" s="786"/>
      <c r="BU3" s="786"/>
      <c r="BV3" s="787"/>
    </row>
    <row r="4" spans="1:78" ht="51" customHeight="1" thickBot="1" x14ac:dyDescent="0.3">
      <c r="A4" s="788" t="s">
        <v>0</v>
      </c>
      <c r="B4" s="789"/>
      <c r="C4" s="789"/>
      <c r="D4" s="790"/>
      <c r="E4" s="679" t="s">
        <v>70</v>
      </c>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80"/>
      <c r="AF4" s="680"/>
      <c r="AG4" s="680"/>
      <c r="AH4" s="680"/>
      <c r="AI4" s="680"/>
      <c r="AJ4" s="680"/>
      <c r="AK4" s="680"/>
      <c r="AL4" s="680"/>
      <c r="AM4" s="680"/>
      <c r="AN4" s="680"/>
      <c r="AO4" s="680"/>
      <c r="AP4" s="680"/>
      <c r="AQ4" s="680"/>
      <c r="AR4" s="680"/>
      <c r="AS4" s="680"/>
      <c r="AT4" s="680"/>
      <c r="AU4" s="680"/>
      <c r="AV4" s="680"/>
      <c r="AW4" s="680"/>
      <c r="AX4" s="680"/>
      <c r="AY4" s="680"/>
      <c r="AZ4" s="680"/>
      <c r="BA4" s="680"/>
      <c r="BB4" s="680"/>
      <c r="BC4" s="680"/>
      <c r="BD4" s="680"/>
      <c r="BE4" s="680"/>
      <c r="BF4" s="680"/>
      <c r="BG4" s="680"/>
      <c r="BH4" s="680"/>
      <c r="BI4" s="680"/>
      <c r="BJ4" s="680"/>
      <c r="BK4" s="680"/>
      <c r="BL4" s="680"/>
      <c r="BM4" s="680"/>
      <c r="BN4" s="680"/>
      <c r="BO4" s="680"/>
      <c r="BP4" s="680"/>
      <c r="BQ4" s="680"/>
      <c r="BR4" s="680"/>
      <c r="BS4" s="680"/>
      <c r="BT4" s="680"/>
      <c r="BU4" s="680"/>
      <c r="BV4" s="681"/>
    </row>
    <row r="5" spans="1:78" ht="42" customHeight="1" thickBot="1" x14ac:dyDescent="0.3">
      <c r="A5" s="791" t="s">
        <v>2</v>
      </c>
      <c r="B5" s="792"/>
      <c r="C5" s="792"/>
      <c r="D5" s="793"/>
      <c r="E5" s="669" t="s">
        <v>280</v>
      </c>
      <c r="F5" s="669"/>
      <c r="G5" s="669"/>
      <c r="H5" s="669"/>
      <c r="I5" s="669"/>
      <c r="J5" s="669"/>
      <c r="K5" s="669"/>
      <c r="L5" s="669"/>
      <c r="M5" s="669"/>
      <c r="N5" s="669"/>
      <c r="O5" s="669"/>
      <c r="P5" s="669"/>
      <c r="Q5" s="669"/>
      <c r="R5" s="669"/>
      <c r="S5" s="669"/>
      <c r="T5" s="669"/>
      <c r="U5" s="669"/>
      <c r="V5" s="669"/>
      <c r="W5" s="669"/>
      <c r="X5" s="669"/>
      <c r="Y5" s="669"/>
      <c r="Z5" s="669"/>
      <c r="AA5" s="669"/>
      <c r="AB5" s="669"/>
      <c r="AC5" s="669"/>
      <c r="AD5" s="669"/>
      <c r="AE5" s="670"/>
      <c r="AF5" s="670"/>
      <c r="AG5" s="670"/>
      <c r="AH5" s="670"/>
      <c r="AI5" s="670"/>
      <c r="AJ5" s="670"/>
      <c r="AK5" s="670"/>
      <c r="AL5" s="670"/>
      <c r="AM5" s="670"/>
      <c r="AN5" s="670"/>
      <c r="AO5" s="670"/>
      <c r="AP5" s="670"/>
      <c r="AQ5" s="670"/>
      <c r="AR5" s="670"/>
      <c r="AS5" s="670"/>
      <c r="AT5" s="670"/>
      <c r="AU5" s="670"/>
      <c r="AV5" s="670"/>
      <c r="AW5" s="670"/>
      <c r="AX5" s="670"/>
      <c r="AY5" s="670"/>
      <c r="AZ5" s="670"/>
      <c r="BA5" s="670"/>
      <c r="BB5" s="670"/>
      <c r="BC5" s="670"/>
      <c r="BD5" s="670"/>
      <c r="BE5" s="670"/>
      <c r="BF5" s="670"/>
      <c r="BG5" s="670"/>
      <c r="BH5" s="670"/>
      <c r="BI5" s="670"/>
      <c r="BJ5" s="670"/>
      <c r="BK5" s="670"/>
      <c r="BL5" s="670"/>
      <c r="BM5" s="670"/>
      <c r="BN5" s="670"/>
      <c r="BO5" s="670"/>
      <c r="BP5" s="670"/>
      <c r="BQ5" s="670"/>
      <c r="BR5" s="670"/>
      <c r="BS5" s="670"/>
      <c r="BT5" s="670"/>
      <c r="BU5" s="670"/>
      <c r="BV5" s="671"/>
    </row>
    <row r="6" spans="1:78" ht="38.25" customHeight="1" thickBot="1" x14ac:dyDescent="0.3">
      <c r="A6" s="672" t="s">
        <v>21</v>
      </c>
      <c r="B6" s="673"/>
      <c r="C6" s="673"/>
      <c r="D6" s="674"/>
      <c r="E6" s="675" t="s">
        <v>577</v>
      </c>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6"/>
      <c r="AF6" s="676"/>
      <c r="AG6" s="676"/>
      <c r="AH6" s="676"/>
      <c r="AI6" s="676"/>
      <c r="AJ6" s="676"/>
      <c r="AK6" s="676"/>
      <c r="AL6" s="676"/>
      <c r="AM6" s="676"/>
      <c r="AN6" s="676"/>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7"/>
    </row>
    <row r="7" spans="1:78" ht="30.75" customHeight="1" thickBot="1" x14ac:dyDescent="0.3">
      <c r="A7" s="794"/>
      <c r="B7" s="678"/>
      <c r="C7" s="678"/>
      <c r="D7" s="678"/>
      <c r="E7" s="678"/>
      <c r="F7" s="678"/>
      <c r="G7" s="678"/>
      <c r="H7" s="678"/>
      <c r="I7" s="678"/>
      <c r="J7" s="678"/>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8"/>
      <c r="AX7" s="678"/>
      <c r="AY7" s="678"/>
      <c r="AZ7" s="678"/>
      <c r="BA7" s="678"/>
      <c r="BB7" s="678"/>
      <c r="BC7" s="678"/>
      <c r="BD7" s="678"/>
      <c r="BE7" s="678"/>
      <c r="BF7" s="678"/>
      <c r="BG7" s="678"/>
      <c r="BH7" s="678"/>
      <c r="BI7" s="678"/>
      <c r="BJ7" s="678"/>
      <c r="BK7" s="678"/>
      <c r="BL7" s="678"/>
      <c r="BM7" s="678"/>
      <c r="BN7" s="678"/>
      <c r="BO7" s="678"/>
      <c r="BP7" s="678"/>
      <c r="BQ7" s="678"/>
      <c r="BR7" s="678"/>
      <c r="BS7" s="678"/>
      <c r="BT7" s="678"/>
      <c r="BU7" s="678"/>
      <c r="BV7" s="795"/>
    </row>
    <row r="8" spans="1:78" ht="46.5" customHeight="1" thickBot="1" x14ac:dyDescent="0.3">
      <c r="A8" s="658" t="s">
        <v>93</v>
      </c>
      <c r="B8" s="659"/>
      <c r="C8" s="659"/>
      <c r="D8" s="659"/>
      <c r="E8" s="659"/>
      <c r="F8" s="660"/>
      <c r="G8" s="816" t="s">
        <v>575</v>
      </c>
      <c r="H8" s="817"/>
      <c r="I8" s="817"/>
      <c r="J8" s="817"/>
      <c r="K8" s="817"/>
      <c r="L8" s="817"/>
      <c r="M8" s="817"/>
      <c r="N8" s="817"/>
      <c r="O8" s="817"/>
      <c r="P8" s="817"/>
      <c r="Q8" s="817"/>
      <c r="R8" s="817"/>
      <c r="S8" s="817"/>
      <c r="T8" s="817"/>
      <c r="U8" s="817"/>
      <c r="V8" s="817"/>
      <c r="W8" s="817"/>
      <c r="X8" s="817"/>
      <c r="Y8" s="817"/>
      <c r="Z8" s="817"/>
      <c r="AA8" s="817"/>
      <c r="AB8" s="817"/>
      <c r="AC8" s="817"/>
      <c r="AD8" s="817"/>
      <c r="AE8" s="818"/>
      <c r="AF8" s="819" t="s">
        <v>99</v>
      </c>
      <c r="AG8" s="820"/>
      <c r="AH8" s="820"/>
      <c r="AI8" s="820"/>
      <c r="AJ8" s="820"/>
      <c r="AK8" s="820"/>
      <c r="AL8" s="820"/>
      <c r="AM8" s="820"/>
      <c r="AN8" s="820"/>
      <c r="AO8" s="820"/>
      <c r="AP8" s="820"/>
      <c r="AQ8" s="820"/>
      <c r="AR8" s="820"/>
      <c r="AS8" s="820"/>
      <c r="AT8" s="820"/>
      <c r="AU8" s="820"/>
      <c r="AV8" s="820"/>
      <c r="AW8" s="820"/>
      <c r="AX8" s="820"/>
      <c r="AY8" s="820"/>
      <c r="AZ8" s="820"/>
      <c r="BA8" s="820"/>
      <c r="BB8" s="820"/>
      <c r="BC8" s="821"/>
      <c r="BD8" s="796" t="s">
        <v>100</v>
      </c>
      <c r="BE8" s="529"/>
      <c r="BF8" s="529"/>
      <c r="BG8" s="529"/>
      <c r="BH8" s="529"/>
      <c r="BI8" s="558" t="s">
        <v>106</v>
      </c>
      <c r="BJ8" s="797"/>
      <c r="BK8" s="276"/>
      <c r="BL8" s="667" t="s">
        <v>68</v>
      </c>
      <c r="BM8" s="558"/>
      <c r="BN8" s="558"/>
      <c r="BO8" s="558"/>
      <c r="BP8" s="558"/>
      <c r="BQ8" s="558"/>
      <c r="BR8" s="558"/>
      <c r="BS8" s="558"/>
      <c r="BT8" s="558"/>
      <c r="BU8" s="797"/>
      <c r="BV8" s="574" t="s">
        <v>120</v>
      </c>
      <c r="BW8" s="15"/>
      <c r="BX8" s="15"/>
      <c r="BY8" s="15"/>
      <c r="BZ8" s="15"/>
    </row>
    <row r="9" spans="1:78" ht="67.5" customHeight="1" thickBot="1" x14ac:dyDescent="0.3">
      <c r="A9" s="253" t="s">
        <v>94</v>
      </c>
      <c r="B9" s="254" t="s">
        <v>95</v>
      </c>
      <c r="C9" s="255" t="s">
        <v>96</v>
      </c>
      <c r="D9" s="165" t="s">
        <v>97</v>
      </c>
      <c r="E9" s="219" t="s">
        <v>535</v>
      </c>
      <c r="F9" s="219" t="s">
        <v>98</v>
      </c>
      <c r="G9" s="348" t="s">
        <v>391</v>
      </c>
      <c r="H9" s="178" t="s">
        <v>442</v>
      </c>
      <c r="I9" s="178" t="s">
        <v>541</v>
      </c>
      <c r="J9" s="178" t="s">
        <v>408</v>
      </c>
      <c r="K9" s="178" t="s">
        <v>410</v>
      </c>
      <c r="L9" s="178" t="s">
        <v>410</v>
      </c>
      <c r="M9" s="178" t="s">
        <v>542</v>
      </c>
      <c r="N9" s="178" t="s">
        <v>416</v>
      </c>
      <c r="O9" s="178" t="s">
        <v>543</v>
      </c>
      <c r="P9" s="178" t="s">
        <v>414</v>
      </c>
      <c r="Q9" s="178" t="s">
        <v>544</v>
      </c>
      <c r="R9" s="178" t="s">
        <v>392</v>
      </c>
      <c r="S9" s="178" t="s">
        <v>545</v>
      </c>
      <c r="T9" s="178" t="s">
        <v>394</v>
      </c>
      <c r="U9" s="178" t="s">
        <v>546</v>
      </c>
      <c r="V9" s="178" t="s">
        <v>396</v>
      </c>
      <c r="W9" s="178" t="s">
        <v>547</v>
      </c>
      <c r="X9" s="178" t="s">
        <v>398</v>
      </c>
      <c r="Y9" s="178" t="s">
        <v>548</v>
      </c>
      <c r="Z9" s="178" t="s">
        <v>400</v>
      </c>
      <c r="AA9" s="178" t="s">
        <v>549</v>
      </c>
      <c r="AB9" s="178" t="s">
        <v>402</v>
      </c>
      <c r="AC9" s="178" t="s">
        <v>550</v>
      </c>
      <c r="AD9" s="178" t="s">
        <v>404</v>
      </c>
      <c r="AE9" s="166" t="s">
        <v>66</v>
      </c>
      <c r="AF9" s="178" t="s">
        <v>407</v>
      </c>
      <c r="AG9" s="178" t="s">
        <v>541</v>
      </c>
      <c r="AH9" s="178" t="s">
        <v>409</v>
      </c>
      <c r="AI9" s="178" t="s">
        <v>542</v>
      </c>
      <c r="AJ9" s="178" t="s">
        <v>411</v>
      </c>
      <c r="AK9" s="178" t="s">
        <v>543</v>
      </c>
      <c r="AL9" s="178" t="s">
        <v>413</v>
      </c>
      <c r="AM9" s="178" t="s">
        <v>544</v>
      </c>
      <c r="AN9" s="178" t="s">
        <v>415</v>
      </c>
      <c r="AO9" s="178" t="s">
        <v>545</v>
      </c>
      <c r="AP9" s="178" t="s">
        <v>393</v>
      </c>
      <c r="AQ9" s="178" t="s">
        <v>546</v>
      </c>
      <c r="AR9" s="178" t="s">
        <v>395</v>
      </c>
      <c r="AS9" s="178" t="s">
        <v>547</v>
      </c>
      <c r="AT9" s="178" t="s">
        <v>397</v>
      </c>
      <c r="AU9" s="178" t="s">
        <v>551</v>
      </c>
      <c r="AV9" s="178" t="s">
        <v>399</v>
      </c>
      <c r="AW9" s="178" t="s">
        <v>549</v>
      </c>
      <c r="AX9" s="178" t="s">
        <v>401</v>
      </c>
      <c r="AY9" s="178" t="s">
        <v>550</v>
      </c>
      <c r="AZ9" s="178" t="s">
        <v>403</v>
      </c>
      <c r="BA9" s="178" t="s">
        <v>552</v>
      </c>
      <c r="BB9" s="178" t="s">
        <v>405</v>
      </c>
      <c r="BC9" s="167" t="s">
        <v>67</v>
      </c>
      <c r="BD9" s="168" t="s">
        <v>101</v>
      </c>
      <c r="BE9" s="169" t="s">
        <v>102</v>
      </c>
      <c r="BF9" s="169" t="s">
        <v>103</v>
      </c>
      <c r="BG9" s="169" t="s">
        <v>104</v>
      </c>
      <c r="BH9" s="169" t="s">
        <v>105</v>
      </c>
      <c r="BI9" s="169" t="s">
        <v>107</v>
      </c>
      <c r="BJ9" s="169" t="s">
        <v>108</v>
      </c>
      <c r="BK9" s="170" t="s">
        <v>109</v>
      </c>
      <c r="BL9" s="170" t="s">
        <v>110</v>
      </c>
      <c r="BM9" s="170" t="s">
        <v>111</v>
      </c>
      <c r="BN9" s="170" t="s">
        <v>112</v>
      </c>
      <c r="BO9" s="170" t="s">
        <v>113</v>
      </c>
      <c r="BP9" s="170" t="s">
        <v>114</v>
      </c>
      <c r="BQ9" s="170" t="s">
        <v>115</v>
      </c>
      <c r="BR9" s="170" t="s">
        <v>116</v>
      </c>
      <c r="BS9" s="170" t="s">
        <v>117</v>
      </c>
      <c r="BT9" s="170" t="s">
        <v>118</v>
      </c>
      <c r="BU9" s="171" t="s">
        <v>119</v>
      </c>
      <c r="BV9" s="668"/>
      <c r="BW9" s="15"/>
      <c r="BX9" s="15"/>
      <c r="BY9" s="15"/>
      <c r="BZ9" s="15"/>
    </row>
    <row r="10" spans="1:78" ht="19.350000000000001" customHeight="1" x14ac:dyDescent="0.25">
      <c r="A10" s="682">
        <v>1</v>
      </c>
      <c r="B10" s="682" t="s">
        <v>284</v>
      </c>
      <c r="C10" s="656" t="s">
        <v>301</v>
      </c>
      <c r="D10" s="32" t="s">
        <v>41</v>
      </c>
      <c r="E10" s="822">
        <f>+[2]INVERSIÓN!CJ10</f>
        <v>0</v>
      </c>
      <c r="F10" s="822">
        <f>+E10</f>
        <v>0</v>
      </c>
      <c r="G10" s="822">
        <v>3</v>
      </c>
      <c r="H10" s="822"/>
      <c r="I10" s="822"/>
      <c r="J10" s="822">
        <f>+H10+I10</f>
        <v>0</v>
      </c>
      <c r="K10" s="822"/>
      <c r="L10" s="822">
        <f>+J10+K10</f>
        <v>0</v>
      </c>
      <c r="M10" s="822"/>
      <c r="N10" s="822">
        <f>+L10+M10</f>
        <v>0</v>
      </c>
      <c r="O10" s="822"/>
      <c r="P10" s="822">
        <f>+N10+O10</f>
        <v>0</v>
      </c>
      <c r="Q10" s="822">
        <v>1</v>
      </c>
      <c r="R10" s="822">
        <f>+P10+Q10</f>
        <v>1</v>
      </c>
      <c r="S10" s="822"/>
      <c r="T10" s="822">
        <f>+R10+S10</f>
        <v>1</v>
      </c>
      <c r="U10" s="822"/>
      <c r="V10" s="822">
        <f>+T10+U10</f>
        <v>1</v>
      </c>
      <c r="W10" s="822"/>
      <c r="X10" s="822">
        <f>+V10+W10</f>
        <v>1</v>
      </c>
      <c r="Y10" s="822"/>
      <c r="Z10" s="822">
        <f>+X10+Y10</f>
        <v>1</v>
      </c>
      <c r="AA10" s="822"/>
      <c r="AB10" s="822">
        <f>+Z10+AA10</f>
        <v>1</v>
      </c>
      <c r="AC10" s="822">
        <f>+[2]INVERSIÓN!CC10</f>
        <v>2</v>
      </c>
      <c r="AD10" s="822">
        <f>+AB10+AC10</f>
        <v>3</v>
      </c>
      <c r="AE10" s="823"/>
      <c r="AF10" s="822"/>
      <c r="AG10" s="822">
        <v>0</v>
      </c>
      <c r="AH10" s="822">
        <f>+AF10+AG10</f>
        <v>0</v>
      </c>
      <c r="AI10" s="822">
        <v>0</v>
      </c>
      <c r="AJ10" s="822">
        <f>+AH10+AI10</f>
        <v>0</v>
      </c>
      <c r="AK10" s="822"/>
      <c r="AL10" s="822">
        <f>+AJ10+AK10</f>
        <v>0</v>
      </c>
      <c r="AM10" s="822"/>
      <c r="AN10" s="822">
        <f>+AL10+AM10</f>
        <v>0</v>
      </c>
      <c r="AO10" s="822">
        <v>0</v>
      </c>
      <c r="AP10" s="822">
        <f>+AN10+AO10</f>
        <v>0</v>
      </c>
      <c r="AQ10" s="822">
        <v>0</v>
      </c>
      <c r="AR10" s="822">
        <f>+AP10+AQ10</f>
        <v>0</v>
      </c>
      <c r="AS10" s="822"/>
      <c r="AT10" s="822">
        <f>+AR10+AS10</f>
        <v>0</v>
      </c>
      <c r="AU10" s="822">
        <v>1</v>
      </c>
      <c r="AV10" s="822">
        <f>+AT10+AU10</f>
        <v>1</v>
      </c>
      <c r="AW10" s="822">
        <v>0</v>
      </c>
      <c r="AX10" s="822">
        <f>+AV10+AW10</f>
        <v>1</v>
      </c>
      <c r="AY10" s="822">
        <v>1</v>
      </c>
      <c r="AZ10" s="822">
        <f>+AX10+AY10</f>
        <v>2</v>
      </c>
      <c r="BA10" s="822">
        <v>1</v>
      </c>
      <c r="BB10" s="822">
        <f>+AZ10+BA10</f>
        <v>3</v>
      </c>
      <c r="BC10" s="823" t="s">
        <v>540</v>
      </c>
      <c r="BD10" s="824" t="s">
        <v>298</v>
      </c>
      <c r="BE10" s="824" t="s">
        <v>485</v>
      </c>
      <c r="BF10" s="825" t="s">
        <v>486</v>
      </c>
      <c r="BG10" s="825" t="s">
        <v>484</v>
      </c>
      <c r="BH10" s="825" t="s">
        <v>299</v>
      </c>
      <c r="BI10" s="825" t="s">
        <v>484</v>
      </c>
      <c r="BJ10" s="826" t="s">
        <v>300</v>
      </c>
      <c r="BK10" s="798">
        <v>29917</v>
      </c>
      <c r="BL10" s="825" t="s">
        <v>484</v>
      </c>
      <c r="BM10" s="825" t="s">
        <v>484</v>
      </c>
      <c r="BN10" s="825" t="s">
        <v>484</v>
      </c>
      <c r="BO10" s="825" t="s">
        <v>484</v>
      </c>
      <c r="BP10" s="825" t="s">
        <v>484</v>
      </c>
      <c r="BQ10" s="825" t="s">
        <v>484</v>
      </c>
      <c r="BR10" s="825" t="s">
        <v>484</v>
      </c>
      <c r="BS10" s="825" t="s">
        <v>484</v>
      </c>
      <c r="BT10" s="825" t="s">
        <v>484</v>
      </c>
      <c r="BU10" s="799">
        <v>29917</v>
      </c>
      <c r="BV10" s="825"/>
    </row>
    <row r="11" spans="1:78" ht="19.350000000000001" customHeight="1" x14ac:dyDescent="0.25">
      <c r="A11" s="682"/>
      <c r="B11" s="682"/>
      <c r="C11" s="656"/>
      <c r="D11" s="18" t="s">
        <v>3</v>
      </c>
      <c r="E11" s="35">
        <f>+[2]INVERSIÓN!CJ11</f>
        <v>522313000</v>
      </c>
      <c r="F11" s="35">
        <f t="shared" ref="F11:F54" si="0">+E11</f>
        <v>522313000</v>
      </c>
      <c r="G11" s="827">
        <v>538933433</v>
      </c>
      <c r="H11" s="827">
        <v>478551000</v>
      </c>
      <c r="I11" s="827"/>
      <c r="J11" s="827">
        <f t="shared" ref="J11:X54" si="1">+H11+I11</f>
        <v>478551000</v>
      </c>
      <c r="K11" s="827"/>
      <c r="L11" s="827">
        <f t="shared" si="1"/>
        <v>478551000</v>
      </c>
      <c r="M11" s="827"/>
      <c r="N11" s="35">
        <f t="shared" si="1"/>
        <v>478551000</v>
      </c>
      <c r="O11" s="35"/>
      <c r="P11" s="35">
        <f t="shared" si="1"/>
        <v>478551000</v>
      </c>
      <c r="Q11" s="35"/>
      <c r="R11" s="35">
        <f t="shared" si="1"/>
        <v>478551000</v>
      </c>
      <c r="S11" s="35"/>
      <c r="T11" s="35">
        <f t="shared" si="1"/>
        <v>478551000</v>
      </c>
      <c r="U11" s="35"/>
      <c r="V11" s="35">
        <f t="shared" ref="V11:AD45" si="2">+T11+U11</f>
        <v>478551000</v>
      </c>
      <c r="W11" s="35">
        <v>58376133</v>
      </c>
      <c r="X11" s="35">
        <f t="shared" si="2"/>
        <v>536927133</v>
      </c>
      <c r="Y11" s="35">
        <v>5511100</v>
      </c>
      <c r="Z11" s="35">
        <f t="shared" si="2"/>
        <v>542438233</v>
      </c>
      <c r="AA11" s="35"/>
      <c r="AB11" s="35">
        <f t="shared" si="2"/>
        <v>542438233</v>
      </c>
      <c r="AC11" s="35">
        <f>+[2]INVERSIÓN!CC11</f>
        <v>-3504800</v>
      </c>
      <c r="AD11" s="35">
        <f t="shared" si="2"/>
        <v>538933433</v>
      </c>
      <c r="AE11" s="828"/>
      <c r="AF11" s="827">
        <v>478551000</v>
      </c>
      <c r="AG11" s="827">
        <v>0</v>
      </c>
      <c r="AH11" s="827">
        <f t="shared" ref="AH11:AV54" si="3">+AF11+AG11</f>
        <v>478551000</v>
      </c>
      <c r="AI11" s="827"/>
      <c r="AJ11" s="827">
        <f t="shared" si="3"/>
        <v>478551000</v>
      </c>
      <c r="AK11" s="35"/>
      <c r="AL11" s="35">
        <f t="shared" si="3"/>
        <v>478551000</v>
      </c>
      <c r="AM11" s="35"/>
      <c r="AN11" s="35">
        <f t="shared" si="3"/>
        <v>478551000</v>
      </c>
      <c r="AO11" s="35"/>
      <c r="AP11" s="35">
        <f t="shared" si="3"/>
        <v>478551000</v>
      </c>
      <c r="AQ11" s="35"/>
      <c r="AR11" s="35">
        <f t="shared" si="3"/>
        <v>478551000</v>
      </c>
      <c r="AS11" s="35"/>
      <c r="AT11" s="35">
        <f t="shared" ref="AT11:BB45" si="4">+AR11+AS11</f>
        <v>478551000</v>
      </c>
      <c r="AU11" s="35">
        <v>23720700</v>
      </c>
      <c r="AV11" s="35">
        <f t="shared" si="4"/>
        <v>502271700</v>
      </c>
      <c r="AW11" s="35"/>
      <c r="AX11" s="35">
        <f t="shared" si="4"/>
        <v>502271700</v>
      </c>
      <c r="AY11" s="35">
        <v>13541333</v>
      </c>
      <c r="AZ11" s="35">
        <f t="shared" si="4"/>
        <v>515813033</v>
      </c>
      <c r="BA11" s="35">
        <v>22545134</v>
      </c>
      <c r="BB11" s="35">
        <f t="shared" si="4"/>
        <v>538358167</v>
      </c>
      <c r="BC11" s="828"/>
      <c r="BD11" s="825"/>
      <c r="BE11" s="825"/>
      <c r="BF11" s="825"/>
      <c r="BG11" s="825"/>
      <c r="BH11" s="825"/>
      <c r="BI11" s="825"/>
      <c r="BJ11" s="826"/>
      <c r="BK11" s="798"/>
      <c r="BL11" s="825"/>
      <c r="BM11" s="825"/>
      <c r="BN11" s="825"/>
      <c r="BO11" s="825"/>
      <c r="BP11" s="825"/>
      <c r="BQ11" s="825"/>
      <c r="BR11" s="825"/>
      <c r="BS11" s="825"/>
      <c r="BT11" s="825"/>
      <c r="BU11" s="799"/>
      <c r="BV11" s="825"/>
    </row>
    <row r="12" spans="1:78" ht="19.350000000000001" customHeight="1" x14ac:dyDescent="0.25">
      <c r="A12" s="682"/>
      <c r="B12" s="682"/>
      <c r="C12" s="656"/>
      <c r="D12" s="18" t="s">
        <v>489</v>
      </c>
      <c r="E12" s="35">
        <f>+[2]INVERSIÓN!CJ12</f>
        <v>0</v>
      </c>
      <c r="F12" s="35">
        <f t="shared" si="0"/>
        <v>0</v>
      </c>
      <c r="G12" s="827">
        <v>0</v>
      </c>
      <c r="H12" s="827"/>
      <c r="I12" s="827"/>
      <c r="J12" s="827">
        <f t="shared" si="1"/>
        <v>0</v>
      </c>
      <c r="K12" s="827"/>
      <c r="L12" s="827">
        <f t="shared" si="1"/>
        <v>0</v>
      </c>
      <c r="M12" s="827"/>
      <c r="N12" s="35">
        <f t="shared" si="1"/>
        <v>0</v>
      </c>
      <c r="O12" s="35"/>
      <c r="P12" s="35">
        <f t="shared" si="1"/>
        <v>0</v>
      </c>
      <c r="Q12" s="35"/>
      <c r="R12" s="35">
        <f t="shared" si="1"/>
        <v>0</v>
      </c>
      <c r="S12" s="35"/>
      <c r="T12" s="35">
        <f t="shared" si="1"/>
        <v>0</v>
      </c>
      <c r="U12" s="35"/>
      <c r="V12" s="35">
        <f t="shared" si="2"/>
        <v>0</v>
      </c>
      <c r="W12" s="35"/>
      <c r="X12" s="35">
        <f t="shared" si="2"/>
        <v>0</v>
      </c>
      <c r="Y12" s="35"/>
      <c r="Z12" s="35">
        <f t="shared" si="2"/>
        <v>0</v>
      </c>
      <c r="AA12" s="35"/>
      <c r="AB12" s="35">
        <f t="shared" si="2"/>
        <v>0</v>
      </c>
      <c r="AC12" s="35">
        <f>+[2]INVERSIÓN!CC12</f>
        <v>0</v>
      </c>
      <c r="AD12" s="35">
        <f t="shared" si="2"/>
        <v>0</v>
      </c>
      <c r="AE12" s="828"/>
      <c r="AF12" s="827"/>
      <c r="AG12" s="827"/>
      <c r="AH12" s="827">
        <f t="shared" si="3"/>
        <v>0</v>
      </c>
      <c r="AI12" s="827">
        <v>45186433</v>
      </c>
      <c r="AJ12" s="827">
        <f t="shared" si="3"/>
        <v>45186433</v>
      </c>
      <c r="AK12" s="35">
        <v>42725000</v>
      </c>
      <c r="AL12" s="35">
        <f t="shared" si="3"/>
        <v>87911433</v>
      </c>
      <c r="AM12" s="35">
        <v>50551000</v>
      </c>
      <c r="AN12" s="35">
        <f t="shared" si="3"/>
        <v>138462433</v>
      </c>
      <c r="AO12" s="35">
        <v>46638000</v>
      </c>
      <c r="AP12" s="35">
        <f t="shared" si="3"/>
        <v>185100433</v>
      </c>
      <c r="AQ12" s="35">
        <v>46638000</v>
      </c>
      <c r="AR12" s="35">
        <f t="shared" si="3"/>
        <v>231738433</v>
      </c>
      <c r="AS12" s="35">
        <v>39893000</v>
      </c>
      <c r="AT12" s="35">
        <f t="shared" si="4"/>
        <v>271631433</v>
      </c>
      <c r="AU12" s="35">
        <v>46638000</v>
      </c>
      <c r="AV12" s="35">
        <f t="shared" si="4"/>
        <v>318269433</v>
      </c>
      <c r="AW12" s="35">
        <v>50674733</v>
      </c>
      <c r="AX12" s="35">
        <f t="shared" si="4"/>
        <v>368944166</v>
      </c>
      <c r="AY12" s="35">
        <v>46638000</v>
      </c>
      <c r="AZ12" s="35">
        <f t="shared" si="4"/>
        <v>415582166</v>
      </c>
      <c r="BA12" s="35">
        <v>68283000</v>
      </c>
      <c r="BB12" s="35">
        <f t="shared" si="4"/>
        <v>483865166</v>
      </c>
      <c r="BC12" s="828"/>
      <c r="BD12" s="825"/>
      <c r="BE12" s="825"/>
      <c r="BF12" s="825"/>
      <c r="BG12" s="825"/>
      <c r="BH12" s="825"/>
      <c r="BI12" s="825"/>
      <c r="BJ12" s="826"/>
      <c r="BK12" s="798"/>
      <c r="BL12" s="825"/>
      <c r="BM12" s="825"/>
      <c r="BN12" s="825"/>
      <c r="BO12" s="825"/>
      <c r="BP12" s="825"/>
      <c r="BQ12" s="825"/>
      <c r="BR12" s="825"/>
      <c r="BS12" s="825"/>
      <c r="BT12" s="825"/>
      <c r="BU12" s="799"/>
      <c r="BV12" s="825"/>
    </row>
    <row r="13" spans="1:78" ht="19.350000000000001" customHeight="1" x14ac:dyDescent="0.25">
      <c r="A13" s="682"/>
      <c r="B13" s="682"/>
      <c r="C13" s="656"/>
      <c r="D13" s="19" t="s">
        <v>42</v>
      </c>
      <c r="E13" s="800">
        <f>+[2]INVERSIÓN!CJ13</f>
        <v>0</v>
      </c>
      <c r="F13" s="800">
        <f t="shared" si="0"/>
        <v>0</v>
      </c>
      <c r="G13" s="829">
        <v>0</v>
      </c>
      <c r="H13" s="829"/>
      <c r="I13" s="829"/>
      <c r="J13" s="829">
        <f t="shared" si="1"/>
        <v>0</v>
      </c>
      <c r="K13" s="829"/>
      <c r="L13" s="829">
        <f t="shared" si="1"/>
        <v>0</v>
      </c>
      <c r="M13" s="829"/>
      <c r="N13" s="830">
        <f t="shared" si="1"/>
        <v>0</v>
      </c>
      <c r="O13" s="830"/>
      <c r="P13" s="830">
        <f t="shared" si="1"/>
        <v>0</v>
      </c>
      <c r="Q13" s="830"/>
      <c r="R13" s="830">
        <f t="shared" si="1"/>
        <v>0</v>
      </c>
      <c r="S13" s="830"/>
      <c r="T13" s="830">
        <f t="shared" si="1"/>
        <v>0</v>
      </c>
      <c r="U13" s="830"/>
      <c r="V13" s="830">
        <f t="shared" si="2"/>
        <v>0</v>
      </c>
      <c r="W13" s="830"/>
      <c r="X13" s="830">
        <f t="shared" si="2"/>
        <v>0</v>
      </c>
      <c r="Y13" s="830"/>
      <c r="Z13" s="830">
        <f t="shared" si="2"/>
        <v>0</v>
      </c>
      <c r="AA13" s="830"/>
      <c r="AB13" s="830">
        <f t="shared" si="2"/>
        <v>0</v>
      </c>
      <c r="AC13" s="830">
        <f>+[2]INVERSIÓN!CC13</f>
        <v>0</v>
      </c>
      <c r="AD13" s="830">
        <f t="shared" si="2"/>
        <v>0</v>
      </c>
      <c r="AE13" s="828"/>
      <c r="AF13" s="829"/>
      <c r="AG13" s="829"/>
      <c r="AH13" s="829">
        <f t="shared" si="3"/>
        <v>0</v>
      </c>
      <c r="AI13" s="829"/>
      <c r="AJ13" s="829">
        <f t="shared" si="3"/>
        <v>0</v>
      </c>
      <c r="AK13" s="830"/>
      <c r="AL13" s="830">
        <f t="shared" si="3"/>
        <v>0</v>
      </c>
      <c r="AM13" s="830"/>
      <c r="AN13" s="830">
        <f t="shared" si="3"/>
        <v>0</v>
      </c>
      <c r="AO13" s="830"/>
      <c r="AP13" s="830">
        <f t="shared" si="3"/>
        <v>0</v>
      </c>
      <c r="AQ13" s="830"/>
      <c r="AR13" s="830">
        <f t="shared" si="3"/>
        <v>0</v>
      </c>
      <c r="AS13" s="830"/>
      <c r="AT13" s="830">
        <f t="shared" si="4"/>
        <v>0</v>
      </c>
      <c r="AU13" s="830"/>
      <c r="AV13" s="830">
        <f t="shared" si="4"/>
        <v>0</v>
      </c>
      <c r="AW13" s="830"/>
      <c r="AX13" s="830">
        <f t="shared" si="4"/>
        <v>0</v>
      </c>
      <c r="AY13" s="830"/>
      <c r="AZ13" s="830">
        <f t="shared" si="4"/>
        <v>0</v>
      </c>
      <c r="BA13" s="830"/>
      <c r="BB13" s="830">
        <f t="shared" si="4"/>
        <v>0</v>
      </c>
      <c r="BC13" s="828"/>
      <c r="BD13" s="825"/>
      <c r="BE13" s="825"/>
      <c r="BF13" s="825"/>
      <c r="BG13" s="825"/>
      <c r="BH13" s="825"/>
      <c r="BI13" s="825"/>
      <c r="BJ13" s="826"/>
      <c r="BK13" s="798"/>
      <c r="BL13" s="825"/>
      <c r="BM13" s="825"/>
      <c r="BN13" s="825"/>
      <c r="BO13" s="825"/>
      <c r="BP13" s="825"/>
      <c r="BQ13" s="825"/>
      <c r="BR13" s="825"/>
      <c r="BS13" s="825"/>
      <c r="BT13" s="825"/>
      <c r="BU13" s="799"/>
      <c r="BV13" s="825"/>
    </row>
    <row r="14" spans="1:78" ht="19.350000000000001" customHeight="1" x14ac:dyDescent="0.25">
      <c r="A14" s="682"/>
      <c r="B14" s="682"/>
      <c r="C14" s="656"/>
      <c r="D14" s="18" t="s">
        <v>4</v>
      </c>
      <c r="E14" s="801">
        <f>+[2]INVERSIÓN!CJ14</f>
        <v>0</v>
      </c>
      <c r="F14" s="801">
        <f t="shared" si="0"/>
        <v>0</v>
      </c>
      <c r="G14" s="827">
        <v>7672000</v>
      </c>
      <c r="H14" s="827"/>
      <c r="I14" s="827">
        <v>7672000</v>
      </c>
      <c r="J14" s="827">
        <f t="shared" si="1"/>
        <v>7672000</v>
      </c>
      <c r="K14" s="827"/>
      <c r="L14" s="827">
        <f t="shared" si="1"/>
        <v>7672000</v>
      </c>
      <c r="M14" s="827"/>
      <c r="N14" s="831">
        <f t="shared" si="1"/>
        <v>7672000</v>
      </c>
      <c r="O14" s="831"/>
      <c r="P14" s="831">
        <f t="shared" si="1"/>
        <v>7672000</v>
      </c>
      <c r="Q14" s="831"/>
      <c r="R14" s="831">
        <f t="shared" si="1"/>
        <v>7672000</v>
      </c>
      <c r="S14" s="831"/>
      <c r="T14" s="831">
        <f t="shared" si="1"/>
        <v>7672000</v>
      </c>
      <c r="U14" s="831"/>
      <c r="V14" s="831">
        <f t="shared" si="2"/>
        <v>7672000</v>
      </c>
      <c r="W14" s="831"/>
      <c r="X14" s="831">
        <f t="shared" si="2"/>
        <v>7672000</v>
      </c>
      <c r="Y14" s="831"/>
      <c r="Z14" s="831">
        <f t="shared" si="2"/>
        <v>7672000</v>
      </c>
      <c r="AA14" s="831"/>
      <c r="AB14" s="831">
        <f t="shared" si="2"/>
        <v>7672000</v>
      </c>
      <c r="AC14" s="831">
        <f>+[2]INVERSIÓN!CC14</f>
        <v>0</v>
      </c>
      <c r="AD14" s="831">
        <f t="shared" si="2"/>
        <v>7672000</v>
      </c>
      <c r="AE14" s="828"/>
      <c r="AF14" s="827"/>
      <c r="AG14" s="827">
        <v>0</v>
      </c>
      <c r="AH14" s="827">
        <f t="shared" si="3"/>
        <v>0</v>
      </c>
      <c r="AI14" s="827">
        <v>5114667</v>
      </c>
      <c r="AJ14" s="827">
        <f t="shared" si="3"/>
        <v>5114667</v>
      </c>
      <c r="AK14" s="831"/>
      <c r="AL14" s="831">
        <f t="shared" si="3"/>
        <v>5114667</v>
      </c>
      <c r="AM14" s="831"/>
      <c r="AN14" s="831">
        <f t="shared" si="3"/>
        <v>5114667</v>
      </c>
      <c r="AO14" s="831"/>
      <c r="AP14" s="831">
        <f t="shared" si="3"/>
        <v>5114667</v>
      </c>
      <c r="AQ14" s="831"/>
      <c r="AR14" s="831">
        <f t="shared" si="3"/>
        <v>5114667</v>
      </c>
      <c r="AS14" s="831">
        <v>2557333</v>
      </c>
      <c r="AT14" s="831">
        <f t="shared" si="4"/>
        <v>7672000</v>
      </c>
      <c r="AU14" s="831"/>
      <c r="AV14" s="831">
        <f t="shared" si="4"/>
        <v>7672000</v>
      </c>
      <c r="AW14" s="831"/>
      <c r="AX14" s="831">
        <f t="shared" si="4"/>
        <v>7672000</v>
      </c>
      <c r="AY14" s="831"/>
      <c r="AZ14" s="831">
        <f t="shared" si="4"/>
        <v>7672000</v>
      </c>
      <c r="BA14" s="831"/>
      <c r="BB14" s="831">
        <f t="shared" si="4"/>
        <v>7672000</v>
      </c>
      <c r="BC14" s="828"/>
      <c r="BD14" s="825"/>
      <c r="BE14" s="825"/>
      <c r="BF14" s="825"/>
      <c r="BG14" s="825"/>
      <c r="BH14" s="825"/>
      <c r="BI14" s="825"/>
      <c r="BJ14" s="826"/>
      <c r="BK14" s="798"/>
      <c r="BL14" s="825"/>
      <c r="BM14" s="825"/>
      <c r="BN14" s="825"/>
      <c r="BO14" s="825"/>
      <c r="BP14" s="825"/>
      <c r="BQ14" s="825"/>
      <c r="BR14" s="825"/>
      <c r="BS14" s="825"/>
      <c r="BT14" s="825"/>
      <c r="BU14" s="799"/>
      <c r="BV14" s="825"/>
    </row>
    <row r="15" spans="1:78" ht="19.350000000000001" customHeight="1" thickBot="1" x14ac:dyDescent="0.3">
      <c r="A15" s="682"/>
      <c r="B15" s="682"/>
      <c r="C15" s="656"/>
      <c r="D15" s="19" t="s">
        <v>43</v>
      </c>
      <c r="E15" s="802">
        <f>+[2]INVERSIÓN!CJ15</f>
        <v>0</v>
      </c>
      <c r="F15" s="802">
        <f t="shared" si="0"/>
        <v>0</v>
      </c>
      <c r="G15" s="832">
        <v>3</v>
      </c>
      <c r="H15" s="832">
        <f t="shared" ref="H15:AA15" si="5">+H10</f>
        <v>0</v>
      </c>
      <c r="I15" s="832">
        <f t="shared" si="5"/>
        <v>0</v>
      </c>
      <c r="J15" s="832">
        <f t="shared" si="1"/>
        <v>0</v>
      </c>
      <c r="K15" s="832">
        <f t="shared" si="5"/>
        <v>0</v>
      </c>
      <c r="L15" s="832">
        <f t="shared" si="1"/>
        <v>0</v>
      </c>
      <c r="M15" s="832">
        <f t="shared" si="5"/>
        <v>0</v>
      </c>
      <c r="N15" s="832">
        <f t="shared" si="1"/>
        <v>0</v>
      </c>
      <c r="O15" s="832">
        <f t="shared" si="5"/>
        <v>0</v>
      </c>
      <c r="P15" s="832">
        <f t="shared" si="1"/>
        <v>0</v>
      </c>
      <c r="Q15" s="832">
        <f t="shared" si="5"/>
        <v>1</v>
      </c>
      <c r="R15" s="832">
        <f t="shared" si="1"/>
        <v>1</v>
      </c>
      <c r="S15" s="832">
        <f t="shared" si="5"/>
        <v>0</v>
      </c>
      <c r="T15" s="832">
        <f t="shared" si="1"/>
        <v>1</v>
      </c>
      <c r="U15" s="832">
        <f t="shared" si="5"/>
        <v>0</v>
      </c>
      <c r="V15" s="832">
        <f t="shared" si="2"/>
        <v>1</v>
      </c>
      <c r="W15" s="832">
        <f t="shared" si="5"/>
        <v>0</v>
      </c>
      <c r="X15" s="832">
        <f t="shared" si="2"/>
        <v>1</v>
      </c>
      <c r="Y15" s="832">
        <f t="shared" si="5"/>
        <v>0</v>
      </c>
      <c r="Z15" s="832">
        <f t="shared" si="2"/>
        <v>1</v>
      </c>
      <c r="AA15" s="832">
        <f t="shared" si="5"/>
        <v>0</v>
      </c>
      <c r="AB15" s="832">
        <f t="shared" si="2"/>
        <v>1</v>
      </c>
      <c r="AC15" s="832">
        <f>+[2]INVERSIÓN!CC15</f>
        <v>2</v>
      </c>
      <c r="AD15" s="832">
        <f t="shared" si="2"/>
        <v>3</v>
      </c>
      <c r="AE15" s="828"/>
      <c r="AF15" s="832">
        <v>0</v>
      </c>
      <c r="AG15" s="832">
        <v>0</v>
      </c>
      <c r="AH15" s="832">
        <f t="shared" si="3"/>
        <v>0</v>
      </c>
      <c r="AI15" s="832">
        <v>0</v>
      </c>
      <c r="AJ15" s="832">
        <f t="shared" si="3"/>
        <v>0</v>
      </c>
      <c r="AK15" s="832">
        <v>0</v>
      </c>
      <c r="AL15" s="832">
        <f t="shared" si="3"/>
        <v>0</v>
      </c>
      <c r="AM15" s="832">
        <v>0</v>
      </c>
      <c r="AN15" s="832">
        <f t="shared" si="3"/>
        <v>0</v>
      </c>
      <c r="AO15" s="832">
        <v>0</v>
      </c>
      <c r="AP15" s="832">
        <f t="shared" si="3"/>
        <v>0</v>
      </c>
      <c r="AQ15" s="832">
        <v>0</v>
      </c>
      <c r="AR15" s="832">
        <f t="shared" si="3"/>
        <v>0</v>
      </c>
      <c r="AS15" s="832">
        <v>0</v>
      </c>
      <c r="AT15" s="832">
        <f t="shared" si="4"/>
        <v>0</v>
      </c>
      <c r="AU15" s="832">
        <v>1</v>
      </c>
      <c r="AV15" s="832">
        <f t="shared" si="4"/>
        <v>1</v>
      </c>
      <c r="AW15" s="832">
        <v>0</v>
      </c>
      <c r="AX15" s="832">
        <f t="shared" si="4"/>
        <v>1</v>
      </c>
      <c r="AY15" s="832">
        <v>1</v>
      </c>
      <c r="AZ15" s="832">
        <f t="shared" si="4"/>
        <v>2</v>
      </c>
      <c r="BA15" s="832">
        <v>1</v>
      </c>
      <c r="BB15" s="832">
        <f t="shared" si="4"/>
        <v>3</v>
      </c>
      <c r="BC15" s="828"/>
      <c r="BD15" s="825"/>
      <c r="BE15" s="825"/>
      <c r="BF15" s="825"/>
      <c r="BG15" s="825"/>
      <c r="BH15" s="825"/>
      <c r="BI15" s="825"/>
      <c r="BJ15" s="826"/>
      <c r="BK15" s="798"/>
      <c r="BL15" s="825"/>
      <c r="BM15" s="825"/>
      <c r="BN15" s="825"/>
      <c r="BO15" s="825"/>
      <c r="BP15" s="825"/>
      <c r="BQ15" s="825"/>
      <c r="BR15" s="825"/>
      <c r="BS15" s="825"/>
      <c r="BT15" s="825"/>
      <c r="BU15" s="799"/>
      <c r="BV15" s="825"/>
    </row>
    <row r="16" spans="1:78" s="37" customFormat="1" ht="19.350000000000001" customHeight="1" thickBot="1" x14ac:dyDescent="0.3">
      <c r="A16" s="682"/>
      <c r="B16" s="682"/>
      <c r="C16" s="656"/>
      <c r="D16" s="36" t="s">
        <v>45</v>
      </c>
      <c r="E16" s="833">
        <f>+[2]INVERSIÓN!CJ16</f>
        <v>0</v>
      </c>
      <c r="F16" s="833">
        <f t="shared" si="0"/>
        <v>0</v>
      </c>
      <c r="G16" s="834">
        <v>546605433</v>
      </c>
      <c r="H16" s="834">
        <f t="shared" ref="H16:AA16" si="6">+H11+H14</f>
        <v>478551000</v>
      </c>
      <c r="I16" s="834">
        <f t="shared" si="6"/>
        <v>7672000</v>
      </c>
      <c r="J16" s="834">
        <f t="shared" si="1"/>
        <v>486223000</v>
      </c>
      <c r="K16" s="834">
        <f t="shared" si="6"/>
        <v>0</v>
      </c>
      <c r="L16" s="834">
        <f t="shared" si="1"/>
        <v>486223000</v>
      </c>
      <c r="M16" s="834">
        <f t="shared" si="6"/>
        <v>0</v>
      </c>
      <c r="N16" s="833">
        <f t="shared" si="1"/>
        <v>486223000</v>
      </c>
      <c r="O16" s="833">
        <f t="shared" si="6"/>
        <v>0</v>
      </c>
      <c r="P16" s="833">
        <f t="shared" si="1"/>
        <v>486223000</v>
      </c>
      <c r="Q16" s="833">
        <f t="shared" si="6"/>
        <v>0</v>
      </c>
      <c r="R16" s="833">
        <f t="shared" si="1"/>
        <v>486223000</v>
      </c>
      <c r="S16" s="833">
        <f t="shared" si="6"/>
        <v>0</v>
      </c>
      <c r="T16" s="833">
        <f t="shared" si="1"/>
        <v>486223000</v>
      </c>
      <c r="U16" s="833">
        <f t="shared" si="6"/>
        <v>0</v>
      </c>
      <c r="V16" s="833">
        <f t="shared" si="2"/>
        <v>486223000</v>
      </c>
      <c r="W16" s="833">
        <f t="shared" si="6"/>
        <v>58376133</v>
      </c>
      <c r="X16" s="833">
        <f t="shared" si="2"/>
        <v>544599133</v>
      </c>
      <c r="Y16" s="833">
        <f t="shared" si="6"/>
        <v>5511100</v>
      </c>
      <c r="Z16" s="833">
        <f t="shared" si="2"/>
        <v>550110233</v>
      </c>
      <c r="AA16" s="833">
        <f t="shared" si="6"/>
        <v>0</v>
      </c>
      <c r="AB16" s="833">
        <f t="shared" si="2"/>
        <v>550110233</v>
      </c>
      <c r="AC16" s="833">
        <f>+[2]INVERSIÓN!CC16</f>
        <v>-3504800</v>
      </c>
      <c r="AD16" s="833">
        <f t="shared" si="2"/>
        <v>546605433</v>
      </c>
      <c r="AE16" s="828"/>
      <c r="AF16" s="834">
        <v>478551000</v>
      </c>
      <c r="AG16" s="834">
        <v>0</v>
      </c>
      <c r="AH16" s="834">
        <f t="shared" si="3"/>
        <v>478551000</v>
      </c>
      <c r="AI16" s="834">
        <v>5114667</v>
      </c>
      <c r="AJ16" s="834">
        <f t="shared" si="3"/>
        <v>483665667</v>
      </c>
      <c r="AK16" s="833">
        <v>0</v>
      </c>
      <c r="AL16" s="833">
        <f t="shared" si="3"/>
        <v>483665667</v>
      </c>
      <c r="AM16" s="833">
        <v>0</v>
      </c>
      <c r="AN16" s="833">
        <f t="shared" si="3"/>
        <v>483665667</v>
      </c>
      <c r="AO16" s="833">
        <v>0</v>
      </c>
      <c r="AP16" s="833">
        <f t="shared" si="3"/>
        <v>483665667</v>
      </c>
      <c r="AQ16" s="833">
        <v>0</v>
      </c>
      <c r="AR16" s="833">
        <f t="shared" si="3"/>
        <v>483665667</v>
      </c>
      <c r="AS16" s="833">
        <v>2557333</v>
      </c>
      <c r="AT16" s="833">
        <f t="shared" si="4"/>
        <v>486223000</v>
      </c>
      <c r="AU16" s="833">
        <v>23720700</v>
      </c>
      <c r="AV16" s="833">
        <f t="shared" si="4"/>
        <v>509943700</v>
      </c>
      <c r="AW16" s="833">
        <v>0</v>
      </c>
      <c r="AX16" s="833">
        <f t="shared" si="4"/>
        <v>509943700</v>
      </c>
      <c r="AY16" s="833">
        <v>13541333</v>
      </c>
      <c r="AZ16" s="833">
        <f t="shared" si="4"/>
        <v>523485033</v>
      </c>
      <c r="BA16" s="833">
        <v>22545134</v>
      </c>
      <c r="BB16" s="833">
        <f t="shared" si="4"/>
        <v>546030167</v>
      </c>
      <c r="BC16" s="828"/>
      <c r="BD16" s="825"/>
      <c r="BE16" s="825"/>
      <c r="BF16" s="825"/>
      <c r="BG16" s="825"/>
      <c r="BH16" s="825"/>
      <c r="BI16" s="825"/>
      <c r="BJ16" s="826"/>
      <c r="BK16" s="798"/>
      <c r="BL16" s="825"/>
      <c r="BM16" s="825"/>
      <c r="BN16" s="825"/>
      <c r="BO16" s="825"/>
      <c r="BP16" s="825"/>
      <c r="BQ16" s="825"/>
      <c r="BR16" s="825"/>
      <c r="BS16" s="825"/>
      <c r="BT16" s="825"/>
      <c r="BU16" s="799"/>
      <c r="BV16" s="825"/>
    </row>
    <row r="17" spans="1:74" ht="19.350000000000001" customHeight="1" x14ac:dyDescent="0.25">
      <c r="A17" s="657">
        <v>2</v>
      </c>
      <c r="B17" s="657" t="s">
        <v>424</v>
      </c>
      <c r="C17" s="656" t="s">
        <v>301</v>
      </c>
      <c r="D17" s="19" t="s">
        <v>41</v>
      </c>
      <c r="E17" s="835">
        <f>+[2]INVERSIÓN!CJ17</f>
        <v>1</v>
      </c>
      <c r="F17" s="835">
        <f t="shared" si="0"/>
        <v>1</v>
      </c>
      <c r="G17" s="836"/>
      <c r="H17" s="822"/>
      <c r="I17" s="837"/>
      <c r="J17" s="822">
        <f t="shared" si="1"/>
        <v>0</v>
      </c>
      <c r="K17" s="822"/>
      <c r="L17" s="822">
        <f t="shared" si="1"/>
        <v>0</v>
      </c>
      <c r="M17" s="822"/>
      <c r="N17" s="822">
        <f t="shared" si="1"/>
        <v>0</v>
      </c>
      <c r="O17" s="822"/>
      <c r="P17" s="822">
        <f t="shared" si="1"/>
        <v>0</v>
      </c>
      <c r="Q17" s="822"/>
      <c r="R17" s="822">
        <f t="shared" si="1"/>
        <v>0</v>
      </c>
      <c r="S17" s="822"/>
      <c r="T17" s="822">
        <f t="shared" si="1"/>
        <v>0</v>
      </c>
      <c r="U17" s="822"/>
      <c r="V17" s="822">
        <f t="shared" si="2"/>
        <v>0</v>
      </c>
      <c r="W17" s="822"/>
      <c r="X17" s="822">
        <f t="shared" si="2"/>
        <v>0</v>
      </c>
      <c r="Y17" s="822"/>
      <c r="Z17" s="822">
        <f t="shared" si="2"/>
        <v>0</v>
      </c>
      <c r="AA17" s="822"/>
      <c r="AB17" s="822">
        <f t="shared" si="2"/>
        <v>0</v>
      </c>
      <c r="AC17" s="822">
        <f>+[2]INVERSIÓN!CC17</f>
        <v>0</v>
      </c>
      <c r="AD17" s="822">
        <f t="shared" si="2"/>
        <v>0</v>
      </c>
      <c r="AE17" s="828"/>
      <c r="AF17" s="822"/>
      <c r="AG17" s="822"/>
      <c r="AH17" s="822">
        <f t="shared" si="3"/>
        <v>0</v>
      </c>
      <c r="AI17" s="822"/>
      <c r="AJ17" s="822">
        <f t="shared" si="3"/>
        <v>0</v>
      </c>
      <c r="AK17" s="822"/>
      <c r="AL17" s="822">
        <f t="shared" si="3"/>
        <v>0</v>
      </c>
      <c r="AM17" s="822"/>
      <c r="AN17" s="822">
        <f t="shared" si="3"/>
        <v>0</v>
      </c>
      <c r="AO17" s="822"/>
      <c r="AP17" s="822">
        <f t="shared" si="3"/>
        <v>0</v>
      </c>
      <c r="AQ17" s="822"/>
      <c r="AR17" s="822">
        <f t="shared" si="3"/>
        <v>0</v>
      </c>
      <c r="AS17" s="822"/>
      <c r="AT17" s="822">
        <f t="shared" si="4"/>
        <v>0</v>
      </c>
      <c r="AU17" s="822"/>
      <c r="AV17" s="822">
        <f t="shared" si="4"/>
        <v>0</v>
      </c>
      <c r="AW17" s="822"/>
      <c r="AX17" s="822">
        <f t="shared" si="4"/>
        <v>0</v>
      </c>
      <c r="AY17" s="822"/>
      <c r="AZ17" s="822">
        <f t="shared" si="4"/>
        <v>0</v>
      </c>
      <c r="BA17" s="822"/>
      <c r="BB17" s="822">
        <f t="shared" si="4"/>
        <v>0</v>
      </c>
      <c r="BC17" s="838" t="s">
        <v>562</v>
      </c>
      <c r="BD17" s="825" t="s">
        <v>298</v>
      </c>
      <c r="BE17" s="824" t="s">
        <v>485</v>
      </c>
      <c r="BF17" s="825" t="s">
        <v>486</v>
      </c>
      <c r="BG17" s="825" t="s">
        <v>487</v>
      </c>
      <c r="BH17" s="825" t="s">
        <v>299</v>
      </c>
      <c r="BI17" s="825" t="s">
        <v>484</v>
      </c>
      <c r="BJ17" s="826" t="s">
        <v>300</v>
      </c>
      <c r="BK17" s="798">
        <v>550</v>
      </c>
      <c r="BL17" s="825">
        <v>232</v>
      </c>
      <c r="BM17" s="825">
        <v>213</v>
      </c>
      <c r="BN17" s="825">
        <v>0</v>
      </c>
      <c r="BO17" s="825" t="s">
        <v>484</v>
      </c>
      <c r="BP17" s="825" t="s">
        <v>484</v>
      </c>
      <c r="BQ17" s="825" t="s">
        <v>484</v>
      </c>
      <c r="BR17" s="825" t="s">
        <v>484</v>
      </c>
      <c r="BS17" s="825" t="s">
        <v>484</v>
      </c>
      <c r="BT17" s="825" t="s">
        <v>484</v>
      </c>
      <c r="BU17" s="839">
        <v>188</v>
      </c>
      <c r="BV17" s="826"/>
    </row>
    <row r="18" spans="1:74" s="22" customFormat="1" ht="19.350000000000001" customHeight="1" x14ac:dyDescent="0.25">
      <c r="A18" s="657"/>
      <c r="B18" s="657"/>
      <c r="C18" s="656"/>
      <c r="D18" s="21" t="s">
        <v>3</v>
      </c>
      <c r="E18" s="35">
        <f>+[2]INVERSIÓN!CJ18</f>
        <v>0</v>
      </c>
      <c r="F18" s="35">
        <f t="shared" si="0"/>
        <v>0</v>
      </c>
      <c r="G18" s="827"/>
      <c r="H18" s="827"/>
      <c r="I18" s="827"/>
      <c r="J18" s="827">
        <f t="shared" si="1"/>
        <v>0</v>
      </c>
      <c r="K18" s="827"/>
      <c r="L18" s="827">
        <f t="shared" si="1"/>
        <v>0</v>
      </c>
      <c r="M18" s="827"/>
      <c r="N18" s="35">
        <f t="shared" si="1"/>
        <v>0</v>
      </c>
      <c r="O18" s="35"/>
      <c r="P18" s="35">
        <f t="shared" si="1"/>
        <v>0</v>
      </c>
      <c r="Q18" s="35"/>
      <c r="R18" s="35">
        <f t="shared" si="1"/>
        <v>0</v>
      </c>
      <c r="S18" s="35"/>
      <c r="T18" s="35">
        <f t="shared" si="1"/>
        <v>0</v>
      </c>
      <c r="U18" s="35"/>
      <c r="V18" s="35">
        <f t="shared" si="2"/>
        <v>0</v>
      </c>
      <c r="W18" s="35"/>
      <c r="X18" s="35">
        <f t="shared" si="2"/>
        <v>0</v>
      </c>
      <c r="Y18" s="35"/>
      <c r="Z18" s="35">
        <f t="shared" si="2"/>
        <v>0</v>
      </c>
      <c r="AA18" s="35"/>
      <c r="AB18" s="35">
        <f t="shared" si="2"/>
        <v>0</v>
      </c>
      <c r="AC18" s="35">
        <f>+[2]INVERSIÓN!CC18</f>
        <v>0</v>
      </c>
      <c r="AD18" s="35">
        <f t="shared" si="2"/>
        <v>0</v>
      </c>
      <c r="AE18" s="828"/>
      <c r="AF18" s="827"/>
      <c r="AG18" s="827"/>
      <c r="AH18" s="827">
        <f t="shared" si="3"/>
        <v>0</v>
      </c>
      <c r="AI18" s="827"/>
      <c r="AJ18" s="827">
        <f t="shared" si="3"/>
        <v>0</v>
      </c>
      <c r="AK18" s="35"/>
      <c r="AL18" s="35">
        <f t="shared" si="3"/>
        <v>0</v>
      </c>
      <c r="AM18" s="35"/>
      <c r="AN18" s="35">
        <f t="shared" si="3"/>
        <v>0</v>
      </c>
      <c r="AO18" s="35"/>
      <c r="AP18" s="35">
        <f t="shared" si="3"/>
        <v>0</v>
      </c>
      <c r="AQ18" s="35"/>
      <c r="AR18" s="35">
        <f t="shared" si="3"/>
        <v>0</v>
      </c>
      <c r="AS18" s="35"/>
      <c r="AT18" s="35">
        <f t="shared" si="4"/>
        <v>0</v>
      </c>
      <c r="AU18" s="35"/>
      <c r="AV18" s="35">
        <f t="shared" si="4"/>
        <v>0</v>
      </c>
      <c r="AW18" s="35"/>
      <c r="AX18" s="35">
        <f t="shared" si="4"/>
        <v>0</v>
      </c>
      <c r="AY18" s="35"/>
      <c r="AZ18" s="35">
        <f t="shared" si="4"/>
        <v>0</v>
      </c>
      <c r="BA18" s="35"/>
      <c r="BB18" s="35">
        <f t="shared" si="4"/>
        <v>0</v>
      </c>
      <c r="BC18" s="840"/>
      <c r="BD18" s="825"/>
      <c r="BE18" s="825"/>
      <c r="BF18" s="825"/>
      <c r="BG18" s="825"/>
      <c r="BH18" s="825"/>
      <c r="BI18" s="825"/>
      <c r="BJ18" s="826"/>
      <c r="BK18" s="798"/>
      <c r="BL18" s="825"/>
      <c r="BM18" s="825"/>
      <c r="BN18" s="825"/>
      <c r="BO18" s="825"/>
      <c r="BP18" s="825"/>
      <c r="BQ18" s="825"/>
      <c r="BR18" s="825"/>
      <c r="BS18" s="825"/>
      <c r="BT18" s="825"/>
      <c r="BU18" s="841"/>
      <c r="BV18" s="826"/>
    </row>
    <row r="19" spans="1:74" s="22" customFormat="1" ht="19.350000000000001" customHeight="1" x14ac:dyDescent="0.25">
      <c r="A19" s="657"/>
      <c r="B19" s="657"/>
      <c r="C19" s="656"/>
      <c r="D19" s="21" t="s">
        <v>489</v>
      </c>
      <c r="E19" s="35">
        <f>+[2]INVERSIÓN!CJ19</f>
        <v>0</v>
      </c>
      <c r="F19" s="35">
        <f t="shared" si="0"/>
        <v>0</v>
      </c>
      <c r="G19" s="827"/>
      <c r="H19" s="827"/>
      <c r="I19" s="827"/>
      <c r="J19" s="827">
        <f t="shared" si="1"/>
        <v>0</v>
      </c>
      <c r="K19" s="827"/>
      <c r="L19" s="827">
        <f t="shared" si="1"/>
        <v>0</v>
      </c>
      <c r="M19" s="827"/>
      <c r="N19" s="35">
        <f t="shared" si="1"/>
        <v>0</v>
      </c>
      <c r="O19" s="35"/>
      <c r="P19" s="35">
        <f t="shared" si="1"/>
        <v>0</v>
      </c>
      <c r="Q19" s="35"/>
      <c r="R19" s="35">
        <f t="shared" si="1"/>
        <v>0</v>
      </c>
      <c r="S19" s="35"/>
      <c r="T19" s="35">
        <f t="shared" si="1"/>
        <v>0</v>
      </c>
      <c r="U19" s="35"/>
      <c r="V19" s="35">
        <f t="shared" si="2"/>
        <v>0</v>
      </c>
      <c r="W19" s="35"/>
      <c r="X19" s="35">
        <f t="shared" si="2"/>
        <v>0</v>
      </c>
      <c r="Y19" s="35"/>
      <c r="Z19" s="35">
        <f t="shared" si="2"/>
        <v>0</v>
      </c>
      <c r="AA19" s="35"/>
      <c r="AB19" s="35">
        <f t="shared" si="2"/>
        <v>0</v>
      </c>
      <c r="AC19" s="35">
        <f>+[2]INVERSIÓN!CC19</f>
        <v>0</v>
      </c>
      <c r="AD19" s="35">
        <f t="shared" si="2"/>
        <v>0</v>
      </c>
      <c r="AE19" s="828"/>
      <c r="AF19" s="827"/>
      <c r="AG19" s="827"/>
      <c r="AH19" s="827">
        <f t="shared" si="3"/>
        <v>0</v>
      </c>
      <c r="AI19" s="827"/>
      <c r="AJ19" s="827">
        <f t="shared" si="3"/>
        <v>0</v>
      </c>
      <c r="AK19" s="35"/>
      <c r="AL19" s="35">
        <f t="shared" si="3"/>
        <v>0</v>
      </c>
      <c r="AM19" s="35"/>
      <c r="AN19" s="35">
        <f t="shared" si="3"/>
        <v>0</v>
      </c>
      <c r="AO19" s="35"/>
      <c r="AP19" s="35">
        <f t="shared" si="3"/>
        <v>0</v>
      </c>
      <c r="AQ19" s="35"/>
      <c r="AR19" s="35">
        <f t="shared" si="3"/>
        <v>0</v>
      </c>
      <c r="AS19" s="35"/>
      <c r="AT19" s="35">
        <f t="shared" si="4"/>
        <v>0</v>
      </c>
      <c r="AU19" s="35"/>
      <c r="AV19" s="35">
        <f t="shared" si="4"/>
        <v>0</v>
      </c>
      <c r="AW19" s="35"/>
      <c r="AX19" s="35">
        <f t="shared" si="4"/>
        <v>0</v>
      </c>
      <c r="AY19" s="35"/>
      <c r="AZ19" s="35">
        <f t="shared" si="4"/>
        <v>0</v>
      </c>
      <c r="BA19" s="35"/>
      <c r="BB19" s="35">
        <f t="shared" si="4"/>
        <v>0</v>
      </c>
      <c r="BC19" s="840"/>
      <c r="BD19" s="825"/>
      <c r="BE19" s="825"/>
      <c r="BF19" s="825"/>
      <c r="BG19" s="825"/>
      <c r="BH19" s="825"/>
      <c r="BI19" s="825"/>
      <c r="BJ19" s="826"/>
      <c r="BK19" s="798"/>
      <c r="BL19" s="825"/>
      <c r="BM19" s="825"/>
      <c r="BN19" s="825"/>
      <c r="BO19" s="825"/>
      <c r="BP19" s="825"/>
      <c r="BQ19" s="825"/>
      <c r="BR19" s="825"/>
      <c r="BS19" s="825"/>
      <c r="BT19" s="825"/>
      <c r="BU19" s="841"/>
      <c r="BV19" s="826"/>
    </row>
    <row r="20" spans="1:74" ht="19.350000000000001" customHeight="1" x14ac:dyDescent="0.25">
      <c r="A20" s="657"/>
      <c r="B20" s="657"/>
      <c r="C20" s="656"/>
      <c r="D20" s="19" t="s">
        <v>42</v>
      </c>
      <c r="E20" s="800">
        <f>+[2]INVERSIÓN!CJ20</f>
        <v>0</v>
      </c>
      <c r="F20" s="800">
        <f t="shared" si="0"/>
        <v>0</v>
      </c>
      <c r="G20" s="829"/>
      <c r="H20" s="829"/>
      <c r="I20" s="829"/>
      <c r="J20" s="829">
        <f t="shared" si="1"/>
        <v>0</v>
      </c>
      <c r="K20" s="829"/>
      <c r="L20" s="829">
        <f t="shared" si="1"/>
        <v>0</v>
      </c>
      <c r="M20" s="829"/>
      <c r="N20" s="830">
        <f t="shared" si="1"/>
        <v>0</v>
      </c>
      <c r="O20" s="830"/>
      <c r="P20" s="830">
        <f t="shared" si="1"/>
        <v>0</v>
      </c>
      <c r="Q20" s="830"/>
      <c r="R20" s="830">
        <f t="shared" si="1"/>
        <v>0</v>
      </c>
      <c r="S20" s="830"/>
      <c r="T20" s="830">
        <f t="shared" si="1"/>
        <v>0</v>
      </c>
      <c r="U20" s="830"/>
      <c r="V20" s="830">
        <f t="shared" si="2"/>
        <v>0</v>
      </c>
      <c r="W20" s="830"/>
      <c r="X20" s="830">
        <f t="shared" si="2"/>
        <v>0</v>
      </c>
      <c r="Y20" s="830"/>
      <c r="Z20" s="830">
        <f t="shared" si="2"/>
        <v>0</v>
      </c>
      <c r="AA20" s="830"/>
      <c r="AB20" s="830">
        <f t="shared" si="2"/>
        <v>0</v>
      </c>
      <c r="AC20" s="830">
        <f>+[2]INVERSIÓN!CC20</f>
        <v>0</v>
      </c>
      <c r="AD20" s="830">
        <f t="shared" si="2"/>
        <v>0</v>
      </c>
      <c r="AE20" s="828"/>
      <c r="AF20" s="829"/>
      <c r="AG20" s="829"/>
      <c r="AH20" s="829">
        <f t="shared" si="3"/>
        <v>0</v>
      </c>
      <c r="AI20" s="829"/>
      <c r="AJ20" s="829">
        <f t="shared" si="3"/>
        <v>0</v>
      </c>
      <c r="AK20" s="830"/>
      <c r="AL20" s="830">
        <f t="shared" si="3"/>
        <v>0</v>
      </c>
      <c r="AM20" s="830"/>
      <c r="AN20" s="830">
        <f t="shared" si="3"/>
        <v>0</v>
      </c>
      <c r="AO20" s="830"/>
      <c r="AP20" s="830">
        <f t="shared" si="3"/>
        <v>0</v>
      </c>
      <c r="AQ20" s="830"/>
      <c r="AR20" s="830">
        <f t="shared" si="3"/>
        <v>0</v>
      </c>
      <c r="AS20" s="830"/>
      <c r="AT20" s="830">
        <f t="shared" si="4"/>
        <v>0</v>
      </c>
      <c r="AU20" s="830"/>
      <c r="AV20" s="830">
        <f t="shared" si="4"/>
        <v>0</v>
      </c>
      <c r="AW20" s="830"/>
      <c r="AX20" s="830">
        <f t="shared" si="4"/>
        <v>0</v>
      </c>
      <c r="AY20" s="830"/>
      <c r="AZ20" s="830">
        <f t="shared" si="4"/>
        <v>0</v>
      </c>
      <c r="BA20" s="830"/>
      <c r="BB20" s="830">
        <f t="shared" si="4"/>
        <v>0</v>
      </c>
      <c r="BC20" s="840"/>
      <c r="BD20" s="825"/>
      <c r="BE20" s="825"/>
      <c r="BF20" s="825"/>
      <c r="BG20" s="825"/>
      <c r="BH20" s="825"/>
      <c r="BI20" s="825"/>
      <c r="BJ20" s="826"/>
      <c r="BK20" s="798"/>
      <c r="BL20" s="825"/>
      <c r="BM20" s="825"/>
      <c r="BN20" s="825"/>
      <c r="BO20" s="825"/>
      <c r="BP20" s="825"/>
      <c r="BQ20" s="825"/>
      <c r="BR20" s="825"/>
      <c r="BS20" s="825"/>
      <c r="BT20" s="825"/>
      <c r="BU20" s="841"/>
      <c r="BV20" s="826"/>
    </row>
    <row r="21" spans="1:74" ht="19.350000000000001" customHeight="1" x14ac:dyDescent="0.25">
      <c r="A21" s="657"/>
      <c r="B21" s="657"/>
      <c r="C21" s="656"/>
      <c r="D21" s="18" t="s">
        <v>4</v>
      </c>
      <c r="E21" s="801">
        <f>+[2]INVERSIÓN!CJ21</f>
        <v>0</v>
      </c>
      <c r="F21" s="801">
        <f t="shared" si="0"/>
        <v>0</v>
      </c>
      <c r="G21" s="827"/>
      <c r="H21" s="827"/>
      <c r="I21" s="827"/>
      <c r="J21" s="827">
        <f t="shared" si="1"/>
        <v>0</v>
      </c>
      <c r="K21" s="827"/>
      <c r="L21" s="827">
        <f t="shared" si="1"/>
        <v>0</v>
      </c>
      <c r="M21" s="827"/>
      <c r="N21" s="831">
        <f t="shared" si="1"/>
        <v>0</v>
      </c>
      <c r="O21" s="831"/>
      <c r="P21" s="831">
        <f t="shared" si="1"/>
        <v>0</v>
      </c>
      <c r="Q21" s="831"/>
      <c r="R21" s="831">
        <f t="shared" si="1"/>
        <v>0</v>
      </c>
      <c r="S21" s="831"/>
      <c r="T21" s="831">
        <f t="shared" si="1"/>
        <v>0</v>
      </c>
      <c r="U21" s="831"/>
      <c r="V21" s="831">
        <f t="shared" si="2"/>
        <v>0</v>
      </c>
      <c r="W21" s="831"/>
      <c r="X21" s="831">
        <f t="shared" si="2"/>
        <v>0</v>
      </c>
      <c r="Y21" s="831"/>
      <c r="Z21" s="831">
        <f t="shared" si="2"/>
        <v>0</v>
      </c>
      <c r="AA21" s="831"/>
      <c r="AB21" s="831">
        <f t="shared" si="2"/>
        <v>0</v>
      </c>
      <c r="AC21" s="831">
        <f>+[2]INVERSIÓN!CC21</f>
        <v>0</v>
      </c>
      <c r="AD21" s="831">
        <f t="shared" si="2"/>
        <v>0</v>
      </c>
      <c r="AE21" s="828"/>
      <c r="AF21" s="827"/>
      <c r="AG21" s="827"/>
      <c r="AH21" s="827">
        <f t="shared" si="3"/>
        <v>0</v>
      </c>
      <c r="AI21" s="827"/>
      <c r="AJ21" s="827">
        <f t="shared" si="3"/>
        <v>0</v>
      </c>
      <c r="AK21" s="831"/>
      <c r="AL21" s="831">
        <f t="shared" si="3"/>
        <v>0</v>
      </c>
      <c r="AM21" s="831"/>
      <c r="AN21" s="831">
        <f t="shared" si="3"/>
        <v>0</v>
      </c>
      <c r="AO21" s="831"/>
      <c r="AP21" s="831">
        <f t="shared" si="3"/>
        <v>0</v>
      </c>
      <c r="AQ21" s="831"/>
      <c r="AR21" s="831">
        <f t="shared" si="3"/>
        <v>0</v>
      </c>
      <c r="AS21" s="831"/>
      <c r="AT21" s="831">
        <f t="shared" si="4"/>
        <v>0</v>
      </c>
      <c r="AU21" s="831"/>
      <c r="AV21" s="831">
        <f t="shared" si="4"/>
        <v>0</v>
      </c>
      <c r="AW21" s="831"/>
      <c r="AX21" s="831">
        <f t="shared" si="4"/>
        <v>0</v>
      </c>
      <c r="AY21" s="831"/>
      <c r="AZ21" s="831">
        <f t="shared" si="4"/>
        <v>0</v>
      </c>
      <c r="BA21" s="831"/>
      <c r="BB21" s="831">
        <f t="shared" si="4"/>
        <v>0</v>
      </c>
      <c r="BC21" s="840"/>
      <c r="BD21" s="825"/>
      <c r="BE21" s="825"/>
      <c r="BF21" s="825"/>
      <c r="BG21" s="825"/>
      <c r="BH21" s="825"/>
      <c r="BI21" s="825"/>
      <c r="BJ21" s="826"/>
      <c r="BK21" s="798"/>
      <c r="BL21" s="825"/>
      <c r="BM21" s="825"/>
      <c r="BN21" s="825"/>
      <c r="BO21" s="825"/>
      <c r="BP21" s="825"/>
      <c r="BQ21" s="825"/>
      <c r="BR21" s="825"/>
      <c r="BS21" s="825"/>
      <c r="BT21" s="825"/>
      <c r="BU21" s="841"/>
      <c r="BV21" s="826"/>
    </row>
    <row r="22" spans="1:74" ht="19.350000000000001" customHeight="1" thickBot="1" x14ac:dyDescent="0.3">
      <c r="A22" s="657"/>
      <c r="B22" s="657"/>
      <c r="C22" s="656"/>
      <c r="D22" s="19" t="s">
        <v>43</v>
      </c>
      <c r="E22" s="803">
        <f>+[2]INVERSIÓN!CJ22</f>
        <v>1</v>
      </c>
      <c r="F22" s="803">
        <f t="shared" si="0"/>
        <v>1</v>
      </c>
      <c r="G22" s="832"/>
      <c r="H22" s="832"/>
      <c r="I22" s="832"/>
      <c r="J22" s="832">
        <f t="shared" si="1"/>
        <v>0</v>
      </c>
      <c r="K22" s="832"/>
      <c r="L22" s="832">
        <f t="shared" si="1"/>
        <v>0</v>
      </c>
      <c r="M22" s="832"/>
      <c r="N22" s="832">
        <f t="shared" si="1"/>
        <v>0</v>
      </c>
      <c r="O22" s="832"/>
      <c r="P22" s="832">
        <f t="shared" si="1"/>
        <v>0</v>
      </c>
      <c r="Q22" s="832"/>
      <c r="R22" s="832">
        <f t="shared" si="1"/>
        <v>0</v>
      </c>
      <c r="S22" s="832"/>
      <c r="T22" s="832">
        <f t="shared" si="1"/>
        <v>0</v>
      </c>
      <c r="U22" s="832"/>
      <c r="V22" s="832">
        <f t="shared" si="2"/>
        <v>0</v>
      </c>
      <c r="W22" s="832"/>
      <c r="X22" s="832">
        <f t="shared" si="2"/>
        <v>0</v>
      </c>
      <c r="Y22" s="832"/>
      <c r="Z22" s="832">
        <f t="shared" si="2"/>
        <v>0</v>
      </c>
      <c r="AA22" s="832"/>
      <c r="AB22" s="832">
        <f t="shared" si="2"/>
        <v>0</v>
      </c>
      <c r="AC22" s="832">
        <f>+[2]INVERSIÓN!CC22</f>
        <v>0</v>
      </c>
      <c r="AD22" s="832">
        <f t="shared" si="2"/>
        <v>0</v>
      </c>
      <c r="AE22" s="828"/>
      <c r="AF22" s="832"/>
      <c r="AG22" s="832"/>
      <c r="AH22" s="832">
        <f t="shared" si="3"/>
        <v>0</v>
      </c>
      <c r="AI22" s="832"/>
      <c r="AJ22" s="832">
        <f t="shared" si="3"/>
        <v>0</v>
      </c>
      <c r="AK22" s="832"/>
      <c r="AL22" s="832">
        <f t="shared" si="3"/>
        <v>0</v>
      </c>
      <c r="AM22" s="832"/>
      <c r="AN22" s="832">
        <f t="shared" si="3"/>
        <v>0</v>
      </c>
      <c r="AO22" s="832"/>
      <c r="AP22" s="832">
        <f t="shared" si="3"/>
        <v>0</v>
      </c>
      <c r="AQ22" s="832"/>
      <c r="AR22" s="832">
        <f t="shared" si="3"/>
        <v>0</v>
      </c>
      <c r="AS22" s="832"/>
      <c r="AT22" s="832">
        <f t="shared" si="4"/>
        <v>0</v>
      </c>
      <c r="AU22" s="832"/>
      <c r="AV22" s="832">
        <f t="shared" si="4"/>
        <v>0</v>
      </c>
      <c r="AW22" s="832"/>
      <c r="AX22" s="832">
        <f t="shared" si="4"/>
        <v>0</v>
      </c>
      <c r="AY22" s="832"/>
      <c r="AZ22" s="832">
        <f t="shared" si="4"/>
        <v>0</v>
      </c>
      <c r="BA22" s="832"/>
      <c r="BB22" s="832">
        <f t="shared" si="4"/>
        <v>0</v>
      </c>
      <c r="BC22" s="840"/>
      <c r="BD22" s="825"/>
      <c r="BE22" s="825"/>
      <c r="BF22" s="825"/>
      <c r="BG22" s="825"/>
      <c r="BH22" s="825"/>
      <c r="BI22" s="825"/>
      <c r="BJ22" s="826"/>
      <c r="BK22" s="798"/>
      <c r="BL22" s="825"/>
      <c r="BM22" s="825"/>
      <c r="BN22" s="825"/>
      <c r="BO22" s="825"/>
      <c r="BP22" s="825"/>
      <c r="BQ22" s="825"/>
      <c r="BR22" s="825"/>
      <c r="BS22" s="825"/>
      <c r="BT22" s="825"/>
      <c r="BU22" s="841"/>
      <c r="BV22" s="826"/>
    </row>
    <row r="23" spans="1:74" s="37" customFormat="1" ht="19.350000000000001" customHeight="1" thickBot="1" x14ac:dyDescent="0.3">
      <c r="A23" s="657"/>
      <c r="B23" s="657"/>
      <c r="C23" s="656"/>
      <c r="D23" s="36" t="s">
        <v>45</v>
      </c>
      <c r="E23" s="833">
        <f>+[2]INVERSIÓN!CJ23</f>
        <v>451088500</v>
      </c>
      <c r="F23" s="833">
        <f t="shared" si="0"/>
        <v>451088500</v>
      </c>
      <c r="G23" s="834">
        <v>0</v>
      </c>
      <c r="H23" s="834">
        <f t="shared" ref="H23:U23" si="7">+H18+H21</f>
        <v>0</v>
      </c>
      <c r="I23" s="834">
        <f t="shared" si="7"/>
        <v>0</v>
      </c>
      <c r="J23" s="834">
        <f t="shared" si="1"/>
        <v>0</v>
      </c>
      <c r="K23" s="834">
        <f t="shared" si="7"/>
        <v>0</v>
      </c>
      <c r="L23" s="834">
        <f t="shared" si="1"/>
        <v>0</v>
      </c>
      <c r="M23" s="834">
        <f t="shared" si="7"/>
        <v>0</v>
      </c>
      <c r="N23" s="833">
        <f t="shared" si="1"/>
        <v>0</v>
      </c>
      <c r="O23" s="833">
        <f t="shared" si="7"/>
        <v>0</v>
      </c>
      <c r="P23" s="833">
        <f t="shared" si="1"/>
        <v>0</v>
      </c>
      <c r="Q23" s="833">
        <f t="shared" si="7"/>
        <v>0</v>
      </c>
      <c r="R23" s="833">
        <f t="shared" si="1"/>
        <v>0</v>
      </c>
      <c r="S23" s="833">
        <f t="shared" si="7"/>
        <v>0</v>
      </c>
      <c r="T23" s="833">
        <f t="shared" si="1"/>
        <v>0</v>
      </c>
      <c r="U23" s="833">
        <f t="shared" si="7"/>
        <v>0</v>
      </c>
      <c r="V23" s="833">
        <f t="shared" si="2"/>
        <v>0</v>
      </c>
      <c r="W23" s="833">
        <f t="shared" ref="W23:AA23" si="8">+W18+W21</f>
        <v>0</v>
      </c>
      <c r="X23" s="833">
        <f t="shared" si="2"/>
        <v>0</v>
      </c>
      <c r="Y23" s="833">
        <f t="shared" si="8"/>
        <v>0</v>
      </c>
      <c r="Z23" s="833">
        <f t="shared" si="2"/>
        <v>0</v>
      </c>
      <c r="AA23" s="833">
        <f t="shared" si="8"/>
        <v>0</v>
      </c>
      <c r="AB23" s="833">
        <f t="shared" si="2"/>
        <v>0</v>
      </c>
      <c r="AC23" s="833">
        <f>+[2]INVERSIÓN!CC23</f>
        <v>0</v>
      </c>
      <c r="AD23" s="833">
        <f t="shared" si="2"/>
        <v>0</v>
      </c>
      <c r="AE23" s="828"/>
      <c r="AF23" s="834">
        <v>0</v>
      </c>
      <c r="AG23" s="834">
        <v>0</v>
      </c>
      <c r="AH23" s="834">
        <f t="shared" si="3"/>
        <v>0</v>
      </c>
      <c r="AI23" s="834">
        <v>0</v>
      </c>
      <c r="AJ23" s="834">
        <f t="shared" si="3"/>
        <v>0</v>
      </c>
      <c r="AK23" s="833">
        <v>0</v>
      </c>
      <c r="AL23" s="833">
        <f t="shared" si="3"/>
        <v>0</v>
      </c>
      <c r="AM23" s="833">
        <v>0</v>
      </c>
      <c r="AN23" s="833">
        <f t="shared" si="3"/>
        <v>0</v>
      </c>
      <c r="AO23" s="833">
        <v>0</v>
      </c>
      <c r="AP23" s="833">
        <f t="shared" si="3"/>
        <v>0</v>
      </c>
      <c r="AQ23" s="833">
        <v>0</v>
      </c>
      <c r="AR23" s="833">
        <f t="shared" si="3"/>
        <v>0</v>
      </c>
      <c r="AS23" s="833">
        <v>0</v>
      </c>
      <c r="AT23" s="833">
        <f t="shared" si="4"/>
        <v>0</v>
      </c>
      <c r="AU23" s="833">
        <v>0</v>
      </c>
      <c r="AV23" s="833">
        <f t="shared" si="4"/>
        <v>0</v>
      </c>
      <c r="AW23" s="833">
        <v>0</v>
      </c>
      <c r="AX23" s="833">
        <f t="shared" si="4"/>
        <v>0</v>
      </c>
      <c r="AY23" s="833">
        <v>0</v>
      </c>
      <c r="AZ23" s="833">
        <f t="shared" si="4"/>
        <v>0</v>
      </c>
      <c r="BA23" s="833">
        <v>0</v>
      </c>
      <c r="BB23" s="833">
        <f t="shared" si="4"/>
        <v>0</v>
      </c>
      <c r="BC23" s="840"/>
      <c r="BD23" s="825"/>
      <c r="BE23" s="825"/>
      <c r="BF23" s="825"/>
      <c r="BG23" s="825"/>
      <c r="BH23" s="825"/>
      <c r="BI23" s="825"/>
      <c r="BJ23" s="826"/>
      <c r="BK23" s="798"/>
      <c r="BL23" s="825"/>
      <c r="BM23" s="825"/>
      <c r="BN23" s="825"/>
      <c r="BO23" s="825"/>
      <c r="BP23" s="825"/>
      <c r="BQ23" s="825"/>
      <c r="BR23" s="825"/>
      <c r="BS23" s="825"/>
      <c r="BT23" s="825"/>
      <c r="BU23" s="841"/>
      <c r="BV23" s="826"/>
    </row>
    <row r="24" spans="1:74" ht="19.350000000000001" customHeight="1" x14ac:dyDescent="0.25">
      <c r="A24" s="657">
        <v>2</v>
      </c>
      <c r="B24" s="657" t="s">
        <v>424</v>
      </c>
      <c r="C24" s="656" t="s">
        <v>301</v>
      </c>
      <c r="D24" s="19" t="s">
        <v>41</v>
      </c>
      <c r="E24" s="835">
        <f>+[2]INVERSIÓN!CJ24</f>
        <v>100</v>
      </c>
      <c r="F24" s="835">
        <f t="shared" si="0"/>
        <v>100</v>
      </c>
      <c r="G24" s="842">
        <v>550</v>
      </c>
      <c r="H24" s="822"/>
      <c r="I24" s="822">
        <v>20</v>
      </c>
      <c r="J24" s="822">
        <f t="shared" si="1"/>
        <v>20</v>
      </c>
      <c r="K24" s="822">
        <v>37</v>
      </c>
      <c r="L24" s="822">
        <f t="shared" si="1"/>
        <v>57</v>
      </c>
      <c r="M24" s="822">
        <v>37</v>
      </c>
      <c r="N24" s="822">
        <f t="shared" si="1"/>
        <v>94</v>
      </c>
      <c r="O24" s="822">
        <v>37</v>
      </c>
      <c r="P24" s="822">
        <f t="shared" si="1"/>
        <v>131</v>
      </c>
      <c r="Q24" s="822">
        <v>37</v>
      </c>
      <c r="R24" s="822">
        <f t="shared" si="1"/>
        <v>168</v>
      </c>
      <c r="S24" s="822">
        <v>37</v>
      </c>
      <c r="T24" s="822">
        <f t="shared" si="1"/>
        <v>205</v>
      </c>
      <c r="U24" s="822">
        <v>37</v>
      </c>
      <c r="V24" s="822">
        <f t="shared" si="2"/>
        <v>242</v>
      </c>
      <c r="W24" s="822">
        <v>37</v>
      </c>
      <c r="X24" s="822">
        <f t="shared" si="2"/>
        <v>279</v>
      </c>
      <c r="Y24" s="822">
        <v>37</v>
      </c>
      <c r="Z24" s="822">
        <f t="shared" si="2"/>
        <v>316</v>
      </c>
      <c r="AA24" s="822">
        <v>234</v>
      </c>
      <c r="AB24" s="822">
        <f t="shared" si="2"/>
        <v>550</v>
      </c>
      <c r="AC24" s="822">
        <f>+[2]INVERSIÓN!CC24</f>
        <v>0</v>
      </c>
      <c r="AD24" s="822">
        <f t="shared" si="2"/>
        <v>550</v>
      </c>
      <c r="AE24" s="828"/>
      <c r="AF24" s="822">
        <v>0</v>
      </c>
      <c r="AG24" s="822">
        <v>25</v>
      </c>
      <c r="AH24" s="822">
        <f t="shared" si="3"/>
        <v>25</v>
      </c>
      <c r="AI24" s="822">
        <v>163</v>
      </c>
      <c r="AJ24" s="822">
        <f t="shared" si="3"/>
        <v>188</v>
      </c>
      <c r="AK24" s="822">
        <v>97</v>
      </c>
      <c r="AL24" s="822">
        <f t="shared" si="3"/>
        <v>285</v>
      </c>
      <c r="AM24" s="822">
        <v>110</v>
      </c>
      <c r="AN24" s="822">
        <f t="shared" si="3"/>
        <v>395</v>
      </c>
      <c r="AO24" s="822">
        <v>50</v>
      </c>
      <c r="AP24" s="822">
        <f t="shared" si="3"/>
        <v>445</v>
      </c>
      <c r="AQ24" s="822">
        <v>18</v>
      </c>
      <c r="AR24" s="822">
        <f t="shared" si="3"/>
        <v>463</v>
      </c>
      <c r="AS24" s="822">
        <v>27</v>
      </c>
      <c r="AT24" s="822">
        <f t="shared" si="4"/>
        <v>490</v>
      </c>
      <c r="AU24" s="822">
        <v>48</v>
      </c>
      <c r="AV24" s="822">
        <f t="shared" si="4"/>
        <v>538</v>
      </c>
      <c r="AW24" s="822">
        <v>12</v>
      </c>
      <c r="AX24" s="822">
        <f t="shared" si="4"/>
        <v>550</v>
      </c>
      <c r="AY24" s="822">
        <v>0</v>
      </c>
      <c r="AZ24" s="822">
        <f t="shared" si="4"/>
        <v>550</v>
      </c>
      <c r="BA24" s="822"/>
      <c r="BB24" s="822">
        <f t="shared" si="4"/>
        <v>550</v>
      </c>
      <c r="BC24" s="838" t="str">
        <f>+[2]INVERSIÓN!EW38</f>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
      <c r="BD24" s="825" t="s">
        <v>298</v>
      </c>
      <c r="BE24" s="824" t="s">
        <v>485</v>
      </c>
      <c r="BF24" s="825" t="s">
        <v>486</v>
      </c>
      <c r="BG24" s="825" t="s">
        <v>487</v>
      </c>
      <c r="BH24" s="825" t="s">
        <v>299</v>
      </c>
      <c r="BI24" s="825" t="s">
        <v>484</v>
      </c>
      <c r="BJ24" s="826" t="s">
        <v>300</v>
      </c>
      <c r="BK24" s="798">
        <v>550</v>
      </c>
      <c r="BL24" s="825">
        <v>232</v>
      </c>
      <c r="BM24" s="825">
        <v>213</v>
      </c>
      <c r="BN24" s="825">
        <v>0</v>
      </c>
      <c r="BO24" s="825" t="s">
        <v>484</v>
      </c>
      <c r="BP24" s="825" t="s">
        <v>484</v>
      </c>
      <c r="BQ24" s="825" t="s">
        <v>484</v>
      </c>
      <c r="BR24" s="825" t="s">
        <v>484</v>
      </c>
      <c r="BS24" s="825" t="s">
        <v>484</v>
      </c>
      <c r="BT24" s="825" t="s">
        <v>484</v>
      </c>
      <c r="BU24" s="839">
        <v>188</v>
      </c>
      <c r="BV24" s="826"/>
    </row>
    <row r="25" spans="1:74" s="22" customFormat="1" ht="19.350000000000001" customHeight="1" x14ac:dyDescent="0.25">
      <c r="A25" s="657"/>
      <c r="B25" s="657"/>
      <c r="C25" s="656"/>
      <c r="D25" s="21" t="s">
        <v>3</v>
      </c>
      <c r="E25" s="35">
        <f>+[2]INVERSIÓN!CJ25</f>
        <v>304507000</v>
      </c>
      <c r="F25" s="35">
        <f t="shared" si="0"/>
        <v>304507000</v>
      </c>
      <c r="G25" s="827">
        <v>76069667</v>
      </c>
      <c r="H25" s="827">
        <v>63069667</v>
      </c>
      <c r="I25" s="827"/>
      <c r="J25" s="827">
        <f t="shared" si="1"/>
        <v>63069667</v>
      </c>
      <c r="K25" s="827"/>
      <c r="L25" s="827">
        <f t="shared" si="1"/>
        <v>63069667</v>
      </c>
      <c r="M25" s="827">
        <v>17024000</v>
      </c>
      <c r="N25" s="35">
        <f t="shared" si="1"/>
        <v>80093667</v>
      </c>
      <c r="O25" s="35"/>
      <c r="P25" s="35">
        <f t="shared" si="1"/>
        <v>80093667</v>
      </c>
      <c r="Q25" s="35"/>
      <c r="R25" s="35">
        <f t="shared" si="1"/>
        <v>80093667</v>
      </c>
      <c r="S25" s="35"/>
      <c r="T25" s="35">
        <f t="shared" si="1"/>
        <v>80093667</v>
      </c>
      <c r="U25" s="35"/>
      <c r="V25" s="35">
        <f t="shared" si="2"/>
        <v>80093667</v>
      </c>
      <c r="W25" s="35">
        <v>-2938133</v>
      </c>
      <c r="X25" s="35">
        <f t="shared" si="2"/>
        <v>77155534</v>
      </c>
      <c r="Y25" s="35">
        <v>4333333</v>
      </c>
      <c r="Z25" s="35">
        <f t="shared" si="2"/>
        <v>81488867</v>
      </c>
      <c r="AA25" s="35"/>
      <c r="AB25" s="35">
        <f t="shared" si="2"/>
        <v>81488867</v>
      </c>
      <c r="AC25" s="35">
        <f>+[2]INVERSIÓN!CC25</f>
        <v>-5419200</v>
      </c>
      <c r="AD25" s="35">
        <f t="shared" si="2"/>
        <v>76069667</v>
      </c>
      <c r="AE25" s="828"/>
      <c r="AF25" s="827">
        <v>63069667</v>
      </c>
      <c r="AG25" s="827"/>
      <c r="AH25" s="827">
        <f t="shared" si="3"/>
        <v>63069667</v>
      </c>
      <c r="AI25" s="827"/>
      <c r="AJ25" s="827">
        <f t="shared" si="3"/>
        <v>63069667</v>
      </c>
      <c r="AK25" s="35"/>
      <c r="AL25" s="35">
        <f t="shared" si="3"/>
        <v>63069667</v>
      </c>
      <c r="AM25" s="35"/>
      <c r="AN25" s="35">
        <f t="shared" si="3"/>
        <v>63069667</v>
      </c>
      <c r="AO25" s="35">
        <v>13000000</v>
      </c>
      <c r="AP25" s="35">
        <f t="shared" si="3"/>
        <v>76069667</v>
      </c>
      <c r="AQ25" s="35"/>
      <c r="AR25" s="35">
        <f t="shared" si="3"/>
        <v>76069667</v>
      </c>
      <c r="AS25" s="35"/>
      <c r="AT25" s="35">
        <f t="shared" si="4"/>
        <v>76069667</v>
      </c>
      <c r="AU25" s="35"/>
      <c r="AV25" s="35">
        <f t="shared" si="4"/>
        <v>76069667</v>
      </c>
      <c r="AW25" s="35"/>
      <c r="AX25" s="35">
        <f t="shared" si="4"/>
        <v>76069667</v>
      </c>
      <c r="AY25" s="35"/>
      <c r="AZ25" s="35">
        <f t="shared" si="4"/>
        <v>76069667</v>
      </c>
      <c r="BA25" s="35"/>
      <c r="BB25" s="35">
        <f t="shared" si="4"/>
        <v>76069667</v>
      </c>
      <c r="BC25" s="840"/>
      <c r="BD25" s="825"/>
      <c r="BE25" s="825"/>
      <c r="BF25" s="825"/>
      <c r="BG25" s="825"/>
      <c r="BH25" s="825"/>
      <c r="BI25" s="825"/>
      <c r="BJ25" s="826"/>
      <c r="BK25" s="798"/>
      <c r="BL25" s="825"/>
      <c r="BM25" s="825"/>
      <c r="BN25" s="825"/>
      <c r="BO25" s="825"/>
      <c r="BP25" s="825"/>
      <c r="BQ25" s="825"/>
      <c r="BR25" s="825"/>
      <c r="BS25" s="825"/>
      <c r="BT25" s="825"/>
      <c r="BU25" s="841"/>
      <c r="BV25" s="826"/>
    </row>
    <row r="26" spans="1:74" s="22" customFormat="1" ht="19.350000000000001" customHeight="1" x14ac:dyDescent="0.25">
      <c r="A26" s="657"/>
      <c r="B26" s="657"/>
      <c r="C26" s="656"/>
      <c r="D26" s="21" t="s">
        <v>489</v>
      </c>
      <c r="E26" s="35">
        <f>+[2]INVERSIÓN!CJ26</f>
        <v>0</v>
      </c>
      <c r="F26" s="35">
        <f t="shared" si="0"/>
        <v>0</v>
      </c>
      <c r="G26" s="827">
        <v>0</v>
      </c>
      <c r="H26" s="827"/>
      <c r="I26" s="827"/>
      <c r="J26" s="827">
        <f t="shared" si="1"/>
        <v>0</v>
      </c>
      <c r="K26" s="827"/>
      <c r="L26" s="827">
        <f t="shared" si="1"/>
        <v>0</v>
      </c>
      <c r="M26" s="827"/>
      <c r="N26" s="35">
        <f t="shared" si="1"/>
        <v>0</v>
      </c>
      <c r="O26" s="35"/>
      <c r="P26" s="35">
        <f t="shared" si="1"/>
        <v>0</v>
      </c>
      <c r="Q26" s="35"/>
      <c r="R26" s="35">
        <f t="shared" si="1"/>
        <v>0</v>
      </c>
      <c r="S26" s="35"/>
      <c r="T26" s="35">
        <f t="shared" si="1"/>
        <v>0</v>
      </c>
      <c r="U26" s="35"/>
      <c r="V26" s="35">
        <f t="shared" si="2"/>
        <v>0</v>
      </c>
      <c r="W26" s="35"/>
      <c r="X26" s="35">
        <f t="shared" si="2"/>
        <v>0</v>
      </c>
      <c r="Y26" s="35"/>
      <c r="Z26" s="35">
        <f t="shared" si="2"/>
        <v>0</v>
      </c>
      <c r="AA26" s="35"/>
      <c r="AB26" s="35">
        <f t="shared" si="2"/>
        <v>0</v>
      </c>
      <c r="AC26" s="35">
        <f>+[2]INVERSIÓN!CC26</f>
        <v>0</v>
      </c>
      <c r="AD26" s="35">
        <f t="shared" si="2"/>
        <v>0</v>
      </c>
      <c r="AE26" s="828"/>
      <c r="AF26" s="827"/>
      <c r="AG26" s="827"/>
      <c r="AH26" s="827">
        <f t="shared" si="3"/>
        <v>0</v>
      </c>
      <c r="AI26" s="827"/>
      <c r="AJ26" s="827">
        <f t="shared" si="3"/>
        <v>0</v>
      </c>
      <c r="AK26" s="35"/>
      <c r="AL26" s="35">
        <f t="shared" si="3"/>
        <v>0</v>
      </c>
      <c r="AM26" s="35"/>
      <c r="AN26" s="35">
        <f t="shared" si="3"/>
        <v>0</v>
      </c>
      <c r="AO26" s="35">
        <v>2183500</v>
      </c>
      <c r="AP26" s="35">
        <f t="shared" si="3"/>
        <v>2183500</v>
      </c>
      <c r="AQ26" s="35">
        <v>2911333</v>
      </c>
      <c r="AR26" s="35">
        <f t="shared" si="3"/>
        <v>5094833</v>
      </c>
      <c r="AS26" s="35"/>
      <c r="AT26" s="35">
        <f t="shared" si="4"/>
        <v>5094833</v>
      </c>
      <c r="AU26" s="35">
        <v>4677124</v>
      </c>
      <c r="AV26" s="35">
        <f t="shared" si="4"/>
        <v>9771957</v>
      </c>
      <c r="AW26" s="35">
        <v>6191813</v>
      </c>
      <c r="AX26" s="35">
        <f t="shared" si="4"/>
        <v>15963770</v>
      </c>
      <c r="AY26" s="35">
        <v>4760435</v>
      </c>
      <c r="AZ26" s="35">
        <f t="shared" si="4"/>
        <v>20724205</v>
      </c>
      <c r="BA26" s="35">
        <v>16242620</v>
      </c>
      <c r="BB26" s="35">
        <f t="shared" si="4"/>
        <v>36966825</v>
      </c>
      <c r="BC26" s="840"/>
      <c r="BD26" s="825"/>
      <c r="BE26" s="825"/>
      <c r="BF26" s="825"/>
      <c r="BG26" s="825"/>
      <c r="BH26" s="825"/>
      <c r="BI26" s="825"/>
      <c r="BJ26" s="826"/>
      <c r="BK26" s="798"/>
      <c r="BL26" s="825"/>
      <c r="BM26" s="825"/>
      <c r="BN26" s="825"/>
      <c r="BO26" s="825"/>
      <c r="BP26" s="825"/>
      <c r="BQ26" s="825"/>
      <c r="BR26" s="825"/>
      <c r="BS26" s="825"/>
      <c r="BT26" s="825"/>
      <c r="BU26" s="841"/>
      <c r="BV26" s="826"/>
    </row>
    <row r="27" spans="1:74" ht="19.350000000000001" customHeight="1" x14ac:dyDescent="0.25">
      <c r="A27" s="657"/>
      <c r="B27" s="657"/>
      <c r="C27" s="656"/>
      <c r="D27" s="19" t="s">
        <v>42</v>
      </c>
      <c r="E27" s="800">
        <f>+[2]INVERSIÓN!CJ27</f>
        <v>0</v>
      </c>
      <c r="F27" s="800">
        <f t="shared" si="0"/>
        <v>0</v>
      </c>
      <c r="G27" s="829">
        <v>0</v>
      </c>
      <c r="H27" s="829">
        <v>0</v>
      </c>
      <c r="I27" s="829">
        <v>0</v>
      </c>
      <c r="J27" s="829">
        <f t="shared" si="1"/>
        <v>0</v>
      </c>
      <c r="K27" s="829">
        <v>0</v>
      </c>
      <c r="L27" s="829">
        <f t="shared" si="1"/>
        <v>0</v>
      </c>
      <c r="M27" s="829">
        <v>0</v>
      </c>
      <c r="N27" s="830">
        <f t="shared" si="1"/>
        <v>0</v>
      </c>
      <c r="O27" s="830">
        <v>0</v>
      </c>
      <c r="P27" s="830">
        <f t="shared" si="1"/>
        <v>0</v>
      </c>
      <c r="Q27" s="830">
        <v>0</v>
      </c>
      <c r="R27" s="830">
        <f t="shared" si="1"/>
        <v>0</v>
      </c>
      <c r="S27" s="830">
        <v>0</v>
      </c>
      <c r="T27" s="830">
        <f t="shared" si="1"/>
        <v>0</v>
      </c>
      <c r="U27" s="830">
        <v>0</v>
      </c>
      <c r="V27" s="830">
        <f t="shared" si="2"/>
        <v>0</v>
      </c>
      <c r="W27" s="830">
        <v>0</v>
      </c>
      <c r="X27" s="830">
        <f t="shared" si="2"/>
        <v>0</v>
      </c>
      <c r="Y27" s="830">
        <v>0</v>
      </c>
      <c r="Z27" s="830">
        <f t="shared" si="2"/>
        <v>0</v>
      </c>
      <c r="AA27" s="830">
        <v>0</v>
      </c>
      <c r="AB27" s="830">
        <f t="shared" si="2"/>
        <v>0</v>
      </c>
      <c r="AC27" s="830">
        <f>+[2]INVERSIÓN!CC27</f>
        <v>0</v>
      </c>
      <c r="AD27" s="830">
        <f t="shared" si="2"/>
        <v>0</v>
      </c>
      <c r="AE27" s="828"/>
      <c r="AF27" s="829">
        <v>0</v>
      </c>
      <c r="AG27" s="829">
        <v>0</v>
      </c>
      <c r="AH27" s="829">
        <f t="shared" si="3"/>
        <v>0</v>
      </c>
      <c r="AI27" s="829">
        <v>0</v>
      </c>
      <c r="AJ27" s="829">
        <f t="shared" si="3"/>
        <v>0</v>
      </c>
      <c r="AK27" s="830">
        <v>0</v>
      </c>
      <c r="AL27" s="830">
        <f t="shared" si="3"/>
        <v>0</v>
      </c>
      <c r="AM27" s="830">
        <v>0</v>
      </c>
      <c r="AN27" s="830">
        <f t="shared" si="3"/>
        <v>0</v>
      </c>
      <c r="AO27" s="830">
        <v>0</v>
      </c>
      <c r="AP27" s="830">
        <f t="shared" si="3"/>
        <v>0</v>
      </c>
      <c r="AQ27" s="830">
        <v>0</v>
      </c>
      <c r="AR27" s="830">
        <f t="shared" si="3"/>
        <v>0</v>
      </c>
      <c r="AS27" s="830">
        <v>0</v>
      </c>
      <c r="AT27" s="830">
        <f t="shared" si="4"/>
        <v>0</v>
      </c>
      <c r="AU27" s="830">
        <v>0</v>
      </c>
      <c r="AV27" s="830">
        <f t="shared" si="4"/>
        <v>0</v>
      </c>
      <c r="AW27" s="830">
        <v>0</v>
      </c>
      <c r="AX27" s="830">
        <f t="shared" si="4"/>
        <v>0</v>
      </c>
      <c r="AY27" s="830">
        <v>0</v>
      </c>
      <c r="AZ27" s="830">
        <f t="shared" si="4"/>
        <v>0</v>
      </c>
      <c r="BA27" s="830">
        <v>0</v>
      </c>
      <c r="BB27" s="830">
        <f t="shared" si="4"/>
        <v>0</v>
      </c>
      <c r="BC27" s="840"/>
      <c r="BD27" s="825"/>
      <c r="BE27" s="825"/>
      <c r="BF27" s="825"/>
      <c r="BG27" s="825"/>
      <c r="BH27" s="825"/>
      <c r="BI27" s="825"/>
      <c r="BJ27" s="826"/>
      <c r="BK27" s="798"/>
      <c r="BL27" s="825"/>
      <c r="BM27" s="825"/>
      <c r="BN27" s="825"/>
      <c r="BO27" s="825"/>
      <c r="BP27" s="825"/>
      <c r="BQ27" s="825"/>
      <c r="BR27" s="825"/>
      <c r="BS27" s="825"/>
      <c r="BT27" s="825"/>
      <c r="BU27" s="841"/>
      <c r="BV27" s="826"/>
    </row>
    <row r="28" spans="1:74" ht="19.350000000000001" customHeight="1" x14ac:dyDescent="0.25">
      <c r="A28" s="657"/>
      <c r="B28" s="657"/>
      <c r="C28" s="656"/>
      <c r="D28" s="18" t="s">
        <v>4</v>
      </c>
      <c r="E28" s="801">
        <f>+[2]INVERSIÓN!CJ28</f>
        <v>0</v>
      </c>
      <c r="F28" s="801">
        <f t="shared" si="0"/>
        <v>0</v>
      </c>
      <c r="G28" s="827">
        <v>19174354.949999999</v>
      </c>
      <c r="H28" s="827">
        <v>2032061.25</v>
      </c>
      <c r="I28" s="827"/>
      <c r="J28" s="827">
        <f t="shared" si="1"/>
        <v>2032061.25</v>
      </c>
      <c r="K28" s="827"/>
      <c r="L28" s="827">
        <f t="shared" si="1"/>
        <v>2032061.25</v>
      </c>
      <c r="M28" s="827">
        <f>17010728.7+131565</f>
        <v>17142293.699999999</v>
      </c>
      <c r="N28" s="831">
        <f t="shared" si="1"/>
        <v>19174354.949999999</v>
      </c>
      <c r="O28" s="831"/>
      <c r="P28" s="831">
        <f t="shared" si="1"/>
        <v>19174354.949999999</v>
      </c>
      <c r="Q28" s="831"/>
      <c r="R28" s="831">
        <f t="shared" si="1"/>
        <v>19174354.949999999</v>
      </c>
      <c r="S28" s="831"/>
      <c r="T28" s="831">
        <f t="shared" si="1"/>
        <v>19174354.949999999</v>
      </c>
      <c r="U28" s="831"/>
      <c r="V28" s="831">
        <f t="shared" si="2"/>
        <v>19174354.949999999</v>
      </c>
      <c r="W28" s="831"/>
      <c r="X28" s="831">
        <f t="shared" si="2"/>
        <v>19174354.949999999</v>
      </c>
      <c r="Y28" s="831"/>
      <c r="Z28" s="831">
        <f t="shared" si="2"/>
        <v>19174354.949999999</v>
      </c>
      <c r="AA28" s="831"/>
      <c r="AB28" s="831">
        <f t="shared" si="2"/>
        <v>19174354.949999999</v>
      </c>
      <c r="AC28" s="831">
        <f>+[2]INVERSIÓN!CC28</f>
        <v>0</v>
      </c>
      <c r="AD28" s="831">
        <f t="shared" si="2"/>
        <v>19174354.949999999</v>
      </c>
      <c r="AE28" s="828"/>
      <c r="AF28" s="827">
        <v>2046101</v>
      </c>
      <c r="AG28" s="827">
        <v>0</v>
      </c>
      <c r="AH28" s="827">
        <f t="shared" si="3"/>
        <v>2046101</v>
      </c>
      <c r="AI28" s="827">
        <v>391560</v>
      </c>
      <c r="AJ28" s="827">
        <f t="shared" si="3"/>
        <v>2437661</v>
      </c>
      <c r="AK28" s="831">
        <v>452015</v>
      </c>
      <c r="AL28" s="831">
        <f t="shared" si="3"/>
        <v>2889676</v>
      </c>
      <c r="AM28" s="831">
        <v>15481532</v>
      </c>
      <c r="AN28" s="831">
        <f t="shared" si="3"/>
        <v>18371208</v>
      </c>
      <c r="AO28" s="831">
        <v>803147</v>
      </c>
      <c r="AP28" s="831">
        <f t="shared" si="3"/>
        <v>19174355</v>
      </c>
      <c r="AQ28" s="831"/>
      <c r="AR28" s="831">
        <f t="shared" si="3"/>
        <v>19174355</v>
      </c>
      <c r="AS28" s="831"/>
      <c r="AT28" s="831">
        <f t="shared" si="4"/>
        <v>19174355</v>
      </c>
      <c r="AU28" s="831"/>
      <c r="AV28" s="831">
        <f t="shared" si="4"/>
        <v>19174355</v>
      </c>
      <c r="AW28" s="831"/>
      <c r="AX28" s="831">
        <f t="shared" si="4"/>
        <v>19174355</v>
      </c>
      <c r="AY28" s="831"/>
      <c r="AZ28" s="831">
        <f t="shared" si="4"/>
        <v>19174355</v>
      </c>
      <c r="BA28" s="831"/>
      <c r="BB28" s="831">
        <f t="shared" si="4"/>
        <v>19174355</v>
      </c>
      <c r="BC28" s="840"/>
      <c r="BD28" s="825"/>
      <c r="BE28" s="825"/>
      <c r="BF28" s="825"/>
      <c r="BG28" s="825"/>
      <c r="BH28" s="825"/>
      <c r="BI28" s="825"/>
      <c r="BJ28" s="826"/>
      <c r="BK28" s="798"/>
      <c r="BL28" s="825"/>
      <c r="BM28" s="825"/>
      <c r="BN28" s="825"/>
      <c r="BO28" s="825"/>
      <c r="BP28" s="825"/>
      <c r="BQ28" s="825"/>
      <c r="BR28" s="825"/>
      <c r="BS28" s="825"/>
      <c r="BT28" s="825"/>
      <c r="BU28" s="841"/>
      <c r="BV28" s="826"/>
    </row>
    <row r="29" spans="1:74" ht="19.350000000000001" customHeight="1" thickBot="1" x14ac:dyDescent="0.3">
      <c r="A29" s="657"/>
      <c r="B29" s="657"/>
      <c r="C29" s="656"/>
      <c r="D29" s="19" t="s">
        <v>43</v>
      </c>
      <c r="E29" s="803">
        <f>+[2]INVERSIÓN!CJ29</f>
        <v>100</v>
      </c>
      <c r="F29" s="803">
        <f t="shared" si="0"/>
        <v>100</v>
      </c>
      <c r="G29" s="804">
        <v>550</v>
      </c>
      <c r="H29" s="804">
        <f t="shared" ref="H29:AA29" si="9">+H24</f>
        <v>0</v>
      </c>
      <c r="I29" s="804">
        <f t="shared" si="9"/>
        <v>20</v>
      </c>
      <c r="J29" s="804">
        <f t="shared" si="1"/>
        <v>20</v>
      </c>
      <c r="K29" s="804">
        <f t="shared" si="9"/>
        <v>37</v>
      </c>
      <c r="L29" s="804">
        <f t="shared" si="1"/>
        <v>57</v>
      </c>
      <c r="M29" s="804">
        <f t="shared" si="9"/>
        <v>37</v>
      </c>
      <c r="N29" s="804">
        <f t="shared" si="1"/>
        <v>94</v>
      </c>
      <c r="O29" s="804">
        <f t="shared" si="9"/>
        <v>37</v>
      </c>
      <c r="P29" s="804">
        <f t="shared" si="1"/>
        <v>131</v>
      </c>
      <c r="Q29" s="804">
        <f t="shared" si="9"/>
        <v>37</v>
      </c>
      <c r="R29" s="804">
        <f t="shared" si="1"/>
        <v>168</v>
      </c>
      <c r="S29" s="804">
        <f t="shared" si="9"/>
        <v>37</v>
      </c>
      <c r="T29" s="804">
        <f t="shared" si="1"/>
        <v>205</v>
      </c>
      <c r="U29" s="804">
        <f t="shared" si="9"/>
        <v>37</v>
      </c>
      <c r="V29" s="804">
        <f t="shared" si="2"/>
        <v>242</v>
      </c>
      <c r="W29" s="804">
        <f t="shared" si="9"/>
        <v>37</v>
      </c>
      <c r="X29" s="804">
        <f t="shared" si="2"/>
        <v>279</v>
      </c>
      <c r="Y29" s="804">
        <f t="shared" si="9"/>
        <v>37</v>
      </c>
      <c r="Z29" s="804">
        <f t="shared" si="2"/>
        <v>316</v>
      </c>
      <c r="AA29" s="804">
        <f t="shared" si="9"/>
        <v>234</v>
      </c>
      <c r="AB29" s="804">
        <f t="shared" si="2"/>
        <v>550</v>
      </c>
      <c r="AC29" s="804">
        <f>+[2]INVERSIÓN!CC29</f>
        <v>0</v>
      </c>
      <c r="AD29" s="832">
        <f t="shared" si="2"/>
        <v>550</v>
      </c>
      <c r="AE29" s="828"/>
      <c r="AF29" s="804">
        <v>0</v>
      </c>
      <c r="AG29" s="804">
        <v>25</v>
      </c>
      <c r="AH29" s="804">
        <f t="shared" si="3"/>
        <v>25</v>
      </c>
      <c r="AI29" s="804">
        <v>163</v>
      </c>
      <c r="AJ29" s="804">
        <f t="shared" si="3"/>
        <v>188</v>
      </c>
      <c r="AK29" s="804">
        <v>97</v>
      </c>
      <c r="AL29" s="804">
        <f t="shared" si="3"/>
        <v>285</v>
      </c>
      <c r="AM29" s="804">
        <v>110</v>
      </c>
      <c r="AN29" s="804">
        <f t="shared" si="3"/>
        <v>395</v>
      </c>
      <c r="AO29" s="804">
        <v>50</v>
      </c>
      <c r="AP29" s="804">
        <f t="shared" si="3"/>
        <v>445</v>
      </c>
      <c r="AQ29" s="804">
        <v>18</v>
      </c>
      <c r="AR29" s="804">
        <f t="shared" si="3"/>
        <v>463</v>
      </c>
      <c r="AS29" s="804">
        <v>27</v>
      </c>
      <c r="AT29" s="804">
        <f t="shared" si="4"/>
        <v>490</v>
      </c>
      <c r="AU29" s="804">
        <v>48</v>
      </c>
      <c r="AV29" s="804">
        <f t="shared" si="4"/>
        <v>538</v>
      </c>
      <c r="AW29" s="804">
        <v>12</v>
      </c>
      <c r="AX29" s="804">
        <f t="shared" si="4"/>
        <v>550</v>
      </c>
      <c r="AY29" s="804">
        <v>0</v>
      </c>
      <c r="AZ29" s="804">
        <f t="shared" si="4"/>
        <v>550</v>
      </c>
      <c r="BA29" s="804">
        <v>0</v>
      </c>
      <c r="BB29" s="832">
        <f t="shared" si="4"/>
        <v>550</v>
      </c>
      <c r="BC29" s="840"/>
      <c r="BD29" s="825"/>
      <c r="BE29" s="825"/>
      <c r="BF29" s="825"/>
      <c r="BG29" s="825"/>
      <c r="BH29" s="825"/>
      <c r="BI29" s="825"/>
      <c r="BJ29" s="826"/>
      <c r="BK29" s="798"/>
      <c r="BL29" s="825"/>
      <c r="BM29" s="825"/>
      <c r="BN29" s="825"/>
      <c r="BO29" s="825"/>
      <c r="BP29" s="825"/>
      <c r="BQ29" s="825"/>
      <c r="BR29" s="825"/>
      <c r="BS29" s="825"/>
      <c r="BT29" s="825"/>
      <c r="BU29" s="841"/>
      <c r="BV29" s="826"/>
    </row>
    <row r="30" spans="1:74" s="37" customFormat="1" ht="19.350000000000001" customHeight="1" thickBot="1" x14ac:dyDescent="0.3">
      <c r="A30" s="657"/>
      <c r="B30" s="657"/>
      <c r="C30" s="656"/>
      <c r="D30" s="36" t="s">
        <v>45</v>
      </c>
      <c r="E30" s="833">
        <f>+[2]INVERSIÓN!CJ30</f>
        <v>276824540</v>
      </c>
      <c r="F30" s="833">
        <f t="shared" si="0"/>
        <v>276824540</v>
      </c>
      <c r="G30" s="834">
        <v>112268021.95</v>
      </c>
      <c r="H30" s="834">
        <f t="shared" ref="H30:AA30" si="10">H25+H28</f>
        <v>65101728.25</v>
      </c>
      <c r="I30" s="834">
        <f t="shared" si="10"/>
        <v>0</v>
      </c>
      <c r="J30" s="834">
        <f t="shared" si="1"/>
        <v>65101728.25</v>
      </c>
      <c r="K30" s="834">
        <f>M25+K28</f>
        <v>17024000</v>
      </c>
      <c r="L30" s="834">
        <f t="shared" si="1"/>
        <v>82125728.25</v>
      </c>
      <c r="M30" s="834">
        <f>M25+M28</f>
        <v>34166293.700000003</v>
      </c>
      <c r="N30" s="833">
        <f t="shared" si="1"/>
        <v>116292021.95</v>
      </c>
      <c r="O30" s="833">
        <f t="shared" si="10"/>
        <v>0</v>
      </c>
      <c r="P30" s="833">
        <f t="shared" si="1"/>
        <v>116292021.95</v>
      </c>
      <c r="Q30" s="833">
        <f t="shared" si="10"/>
        <v>0</v>
      </c>
      <c r="R30" s="833">
        <f t="shared" si="1"/>
        <v>116292021.95</v>
      </c>
      <c r="S30" s="833">
        <f t="shared" si="10"/>
        <v>0</v>
      </c>
      <c r="T30" s="833">
        <f t="shared" si="1"/>
        <v>116292021.95</v>
      </c>
      <c r="U30" s="833">
        <f t="shared" si="10"/>
        <v>0</v>
      </c>
      <c r="V30" s="833">
        <f t="shared" si="2"/>
        <v>116292021.95</v>
      </c>
      <c r="W30" s="833">
        <f t="shared" si="10"/>
        <v>-2938133</v>
      </c>
      <c r="X30" s="833">
        <f t="shared" si="2"/>
        <v>113353888.95</v>
      </c>
      <c r="Y30" s="833">
        <f t="shared" si="10"/>
        <v>4333333</v>
      </c>
      <c r="Z30" s="833">
        <f t="shared" si="2"/>
        <v>117687221.95</v>
      </c>
      <c r="AA30" s="833">
        <f t="shared" si="10"/>
        <v>0</v>
      </c>
      <c r="AB30" s="833">
        <f t="shared" si="2"/>
        <v>117687221.95</v>
      </c>
      <c r="AC30" s="833">
        <f>+[2]INVERSIÓN!CC30</f>
        <v>-5419200</v>
      </c>
      <c r="AD30" s="833">
        <f t="shared" si="2"/>
        <v>112268021.95</v>
      </c>
      <c r="AE30" s="828"/>
      <c r="AF30" s="834">
        <v>65115768</v>
      </c>
      <c r="AG30" s="834">
        <v>0</v>
      </c>
      <c r="AH30" s="834">
        <f t="shared" si="3"/>
        <v>65115768</v>
      </c>
      <c r="AI30" s="834">
        <v>391560</v>
      </c>
      <c r="AJ30" s="834">
        <f t="shared" si="3"/>
        <v>65507328</v>
      </c>
      <c r="AK30" s="833">
        <v>452015</v>
      </c>
      <c r="AL30" s="833">
        <f t="shared" si="3"/>
        <v>65959343</v>
      </c>
      <c r="AM30" s="833">
        <v>15481532</v>
      </c>
      <c r="AN30" s="833">
        <f t="shared" si="3"/>
        <v>81440875</v>
      </c>
      <c r="AO30" s="833">
        <v>13803147</v>
      </c>
      <c r="AP30" s="833">
        <f t="shared" si="3"/>
        <v>95244022</v>
      </c>
      <c r="AQ30" s="833">
        <v>0</v>
      </c>
      <c r="AR30" s="833">
        <f t="shared" si="3"/>
        <v>95244022</v>
      </c>
      <c r="AS30" s="833">
        <v>0</v>
      </c>
      <c r="AT30" s="833">
        <f t="shared" si="4"/>
        <v>95244022</v>
      </c>
      <c r="AU30" s="833">
        <v>0</v>
      </c>
      <c r="AV30" s="833">
        <f t="shared" si="4"/>
        <v>95244022</v>
      </c>
      <c r="AW30" s="833">
        <v>0</v>
      </c>
      <c r="AX30" s="833">
        <f t="shared" si="4"/>
        <v>95244022</v>
      </c>
      <c r="AY30" s="833">
        <v>0</v>
      </c>
      <c r="AZ30" s="833">
        <f t="shared" si="4"/>
        <v>95244022</v>
      </c>
      <c r="BA30" s="833">
        <v>0</v>
      </c>
      <c r="BB30" s="833">
        <f t="shared" si="4"/>
        <v>95244022</v>
      </c>
      <c r="BC30" s="840"/>
      <c r="BD30" s="825"/>
      <c r="BE30" s="825"/>
      <c r="BF30" s="825"/>
      <c r="BG30" s="825"/>
      <c r="BH30" s="825"/>
      <c r="BI30" s="825"/>
      <c r="BJ30" s="826"/>
      <c r="BK30" s="798"/>
      <c r="BL30" s="825"/>
      <c r="BM30" s="825"/>
      <c r="BN30" s="825"/>
      <c r="BO30" s="825"/>
      <c r="BP30" s="825"/>
      <c r="BQ30" s="825"/>
      <c r="BR30" s="825"/>
      <c r="BS30" s="825"/>
      <c r="BT30" s="825"/>
      <c r="BU30" s="841"/>
      <c r="BV30" s="826"/>
    </row>
    <row r="31" spans="1:74" ht="19.350000000000001" customHeight="1" x14ac:dyDescent="0.25">
      <c r="A31" s="657">
        <v>3</v>
      </c>
      <c r="B31" s="683" t="s">
        <v>288</v>
      </c>
      <c r="C31" s="656" t="s">
        <v>301</v>
      </c>
      <c r="D31" s="19" t="s">
        <v>41</v>
      </c>
      <c r="E31" s="822">
        <f>+[2]INVERSIÓN!CJ31</f>
        <v>52</v>
      </c>
      <c r="F31" s="822">
        <f t="shared" si="0"/>
        <v>52</v>
      </c>
      <c r="G31" s="842">
        <v>168</v>
      </c>
      <c r="H31" s="822"/>
      <c r="I31" s="822"/>
      <c r="J31" s="822">
        <f t="shared" si="1"/>
        <v>0</v>
      </c>
      <c r="K31" s="822">
        <v>42</v>
      </c>
      <c r="L31" s="822">
        <f t="shared" si="1"/>
        <v>42</v>
      </c>
      <c r="M31" s="822"/>
      <c r="N31" s="822">
        <f t="shared" si="1"/>
        <v>42</v>
      </c>
      <c r="O31" s="822"/>
      <c r="P31" s="822">
        <f t="shared" si="1"/>
        <v>42</v>
      </c>
      <c r="Q31" s="822">
        <v>42</v>
      </c>
      <c r="R31" s="822">
        <f t="shared" si="1"/>
        <v>84</v>
      </c>
      <c r="S31" s="822"/>
      <c r="T31" s="822">
        <f t="shared" si="1"/>
        <v>84</v>
      </c>
      <c r="U31" s="822"/>
      <c r="V31" s="822">
        <f t="shared" si="2"/>
        <v>84</v>
      </c>
      <c r="W31" s="822">
        <v>42</v>
      </c>
      <c r="X31" s="822">
        <f t="shared" si="2"/>
        <v>126</v>
      </c>
      <c r="Y31" s="822"/>
      <c r="Z31" s="822">
        <f t="shared" si="2"/>
        <v>126</v>
      </c>
      <c r="AA31" s="822">
        <v>42</v>
      </c>
      <c r="AB31" s="822">
        <f t="shared" si="2"/>
        <v>168</v>
      </c>
      <c r="AC31" s="822">
        <f>+[2]INVERSIÓN!CC31</f>
        <v>0</v>
      </c>
      <c r="AD31" s="822">
        <f t="shared" si="2"/>
        <v>168</v>
      </c>
      <c r="AE31" s="838"/>
      <c r="AF31" s="822"/>
      <c r="AG31" s="822">
        <v>18</v>
      </c>
      <c r="AH31" s="822">
        <f t="shared" si="3"/>
        <v>18</v>
      </c>
      <c r="AI31" s="822">
        <v>26</v>
      </c>
      <c r="AJ31" s="822">
        <f t="shared" si="3"/>
        <v>44</v>
      </c>
      <c r="AK31" s="822">
        <v>18</v>
      </c>
      <c r="AL31" s="822">
        <f t="shared" si="3"/>
        <v>62</v>
      </c>
      <c r="AM31" s="822">
        <v>15</v>
      </c>
      <c r="AN31" s="822">
        <f t="shared" si="3"/>
        <v>77</v>
      </c>
      <c r="AO31" s="822">
        <v>22</v>
      </c>
      <c r="AP31" s="822">
        <f t="shared" si="3"/>
        <v>99</v>
      </c>
      <c r="AQ31" s="822">
        <v>16</v>
      </c>
      <c r="AR31" s="822">
        <f t="shared" si="3"/>
        <v>115</v>
      </c>
      <c r="AS31" s="822">
        <v>21</v>
      </c>
      <c r="AT31" s="822">
        <f t="shared" si="4"/>
        <v>136</v>
      </c>
      <c r="AU31" s="822">
        <v>14</v>
      </c>
      <c r="AV31" s="822">
        <f t="shared" si="4"/>
        <v>150</v>
      </c>
      <c r="AW31" s="822">
        <v>19</v>
      </c>
      <c r="AX31" s="822">
        <f t="shared" si="4"/>
        <v>169</v>
      </c>
      <c r="AY31" s="822">
        <v>0</v>
      </c>
      <c r="AZ31" s="822">
        <f t="shared" si="4"/>
        <v>169</v>
      </c>
      <c r="BA31" s="822"/>
      <c r="BB31" s="822">
        <f t="shared" si="4"/>
        <v>169</v>
      </c>
      <c r="BC31" s="838" t="s">
        <v>562</v>
      </c>
      <c r="BD31" s="843" t="s">
        <v>298</v>
      </c>
      <c r="BE31" s="843" t="s">
        <v>485</v>
      </c>
      <c r="BF31" s="843" t="s">
        <v>486</v>
      </c>
      <c r="BG31" s="843" t="s">
        <v>488</v>
      </c>
      <c r="BH31" s="843" t="s">
        <v>299</v>
      </c>
      <c r="BI31" s="843" t="s">
        <v>484</v>
      </c>
      <c r="BJ31" s="844" t="s">
        <v>300</v>
      </c>
      <c r="BK31" s="805">
        <v>29917</v>
      </c>
      <c r="BL31" s="843" t="s">
        <v>484</v>
      </c>
      <c r="BM31" s="843" t="s">
        <v>484</v>
      </c>
      <c r="BN31" s="843" t="s">
        <v>484</v>
      </c>
      <c r="BO31" s="843" t="s">
        <v>484</v>
      </c>
      <c r="BP31" s="843" t="s">
        <v>484</v>
      </c>
      <c r="BQ31" s="843" t="s">
        <v>484</v>
      </c>
      <c r="BR31" s="843" t="s">
        <v>484</v>
      </c>
      <c r="BS31" s="843" t="s">
        <v>484</v>
      </c>
      <c r="BT31" s="843" t="s">
        <v>484</v>
      </c>
      <c r="BU31" s="806">
        <v>29917</v>
      </c>
      <c r="BV31" s="844"/>
    </row>
    <row r="32" spans="1:74" ht="19.350000000000001" customHeight="1" x14ac:dyDescent="0.25">
      <c r="A32" s="657"/>
      <c r="B32" s="683"/>
      <c r="C32" s="656"/>
      <c r="D32" s="18" t="s">
        <v>3</v>
      </c>
      <c r="E32" s="35">
        <f>+[2]INVERSIÓN!CJ32</f>
        <v>788407000</v>
      </c>
      <c r="F32" s="35">
        <f t="shared" si="0"/>
        <v>788407000</v>
      </c>
      <c r="G32" s="827">
        <v>907674746</v>
      </c>
      <c r="H32" s="827">
        <v>769335000</v>
      </c>
      <c r="I32" s="827"/>
      <c r="J32" s="827">
        <f t="shared" si="1"/>
        <v>769335000</v>
      </c>
      <c r="K32" s="827"/>
      <c r="L32" s="827">
        <f t="shared" si="1"/>
        <v>769335000</v>
      </c>
      <c r="M32" s="827">
        <v>1128533</v>
      </c>
      <c r="N32" s="35">
        <f t="shared" si="1"/>
        <v>770463533</v>
      </c>
      <c r="O32" s="35"/>
      <c r="P32" s="35">
        <f t="shared" si="1"/>
        <v>770463533</v>
      </c>
      <c r="Q32" s="35">
        <v>180930420</v>
      </c>
      <c r="R32" s="35">
        <f t="shared" si="1"/>
        <v>951393953</v>
      </c>
      <c r="S32" s="35"/>
      <c r="T32" s="35">
        <f t="shared" si="1"/>
        <v>951393953</v>
      </c>
      <c r="U32" s="35"/>
      <c r="V32" s="35">
        <f t="shared" si="2"/>
        <v>951393953</v>
      </c>
      <c r="W32" s="35">
        <v>-55438000</v>
      </c>
      <c r="X32" s="35">
        <f t="shared" si="2"/>
        <v>895955953</v>
      </c>
      <c r="Y32" s="35">
        <v>5918947</v>
      </c>
      <c r="Z32" s="35">
        <f t="shared" si="2"/>
        <v>901874900</v>
      </c>
      <c r="AA32" s="845">
        <v>3494000</v>
      </c>
      <c r="AB32" s="35">
        <f t="shared" si="2"/>
        <v>905368900</v>
      </c>
      <c r="AC32" s="35">
        <f>+[2]INVERSIÓN!CC32</f>
        <v>2305846</v>
      </c>
      <c r="AD32" s="35">
        <f t="shared" si="2"/>
        <v>907674746</v>
      </c>
      <c r="AE32" s="840"/>
      <c r="AF32" s="827">
        <v>769335000</v>
      </c>
      <c r="AG32" s="827"/>
      <c r="AH32" s="827">
        <f t="shared" si="3"/>
        <v>769335000</v>
      </c>
      <c r="AI32" s="827"/>
      <c r="AJ32" s="827">
        <f t="shared" si="3"/>
        <v>769335000</v>
      </c>
      <c r="AK32" s="35"/>
      <c r="AL32" s="35">
        <f t="shared" si="3"/>
        <v>769335000</v>
      </c>
      <c r="AM32" s="35"/>
      <c r="AN32" s="35">
        <f t="shared" si="3"/>
        <v>769335000</v>
      </c>
      <c r="AO32" s="35">
        <v>1128533</v>
      </c>
      <c r="AP32" s="35">
        <f t="shared" si="3"/>
        <v>770463533</v>
      </c>
      <c r="AQ32" s="35"/>
      <c r="AR32" s="35">
        <f t="shared" si="3"/>
        <v>770463533</v>
      </c>
      <c r="AS32" s="35"/>
      <c r="AT32" s="35">
        <f t="shared" si="4"/>
        <v>770463533</v>
      </c>
      <c r="AU32" s="35"/>
      <c r="AV32" s="35">
        <f t="shared" si="4"/>
        <v>770463533</v>
      </c>
      <c r="AW32" s="35"/>
      <c r="AX32" s="845">
        <f t="shared" si="4"/>
        <v>770463533</v>
      </c>
      <c r="AY32" s="35"/>
      <c r="AZ32" s="845">
        <f t="shared" si="4"/>
        <v>770463533</v>
      </c>
      <c r="BA32" s="845">
        <v>133269081</v>
      </c>
      <c r="BB32" s="35">
        <f t="shared" si="4"/>
        <v>903732614</v>
      </c>
      <c r="BC32" s="840"/>
      <c r="BD32" s="846"/>
      <c r="BE32" s="846"/>
      <c r="BF32" s="846"/>
      <c r="BG32" s="846"/>
      <c r="BH32" s="846"/>
      <c r="BI32" s="846"/>
      <c r="BJ32" s="847"/>
      <c r="BK32" s="807"/>
      <c r="BL32" s="846"/>
      <c r="BM32" s="846"/>
      <c r="BN32" s="846"/>
      <c r="BO32" s="846"/>
      <c r="BP32" s="846"/>
      <c r="BQ32" s="846"/>
      <c r="BR32" s="846"/>
      <c r="BS32" s="846"/>
      <c r="BT32" s="846"/>
      <c r="BU32" s="808"/>
      <c r="BV32" s="847"/>
    </row>
    <row r="33" spans="1:74" ht="19.350000000000001" customHeight="1" x14ac:dyDescent="0.25">
      <c r="A33" s="657"/>
      <c r="B33" s="683"/>
      <c r="C33" s="656"/>
      <c r="D33" s="18" t="s">
        <v>489</v>
      </c>
      <c r="E33" s="35">
        <f>+[2]INVERSIÓN!CJ33</f>
        <v>0</v>
      </c>
      <c r="F33" s="35">
        <f t="shared" si="0"/>
        <v>0</v>
      </c>
      <c r="G33" s="827">
        <v>0</v>
      </c>
      <c r="H33" s="827"/>
      <c r="I33" s="827"/>
      <c r="J33" s="827">
        <f t="shared" si="1"/>
        <v>0</v>
      </c>
      <c r="K33" s="827"/>
      <c r="L33" s="827">
        <f t="shared" si="1"/>
        <v>0</v>
      </c>
      <c r="M33" s="827"/>
      <c r="N33" s="35">
        <f t="shared" si="1"/>
        <v>0</v>
      </c>
      <c r="O33" s="35"/>
      <c r="P33" s="35">
        <f t="shared" si="1"/>
        <v>0</v>
      </c>
      <c r="Q33" s="35"/>
      <c r="R33" s="35">
        <f t="shared" si="1"/>
        <v>0</v>
      </c>
      <c r="S33" s="35"/>
      <c r="T33" s="35">
        <f t="shared" si="1"/>
        <v>0</v>
      </c>
      <c r="U33" s="35"/>
      <c r="V33" s="35">
        <f t="shared" si="2"/>
        <v>0</v>
      </c>
      <c r="W33" s="35"/>
      <c r="X33" s="35">
        <f t="shared" si="2"/>
        <v>0</v>
      </c>
      <c r="Y33" s="35"/>
      <c r="Z33" s="35">
        <f t="shared" si="2"/>
        <v>0</v>
      </c>
      <c r="AA33" s="35"/>
      <c r="AB33" s="35">
        <f t="shared" si="2"/>
        <v>0</v>
      </c>
      <c r="AC33" s="35">
        <f>+[2]INVERSIÓN!CC33</f>
        <v>0</v>
      </c>
      <c r="AD33" s="35">
        <f t="shared" si="2"/>
        <v>0</v>
      </c>
      <c r="AE33" s="840"/>
      <c r="AF33" s="827"/>
      <c r="AG33" s="827"/>
      <c r="AH33" s="827">
        <f t="shared" si="3"/>
        <v>0</v>
      </c>
      <c r="AI33" s="827">
        <v>49895267</v>
      </c>
      <c r="AJ33" s="827">
        <f t="shared" si="3"/>
        <v>49895267</v>
      </c>
      <c r="AK33" s="35">
        <v>51521000</v>
      </c>
      <c r="AL33" s="35">
        <f t="shared" si="3"/>
        <v>101416267</v>
      </c>
      <c r="AM33" s="35">
        <v>51521000</v>
      </c>
      <c r="AN33" s="35">
        <f t="shared" si="3"/>
        <v>152937267</v>
      </c>
      <c r="AO33" s="35">
        <v>59970500</v>
      </c>
      <c r="AP33" s="35">
        <f t="shared" si="3"/>
        <v>212907767</v>
      </c>
      <c r="AQ33" s="35">
        <v>61732534</v>
      </c>
      <c r="AR33" s="35">
        <f t="shared" si="3"/>
        <v>274640301</v>
      </c>
      <c r="AS33" s="35">
        <v>47742000</v>
      </c>
      <c r="AT33" s="35">
        <f t="shared" si="4"/>
        <v>322382301</v>
      </c>
      <c r="AU33" s="35">
        <v>58251090</v>
      </c>
      <c r="AV33" s="35">
        <f t="shared" si="4"/>
        <v>380633391</v>
      </c>
      <c r="AW33" s="35">
        <v>62965600</v>
      </c>
      <c r="AX33" s="35">
        <f t="shared" si="4"/>
        <v>443598991</v>
      </c>
      <c r="AY33" s="35">
        <v>49561369</v>
      </c>
      <c r="AZ33" s="35">
        <f t="shared" si="4"/>
        <v>493160360</v>
      </c>
      <c r="BA33" s="35">
        <v>111404145.61890042</v>
      </c>
      <c r="BB33" s="35">
        <f t="shared" si="4"/>
        <v>604564505.61890042</v>
      </c>
      <c r="BC33" s="840"/>
      <c r="BD33" s="846"/>
      <c r="BE33" s="846"/>
      <c r="BF33" s="846"/>
      <c r="BG33" s="846"/>
      <c r="BH33" s="846"/>
      <c r="BI33" s="846"/>
      <c r="BJ33" s="847"/>
      <c r="BK33" s="807"/>
      <c r="BL33" s="846"/>
      <c r="BM33" s="846"/>
      <c r="BN33" s="846"/>
      <c r="BO33" s="846"/>
      <c r="BP33" s="846"/>
      <c r="BQ33" s="846"/>
      <c r="BR33" s="846"/>
      <c r="BS33" s="846"/>
      <c r="BT33" s="846"/>
      <c r="BU33" s="808"/>
      <c r="BV33" s="847"/>
    </row>
    <row r="34" spans="1:74" ht="19.350000000000001" customHeight="1" x14ac:dyDescent="0.25">
      <c r="A34" s="657"/>
      <c r="B34" s="683"/>
      <c r="C34" s="656"/>
      <c r="D34" s="19" t="s">
        <v>42</v>
      </c>
      <c r="E34" s="800">
        <f>+[2]INVERSIÓN!CJ34</f>
        <v>0</v>
      </c>
      <c r="F34" s="800">
        <f t="shared" si="0"/>
        <v>0</v>
      </c>
      <c r="G34" s="830">
        <v>0</v>
      </c>
      <c r="H34" s="830">
        <v>0</v>
      </c>
      <c r="I34" s="830">
        <v>0</v>
      </c>
      <c r="J34" s="830">
        <f t="shared" si="1"/>
        <v>0</v>
      </c>
      <c r="K34" s="830">
        <v>0</v>
      </c>
      <c r="L34" s="830">
        <f t="shared" si="1"/>
        <v>0</v>
      </c>
      <c r="M34" s="830">
        <v>0</v>
      </c>
      <c r="N34" s="830">
        <f t="shared" si="1"/>
        <v>0</v>
      </c>
      <c r="O34" s="830">
        <v>0</v>
      </c>
      <c r="P34" s="830">
        <f t="shared" si="1"/>
        <v>0</v>
      </c>
      <c r="Q34" s="830">
        <v>0</v>
      </c>
      <c r="R34" s="830">
        <f t="shared" si="1"/>
        <v>0</v>
      </c>
      <c r="S34" s="830">
        <v>0</v>
      </c>
      <c r="T34" s="830">
        <f t="shared" si="1"/>
        <v>0</v>
      </c>
      <c r="U34" s="830">
        <v>0</v>
      </c>
      <c r="V34" s="830">
        <f t="shared" si="2"/>
        <v>0</v>
      </c>
      <c r="W34" s="830">
        <v>0</v>
      </c>
      <c r="X34" s="830">
        <f t="shared" si="2"/>
        <v>0</v>
      </c>
      <c r="Y34" s="830">
        <v>0</v>
      </c>
      <c r="Z34" s="830">
        <f t="shared" si="2"/>
        <v>0</v>
      </c>
      <c r="AA34" s="830">
        <v>0</v>
      </c>
      <c r="AB34" s="830">
        <f t="shared" si="2"/>
        <v>0</v>
      </c>
      <c r="AC34" s="830">
        <f>+[2]INVERSIÓN!CC34</f>
        <v>0</v>
      </c>
      <c r="AD34" s="830">
        <f t="shared" si="2"/>
        <v>0</v>
      </c>
      <c r="AE34" s="840"/>
      <c r="AF34" s="830">
        <v>0</v>
      </c>
      <c r="AG34" s="830">
        <v>0</v>
      </c>
      <c r="AH34" s="830">
        <f t="shared" si="3"/>
        <v>0</v>
      </c>
      <c r="AI34" s="830">
        <v>0</v>
      </c>
      <c r="AJ34" s="830">
        <f t="shared" si="3"/>
        <v>0</v>
      </c>
      <c r="AK34" s="830">
        <v>0</v>
      </c>
      <c r="AL34" s="830">
        <f t="shared" si="3"/>
        <v>0</v>
      </c>
      <c r="AM34" s="830">
        <v>0</v>
      </c>
      <c r="AN34" s="830">
        <f t="shared" si="3"/>
        <v>0</v>
      </c>
      <c r="AO34" s="830">
        <v>0</v>
      </c>
      <c r="AP34" s="830">
        <f t="shared" si="3"/>
        <v>0</v>
      </c>
      <c r="AQ34" s="830">
        <v>0</v>
      </c>
      <c r="AR34" s="830">
        <f t="shared" si="3"/>
        <v>0</v>
      </c>
      <c r="AS34" s="830">
        <v>0</v>
      </c>
      <c r="AT34" s="830">
        <f t="shared" si="4"/>
        <v>0</v>
      </c>
      <c r="AU34" s="830">
        <v>0</v>
      </c>
      <c r="AV34" s="830">
        <f t="shared" si="4"/>
        <v>0</v>
      </c>
      <c r="AW34" s="830">
        <v>0</v>
      </c>
      <c r="AX34" s="830">
        <f t="shared" si="4"/>
        <v>0</v>
      </c>
      <c r="AY34" s="830">
        <v>0</v>
      </c>
      <c r="AZ34" s="830">
        <f t="shared" si="4"/>
        <v>0</v>
      </c>
      <c r="BA34" s="830">
        <v>0</v>
      </c>
      <c r="BB34" s="830">
        <f t="shared" si="4"/>
        <v>0</v>
      </c>
      <c r="BC34" s="840"/>
      <c r="BD34" s="846"/>
      <c r="BE34" s="846"/>
      <c r="BF34" s="846"/>
      <c r="BG34" s="846"/>
      <c r="BH34" s="846"/>
      <c r="BI34" s="846"/>
      <c r="BJ34" s="847"/>
      <c r="BK34" s="807"/>
      <c r="BL34" s="846"/>
      <c r="BM34" s="846"/>
      <c r="BN34" s="846"/>
      <c r="BO34" s="846"/>
      <c r="BP34" s="846"/>
      <c r="BQ34" s="846"/>
      <c r="BR34" s="846"/>
      <c r="BS34" s="846"/>
      <c r="BT34" s="846"/>
      <c r="BU34" s="808"/>
      <c r="BV34" s="847"/>
    </row>
    <row r="35" spans="1:74" ht="19.350000000000001" customHeight="1" x14ac:dyDescent="0.25">
      <c r="A35" s="657"/>
      <c r="B35" s="683"/>
      <c r="C35" s="656"/>
      <c r="D35" s="18" t="s">
        <v>4</v>
      </c>
      <c r="E35" s="801">
        <f>+[2]INVERSIÓN!CJ35</f>
        <v>0</v>
      </c>
      <c r="F35" s="801">
        <f t="shared" si="0"/>
        <v>0</v>
      </c>
      <c r="G35" s="827">
        <v>113620768.15000001</v>
      </c>
      <c r="H35" s="827">
        <f>34315024.25+1696101</f>
        <v>36011125.25</v>
      </c>
      <c r="I35" s="827">
        <f>17327767-1763467-327329</f>
        <v>15236971</v>
      </c>
      <c r="J35" s="827">
        <f t="shared" si="1"/>
        <v>51248096.25</v>
      </c>
      <c r="K35" s="827"/>
      <c r="L35" s="827">
        <f t="shared" si="1"/>
        <v>51248096.25</v>
      </c>
      <c r="M35" s="827">
        <v>62372671.900000006</v>
      </c>
      <c r="N35" s="831">
        <f t="shared" si="1"/>
        <v>113620768.15000001</v>
      </c>
      <c r="O35" s="831"/>
      <c r="P35" s="831">
        <f t="shared" si="1"/>
        <v>113620768.15000001</v>
      </c>
      <c r="Q35" s="831"/>
      <c r="R35" s="831">
        <f t="shared" si="1"/>
        <v>113620768.15000001</v>
      </c>
      <c r="S35" s="831"/>
      <c r="T35" s="831">
        <f t="shared" si="1"/>
        <v>113620768.15000001</v>
      </c>
      <c r="U35" s="831"/>
      <c r="V35" s="831">
        <f t="shared" si="2"/>
        <v>113620768.15000001</v>
      </c>
      <c r="W35" s="831"/>
      <c r="X35" s="831">
        <f t="shared" si="2"/>
        <v>113620768.15000001</v>
      </c>
      <c r="Y35" s="831"/>
      <c r="Z35" s="831">
        <f t="shared" si="2"/>
        <v>113620768.15000001</v>
      </c>
      <c r="AA35" s="831"/>
      <c r="AB35" s="831">
        <f t="shared" si="2"/>
        <v>113620768.15000001</v>
      </c>
      <c r="AC35" s="831">
        <f>+[2]INVERSIÓN!CC35</f>
        <v>0</v>
      </c>
      <c r="AD35" s="831">
        <f t="shared" si="2"/>
        <v>113620768.15000001</v>
      </c>
      <c r="AE35" s="840"/>
      <c r="AF35" s="827">
        <v>34315024</v>
      </c>
      <c r="AG35" s="827">
        <v>4586982</v>
      </c>
      <c r="AH35" s="827">
        <f t="shared" si="3"/>
        <v>38902006</v>
      </c>
      <c r="AI35" s="827">
        <v>6395810</v>
      </c>
      <c r="AJ35" s="827">
        <f t="shared" si="3"/>
        <v>45297816</v>
      </c>
      <c r="AK35" s="831">
        <v>1636715</v>
      </c>
      <c r="AL35" s="831">
        <f t="shared" si="3"/>
        <v>46934531</v>
      </c>
      <c r="AM35" s="831">
        <v>56057435</v>
      </c>
      <c r="AN35" s="831">
        <f t="shared" si="3"/>
        <v>102991966</v>
      </c>
      <c r="AO35" s="831">
        <v>4473135</v>
      </c>
      <c r="AP35" s="831">
        <f t="shared" si="3"/>
        <v>107465101</v>
      </c>
      <c r="AQ35" s="831">
        <v>1565000</v>
      </c>
      <c r="AR35" s="831">
        <f t="shared" si="3"/>
        <v>109030101</v>
      </c>
      <c r="AS35" s="831">
        <v>1565000</v>
      </c>
      <c r="AT35" s="831">
        <f t="shared" si="4"/>
        <v>110595101</v>
      </c>
      <c r="AU35" s="831"/>
      <c r="AV35" s="831">
        <f t="shared" si="4"/>
        <v>110595101</v>
      </c>
      <c r="AW35" s="831"/>
      <c r="AX35" s="831">
        <f t="shared" si="4"/>
        <v>110595101</v>
      </c>
      <c r="AY35" s="831"/>
      <c r="AZ35" s="831">
        <f t="shared" si="4"/>
        <v>110595101</v>
      </c>
      <c r="BA35" s="831"/>
      <c r="BB35" s="831">
        <f t="shared" si="4"/>
        <v>110595101</v>
      </c>
      <c r="BC35" s="840"/>
      <c r="BD35" s="846"/>
      <c r="BE35" s="846"/>
      <c r="BF35" s="846"/>
      <c r="BG35" s="846"/>
      <c r="BH35" s="846"/>
      <c r="BI35" s="846"/>
      <c r="BJ35" s="847"/>
      <c r="BK35" s="807"/>
      <c r="BL35" s="846"/>
      <c r="BM35" s="846"/>
      <c r="BN35" s="846"/>
      <c r="BO35" s="846"/>
      <c r="BP35" s="846"/>
      <c r="BQ35" s="846"/>
      <c r="BR35" s="846"/>
      <c r="BS35" s="846"/>
      <c r="BT35" s="846"/>
      <c r="BU35" s="808"/>
      <c r="BV35" s="847"/>
    </row>
    <row r="36" spans="1:74" ht="19.350000000000001" customHeight="1" thickBot="1" x14ac:dyDescent="0.3">
      <c r="A36" s="657"/>
      <c r="B36" s="683"/>
      <c r="C36" s="656"/>
      <c r="D36" s="19" t="s">
        <v>43</v>
      </c>
      <c r="E36" s="802">
        <f>+[2]INVERSIÓN!CJ36</f>
        <v>52</v>
      </c>
      <c r="F36" s="802">
        <f t="shared" si="0"/>
        <v>52</v>
      </c>
      <c r="G36" s="804">
        <v>168</v>
      </c>
      <c r="H36" s="804">
        <f t="shared" ref="H36:AA36" si="11">+H31</f>
        <v>0</v>
      </c>
      <c r="I36" s="804">
        <f t="shared" si="11"/>
        <v>0</v>
      </c>
      <c r="J36" s="804">
        <f t="shared" si="1"/>
        <v>0</v>
      </c>
      <c r="K36" s="804">
        <f t="shared" si="11"/>
        <v>42</v>
      </c>
      <c r="L36" s="804">
        <f t="shared" si="1"/>
        <v>42</v>
      </c>
      <c r="M36" s="804">
        <f t="shared" si="11"/>
        <v>0</v>
      </c>
      <c r="N36" s="804">
        <f t="shared" si="1"/>
        <v>42</v>
      </c>
      <c r="O36" s="804">
        <f t="shared" si="11"/>
        <v>0</v>
      </c>
      <c r="P36" s="804">
        <f t="shared" si="1"/>
        <v>42</v>
      </c>
      <c r="Q36" s="804">
        <f t="shared" si="11"/>
        <v>42</v>
      </c>
      <c r="R36" s="804">
        <f t="shared" si="1"/>
        <v>84</v>
      </c>
      <c r="S36" s="804">
        <f t="shared" si="11"/>
        <v>0</v>
      </c>
      <c r="T36" s="804">
        <f t="shared" si="1"/>
        <v>84</v>
      </c>
      <c r="U36" s="804">
        <f t="shared" si="11"/>
        <v>0</v>
      </c>
      <c r="V36" s="804">
        <f t="shared" si="2"/>
        <v>84</v>
      </c>
      <c r="W36" s="804">
        <f t="shared" si="11"/>
        <v>42</v>
      </c>
      <c r="X36" s="804">
        <f t="shared" si="2"/>
        <v>126</v>
      </c>
      <c r="Y36" s="804">
        <f t="shared" si="11"/>
        <v>0</v>
      </c>
      <c r="Z36" s="804">
        <f t="shared" si="2"/>
        <v>126</v>
      </c>
      <c r="AA36" s="804">
        <f t="shared" si="11"/>
        <v>42</v>
      </c>
      <c r="AB36" s="804">
        <f t="shared" si="2"/>
        <v>168</v>
      </c>
      <c r="AC36" s="804">
        <f>+[2]INVERSIÓN!CC36</f>
        <v>0</v>
      </c>
      <c r="AD36" s="832">
        <f t="shared" si="2"/>
        <v>168</v>
      </c>
      <c r="AE36" s="840"/>
      <c r="AF36" s="804">
        <v>0</v>
      </c>
      <c r="AG36" s="804">
        <v>18</v>
      </c>
      <c r="AH36" s="804">
        <f t="shared" si="3"/>
        <v>18</v>
      </c>
      <c r="AI36" s="804">
        <v>26</v>
      </c>
      <c r="AJ36" s="804">
        <f t="shared" si="3"/>
        <v>44</v>
      </c>
      <c r="AK36" s="804">
        <v>18</v>
      </c>
      <c r="AL36" s="804">
        <f t="shared" si="3"/>
        <v>62</v>
      </c>
      <c r="AM36" s="804">
        <v>15</v>
      </c>
      <c r="AN36" s="804">
        <f t="shared" si="3"/>
        <v>77</v>
      </c>
      <c r="AO36" s="804">
        <v>22</v>
      </c>
      <c r="AP36" s="804">
        <f t="shared" si="3"/>
        <v>99</v>
      </c>
      <c r="AQ36" s="804">
        <v>16</v>
      </c>
      <c r="AR36" s="804">
        <f t="shared" si="3"/>
        <v>115</v>
      </c>
      <c r="AS36" s="804">
        <v>21</v>
      </c>
      <c r="AT36" s="804">
        <f t="shared" si="4"/>
        <v>136</v>
      </c>
      <c r="AU36" s="804">
        <v>14</v>
      </c>
      <c r="AV36" s="804">
        <f t="shared" si="4"/>
        <v>150</v>
      </c>
      <c r="AW36" s="804">
        <v>19</v>
      </c>
      <c r="AX36" s="804">
        <f t="shared" si="4"/>
        <v>169</v>
      </c>
      <c r="AY36" s="804">
        <v>0</v>
      </c>
      <c r="AZ36" s="804">
        <f t="shared" si="4"/>
        <v>169</v>
      </c>
      <c r="BA36" s="804">
        <v>0</v>
      </c>
      <c r="BB36" s="832">
        <f t="shared" si="4"/>
        <v>169</v>
      </c>
      <c r="BC36" s="840"/>
      <c r="BD36" s="846"/>
      <c r="BE36" s="846"/>
      <c r="BF36" s="846"/>
      <c r="BG36" s="846"/>
      <c r="BH36" s="846"/>
      <c r="BI36" s="846"/>
      <c r="BJ36" s="847"/>
      <c r="BK36" s="807"/>
      <c r="BL36" s="846"/>
      <c r="BM36" s="846"/>
      <c r="BN36" s="846"/>
      <c r="BO36" s="846"/>
      <c r="BP36" s="846"/>
      <c r="BQ36" s="846"/>
      <c r="BR36" s="846"/>
      <c r="BS36" s="846"/>
      <c r="BT36" s="846"/>
      <c r="BU36" s="808"/>
      <c r="BV36" s="847"/>
    </row>
    <row r="37" spans="1:74" s="37" customFormat="1" ht="19.350000000000001" customHeight="1" thickBot="1" x14ac:dyDescent="0.3">
      <c r="A37" s="657"/>
      <c r="B37" s="683"/>
      <c r="C37" s="656"/>
      <c r="D37" s="36" t="s">
        <v>45</v>
      </c>
      <c r="E37" s="833">
        <f>+[2]INVERSIÓN!CJ37</f>
        <v>694768130</v>
      </c>
      <c r="F37" s="833">
        <f t="shared" si="0"/>
        <v>694768130</v>
      </c>
      <c r="G37" s="834">
        <v>1021295514.15</v>
      </c>
      <c r="H37" s="834">
        <f t="shared" ref="H37:AA37" si="12">H32+H35</f>
        <v>805346125.25</v>
      </c>
      <c r="I37" s="834">
        <f t="shared" si="12"/>
        <v>15236971</v>
      </c>
      <c r="J37" s="834">
        <f t="shared" si="1"/>
        <v>820583096.25</v>
      </c>
      <c r="K37" s="834">
        <f t="shared" si="12"/>
        <v>0</v>
      </c>
      <c r="L37" s="834">
        <f t="shared" si="1"/>
        <v>820583096.25</v>
      </c>
      <c r="M37" s="834">
        <f t="shared" si="12"/>
        <v>63501204.900000006</v>
      </c>
      <c r="N37" s="833">
        <f t="shared" si="1"/>
        <v>884084301.14999998</v>
      </c>
      <c r="O37" s="833">
        <f t="shared" si="12"/>
        <v>0</v>
      </c>
      <c r="P37" s="833">
        <f t="shared" si="1"/>
        <v>884084301.14999998</v>
      </c>
      <c r="Q37" s="833">
        <f t="shared" si="12"/>
        <v>180930420</v>
      </c>
      <c r="R37" s="833">
        <f t="shared" si="1"/>
        <v>1065014721.15</v>
      </c>
      <c r="S37" s="833">
        <f t="shared" si="12"/>
        <v>0</v>
      </c>
      <c r="T37" s="833">
        <f t="shared" si="1"/>
        <v>1065014721.15</v>
      </c>
      <c r="U37" s="833">
        <f t="shared" si="12"/>
        <v>0</v>
      </c>
      <c r="V37" s="833">
        <f t="shared" si="2"/>
        <v>1065014721.15</v>
      </c>
      <c r="W37" s="833">
        <f t="shared" si="12"/>
        <v>-55438000</v>
      </c>
      <c r="X37" s="833">
        <f t="shared" si="2"/>
        <v>1009576721.15</v>
      </c>
      <c r="Y37" s="833">
        <f t="shared" si="12"/>
        <v>5918947</v>
      </c>
      <c r="Z37" s="833">
        <f t="shared" si="2"/>
        <v>1015495668.15</v>
      </c>
      <c r="AA37" s="833">
        <f t="shared" si="12"/>
        <v>3494000</v>
      </c>
      <c r="AB37" s="833">
        <f t="shared" si="2"/>
        <v>1018989668.15</v>
      </c>
      <c r="AC37" s="833">
        <f>+[2]INVERSIÓN!CC37</f>
        <v>2305846</v>
      </c>
      <c r="AD37" s="833">
        <f t="shared" si="2"/>
        <v>1021295514.15</v>
      </c>
      <c r="AE37" s="823"/>
      <c r="AF37" s="834">
        <v>803650024</v>
      </c>
      <c r="AG37" s="834">
        <v>4586982</v>
      </c>
      <c r="AH37" s="834">
        <f t="shared" si="3"/>
        <v>808237006</v>
      </c>
      <c r="AI37" s="834">
        <v>6395810</v>
      </c>
      <c r="AJ37" s="834">
        <f t="shared" si="3"/>
        <v>814632816</v>
      </c>
      <c r="AK37" s="833">
        <v>1636715</v>
      </c>
      <c r="AL37" s="833">
        <f t="shared" si="3"/>
        <v>816269531</v>
      </c>
      <c r="AM37" s="833">
        <v>56057435</v>
      </c>
      <c r="AN37" s="833">
        <f t="shared" si="3"/>
        <v>872326966</v>
      </c>
      <c r="AO37" s="833">
        <v>5601668</v>
      </c>
      <c r="AP37" s="833">
        <f t="shared" si="3"/>
        <v>877928634</v>
      </c>
      <c r="AQ37" s="833">
        <v>1565000</v>
      </c>
      <c r="AR37" s="833">
        <f t="shared" si="3"/>
        <v>879493634</v>
      </c>
      <c r="AS37" s="833">
        <v>1565000</v>
      </c>
      <c r="AT37" s="833">
        <f t="shared" si="4"/>
        <v>881058634</v>
      </c>
      <c r="AU37" s="833">
        <v>0</v>
      </c>
      <c r="AV37" s="833">
        <f t="shared" si="4"/>
        <v>881058634</v>
      </c>
      <c r="AW37" s="833">
        <v>0</v>
      </c>
      <c r="AX37" s="833">
        <f t="shared" si="4"/>
        <v>881058634</v>
      </c>
      <c r="AY37" s="833">
        <v>0</v>
      </c>
      <c r="AZ37" s="833">
        <f t="shared" si="4"/>
        <v>881058634</v>
      </c>
      <c r="BA37" s="833">
        <v>133269081</v>
      </c>
      <c r="BB37" s="833">
        <f t="shared" si="4"/>
        <v>1014327715</v>
      </c>
      <c r="BC37" s="823"/>
      <c r="BD37" s="824"/>
      <c r="BE37" s="824"/>
      <c r="BF37" s="824"/>
      <c r="BG37" s="824"/>
      <c r="BH37" s="824"/>
      <c r="BI37" s="824"/>
      <c r="BJ37" s="848"/>
      <c r="BK37" s="809"/>
      <c r="BL37" s="824"/>
      <c r="BM37" s="824"/>
      <c r="BN37" s="824"/>
      <c r="BO37" s="824"/>
      <c r="BP37" s="824"/>
      <c r="BQ37" s="824"/>
      <c r="BR37" s="824"/>
      <c r="BS37" s="824"/>
      <c r="BT37" s="824"/>
      <c r="BU37" s="810"/>
      <c r="BV37" s="848"/>
    </row>
    <row r="38" spans="1:74" ht="19.350000000000001" customHeight="1" x14ac:dyDescent="0.25">
      <c r="A38" s="657">
        <v>4</v>
      </c>
      <c r="B38" s="657" t="s">
        <v>290</v>
      </c>
      <c r="C38" s="663" t="s">
        <v>439</v>
      </c>
      <c r="D38" s="811" t="s">
        <v>41</v>
      </c>
      <c r="E38" s="822">
        <f>+[2]INVERSIÓN!CJ38</f>
        <v>0</v>
      </c>
      <c r="F38" s="822">
        <f t="shared" si="0"/>
        <v>0</v>
      </c>
      <c r="G38" s="849">
        <v>9.9999999999999992E-2</v>
      </c>
      <c r="H38" s="822"/>
      <c r="I38" s="822">
        <v>0.01</v>
      </c>
      <c r="J38" s="822">
        <f t="shared" si="1"/>
        <v>0.01</v>
      </c>
      <c r="K38" s="822">
        <v>0.01</v>
      </c>
      <c r="L38" s="822">
        <f t="shared" si="1"/>
        <v>0.02</v>
      </c>
      <c r="M38" s="822">
        <v>0.01</v>
      </c>
      <c r="N38" s="822">
        <f t="shared" si="1"/>
        <v>0.03</v>
      </c>
      <c r="O38" s="822">
        <v>0.01</v>
      </c>
      <c r="P38" s="822">
        <f t="shared" si="1"/>
        <v>0.04</v>
      </c>
      <c r="Q38" s="822">
        <v>0.01</v>
      </c>
      <c r="R38" s="822">
        <f t="shared" si="1"/>
        <v>0.05</v>
      </c>
      <c r="S38" s="822">
        <v>0.01</v>
      </c>
      <c r="T38" s="822">
        <f t="shared" si="1"/>
        <v>6.0000000000000005E-2</v>
      </c>
      <c r="U38" s="822">
        <v>0.01</v>
      </c>
      <c r="V38" s="822">
        <f t="shared" si="2"/>
        <v>7.0000000000000007E-2</v>
      </c>
      <c r="W38" s="822">
        <v>0.01</v>
      </c>
      <c r="X38" s="822">
        <f t="shared" si="2"/>
        <v>0.08</v>
      </c>
      <c r="Y38" s="822">
        <v>0.01</v>
      </c>
      <c r="Z38" s="822">
        <f t="shared" si="2"/>
        <v>0.09</v>
      </c>
      <c r="AA38" s="822">
        <v>0.01</v>
      </c>
      <c r="AB38" s="822">
        <f t="shared" si="2"/>
        <v>9.9999999999999992E-2</v>
      </c>
      <c r="AC38" s="822">
        <f>+[2]INVERSIÓN!CC38</f>
        <v>0</v>
      </c>
      <c r="AD38" s="850">
        <f t="shared" si="2"/>
        <v>9.9999999999999992E-2</v>
      </c>
      <c r="AE38" s="851"/>
      <c r="AF38" s="822"/>
      <c r="AG38" s="822">
        <v>0.01</v>
      </c>
      <c r="AH38" s="822">
        <f t="shared" si="3"/>
        <v>0.01</v>
      </c>
      <c r="AI38" s="822">
        <v>0.01</v>
      </c>
      <c r="AJ38" s="822">
        <f t="shared" si="3"/>
        <v>0.02</v>
      </c>
      <c r="AK38" s="822">
        <v>0.01</v>
      </c>
      <c r="AL38" s="822">
        <f t="shared" si="3"/>
        <v>0.03</v>
      </c>
      <c r="AM38" s="822">
        <v>0.01</v>
      </c>
      <c r="AN38" s="822">
        <f t="shared" si="3"/>
        <v>0.04</v>
      </c>
      <c r="AO38" s="822">
        <v>0.01</v>
      </c>
      <c r="AP38" s="822">
        <f t="shared" si="3"/>
        <v>0.05</v>
      </c>
      <c r="AQ38" s="822">
        <v>0.01</v>
      </c>
      <c r="AR38" s="822">
        <f t="shared" si="3"/>
        <v>6.0000000000000005E-2</v>
      </c>
      <c r="AS38" s="822">
        <v>0.01</v>
      </c>
      <c r="AT38" s="822">
        <f t="shared" si="4"/>
        <v>7.0000000000000007E-2</v>
      </c>
      <c r="AU38" s="822">
        <v>0.01</v>
      </c>
      <c r="AV38" s="822">
        <f t="shared" si="4"/>
        <v>0.08</v>
      </c>
      <c r="AW38" s="822">
        <v>0.01</v>
      </c>
      <c r="AX38" s="822">
        <f t="shared" si="4"/>
        <v>0.09</v>
      </c>
      <c r="AY38" s="822">
        <v>0</v>
      </c>
      <c r="AZ38" s="822">
        <f t="shared" si="4"/>
        <v>0.09</v>
      </c>
      <c r="BA38" s="822"/>
      <c r="BB38" s="850">
        <f>+[2]INVERSIÓN!CI38</f>
        <v>9.9999999999999992E-2</v>
      </c>
      <c r="BC38" s="838" t="s">
        <v>561</v>
      </c>
      <c r="BD38" s="843" t="s">
        <v>303</v>
      </c>
      <c r="BE38" s="843" t="s">
        <v>485</v>
      </c>
      <c r="BF38" s="843" t="s">
        <v>486</v>
      </c>
      <c r="BG38" s="843" t="s">
        <v>484</v>
      </c>
      <c r="BH38" s="843" t="s">
        <v>304</v>
      </c>
      <c r="BI38" s="843" t="s">
        <v>484</v>
      </c>
      <c r="BJ38" s="844" t="s">
        <v>300</v>
      </c>
      <c r="BK38" s="805">
        <v>29917</v>
      </c>
      <c r="BL38" s="843" t="s">
        <v>484</v>
      </c>
      <c r="BM38" s="843" t="s">
        <v>484</v>
      </c>
      <c r="BN38" s="843" t="s">
        <v>484</v>
      </c>
      <c r="BO38" s="843" t="s">
        <v>484</v>
      </c>
      <c r="BP38" s="843" t="s">
        <v>484</v>
      </c>
      <c r="BQ38" s="843" t="s">
        <v>484</v>
      </c>
      <c r="BR38" s="843" t="s">
        <v>484</v>
      </c>
      <c r="BS38" s="843" t="s">
        <v>484</v>
      </c>
      <c r="BT38" s="843" t="s">
        <v>484</v>
      </c>
      <c r="BU38" s="806">
        <v>29917</v>
      </c>
      <c r="BV38" s="844"/>
    </row>
    <row r="39" spans="1:74" ht="19.350000000000001" customHeight="1" x14ac:dyDescent="0.25">
      <c r="A39" s="657"/>
      <c r="B39" s="657"/>
      <c r="C39" s="663"/>
      <c r="D39" s="18" t="s">
        <v>3</v>
      </c>
      <c r="E39" s="35">
        <f>+[2]INVERSIÓN!CJ39</f>
        <v>0</v>
      </c>
      <c r="F39" s="35">
        <f t="shared" si="0"/>
        <v>0</v>
      </c>
      <c r="G39" s="812">
        <v>970911667</v>
      </c>
      <c r="H39" s="812">
        <f>295618667+1452000</f>
        <v>297070667</v>
      </c>
      <c r="I39" s="812"/>
      <c r="J39" s="812">
        <f t="shared" si="1"/>
        <v>297070667</v>
      </c>
      <c r="K39" s="812"/>
      <c r="L39" s="812">
        <f t="shared" si="1"/>
        <v>297070667</v>
      </c>
      <c r="M39" s="812"/>
      <c r="N39" s="35">
        <f t="shared" si="1"/>
        <v>297070667</v>
      </c>
      <c r="O39" s="35"/>
      <c r="P39" s="35">
        <f t="shared" si="1"/>
        <v>297070667</v>
      </c>
      <c r="Q39" s="35"/>
      <c r="R39" s="35">
        <f t="shared" si="1"/>
        <v>297070667</v>
      </c>
      <c r="S39" s="35">
        <f>670000000-1452000</f>
        <v>668548000</v>
      </c>
      <c r="T39" s="35">
        <f t="shared" si="1"/>
        <v>965618667</v>
      </c>
      <c r="U39" s="35"/>
      <c r="V39" s="35">
        <f t="shared" si="2"/>
        <v>965618667</v>
      </c>
      <c r="W39" s="35"/>
      <c r="X39" s="35">
        <f t="shared" si="2"/>
        <v>965618667</v>
      </c>
      <c r="Y39" s="35">
        <v>4333333</v>
      </c>
      <c r="Z39" s="35">
        <f t="shared" si="2"/>
        <v>969952000</v>
      </c>
      <c r="AA39" s="35"/>
      <c r="AB39" s="35">
        <f t="shared" si="2"/>
        <v>969952000</v>
      </c>
      <c r="AC39" s="35">
        <f>+[2]INVERSIÓN!CC39</f>
        <v>959667</v>
      </c>
      <c r="AD39" s="35">
        <f t="shared" si="2"/>
        <v>970911667</v>
      </c>
      <c r="AE39" s="852"/>
      <c r="AF39" s="812">
        <v>295618667</v>
      </c>
      <c r="AG39" s="812"/>
      <c r="AH39" s="812">
        <f t="shared" si="3"/>
        <v>295618667</v>
      </c>
      <c r="AI39" s="812"/>
      <c r="AJ39" s="812">
        <f t="shared" si="3"/>
        <v>295618667</v>
      </c>
      <c r="AK39" s="35"/>
      <c r="AL39" s="35">
        <f t="shared" si="3"/>
        <v>295618667</v>
      </c>
      <c r="AM39" s="35"/>
      <c r="AN39" s="35">
        <f t="shared" si="3"/>
        <v>295618667</v>
      </c>
      <c r="AO39" s="35"/>
      <c r="AP39" s="35">
        <f t="shared" si="3"/>
        <v>295618667</v>
      </c>
      <c r="AQ39" s="35"/>
      <c r="AR39" s="35">
        <f t="shared" si="3"/>
        <v>295618667</v>
      </c>
      <c r="AS39" s="35"/>
      <c r="AT39" s="35">
        <f t="shared" si="4"/>
        <v>295618667</v>
      </c>
      <c r="AU39" s="35"/>
      <c r="AV39" s="35">
        <f t="shared" si="4"/>
        <v>295618667</v>
      </c>
      <c r="AW39" s="35"/>
      <c r="AX39" s="35">
        <f t="shared" si="4"/>
        <v>295618667</v>
      </c>
      <c r="AY39" s="35"/>
      <c r="AZ39" s="35">
        <f t="shared" si="4"/>
        <v>295618667</v>
      </c>
      <c r="BA39" s="35">
        <v>675292034</v>
      </c>
      <c r="BB39" s="35">
        <f t="shared" si="4"/>
        <v>970910701</v>
      </c>
      <c r="BC39" s="840"/>
      <c r="BD39" s="846"/>
      <c r="BE39" s="846"/>
      <c r="BF39" s="846"/>
      <c r="BG39" s="846"/>
      <c r="BH39" s="846"/>
      <c r="BI39" s="846"/>
      <c r="BJ39" s="847"/>
      <c r="BK39" s="807"/>
      <c r="BL39" s="846"/>
      <c r="BM39" s="846"/>
      <c r="BN39" s="846"/>
      <c r="BO39" s="846"/>
      <c r="BP39" s="846"/>
      <c r="BQ39" s="846"/>
      <c r="BR39" s="846"/>
      <c r="BS39" s="846"/>
      <c r="BT39" s="846"/>
      <c r="BU39" s="808"/>
      <c r="BV39" s="847"/>
    </row>
    <row r="40" spans="1:74" ht="19.350000000000001" customHeight="1" x14ac:dyDescent="0.25">
      <c r="A40" s="657"/>
      <c r="B40" s="657"/>
      <c r="C40" s="663"/>
      <c r="D40" s="18" t="s">
        <v>489</v>
      </c>
      <c r="E40" s="35">
        <f>+[2]INVERSIÓN!CJ40</f>
        <v>0</v>
      </c>
      <c r="F40" s="35">
        <f t="shared" si="0"/>
        <v>0</v>
      </c>
      <c r="G40" s="812">
        <v>0</v>
      </c>
      <c r="H40" s="812"/>
      <c r="I40" s="812"/>
      <c r="J40" s="812">
        <f t="shared" si="1"/>
        <v>0</v>
      </c>
      <c r="K40" s="812"/>
      <c r="L40" s="812">
        <f t="shared" si="1"/>
        <v>0</v>
      </c>
      <c r="M40" s="812"/>
      <c r="N40" s="35">
        <f t="shared" si="1"/>
        <v>0</v>
      </c>
      <c r="O40" s="35"/>
      <c r="P40" s="35">
        <f t="shared" si="1"/>
        <v>0</v>
      </c>
      <c r="Q40" s="35"/>
      <c r="R40" s="35">
        <f t="shared" si="1"/>
        <v>0</v>
      </c>
      <c r="S40" s="35"/>
      <c r="T40" s="35">
        <f t="shared" si="1"/>
        <v>0</v>
      </c>
      <c r="U40" s="35"/>
      <c r="V40" s="35">
        <f t="shared" si="2"/>
        <v>0</v>
      </c>
      <c r="W40" s="35"/>
      <c r="X40" s="35">
        <f t="shared" si="2"/>
        <v>0</v>
      </c>
      <c r="Y40" s="35"/>
      <c r="Z40" s="35">
        <f t="shared" si="2"/>
        <v>0</v>
      </c>
      <c r="AA40" s="35"/>
      <c r="AB40" s="35">
        <f t="shared" si="2"/>
        <v>0</v>
      </c>
      <c r="AC40" s="35">
        <f>+[2]INVERSIÓN!CC40</f>
        <v>0</v>
      </c>
      <c r="AD40" s="35">
        <f t="shared" si="2"/>
        <v>0</v>
      </c>
      <c r="AE40" s="852"/>
      <c r="AF40" s="812"/>
      <c r="AG40" s="812"/>
      <c r="AH40" s="812">
        <f t="shared" si="3"/>
        <v>0</v>
      </c>
      <c r="AI40" s="812">
        <v>21382200</v>
      </c>
      <c r="AJ40" s="812">
        <f t="shared" si="3"/>
        <v>21382200</v>
      </c>
      <c r="AK40" s="35">
        <v>21754000</v>
      </c>
      <c r="AL40" s="35">
        <f t="shared" si="3"/>
        <v>43136200</v>
      </c>
      <c r="AM40" s="35">
        <v>21754000</v>
      </c>
      <c r="AN40" s="35">
        <f t="shared" si="3"/>
        <v>64890200</v>
      </c>
      <c r="AO40" s="35">
        <v>23937500</v>
      </c>
      <c r="AP40" s="35">
        <f t="shared" si="3"/>
        <v>88827700</v>
      </c>
      <c r="AQ40" s="35">
        <v>21655333</v>
      </c>
      <c r="AR40" s="35">
        <f t="shared" si="3"/>
        <v>110483033</v>
      </c>
      <c r="AS40" s="35">
        <v>24764000</v>
      </c>
      <c r="AT40" s="35">
        <f t="shared" si="4"/>
        <v>135247033</v>
      </c>
      <c r="AU40" s="35">
        <v>26431124</v>
      </c>
      <c r="AV40" s="35">
        <f t="shared" si="4"/>
        <v>161678157</v>
      </c>
      <c r="AW40" s="35">
        <v>26412133</v>
      </c>
      <c r="AX40" s="35">
        <f t="shared" si="4"/>
        <v>188090290</v>
      </c>
      <c r="AY40" s="35">
        <v>22080735</v>
      </c>
      <c r="AZ40" s="35">
        <f t="shared" si="4"/>
        <v>210171025</v>
      </c>
      <c r="BA40" s="35">
        <v>700686620.29087019</v>
      </c>
      <c r="BB40" s="35">
        <f t="shared" si="4"/>
        <v>910857645.29087019</v>
      </c>
      <c r="BC40" s="840"/>
      <c r="BD40" s="846"/>
      <c r="BE40" s="846"/>
      <c r="BF40" s="846"/>
      <c r="BG40" s="846"/>
      <c r="BH40" s="846"/>
      <c r="BI40" s="846"/>
      <c r="BJ40" s="847"/>
      <c r="BK40" s="807"/>
      <c r="BL40" s="846"/>
      <c r="BM40" s="846"/>
      <c r="BN40" s="846"/>
      <c r="BO40" s="846"/>
      <c r="BP40" s="846"/>
      <c r="BQ40" s="846"/>
      <c r="BR40" s="846"/>
      <c r="BS40" s="846"/>
      <c r="BT40" s="846"/>
      <c r="BU40" s="808"/>
      <c r="BV40" s="847"/>
    </row>
    <row r="41" spans="1:74" ht="19.350000000000001" customHeight="1" x14ac:dyDescent="0.25">
      <c r="A41" s="657"/>
      <c r="B41" s="657"/>
      <c r="C41" s="663"/>
      <c r="D41" s="19" t="s">
        <v>42</v>
      </c>
      <c r="E41" s="800">
        <f>+[2]INVERSIÓN!CJ41</f>
        <v>0</v>
      </c>
      <c r="F41" s="800">
        <f t="shared" si="0"/>
        <v>0</v>
      </c>
      <c r="G41" s="830">
        <v>0</v>
      </c>
      <c r="H41" s="830">
        <v>0</v>
      </c>
      <c r="I41" s="830">
        <v>0</v>
      </c>
      <c r="J41" s="830">
        <f t="shared" si="1"/>
        <v>0</v>
      </c>
      <c r="K41" s="830">
        <v>0</v>
      </c>
      <c r="L41" s="830">
        <f t="shared" si="1"/>
        <v>0</v>
      </c>
      <c r="M41" s="830">
        <v>0</v>
      </c>
      <c r="N41" s="830">
        <f t="shared" si="1"/>
        <v>0</v>
      </c>
      <c r="O41" s="830">
        <v>0</v>
      </c>
      <c r="P41" s="830">
        <f t="shared" si="1"/>
        <v>0</v>
      </c>
      <c r="Q41" s="830">
        <v>0</v>
      </c>
      <c r="R41" s="830">
        <f t="shared" si="1"/>
        <v>0</v>
      </c>
      <c r="S41" s="830">
        <v>0</v>
      </c>
      <c r="T41" s="830">
        <f t="shared" si="1"/>
        <v>0</v>
      </c>
      <c r="U41" s="830">
        <v>0</v>
      </c>
      <c r="V41" s="830">
        <f t="shared" si="2"/>
        <v>0</v>
      </c>
      <c r="W41" s="830">
        <v>0</v>
      </c>
      <c r="X41" s="830">
        <f t="shared" si="2"/>
        <v>0</v>
      </c>
      <c r="Y41" s="830">
        <v>0</v>
      </c>
      <c r="Z41" s="830">
        <f t="shared" si="2"/>
        <v>0</v>
      </c>
      <c r="AA41" s="830">
        <v>0</v>
      </c>
      <c r="AB41" s="830">
        <f t="shared" si="2"/>
        <v>0</v>
      </c>
      <c r="AC41" s="830">
        <f>+[2]INVERSIÓN!CC41</f>
        <v>0</v>
      </c>
      <c r="AD41" s="830">
        <f t="shared" si="2"/>
        <v>0</v>
      </c>
      <c r="AE41" s="852"/>
      <c r="AF41" s="830">
        <v>0</v>
      </c>
      <c r="AG41" s="830">
        <v>0</v>
      </c>
      <c r="AH41" s="830">
        <f t="shared" si="3"/>
        <v>0</v>
      </c>
      <c r="AI41" s="830">
        <v>0</v>
      </c>
      <c r="AJ41" s="830">
        <f t="shared" si="3"/>
        <v>0</v>
      </c>
      <c r="AK41" s="830">
        <v>0</v>
      </c>
      <c r="AL41" s="830">
        <f t="shared" si="3"/>
        <v>0</v>
      </c>
      <c r="AM41" s="830">
        <v>0</v>
      </c>
      <c r="AN41" s="830">
        <f t="shared" si="3"/>
        <v>0</v>
      </c>
      <c r="AO41" s="830">
        <v>0</v>
      </c>
      <c r="AP41" s="830">
        <f t="shared" si="3"/>
        <v>0</v>
      </c>
      <c r="AQ41" s="830">
        <v>0</v>
      </c>
      <c r="AR41" s="830">
        <f t="shared" si="3"/>
        <v>0</v>
      </c>
      <c r="AS41" s="830">
        <v>0</v>
      </c>
      <c r="AT41" s="830">
        <f t="shared" si="4"/>
        <v>0</v>
      </c>
      <c r="AU41" s="830">
        <v>0</v>
      </c>
      <c r="AV41" s="830">
        <f t="shared" si="4"/>
        <v>0</v>
      </c>
      <c r="AW41" s="830">
        <v>0</v>
      </c>
      <c r="AX41" s="830">
        <f t="shared" si="4"/>
        <v>0</v>
      </c>
      <c r="AY41" s="830">
        <v>0</v>
      </c>
      <c r="AZ41" s="830">
        <f t="shared" si="4"/>
        <v>0</v>
      </c>
      <c r="BA41" s="830">
        <v>0</v>
      </c>
      <c r="BB41" s="830">
        <f t="shared" si="4"/>
        <v>0</v>
      </c>
      <c r="BC41" s="840"/>
      <c r="BD41" s="846"/>
      <c r="BE41" s="846"/>
      <c r="BF41" s="846"/>
      <c r="BG41" s="846"/>
      <c r="BH41" s="846"/>
      <c r="BI41" s="846"/>
      <c r="BJ41" s="847"/>
      <c r="BK41" s="807"/>
      <c r="BL41" s="846"/>
      <c r="BM41" s="846"/>
      <c r="BN41" s="846"/>
      <c r="BO41" s="846"/>
      <c r="BP41" s="846"/>
      <c r="BQ41" s="846"/>
      <c r="BR41" s="846"/>
      <c r="BS41" s="846"/>
      <c r="BT41" s="846"/>
      <c r="BU41" s="808"/>
      <c r="BV41" s="847"/>
    </row>
    <row r="42" spans="1:74" ht="19.350000000000001" customHeight="1" x14ac:dyDescent="0.25">
      <c r="A42" s="657"/>
      <c r="B42" s="657"/>
      <c r="C42" s="663"/>
      <c r="D42" s="18" t="s">
        <v>4</v>
      </c>
      <c r="E42" s="801">
        <f>+[2]INVERSIÓN!CJ42</f>
        <v>0</v>
      </c>
      <c r="F42" s="801">
        <f t="shared" si="0"/>
        <v>0</v>
      </c>
      <c r="G42" s="812">
        <v>19174354.949999999</v>
      </c>
      <c r="H42" s="812">
        <v>2032061.25</v>
      </c>
      <c r="I42" s="812"/>
      <c r="J42" s="812">
        <f t="shared" si="1"/>
        <v>2032061.25</v>
      </c>
      <c r="K42" s="812"/>
      <c r="L42" s="812">
        <f t="shared" si="1"/>
        <v>2032061.25</v>
      </c>
      <c r="M42" s="812">
        <f>17010728.7+131565</f>
        <v>17142293.699999999</v>
      </c>
      <c r="N42" s="831">
        <f t="shared" si="1"/>
        <v>19174354.949999999</v>
      </c>
      <c r="O42" s="831"/>
      <c r="P42" s="831">
        <f t="shared" si="1"/>
        <v>19174354.949999999</v>
      </c>
      <c r="Q42" s="831"/>
      <c r="R42" s="831">
        <f t="shared" si="1"/>
        <v>19174354.949999999</v>
      </c>
      <c r="S42" s="831"/>
      <c r="T42" s="831">
        <f t="shared" si="1"/>
        <v>19174354.949999999</v>
      </c>
      <c r="U42" s="831"/>
      <c r="V42" s="831">
        <f t="shared" si="2"/>
        <v>19174354.949999999</v>
      </c>
      <c r="W42" s="831"/>
      <c r="X42" s="831">
        <f t="shared" si="2"/>
        <v>19174354.949999999</v>
      </c>
      <c r="Y42" s="831"/>
      <c r="Z42" s="831">
        <f t="shared" si="2"/>
        <v>19174354.949999999</v>
      </c>
      <c r="AA42" s="831"/>
      <c r="AB42" s="831">
        <f t="shared" si="2"/>
        <v>19174354.949999999</v>
      </c>
      <c r="AC42" s="831">
        <f>+[2]INVERSIÓN!CC42</f>
        <v>0</v>
      </c>
      <c r="AD42" s="831">
        <f t="shared" si="2"/>
        <v>19174354.949999999</v>
      </c>
      <c r="AE42" s="852"/>
      <c r="AF42" s="812">
        <v>2046101</v>
      </c>
      <c r="AG42" s="812"/>
      <c r="AH42" s="812">
        <f t="shared" si="3"/>
        <v>2046101</v>
      </c>
      <c r="AI42" s="812">
        <v>391560</v>
      </c>
      <c r="AJ42" s="812">
        <f t="shared" si="3"/>
        <v>2437661</v>
      </c>
      <c r="AK42" s="831">
        <v>452015</v>
      </c>
      <c r="AL42" s="831">
        <f t="shared" si="3"/>
        <v>2889676</v>
      </c>
      <c r="AM42" s="831">
        <v>15481532</v>
      </c>
      <c r="AN42" s="831">
        <f t="shared" si="3"/>
        <v>18371208</v>
      </c>
      <c r="AO42" s="831">
        <v>803147</v>
      </c>
      <c r="AP42" s="831">
        <f t="shared" si="3"/>
        <v>19174355</v>
      </c>
      <c r="AQ42" s="831"/>
      <c r="AR42" s="831">
        <f t="shared" si="3"/>
        <v>19174355</v>
      </c>
      <c r="AS42" s="831"/>
      <c r="AT42" s="831">
        <f t="shared" si="4"/>
        <v>19174355</v>
      </c>
      <c r="AU42" s="831"/>
      <c r="AV42" s="831">
        <f t="shared" si="4"/>
        <v>19174355</v>
      </c>
      <c r="AW42" s="831"/>
      <c r="AX42" s="831">
        <f t="shared" si="4"/>
        <v>19174355</v>
      </c>
      <c r="AY42" s="831"/>
      <c r="AZ42" s="831">
        <f t="shared" si="4"/>
        <v>19174355</v>
      </c>
      <c r="BA42" s="831"/>
      <c r="BB42" s="831">
        <f t="shared" si="4"/>
        <v>19174355</v>
      </c>
      <c r="BC42" s="840"/>
      <c r="BD42" s="846"/>
      <c r="BE42" s="846"/>
      <c r="BF42" s="846"/>
      <c r="BG42" s="846"/>
      <c r="BH42" s="846"/>
      <c r="BI42" s="846"/>
      <c r="BJ42" s="847"/>
      <c r="BK42" s="807"/>
      <c r="BL42" s="846"/>
      <c r="BM42" s="846"/>
      <c r="BN42" s="846"/>
      <c r="BO42" s="846"/>
      <c r="BP42" s="846"/>
      <c r="BQ42" s="846"/>
      <c r="BR42" s="846"/>
      <c r="BS42" s="846"/>
      <c r="BT42" s="846"/>
      <c r="BU42" s="808"/>
      <c r="BV42" s="847"/>
    </row>
    <row r="43" spans="1:74" ht="19.350000000000001" customHeight="1" thickBot="1" x14ac:dyDescent="0.3">
      <c r="A43" s="657"/>
      <c r="B43" s="657"/>
      <c r="C43" s="663"/>
      <c r="D43" s="19" t="s">
        <v>43</v>
      </c>
      <c r="E43" s="802">
        <f>+[2]INVERSIÓN!CJ43</f>
        <v>0</v>
      </c>
      <c r="F43" s="802">
        <f t="shared" si="0"/>
        <v>0</v>
      </c>
      <c r="G43" s="853">
        <v>9.9999999999999992E-2</v>
      </c>
      <c r="H43" s="853">
        <f t="shared" ref="H43:AA43" si="13">+H38</f>
        <v>0</v>
      </c>
      <c r="I43" s="853">
        <f t="shared" si="13"/>
        <v>0.01</v>
      </c>
      <c r="J43" s="853">
        <f t="shared" si="1"/>
        <v>0.01</v>
      </c>
      <c r="K43" s="853">
        <f t="shared" si="13"/>
        <v>0.01</v>
      </c>
      <c r="L43" s="853">
        <f t="shared" si="1"/>
        <v>0.02</v>
      </c>
      <c r="M43" s="853">
        <f t="shared" si="13"/>
        <v>0.01</v>
      </c>
      <c r="N43" s="853">
        <f t="shared" si="1"/>
        <v>0.03</v>
      </c>
      <c r="O43" s="853">
        <f t="shared" si="13"/>
        <v>0.01</v>
      </c>
      <c r="P43" s="853">
        <f t="shared" si="1"/>
        <v>0.04</v>
      </c>
      <c r="Q43" s="853">
        <f t="shared" si="13"/>
        <v>0.01</v>
      </c>
      <c r="R43" s="853">
        <f t="shared" si="1"/>
        <v>0.05</v>
      </c>
      <c r="S43" s="853">
        <f t="shared" si="13"/>
        <v>0.01</v>
      </c>
      <c r="T43" s="853">
        <f t="shared" si="1"/>
        <v>6.0000000000000005E-2</v>
      </c>
      <c r="U43" s="853">
        <f t="shared" si="13"/>
        <v>0.01</v>
      </c>
      <c r="V43" s="853">
        <f t="shared" si="2"/>
        <v>7.0000000000000007E-2</v>
      </c>
      <c r="W43" s="853">
        <f t="shared" si="13"/>
        <v>0.01</v>
      </c>
      <c r="X43" s="853">
        <f t="shared" si="2"/>
        <v>0.08</v>
      </c>
      <c r="Y43" s="853">
        <f t="shared" si="13"/>
        <v>0.01</v>
      </c>
      <c r="Z43" s="853">
        <f t="shared" si="2"/>
        <v>0.09</v>
      </c>
      <c r="AA43" s="853">
        <f t="shared" si="13"/>
        <v>0.01</v>
      </c>
      <c r="AB43" s="853">
        <f t="shared" si="2"/>
        <v>9.9999999999999992E-2</v>
      </c>
      <c r="AC43" s="853">
        <f>+[2]INVERSIÓN!CC43</f>
        <v>0</v>
      </c>
      <c r="AD43" s="832">
        <f t="shared" si="2"/>
        <v>9.9999999999999992E-2</v>
      </c>
      <c r="AE43" s="852"/>
      <c r="AF43" s="853">
        <v>0</v>
      </c>
      <c r="AG43" s="853">
        <v>0.01</v>
      </c>
      <c r="AH43" s="853">
        <f t="shared" si="3"/>
        <v>0.01</v>
      </c>
      <c r="AI43" s="853">
        <v>0.01</v>
      </c>
      <c r="AJ43" s="853">
        <f t="shared" si="3"/>
        <v>0.02</v>
      </c>
      <c r="AK43" s="853">
        <v>0.01</v>
      </c>
      <c r="AL43" s="853">
        <f t="shared" si="3"/>
        <v>0.03</v>
      </c>
      <c r="AM43" s="853">
        <v>0.01</v>
      </c>
      <c r="AN43" s="853">
        <f t="shared" si="3"/>
        <v>0.04</v>
      </c>
      <c r="AO43" s="853">
        <v>0.01</v>
      </c>
      <c r="AP43" s="853">
        <f t="shared" si="3"/>
        <v>0.05</v>
      </c>
      <c r="AQ43" s="853">
        <v>0.01</v>
      </c>
      <c r="AR43" s="853">
        <f t="shared" si="3"/>
        <v>6.0000000000000005E-2</v>
      </c>
      <c r="AS43" s="853">
        <v>0.01</v>
      </c>
      <c r="AT43" s="853">
        <f t="shared" si="4"/>
        <v>7.0000000000000007E-2</v>
      </c>
      <c r="AU43" s="853">
        <v>0.01</v>
      </c>
      <c r="AV43" s="853">
        <f t="shared" si="4"/>
        <v>0.08</v>
      </c>
      <c r="AW43" s="853">
        <v>0.01</v>
      </c>
      <c r="AX43" s="853">
        <f t="shared" si="4"/>
        <v>0.09</v>
      </c>
      <c r="AY43" s="853">
        <v>0</v>
      </c>
      <c r="AZ43" s="853">
        <f t="shared" si="4"/>
        <v>0.09</v>
      </c>
      <c r="BA43" s="832">
        <v>0</v>
      </c>
      <c r="BB43" s="832">
        <f t="shared" si="4"/>
        <v>0.09</v>
      </c>
      <c r="BC43" s="840"/>
      <c r="BD43" s="846"/>
      <c r="BE43" s="846"/>
      <c r="BF43" s="846"/>
      <c r="BG43" s="846"/>
      <c r="BH43" s="846"/>
      <c r="BI43" s="846"/>
      <c r="BJ43" s="847"/>
      <c r="BK43" s="807"/>
      <c r="BL43" s="846"/>
      <c r="BM43" s="846"/>
      <c r="BN43" s="846"/>
      <c r="BO43" s="846"/>
      <c r="BP43" s="846"/>
      <c r="BQ43" s="846"/>
      <c r="BR43" s="846"/>
      <c r="BS43" s="846"/>
      <c r="BT43" s="846"/>
      <c r="BU43" s="808"/>
      <c r="BV43" s="847"/>
    </row>
    <row r="44" spans="1:74" s="37" customFormat="1" ht="19.350000000000001" customHeight="1" thickBot="1" x14ac:dyDescent="0.3">
      <c r="A44" s="657"/>
      <c r="B44" s="657"/>
      <c r="C44" s="663"/>
      <c r="D44" s="36" t="s">
        <v>45</v>
      </c>
      <c r="E44" s="833">
        <f>+[2]INVERSIÓN!CJ44</f>
        <v>0</v>
      </c>
      <c r="F44" s="833">
        <f t="shared" si="0"/>
        <v>0</v>
      </c>
      <c r="G44" s="854">
        <v>990086021.95000005</v>
      </c>
      <c r="H44" s="854">
        <f t="shared" ref="H44:AA44" si="14">H39+H42</f>
        <v>299102728.25</v>
      </c>
      <c r="I44" s="854">
        <f t="shared" si="14"/>
        <v>0</v>
      </c>
      <c r="J44" s="854">
        <f t="shared" si="1"/>
        <v>299102728.25</v>
      </c>
      <c r="K44" s="854">
        <f t="shared" si="14"/>
        <v>0</v>
      </c>
      <c r="L44" s="854">
        <f t="shared" si="1"/>
        <v>299102728.25</v>
      </c>
      <c r="M44" s="854">
        <f t="shared" si="14"/>
        <v>17142293.699999999</v>
      </c>
      <c r="N44" s="855">
        <f t="shared" si="1"/>
        <v>316245021.94999999</v>
      </c>
      <c r="O44" s="855">
        <f t="shared" si="14"/>
        <v>0</v>
      </c>
      <c r="P44" s="855">
        <f t="shared" si="1"/>
        <v>316245021.94999999</v>
      </c>
      <c r="Q44" s="855">
        <f t="shared" si="14"/>
        <v>0</v>
      </c>
      <c r="R44" s="855">
        <f t="shared" si="1"/>
        <v>316245021.94999999</v>
      </c>
      <c r="S44" s="855">
        <f t="shared" si="14"/>
        <v>668548000</v>
      </c>
      <c r="T44" s="855">
        <f t="shared" si="1"/>
        <v>984793021.95000005</v>
      </c>
      <c r="U44" s="855">
        <f t="shared" si="14"/>
        <v>0</v>
      </c>
      <c r="V44" s="855">
        <f t="shared" si="2"/>
        <v>984793021.95000005</v>
      </c>
      <c r="W44" s="855">
        <f t="shared" si="14"/>
        <v>0</v>
      </c>
      <c r="X44" s="855">
        <f t="shared" si="2"/>
        <v>984793021.95000005</v>
      </c>
      <c r="Y44" s="855">
        <f t="shared" si="14"/>
        <v>4333333</v>
      </c>
      <c r="Z44" s="855">
        <f t="shared" si="2"/>
        <v>989126354.95000005</v>
      </c>
      <c r="AA44" s="855">
        <f t="shared" si="14"/>
        <v>0</v>
      </c>
      <c r="AB44" s="855">
        <f t="shared" si="2"/>
        <v>989126354.95000005</v>
      </c>
      <c r="AC44" s="855">
        <f>+[2]INVERSIÓN!CC44</f>
        <v>959667</v>
      </c>
      <c r="AD44" s="833">
        <f t="shared" si="2"/>
        <v>990086021.95000005</v>
      </c>
      <c r="AE44" s="856"/>
      <c r="AF44" s="854">
        <v>297664768</v>
      </c>
      <c r="AG44" s="854">
        <v>0</v>
      </c>
      <c r="AH44" s="854">
        <f t="shared" si="3"/>
        <v>297664768</v>
      </c>
      <c r="AI44" s="854">
        <v>391560</v>
      </c>
      <c r="AJ44" s="854">
        <f t="shared" si="3"/>
        <v>298056328</v>
      </c>
      <c r="AK44" s="855">
        <v>452015</v>
      </c>
      <c r="AL44" s="855">
        <f t="shared" si="3"/>
        <v>298508343</v>
      </c>
      <c r="AM44" s="855">
        <v>15481532</v>
      </c>
      <c r="AN44" s="855">
        <f t="shared" si="3"/>
        <v>313989875</v>
      </c>
      <c r="AO44" s="855">
        <v>803147</v>
      </c>
      <c r="AP44" s="855">
        <f t="shared" si="3"/>
        <v>314793022</v>
      </c>
      <c r="AQ44" s="855">
        <v>0</v>
      </c>
      <c r="AR44" s="855">
        <f t="shared" si="3"/>
        <v>314793022</v>
      </c>
      <c r="AS44" s="855">
        <v>0</v>
      </c>
      <c r="AT44" s="855">
        <f t="shared" si="4"/>
        <v>314793022</v>
      </c>
      <c r="AU44" s="855">
        <v>0</v>
      </c>
      <c r="AV44" s="855">
        <f t="shared" si="4"/>
        <v>314793022</v>
      </c>
      <c r="AW44" s="855">
        <v>0</v>
      </c>
      <c r="AX44" s="855">
        <f t="shared" si="4"/>
        <v>314793022</v>
      </c>
      <c r="AY44" s="855">
        <v>0</v>
      </c>
      <c r="AZ44" s="855">
        <f t="shared" si="4"/>
        <v>314793022</v>
      </c>
      <c r="BA44" s="857">
        <v>675292034</v>
      </c>
      <c r="BB44" s="833">
        <f t="shared" si="4"/>
        <v>990085056</v>
      </c>
      <c r="BC44" s="823"/>
      <c r="BD44" s="824"/>
      <c r="BE44" s="824"/>
      <c r="BF44" s="824"/>
      <c r="BG44" s="824"/>
      <c r="BH44" s="824"/>
      <c r="BI44" s="824"/>
      <c r="BJ44" s="848"/>
      <c r="BK44" s="809"/>
      <c r="BL44" s="824"/>
      <c r="BM44" s="824"/>
      <c r="BN44" s="824"/>
      <c r="BO44" s="824"/>
      <c r="BP44" s="824"/>
      <c r="BQ44" s="824"/>
      <c r="BR44" s="824"/>
      <c r="BS44" s="824"/>
      <c r="BT44" s="824"/>
      <c r="BU44" s="810"/>
      <c r="BV44" s="848"/>
    </row>
    <row r="45" spans="1:74" ht="19.350000000000001" customHeight="1" x14ac:dyDescent="0.25">
      <c r="A45" s="657">
        <v>5</v>
      </c>
      <c r="B45" s="657" t="s">
        <v>305</v>
      </c>
      <c r="C45" s="656" t="s">
        <v>302</v>
      </c>
      <c r="D45" s="19" t="s">
        <v>41</v>
      </c>
      <c r="E45" s="822">
        <f>+[2]INVERSIÓN!CJ45</f>
        <v>240</v>
      </c>
      <c r="F45" s="822">
        <f t="shared" si="0"/>
        <v>240</v>
      </c>
      <c r="G45" s="835">
        <v>550</v>
      </c>
      <c r="H45" s="822"/>
      <c r="I45" s="822"/>
      <c r="J45" s="822">
        <f t="shared" si="1"/>
        <v>0</v>
      </c>
      <c r="K45" s="822"/>
      <c r="L45" s="822">
        <f t="shared" si="1"/>
        <v>0</v>
      </c>
      <c r="M45" s="822"/>
      <c r="N45" s="822">
        <f t="shared" si="1"/>
        <v>0</v>
      </c>
      <c r="O45" s="822"/>
      <c r="P45" s="822">
        <f t="shared" si="1"/>
        <v>0</v>
      </c>
      <c r="Q45" s="822"/>
      <c r="R45" s="822">
        <f t="shared" si="1"/>
        <v>0</v>
      </c>
      <c r="S45" s="822">
        <v>200</v>
      </c>
      <c r="T45" s="822">
        <f t="shared" si="1"/>
        <v>200</v>
      </c>
      <c r="U45" s="822"/>
      <c r="V45" s="822">
        <f t="shared" si="2"/>
        <v>200</v>
      </c>
      <c r="W45" s="822"/>
      <c r="X45" s="822">
        <f t="shared" si="2"/>
        <v>200</v>
      </c>
      <c r="Y45" s="822"/>
      <c r="Z45" s="822">
        <f t="shared" si="2"/>
        <v>200</v>
      </c>
      <c r="AA45" s="822">
        <v>350</v>
      </c>
      <c r="AB45" s="822">
        <f t="shared" si="2"/>
        <v>550</v>
      </c>
      <c r="AC45" s="822">
        <f>+[2]INVERSIÓN!CC45</f>
        <v>0</v>
      </c>
      <c r="AD45" s="822">
        <f t="shared" si="2"/>
        <v>550</v>
      </c>
      <c r="AE45" s="858"/>
      <c r="AF45" s="822"/>
      <c r="AG45" s="822"/>
      <c r="AH45" s="822">
        <f t="shared" si="3"/>
        <v>0</v>
      </c>
      <c r="AI45" s="822"/>
      <c r="AJ45" s="822">
        <f t="shared" si="3"/>
        <v>0</v>
      </c>
      <c r="AK45" s="822"/>
      <c r="AL45" s="822">
        <f t="shared" si="3"/>
        <v>0</v>
      </c>
      <c r="AM45" s="822">
        <v>53.9</v>
      </c>
      <c r="AN45" s="822">
        <f t="shared" si="3"/>
        <v>53.9</v>
      </c>
      <c r="AO45" s="822"/>
      <c r="AP45" s="822">
        <f t="shared" si="3"/>
        <v>53.9</v>
      </c>
      <c r="AQ45" s="822"/>
      <c r="AR45" s="822">
        <f t="shared" si="3"/>
        <v>53.9</v>
      </c>
      <c r="AS45" s="822">
        <v>0</v>
      </c>
      <c r="AT45" s="822">
        <f t="shared" si="4"/>
        <v>53.9</v>
      </c>
      <c r="AU45" s="822">
        <v>0</v>
      </c>
      <c r="AV45" s="822">
        <f t="shared" si="4"/>
        <v>53.9</v>
      </c>
      <c r="AW45" s="822"/>
      <c r="AX45" s="822">
        <f t="shared" si="4"/>
        <v>53.9</v>
      </c>
      <c r="AY45" s="822">
        <v>496.1</v>
      </c>
      <c r="AZ45" s="822">
        <f t="shared" si="4"/>
        <v>550</v>
      </c>
      <c r="BA45" s="822"/>
      <c r="BB45" s="822">
        <v>561.6</v>
      </c>
      <c r="BC45" s="838" t="str">
        <f>+[2]INVERSIÓN!EW45</f>
        <v>En 2022, se suscribieron acuerdos  en 561.6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
En 2021, se suscribieron acuerdos que corresponden 200ha con PSA de regulación y calidad hídrica para la preservación y restauración de áreas y ecosistemas estratégicos en la Localidad de Usme.Se inició con la implementación del programa de Pago por Servicios Ambientales en la Cuenca Curubital de la Localidad de Usme, enfocado a los sistemas de abastecimiento de acueductos veredales que abastecen de agua a las Veredas Curubital y Arrayanes.</v>
      </c>
      <c r="BD45" s="843" t="s">
        <v>303</v>
      </c>
      <c r="BE45" s="843" t="s">
        <v>485</v>
      </c>
      <c r="BF45" s="843" t="s">
        <v>486</v>
      </c>
      <c r="BG45" s="843" t="s">
        <v>567</v>
      </c>
      <c r="BH45" s="843" t="s">
        <v>304</v>
      </c>
      <c r="BI45" s="843" t="s">
        <v>484</v>
      </c>
      <c r="BJ45" s="844" t="s">
        <v>300</v>
      </c>
      <c r="BK45" s="805">
        <v>29917</v>
      </c>
      <c r="BL45" s="843" t="s">
        <v>484</v>
      </c>
      <c r="BM45" s="843" t="s">
        <v>484</v>
      </c>
      <c r="BN45" s="843" t="s">
        <v>484</v>
      </c>
      <c r="BO45" s="843" t="s">
        <v>484</v>
      </c>
      <c r="BP45" s="843" t="s">
        <v>484</v>
      </c>
      <c r="BQ45" s="843" t="s">
        <v>484</v>
      </c>
      <c r="BR45" s="843" t="s">
        <v>484</v>
      </c>
      <c r="BS45" s="843" t="s">
        <v>484</v>
      </c>
      <c r="BT45" s="843" t="s">
        <v>484</v>
      </c>
      <c r="BU45" s="806">
        <v>29917</v>
      </c>
      <c r="BV45" s="859"/>
    </row>
    <row r="46" spans="1:74" ht="19.350000000000001" customHeight="1" x14ac:dyDescent="0.25">
      <c r="A46" s="657"/>
      <c r="B46" s="657"/>
      <c r="C46" s="656"/>
      <c r="D46" s="18" t="s">
        <v>3</v>
      </c>
      <c r="E46" s="35">
        <f>+[2]INVERSIÓN!CJ46</f>
        <v>2243507000</v>
      </c>
      <c r="F46" s="35">
        <f t="shared" si="0"/>
        <v>2243507000</v>
      </c>
      <c r="G46" s="813">
        <v>4057416667</v>
      </c>
      <c r="H46" s="813">
        <f>407309667-1452000</f>
        <v>405857667</v>
      </c>
      <c r="I46" s="813">
        <v>90552000</v>
      </c>
      <c r="J46" s="813">
        <f t="shared" si="1"/>
        <v>496409667</v>
      </c>
      <c r="K46" s="813"/>
      <c r="L46" s="813">
        <f t="shared" si="1"/>
        <v>496409667</v>
      </c>
      <c r="M46" s="813"/>
      <c r="N46" s="35">
        <f t="shared" si="1"/>
        <v>496409667</v>
      </c>
      <c r="O46" s="35"/>
      <c r="P46" s="860">
        <f t="shared" si="1"/>
        <v>496409667</v>
      </c>
      <c r="Q46" s="35">
        <v>3066000</v>
      </c>
      <c r="R46" s="860">
        <f t="shared" si="1"/>
        <v>499475667</v>
      </c>
      <c r="S46" s="35">
        <v>3554072000</v>
      </c>
      <c r="T46" s="860">
        <f t="shared" si="1"/>
        <v>4053547667</v>
      </c>
      <c r="U46" s="35"/>
      <c r="V46" s="860">
        <f t="shared" si="1"/>
        <v>4053547667</v>
      </c>
      <c r="W46" s="35"/>
      <c r="X46" s="35">
        <f t="shared" si="1"/>
        <v>4053547667</v>
      </c>
      <c r="Y46" s="35">
        <v>4333333</v>
      </c>
      <c r="Z46" s="35">
        <f t="shared" ref="T46:AD54" si="15">+X46+Y46</f>
        <v>4057881000</v>
      </c>
      <c r="AA46" s="35"/>
      <c r="AB46" s="35">
        <f t="shared" si="15"/>
        <v>4057881000</v>
      </c>
      <c r="AC46" s="35">
        <f>+[2]INVERSIÓN!CC46</f>
        <v>-464333</v>
      </c>
      <c r="AD46" s="35">
        <f t="shared" si="15"/>
        <v>4057416667</v>
      </c>
      <c r="AE46" s="861"/>
      <c r="AF46" s="813">
        <v>407309666</v>
      </c>
      <c r="AG46" s="813"/>
      <c r="AH46" s="813">
        <f t="shared" si="3"/>
        <v>407309666</v>
      </c>
      <c r="AI46" s="813"/>
      <c r="AJ46" s="813">
        <f t="shared" si="3"/>
        <v>407309666</v>
      </c>
      <c r="AK46" s="35"/>
      <c r="AL46" s="35">
        <f t="shared" si="3"/>
        <v>407309666</v>
      </c>
      <c r="AM46" s="860"/>
      <c r="AN46" s="35">
        <f t="shared" si="3"/>
        <v>407309666</v>
      </c>
      <c r="AO46" s="860"/>
      <c r="AP46" s="35">
        <f t="shared" si="3"/>
        <v>407309666</v>
      </c>
      <c r="AQ46" s="860"/>
      <c r="AR46" s="35">
        <f t="shared" si="3"/>
        <v>407309666</v>
      </c>
      <c r="AS46" s="860">
        <v>133572912</v>
      </c>
      <c r="AT46" s="35">
        <f t="shared" si="3"/>
        <v>540882578</v>
      </c>
      <c r="AU46" s="35"/>
      <c r="AV46" s="35">
        <f t="shared" si="3"/>
        <v>540882578</v>
      </c>
      <c r="AW46" s="35"/>
      <c r="AX46" s="35">
        <f t="shared" ref="AR46:BB54" si="16">+AV46+AW46</f>
        <v>540882578</v>
      </c>
      <c r="AY46" s="35">
        <v>2539000</v>
      </c>
      <c r="AZ46" s="35">
        <f t="shared" si="16"/>
        <v>543421578</v>
      </c>
      <c r="BA46" s="35">
        <v>3488638549</v>
      </c>
      <c r="BB46" s="35">
        <f t="shared" si="16"/>
        <v>4032060127</v>
      </c>
      <c r="BC46" s="840"/>
      <c r="BD46" s="846"/>
      <c r="BE46" s="846"/>
      <c r="BF46" s="846"/>
      <c r="BG46" s="846"/>
      <c r="BH46" s="846"/>
      <c r="BI46" s="846"/>
      <c r="BJ46" s="847"/>
      <c r="BK46" s="807"/>
      <c r="BL46" s="846"/>
      <c r="BM46" s="846"/>
      <c r="BN46" s="846"/>
      <c r="BO46" s="846"/>
      <c r="BP46" s="846"/>
      <c r="BQ46" s="846"/>
      <c r="BR46" s="846"/>
      <c r="BS46" s="846"/>
      <c r="BT46" s="846"/>
      <c r="BU46" s="808"/>
      <c r="BV46" s="862"/>
    </row>
    <row r="47" spans="1:74" ht="19.350000000000001" customHeight="1" x14ac:dyDescent="0.25">
      <c r="A47" s="657"/>
      <c r="B47" s="657"/>
      <c r="C47" s="656"/>
      <c r="D47" s="18" t="s">
        <v>489</v>
      </c>
      <c r="E47" s="35">
        <f>+[2]INVERSIÓN!CJ47</f>
        <v>0</v>
      </c>
      <c r="F47" s="35">
        <f t="shared" si="0"/>
        <v>0</v>
      </c>
      <c r="G47" s="813">
        <v>0</v>
      </c>
      <c r="H47" s="813"/>
      <c r="I47" s="813"/>
      <c r="J47" s="813">
        <f t="shared" si="1"/>
        <v>0</v>
      </c>
      <c r="K47" s="813"/>
      <c r="L47" s="813">
        <f t="shared" si="1"/>
        <v>0</v>
      </c>
      <c r="M47" s="813"/>
      <c r="N47" s="35">
        <f t="shared" si="1"/>
        <v>0</v>
      </c>
      <c r="O47" s="35"/>
      <c r="P47" s="35">
        <f t="shared" si="1"/>
        <v>0</v>
      </c>
      <c r="Q47" s="35"/>
      <c r="R47" s="35">
        <f t="shared" si="1"/>
        <v>0</v>
      </c>
      <c r="S47" s="35"/>
      <c r="T47" s="35">
        <f t="shared" si="15"/>
        <v>0</v>
      </c>
      <c r="U47" s="35"/>
      <c r="V47" s="35">
        <f t="shared" si="15"/>
        <v>0</v>
      </c>
      <c r="W47" s="35"/>
      <c r="X47" s="35">
        <f t="shared" si="15"/>
        <v>0</v>
      </c>
      <c r="Y47" s="35"/>
      <c r="Z47" s="35">
        <f t="shared" si="15"/>
        <v>0</v>
      </c>
      <c r="AA47" s="35"/>
      <c r="AB47" s="35">
        <f t="shared" si="15"/>
        <v>0</v>
      </c>
      <c r="AC47" s="35">
        <f>+[2]INVERSIÓN!CC47</f>
        <v>0</v>
      </c>
      <c r="AD47" s="35">
        <f t="shared" si="15"/>
        <v>0</v>
      </c>
      <c r="AE47" s="861"/>
      <c r="AF47" s="813"/>
      <c r="AG47" s="813"/>
      <c r="AH47" s="813">
        <f t="shared" si="3"/>
        <v>0</v>
      </c>
      <c r="AI47" s="813">
        <v>31840467</v>
      </c>
      <c r="AJ47" s="813">
        <f t="shared" si="3"/>
        <v>31840467</v>
      </c>
      <c r="AK47" s="35">
        <v>34424000</v>
      </c>
      <c r="AL47" s="35">
        <f t="shared" si="3"/>
        <v>66264467</v>
      </c>
      <c r="AM47" s="35">
        <v>34424000</v>
      </c>
      <c r="AN47" s="35">
        <f t="shared" si="3"/>
        <v>100688467</v>
      </c>
      <c r="AO47" s="35">
        <v>36607500</v>
      </c>
      <c r="AP47" s="35">
        <f t="shared" si="3"/>
        <v>137295967</v>
      </c>
      <c r="AQ47" s="35">
        <v>37335333</v>
      </c>
      <c r="AR47" s="35">
        <f t="shared" si="16"/>
        <v>174631300</v>
      </c>
      <c r="AS47" s="35">
        <v>34424000</v>
      </c>
      <c r="AT47" s="35">
        <f t="shared" si="16"/>
        <v>209055300</v>
      </c>
      <c r="AU47" s="35">
        <v>39101124</v>
      </c>
      <c r="AV47" s="35">
        <f t="shared" si="16"/>
        <v>248156424</v>
      </c>
      <c r="AW47" s="35">
        <v>39082133</v>
      </c>
      <c r="AX47" s="35">
        <f t="shared" si="16"/>
        <v>287238557</v>
      </c>
      <c r="AY47" s="35">
        <v>95971191</v>
      </c>
      <c r="AZ47" s="35">
        <f t="shared" si="16"/>
        <v>383209748</v>
      </c>
      <c r="BA47" s="35">
        <v>2599436619.7993593</v>
      </c>
      <c r="BB47" s="35">
        <f t="shared" si="16"/>
        <v>2982646367.7993593</v>
      </c>
      <c r="BC47" s="840"/>
      <c r="BD47" s="846"/>
      <c r="BE47" s="846"/>
      <c r="BF47" s="846"/>
      <c r="BG47" s="846"/>
      <c r="BH47" s="846"/>
      <c r="BI47" s="846"/>
      <c r="BJ47" s="847"/>
      <c r="BK47" s="807"/>
      <c r="BL47" s="846"/>
      <c r="BM47" s="846"/>
      <c r="BN47" s="846"/>
      <c r="BO47" s="846"/>
      <c r="BP47" s="846"/>
      <c r="BQ47" s="846"/>
      <c r="BR47" s="846"/>
      <c r="BS47" s="846"/>
      <c r="BT47" s="846"/>
      <c r="BU47" s="808"/>
      <c r="BV47" s="862"/>
    </row>
    <row r="48" spans="1:74" ht="19.350000000000001" customHeight="1" x14ac:dyDescent="0.25">
      <c r="A48" s="657"/>
      <c r="B48" s="657"/>
      <c r="C48" s="656"/>
      <c r="D48" s="19" t="s">
        <v>42</v>
      </c>
      <c r="E48" s="800">
        <f>+[2]INVERSIÓN!CJ48</f>
        <v>0</v>
      </c>
      <c r="F48" s="800">
        <f t="shared" si="0"/>
        <v>0</v>
      </c>
      <c r="G48" s="830">
        <v>0</v>
      </c>
      <c r="H48" s="830">
        <v>0</v>
      </c>
      <c r="I48" s="830">
        <v>0</v>
      </c>
      <c r="J48" s="830">
        <f t="shared" si="1"/>
        <v>0</v>
      </c>
      <c r="K48" s="830">
        <v>0</v>
      </c>
      <c r="L48" s="830">
        <f t="shared" si="1"/>
        <v>0</v>
      </c>
      <c r="M48" s="830">
        <v>0</v>
      </c>
      <c r="N48" s="830">
        <f t="shared" si="1"/>
        <v>0</v>
      </c>
      <c r="O48" s="830">
        <v>0</v>
      </c>
      <c r="P48" s="830">
        <f t="shared" si="1"/>
        <v>0</v>
      </c>
      <c r="Q48" s="830">
        <v>0</v>
      </c>
      <c r="R48" s="830">
        <f t="shared" si="1"/>
        <v>0</v>
      </c>
      <c r="S48" s="830">
        <v>0</v>
      </c>
      <c r="T48" s="830">
        <f t="shared" si="15"/>
        <v>0</v>
      </c>
      <c r="U48" s="830">
        <v>0</v>
      </c>
      <c r="V48" s="830">
        <f t="shared" si="15"/>
        <v>0</v>
      </c>
      <c r="W48" s="830">
        <v>0</v>
      </c>
      <c r="X48" s="830">
        <f t="shared" si="15"/>
        <v>0</v>
      </c>
      <c r="Y48" s="830">
        <v>0</v>
      </c>
      <c r="Z48" s="830">
        <f t="shared" si="15"/>
        <v>0</v>
      </c>
      <c r="AA48" s="830">
        <v>0</v>
      </c>
      <c r="AB48" s="830">
        <f t="shared" si="15"/>
        <v>0</v>
      </c>
      <c r="AC48" s="830">
        <f>+[2]INVERSIÓN!CC48</f>
        <v>0</v>
      </c>
      <c r="AD48" s="830">
        <f t="shared" si="15"/>
        <v>0</v>
      </c>
      <c r="AE48" s="861"/>
      <c r="AF48" s="830">
        <v>0</v>
      </c>
      <c r="AG48" s="830">
        <v>0</v>
      </c>
      <c r="AH48" s="830">
        <f t="shared" si="3"/>
        <v>0</v>
      </c>
      <c r="AI48" s="830">
        <v>0</v>
      </c>
      <c r="AJ48" s="830">
        <f t="shared" si="3"/>
        <v>0</v>
      </c>
      <c r="AK48" s="830">
        <v>0</v>
      </c>
      <c r="AL48" s="830">
        <f t="shared" si="3"/>
        <v>0</v>
      </c>
      <c r="AM48" s="830">
        <v>0</v>
      </c>
      <c r="AN48" s="830">
        <f t="shared" si="3"/>
        <v>0</v>
      </c>
      <c r="AO48" s="830">
        <v>0</v>
      </c>
      <c r="AP48" s="830">
        <f t="shared" si="3"/>
        <v>0</v>
      </c>
      <c r="AQ48" s="830">
        <v>0</v>
      </c>
      <c r="AR48" s="830">
        <f t="shared" si="16"/>
        <v>0</v>
      </c>
      <c r="AS48" s="830">
        <v>0</v>
      </c>
      <c r="AT48" s="830">
        <f t="shared" si="16"/>
        <v>0</v>
      </c>
      <c r="AU48" s="830">
        <v>0</v>
      </c>
      <c r="AV48" s="830">
        <f t="shared" si="16"/>
        <v>0</v>
      </c>
      <c r="AW48" s="830">
        <v>0</v>
      </c>
      <c r="AX48" s="830">
        <f t="shared" si="16"/>
        <v>0</v>
      </c>
      <c r="AY48" s="830">
        <v>0</v>
      </c>
      <c r="AZ48" s="830">
        <f t="shared" si="16"/>
        <v>0</v>
      </c>
      <c r="BA48" s="830">
        <v>0</v>
      </c>
      <c r="BB48" s="830">
        <f t="shared" si="16"/>
        <v>0</v>
      </c>
      <c r="BC48" s="840"/>
      <c r="BD48" s="846"/>
      <c r="BE48" s="846"/>
      <c r="BF48" s="846"/>
      <c r="BG48" s="846"/>
      <c r="BH48" s="846"/>
      <c r="BI48" s="846"/>
      <c r="BJ48" s="847"/>
      <c r="BK48" s="807"/>
      <c r="BL48" s="846"/>
      <c r="BM48" s="846"/>
      <c r="BN48" s="846"/>
      <c r="BO48" s="846"/>
      <c r="BP48" s="846"/>
      <c r="BQ48" s="846"/>
      <c r="BR48" s="846"/>
      <c r="BS48" s="846"/>
      <c r="BT48" s="846"/>
      <c r="BU48" s="808"/>
      <c r="BV48" s="862"/>
    </row>
    <row r="49" spans="1:74" ht="19.350000000000001" customHeight="1" x14ac:dyDescent="0.25">
      <c r="A49" s="657"/>
      <c r="B49" s="657"/>
      <c r="C49" s="656"/>
      <c r="D49" s="18" t="s">
        <v>4</v>
      </c>
      <c r="E49" s="801">
        <f>+[2]INVERSIÓN!CJ49</f>
        <v>0</v>
      </c>
      <c r="F49" s="801">
        <f t="shared" si="0"/>
        <v>0</v>
      </c>
      <c r="G49" s="128">
        <v>389922987.94999999</v>
      </c>
      <c r="H49" s="128">
        <f>19484927.25+1763467</f>
        <v>21248394.25</v>
      </c>
      <c r="I49" s="128">
        <f>18457300-1763467+131565</f>
        <v>16825398</v>
      </c>
      <c r="J49" s="128">
        <f t="shared" si="1"/>
        <v>38073792.25</v>
      </c>
      <c r="K49" s="128">
        <v>0</v>
      </c>
      <c r="L49" s="128">
        <f t="shared" si="1"/>
        <v>38073792.25</v>
      </c>
      <c r="M49" s="128">
        <f>17010728.7-1161533</f>
        <v>15849195.699999999</v>
      </c>
      <c r="N49" s="831">
        <f t="shared" si="1"/>
        <v>53922987.950000003</v>
      </c>
      <c r="O49" s="831">
        <v>336000000</v>
      </c>
      <c r="P49" s="831">
        <f t="shared" si="1"/>
        <v>389922987.94999999</v>
      </c>
      <c r="Q49" s="831">
        <v>0</v>
      </c>
      <c r="R49" s="831">
        <f t="shared" si="1"/>
        <v>389922987.94999999</v>
      </c>
      <c r="S49" s="831">
        <v>0</v>
      </c>
      <c r="T49" s="831">
        <f t="shared" si="15"/>
        <v>389922987.94999999</v>
      </c>
      <c r="U49" s="831">
        <v>0</v>
      </c>
      <c r="V49" s="831">
        <f t="shared" si="15"/>
        <v>389922987.94999999</v>
      </c>
      <c r="W49" s="831">
        <v>0</v>
      </c>
      <c r="X49" s="831">
        <f t="shared" si="15"/>
        <v>389922987.94999999</v>
      </c>
      <c r="Y49" s="831">
        <v>0</v>
      </c>
      <c r="Z49" s="831">
        <f t="shared" si="15"/>
        <v>389922987.94999999</v>
      </c>
      <c r="AA49" s="831">
        <v>0</v>
      </c>
      <c r="AB49" s="831">
        <f t="shared" si="15"/>
        <v>389922987.94999999</v>
      </c>
      <c r="AC49" s="831">
        <f>+[2]INVERSIÓN!CC49</f>
        <v>0</v>
      </c>
      <c r="AD49" s="831">
        <f t="shared" si="15"/>
        <v>389922987.94999999</v>
      </c>
      <c r="AE49" s="861"/>
      <c r="AF49" s="128">
        <v>19484927</v>
      </c>
      <c r="AG49" s="128">
        <v>12331807</v>
      </c>
      <c r="AH49" s="128">
        <f t="shared" si="3"/>
        <v>31816734</v>
      </c>
      <c r="AI49" s="128">
        <v>5369560</v>
      </c>
      <c r="AJ49" s="128">
        <f t="shared" si="3"/>
        <v>37186294</v>
      </c>
      <c r="AK49" s="831">
        <v>452015</v>
      </c>
      <c r="AL49" s="831">
        <f t="shared" si="3"/>
        <v>37638309</v>
      </c>
      <c r="AM49" s="831">
        <v>15481532</v>
      </c>
      <c r="AN49" s="831">
        <f t="shared" si="3"/>
        <v>53119841</v>
      </c>
      <c r="AO49" s="831">
        <v>31463147</v>
      </c>
      <c r="AP49" s="831">
        <f t="shared" si="3"/>
        <v>84582988</v>
      </c>
      <c r="AQ49" s="831">
        <v>137340000</v>
      </c>
      <c r="AR49" s="831">
        <f t="shared" si="16"/>
        <v>221922988</v>
      </c>
      <c r="AS49" s="831">
        <v>0</v>
      </c>
      <c r="AT49" s="831">
        <f t="shared" si="16"/>
        <v>221922988</v>
      </c>
      <c r="AU49" s="831">
        <v>0</v>
      </c>
      <c r="AV49" s="831">
        <f t="shared" si="16"/>
        <v>221922988</v>
      </c>
      <c r="AW49" s="831">
        <v>0</v>
      </c>
      <c r="AX49" s="831">
        <f t="shared" si="16"/>
        <v>221922988</v>
      </c>
      <c r="AY49" s="831">
        <v>0</v>
      </c>
      <c r="AZ49" s="831">
        <f t="shared" si="16"/>
        <v>221922988</v>
      </c>
      <c r="BA49" s="831">
        <v>168000000</v>
      </c>
      <c r="BB49" s="831">
        <f t="shared" si="16"/>
        <v>389922988</v>
      </c>
      <c r="BC49" s="840"/>
      <c r="BD49" s="846"/>
      <c r="BE49" s="846"/>
      <c r="BF49" s="846"/>
      <c r="BG49" s="846"/>
      <c r="BH49" s="846"/>
      <c r="BI49" s="846"/>
      <c r="BJ49" s="847"/>
      <c r="BK49" s="807"/>
      <c r="BL49" s="846"/>
      <c r="BM49" s="846"/>
      <c r="BN49" s="846"/>
      <c r="BO49" s="846"/>
      <c r="BP49" s="846"/>
      <c r="BQ49" s="846"/>
      <c r="BR49" s="846"/>
      <c r="BS49" s="846"/>
      <c r="BT49" s="846"/>
      <c r="BU49" s="808"/>
      <c r="BV49" s="862"/>
    </row>
    <row r="50" spans="1:74" ht="19.350000000000001" customHeight="1" thickBot="1" x14ac:dyDescent="0.3">
      <c r="A50" s="657"/>
      <c r="B50" s="657"/>
      <c r="C50" s="656"/>
      <c r="D50" s="19" t="s">
        <v>43</v>
      </c>
      <c r="E50" s="802">
        <f>+[2]INVERSIÓN!CJ50</f>
        <v>240</v>
      </c>
      <c r="F50" s="802">
        <f t="shared" si="0"/>
        <v>240</v>
      </c>
      <c r="G50" s="832">
        <v>550</v>
      </c>
      <c r="H50" s="832">
        <f t="shared" ref="H50:AA50" si="17">+H45</f>
        <v>0</v>
      </c>
      <c r="I50" s="832">
        <f t="shared" si="17"/>
        <v>0</v>
      </c>
      <c r="J50" s="832">
        <f t="shared" si="1"/>
        <v>0</v>
      </c>
      <c r="K50" s="832">
        <f t="shared" si="17"/>
        <v>0</v>
      </c>
      <c r="L50" s="832">
        <f t="shared" si="1"/>
        <v>0</v>
      </c>
      <c r="M50" s="832">
        <f t="shared" si="17"/>
        <v>0</v>
      </c>
      <c r="N50" s="832">
        <f t="shared" si="1"/>
        <v>0</v>
      </c>
      <c r="O50" s="832">
        <f t="shared" si="17"/>
        <v>0</v>
      </c>
      <c r="P50" s="832">
        <f t="shared" si="1"/>
        <v>0</v>
      </c>
      <c r="Q50" s="832">
        <f t="shared" si="17"/>
        <v>0</v>
      </c>
      <c r="R50" s="832">
        <f t="shared" si="1"/>
        <v>0</v>
      </c>
      <c r="S50" s="832">
        <f t="shared" si="17"/>
        <v>200</v>
      </c>
      <c r="T50" s="832">
        <f t="shared" si="15"/>
        <v>200</v>
      </c>
      <c r="U50" s="832">
        <f t="shared" si="17"/>
        <v>0</v>
      </c>
      <c r="V50" s="832">
        <f t="shared" si="15"/>
        <v>200</v>
      </c>
      <c r="W50" s="832">
        <f t="shared" si="17"/>
        <v>0</v>
      </c>
      <c r="X50" s="832">
        <f t="shared" si="15"/>
        <v>200</v>
      </c>
      <c r="Y50" s="832">
        <f t="shared" si="17"/>
        <v>0</v>
      </c>
      <c r="Z50" s="832">
        <f t="shared" si="15"/>
        <v>200</v>
      </c>
      <c r="AA50" s="832">
        <f t="shared" si="17"/>
        <v>350</v>
      </c>
      <c r="AB50" s="832">
        <f t="shared" si="15"/>
        <v>550</v>
      </c>
      <c r="AC50" s="832">
        <f>+[2]INVERSIÓN!CC50</f>
        <v>0</v>
      </c>
      <c r="AD50" s="832">
        <f t="shared" si="15"/>
        <v>550</v>
      </c>
      <c r="AE50" s="861"/>
      <c r="AF50" s="832">
        <v>0</v>
      </c>
      <c r="AG50" s="832">
        <v>0</v>
      </c>
      <c r="AH50" s="832">
        <f t="shared" si="3"/>
        <v>0</v>
      </c>
      <c r="AI50" s="832">
        <v>0</v>
      </c>
      <c r="AJ50" s="832">
        <f t="shared" si="3"/>
        <v>0</v>
      </c>
      <c r="AK50" s="832">
        <v>0</v>
      </c>
      <c r="AL50" s="832">
        <f t="shared" si="3"/>
        <v>0</v>
      </c>
      <c r="AM50" s="832">
        <v>53.9</v>
      </c>
      <c r="AN50" s="832">
        <f t="shared" si="3"/>
        <v>53.9</v>
      </c>
      <c r="AO50" s="832">
        <v>0</v>
      </c>
      <c r="AP50" s="832">
        <f t="shared" si="3"/>
        <v>53.9</v>
      </c>
      <c r="AQ50" s="832">
        <v>0</v>
      </c>
      <c r="AR50" s="832">
        <f t="shared" si="16"/>
        <v>53.9</v>
      </c>
      <c r="AS50" s="832">
        <v>0</v>
      </c>
      <c r="AT50" s="832">
        <f t="shared" si="16"/>
        <v>53.9</v>
      </c>
      <c r="AU50" s="832">
        <v>0</v>
      </c>
      <c r="AV50" s="832">
        <f t="shared" si="16"/>
        <v>53.9</v>
      </c>
      <c r="AW50" s="832">
        <v>0</v>
      </c>
      <c r="AX50" s="832">
        <f t="shared" si="16"/>
        <v>53.9</v>
      </c>
      <c r="AY50" s="832">
        <v>496.1</v>
      </c>
      <c r="AZ50" s="832">
        <f t="shared" si="16"/>
        <v>550</v>
      </c>
      <c r="BA50" s="832">
        <v>0</v>
      </c>
      <c r="BB50" s="832">
        <f t="shared" si="16"/>
        <v>550</v>
      </c>
      <c r="BC50" s="840"/>
      <c r="BD50" s="846"/>
      <c r="BE50" s="846"/>
      <c r="BF50" s="846"/>
      <c r="BG50" s="846"/>
      <c r="BH50" s="846"/>
      <c r="BI50" s="846"/>
      <c r="BJ50" s="847"/>
      <c r="BK50" s="807"/>
      <c r="BL50" s="846"/>
      <c r="BM50" s="846"/>
      <c r="BN50" s="846"/>
      <c r="BO50" s="846"/>
      <c r="BP50" s="846"/>
      <c r="BQ50" s="846"/>
      <c r="BR50" s="846"/>
      <c r="BS50" s="846"/>
      <c r="BT50" s="846"/>
      <c r="BU50" s="808"/>
      <c r="BV50" s="862"/>
    </row>
    <row r="51" spans="1:74" s="37" customFormat="1" ht="19.350000000000001" customHeight="1" thickBot="1" x14ac:dyDescent="0.3">
      <c r="A51" s="657"/>
      <c r="B51" s="657"/>
      <c r="C51" s="656"/>
      <c r="D51" s="36" t="s">
        <v>45</v>
      </c>
      <c r="E51" s="833">
        <f>+[2]INVERSIÓN!CJ51</f>
        <v>1512858720</v>
      </c>
      <c r="F51" s="833">
        <f t="shared" si="0"/>
        <v>1512858720</v>
      </c>
      <c r="G51" s="834">
        <v>4447339654.9499998</v>
      </c>
      <c r="H51" s="834">
        <f t="shared" ref="H51:AA51" si="18">H46+H49</f>
        <v>427106061.25</v>
      </c>
      <c r="I51" s="834">
        <f t="shared" si="18"/>
        <v>107377398</v>
      </c>
      <c r="J51" s="834">
        <f t="shared" si="1"/>
        <v>534483459.25</v>
      </c>
      <c r="K51" s="834">
        <f t="shared" si="18"/>
        <v>0</v>
      </c>
      <c r="L51" s="834">
        <f t="shared" si="1"/>
        <v>534483459.25</v>
      </c>
      <c r="M51" s="834">
        <f t="shared" si="18"/>
        <v>15849195.699999999</v>
      </c>
      <c r="N51" s="833">
        <f t="shared" si="1"/>
        <v>550332654.95000005</v>
      </c>
      <c r="O51" s="833">
        <f t="shared" si="18"/>
        <v>336000000</v>
      </c>
      <c r="P51" s="833">
        <f t="shared" si="1"/>
        <v>886332654.95000005</v>
      </c>
      <c r="Q51" s="833">
        <f t="shared" si="18"/>
        <v>3066000</v>
      </c>
      <c r="R51" s="833">
        <f t="shared" si="1"/>
        <v>889398654.95000005</v>
      </c>
      <c r="S51" s="833">
        <f t="shared" si="18"/>
        <v>3554072000</v>
      </c>
      <c r="T51" s="833">
        <f t="shared" si="15"/>
        <v>4443470654.9499998</v>
      </c>
      <c r="U51" s="833">
        <f t="shared" si="18"/>
        <v>0</v>
      </c>
      <c r="V51" s="833">
        <f t="shared" si="15"/>
        <v>4443470654.9499998</v>
      </c>
      <c r="W51" s="833">
        <f t="shared" si="18"/>
        <v>0</v>
      </c>
      <c r="X51" s="833">
        <f t="shared" si="15"/>
        <v>4443470654.9499998</v>
      </c>
      <c r="Y51" s="833">
        <f t="shared" si="18"/>
        <v>4333333</v>
      </c>
      <c r="Z51" s="833">
        <f t="shared" si="15"/>
        <v>4447803987.9499998</v>
      </c>
      <c r="AA51" s="833">
        <f t="shared" si="18"/>
        <v>0</v>
      </c>
      <c r="AB51" s="833">
        <f t="shared" si="15"/>
        <v>4447803987.9499998</v>
      </c>
      <c r="AC51" s="833">
        <f>+[2]INVERSIÓN!CC51</f>
        <v>-464333</v>
      </c>
      <c r="AD51" s="833">
        <f t="shared" si="15"/>
        <v>4447339654.9499998</v>
      </c>
      <c r="AE51" s="863"/>
      <c r="AF51" s="834">
        <v>426794593</v>
      </c>
      <c r="AG51" s="834">
        <v>12331807</v>
      </c>
      <c r="AH51" s="834">
        <f t="shared" si="3"/>
        <v>439126400</v>
      </c>
      <c r="AI51" s="834">
        <v>5369560</v>
      </c>
      <c r="AJ51" s="834">
        <f t="shared" si="3"/>
        <v>444495960</v>
      </c>
      <c r="AK51" s="833">
        <v>452015</v>
      </c>
      <c r="AL51" s="833">
        <f t="shared" si="3"/>
        <v>444947975</v>
      </c>
      <c r="AM51" s="833">
        <v>15481532</v>
      </c>
      <c r="AN51" s="833">
        <f t="shared" si="3"/>
        <v>460429507</v>
      </c>
      <c r="AO51" s="833">
        <v>31463147</v>
      </c>
      <c r="AP51" s="833">
        <f t="shared" si="3"/>
        <v>491892654</v>
      </c>
      <c r="AQ51" s="833">
        <v>137340000</v>
      </c>
      <c r="AR51" s="833">
        <f t="shared" si="16"/>
        <v>629232654</v>
      </c>
      <c r="AS51" s="833">
        <v>133572912</v>
      </c>
      <c r="AT51" s="833">
        <f t="shared" si="16"/>
        <v>762805566</v>
      </c>
      <c r="AU51" s="833">
        <v>0</v>
      </c>
      <c r="AV51" s="833">
        <f t="shared" si="16"/>
        <v>762805566</v>
      </c>
      <c r="AW51" s="833">
        <v>0</v>
      </c>
      <c r="AX51" s="833">
        <f t="shared" si="16"/>
        <v>762805566</v>
      </c>
      <c r="AY51" s="833">
        <v>2539000</v>
      </c>
      <c r="AZ51" s="833">
        <f t="shared" si="16"/>
        <v>765344566</v>
      </c>
      <c r="BA51" s="833">
        <v>3656638549</v>
      </c>
      <c r="BB51" s="833">
        <f t="shared" si="16"/>
        <v>4421983115</v>
      </c>
      <c r="BC51" s="823"/>
      <c r="BD51" s="824"/>
      <c r="BE51" s="824"/>
      <c r="BF51" s="824"/>
      <c r="BG51" s="824"/>
      <c r="BH51" s="824"/>
      <c r="BI51" s="824"/>
      <c r="BJ51" s="848"/>
      <c r="BK51" s="809"/>
      <c r="BL51" s="824"/>
      <c r="BM51" s="824"/>
      <c r="BN51" s="824"/>
      <c r="BO51" s="824"/>
      <c r="BP51" s="824"/>
      <c r="BQ51" s="824"/>
      <c r="BR51" s="824"/>
      <c r="BS51" s="824"/>
      <c r="BT51" s="824"/>
      <c r="BU51" s="810"/>
      <c r="BV51" s="864"/>
    </row>
    <row r="52" spans="1:74" s="22" customFormat="1" ht="36" x14ac:dyDescent="0.25">
      <c r="A52" s="662" t="s">
        <v>22</v>
      </c>
      <c r="B52" s="662"/>
      <c r="C52" s="662"/>
      <c r="D52" s="154" t="s">
        <v>34</v>
      </c>
      <c r="E52" s="155">
        <f>+[2]INVERSIÓN!CJ52</f>
        <v>2484451390</v>
      </c>
      <c r="F52" s="155">
        <f t="shared" si="0"/>
        <v>2484451390</v>
      </c>
      <c r="G52" s="865">
        <v>6551006180</v>
      </c>
      <c r="H52" s="865">
        <f>H11+H25+H32+H39+H46</f>
        <v>2013884001</v>
      </c>
      <c r="I52" s="865">
        <f t="shared" ref="I52:AA52" si="19">I11+I25+I32+I39+I46</f>
        <v>90552000</v>
      </c>
      <c r="J52" s="865">
        <f t="shared" si="1"/>
        <v>2104436001</v>
      </c>
      <c r="K52" s="865">
        <f>K11+M25+K32+K39+K46</f>
        <v>17024000</v>
      </c>
      <c r="L52" s="865">
        <f t="shared" si="1"/>
        <v>2121460001</v>
      </c>
      <c r="M52" s="865">
        <f>M11+O25+M32+M39+M46</f>
        <v>1128533</v>
      </c>
      <c r="N52" s="866">
        <f t="shared" si="1"/>
        <v>2122588534</v>
      </c>
      <c r="O52" s="866">
        <f t="shared" si="19"/>
        <v>0</v>
      </c>
      <c r="P52" s="866">
        <f t="shared" si="1"/>
        <v>2122588534</v>
      </c>
      <c r="Q52" s="866">
        <f t="shared" si="19"/>
        <v>183996420</v>
      </c>
      <c r="R52" s="866">
        <f t="shared" si="1"/>
        <v>2306584954</v>
      </c>
      <c r="S52" s="866">
        <f t="shared" si="19"/>
        <v>4222620000</v>
      </c>
      <c r="T52" s="866">
        <f t="shared" si="15"/>
        <v>6529204954</v>
      </c>
      <c r="U52" s="866">
        <f t="shared" si="19"/>
        <v>0</v>
      </c>
      <c r="V52" s="866">
        <f t="shared" si="15"/>
        <v>6529204954</v>
      </c>
      <c r="W52" s="866">
        <f t="shared" si="19"/>
        <v>0</v>
      </c>
      <c r="X52" s="866">
        <f t="shared" si="15"/>
        <v>6529204954</v>
      </c>
      <c r="Y52" s="866">
        <f t="shared" si="19"/>
        <v>24430046</v>
      </c>
      <c r="Z52" s="866">
        <f t="shared" si="15"/>
        <v>6553635000</v>
      </c>
      <c r="AA52" s="866">
        <f t="shared" si="19"/>
        <v>3494000</v>
      </c>
      <c r="AB52" s="866">
        <f t="shared" si="15"/>
        <v>6557129000</v>
      </c>
      <c r="AC52" s="866">
        <f>+[2]INVERSIÓN!CC52</f>
        <v>-6122820</v>
      </c>
      <c r="AD52" s="866">
        <f t="shared" si="15"/>
        <v>6551006180</v>
      </c>
      <c r="AE52" s="155"/>
      <c r="AF52" s="865">
        <v>2013884000</v>
      </c>
      <c r="AG52" s="865">
        <v>0</v>
      </c>
      <c r="AH52" s="865">
        <f t="shared" si="3"/>
        <v>2013884000</v>
      </c>
      <c r="AI52" s="865">
        <v>0</v>
      </c>
      <c r="AJ52" s="865">
        <f t="shared" si="3"/>
        <v>2013884000</v>
      </c>
      <c r="AK52" s="866">
        <v>0</v>
      </c>
      <c r="AL52" s="866">
        <f t="shared" si="3"/>
        <v>2013884000</v>
      </c>
      <c r="AM52" s="866">
        <v>0</v>
      </c>
      <c r="AN52" s="866">
        <f t="shared" si="3"/>
        <v>2013884000</v>
      </c>
      <c r="AO52" s="866">
        <v>14128533</v>
      </c>
      <c r="AP52" s="866">
        <f t="shared" si="3"/>
        <v>2028012533</v>
      </c>
      <c r="AQ52" s="866">
        <v>0</v>
      </c>
      <c r="AR52" s="866">
        <f t="shared" si="16"/>
        <v>2028012533</v>
      </c>
      <c r="AS52" s="866">
        <v>133572912</v>
      </c>
      <c r="AT52" s="866">
        <f t="shared" si="16"/>
        <v>2161585445</v>
      </c>
      <c r="AU52" s="866">
        <v>23720700</v>
      </c>
      <c r="AV52" s="866">
        <f t="shared" si="16"/>
        <v>2185306145</v>
      </c>
      <c r="AW52" s="866">
        <v>0</v>
      </c>
      <c r="AX52" s="866">
        <f t="shared" si="16"/>
        <v>2185306145</v>
      </c>
      <c r="AY52" s="866">
        <v>16080333</v>
      </c>
      <c r="AZ52" s="866">
        <f t="shared" si="16"/>
        <v>2201386478</v>
      </c>
      <c r="BA52" s="866">
        <v>4319744798</v>
      </c>
      <c r="BB52" s="866">
        <f t="shared" si="16"/>
        <v>6521131276</v>
      </c>
      <c r="BC52" s="155"/>
      <c r="BD52" s="156"/>
      <c r="BE52" s="156"/>
      <c r="BF52" s="156"/>
      <c r="BG52" s="156"/>
      <c r="BH52" s="156"/>
      <c r="BI52" s="156"/>
      <c r="BJ52" s="156"/>
      <c r="BK52" s="156"/>
      <c r="BL52" s="156"/>
      <c r="BM52" s="156"/>
      <c r="BN52" s="156"/>
      <c r="BO52" s="156"/>
      <c r="BP52" s="156"/>
      <c r="BQ52" s="156"/>
      <c r="BR52" s="156"/>
      <c r="BS52" s="156"/>
      <c r="BT52" s="156"/>
      <c r="BU52" s="156"/>
      <c r="BV52" s="156"/>
    </row>
    <row r="53" spans="1:74" ht="36" x14ac:dyDescent="0.25">
      <c r="A53" s="662"/>
      <c r="B53" s="662"/>
      <c r="C53" s="662"/>
      <c r="D53" s="157" t="s">
        <v>33</v>
      </c>
      <c r="E53" s="158">
        <f>+[2]INVERSIÓN!CJ53</f>
        <v>0</v>
      </c>
      <c r="F53" s="158">
        <f t="shared" si="0"/>
        <v>0</v>
      </c>
      <c r="G53" s="867">
        <v>549564466</v>
      </c>
      <c r="H53" s="867">
        <f t="shared" ref="H53:AA53" si="20">H14+H28+H35+H42+H49</f>
        <v>61323642</v>
      </c>
      <c r="I53" s="867">
        <f t="shared" si="20"/>
        <v>39734369</v>
      </c>
      <c r="J53" s="867">
        <f t="shared" si="1"/>
        <v>101058011</v>
      </c>
      <c r="K53" s="867">
        <f t="shared" si="20"/>
        <v>0</v>
      </c>
      <c r="L53" s="867">
        <f t="shared" si="1"/>
        <v>101058011</v>
      </c>
      <c r="M53" s="867">
        <f t="shared" si="20"/>
        <v>112506455.00000001</v>
      </c>
      <c r="N53" s="868">
        <f t="shared" si="1"/>
        <v>213564466</v>
      </c>
      <c r="O53" s="868">
        <f t="shared" si="20"/>
        <v>336000000</v>
      </c>
      <c r="P53" s="868">
        <f t="shared" si="1"/>
        <v>549564466</v>
      </c>
      <c r="Q53" s="868">
        <f t="shared" si="20"/>
        <v>0</v>
      </c>
      <c r="R53" s="868">
        <f t="shared" si="1"/>
        <v>549564466</v>
      </c>
      <c r="S53" s="868">
        <f t="shared" si="20"/>
        <v>0</v>
      </c>
      <c r="T53" s="868">
        <f t="shared" si="15"/>
        <v>549564466</v>
      </c>
      <c r="U53" s="868">
        <f t="shared" si="20"/>
        <v>0</v>
      </c>
      <c r="V53" s="868">
        <f t="shared" si="15"/>
        <v>549564466</v>
      </c>
      <c r="W53" s="868">
        <f t="shared" si="20"/>
        <v>0</v>
      </c>
      <c r="X53" s="868">
        <f t="shared" si="15"/>
        <v>549564466</v>
      </c>
      <c r="Y53" s="868">
        <f t="shared" si="20"/>
        <v>0</v>
      </c>
      <c r="Z53" s="868">
        <f t="shared" si="15"/>
        <v>549564466</v>
      </c>
      <c r="AA53" s="868">
        <f t="shared" si="20"/>
        <v>0</v>
      </c>
      <c r="AB53" s="868">
        <f t="shared" si="15"/>
        <v>549564466</v>
      </c>
      <c r="AC53" s="868">
        <f>+[2]INVERSIÓN!CC53</f>
        <v>0</v>
      </c>
      <c r="AD53" s="868">
        <f t="shared" si="15"/>
        <v>549564466</v>
      </c>
      <c r="AE53" s="158"/>
      <c r="AF53" s="867">
        <v>57892153</v>
      </c>
      <c r="AG53" s="867">
        <v>16918789</v>
      </c>
      <c r="AH53" s="867">
        <f t="shared" si="3"/>
        <v>74810942</v>
      </c>
      <c r="AI53" s="867">
        <v>17663157</v>
      </c>
      <c r="AJ53" s="867">
        <f t="shared" si="3"/>
        <v>92474099</v>
      </c>
      <c r="AK53" s="868">
        <v>2992760</v>
      </c>
      <c r="AL53" s="868">
        <f t="shared" si="3"/>
        <v>95466859</v>
      </c>
      <c r="AM53" s="868">
        <v>102502031</v>
      </c>
      <c r="AN53" s="868">
        <f t="shared" si="3"/>
        <v>197968890</v>
      </c>
      <c r="AO53" s="868">
        <v>37542576</v>
      </c>
      <c r="AP53" s="868">
        <f t="shared" si="3"/>
        <v>235511466</v>
      </c>
      <c r="AQ53" s="868">
        <v>138905000</v>
      </c>
      <c r="AR53" s="868">
        <f t="shared" si="16"/>
        <v>374416466</v>
      </c>
      <c r="AS53" s="868">
        <v>4122333</v>
      </c>
      <c r="AT53" s="868">
        <f t="shared" si="16"/>
        <v>378538799</v>
      </c>
      <c r="AU53" s="868">
        <v>0</v>
      </c>
      <c r="AV53" s="868">
        <f t="shared" si="16"/>
        <v>378538799</v>
      </c>
      <c r="AW53" s="868">
        <v>0</v>
      </c>
      <c r="AX53" s="868">
        <f t="shared" si="16"/>
        <v>378538799</v>
      </c>
      <c r="AY53" s="868">
        <v>0</v>
      </c>
      <c r="AZ53" s="868">
        <f t="shared" si="16"/>
        <v>378538799</v>
      </c>
      <c r="BA53" s="868">
        <v>168000000</v>
      </c>
      <c r="BB53" s="868">
        <f t="shared" si="16"/>
        <v>546538799</v>
      </c>
      <c r="BC53" s="158"/>
      <c r="BD53" s="159"/>
      <c r="BE53" s="159"/>
      <c r="BF53" s="159"/>
      <c r="BG53" s="159"/>
      <c r="BH53" s="159"/>
      <c r="BI53" s="159"/>
      <c r="BJ53" s="159"/>
      <c r="BK53" s="159"/>
      <c r="BL53" s="159"/>
      <c r="BM53" s="159"/>
      <c r="BN53" s="159"/>
      <c r="BO53" s="159"/>
      <c r="BP53" s="159"/>
      <c r="BQ53" s="159"/>
      <c r="BR53" s="159"/>
      <c r="BS53" s="159"/>
      <c r="BT53" s="159"/>
      <c r="BU53" s="159"/>
      <c r="BV53" s="159"/>
    </row>
    <row r="54" spans="1:74" s="22" customFormat="1" ht="36" x14ac:dyDescent="0.25">
      <c r="A54" s="662"/>
      <c r="B54" s="662"/>
      <c r="C54" s="662"/>
      <c r="D54" s="154" t="s">
        <v>32</v>
      </c>
      <c r="E54" s="155">
        <f>+[2]INVERSIÓN!CJ54</f>
        <v>2484451390</v>
      </c>
      <c r="F54" s="155">
        <f t="shared" si="0"/>
        <v>2484451390</v>
      </c>
      <c r="G54" s="867">
        <v>7100570646</v>
      </c>
      <c r="H54" s="867">
        <f t="shared" ref="H54:AA54" si="21">H52+H53</f>
        <v>2075207643</v>
      </c>
      <c r="I54" s="867">
        <f t="shared" si="21"/>
        <v>130286369</v>
      </c>
      <c r="J54" s="867">
        <f t="shared" si="1"/>
        <v>2205494012</v>
      </c>
      <c r="K54" s="867">
        <f t="shared" si="21"/>
        <v>17024000</v>
      </c>
      <c r="L54" s="867">
        <f t="shared" si="1"/>
        <v>2222518012</v>
      </c>
      <c r="M54" s="867">
        <f t="shared" si="21"/>
        <v>113634988.00000001</v>
      </c>
      <c r="N54" s="868">
        <f t="shared" ref="N54:R54" si="22">+L54+M54</f>
        <v>2336153000</v>
      </c>
      <c r="O54" s="868">
        <f t="shared" si="21"/>
        <v>336000000</v>
      </c>
      <c r="P54" s="868">
        <f t="shared" si="22"/>
        <v>2672153000</v>
      </c>
      <c r="Q54" s="868">
        <f t="shared" si="21"/>
        <v>183996420</v>
      </c>
      <c r="R54" s="868">
        <f t="shared" si="22"/>
        <v>2856149420</v>
      </c>
      <c r="S54" s="868">
        <f t="shared" si="21"/>
        <v>4222620000</v>
      </c>
      <c r="T54" s="868">
        <f t="shared" si="15"/>
        <v>7078769420</v>
      </c>
      <c r="U54" s="868">
        <f t="shared" si="21"/>
        <v>0</v>
      </c>
      <c r="V54" s="868">
        <f t="shared" si="15"/>
        <v>7078769420</v>
      </c>
      <c r="W54" s="868">
        <f t="shared" si="21"/>
        <v>0</v>
      </c>
      <c r="X54" s="868">
        <f t="shared" si="15"/>
        <v>7078769420</v>
      </c>
      <c r="Y54" s="868">
        <f t="shared" si="21"/>
        <v>24430046</v>
      </c>
      <c r="Z54" s="868">
        <f t="shared" si="15"/>
        <v>7103199466</v>
      </c>
      <c r="AA54" s="868">
        <f t="shared" si="21"/>
        <v>3494000</v>
      </c>
      <c r="AB54" s="868">
        <f t="shared" si="15"/>
        <v>7106693466</v>
      </c>
      <c r="AC54" s="868">
        <f>+[2]INVERSIÓN!CC54</f>
        <v>-6122820</v>
      </c>
      <c r="AD54" s="868">
        <f t="shared" si="15"/>
        <v>7100570646</v>
      </c>
      <c r="AE54" s="155"/>
      <c r="AF54" s="867">
        <v>2071776153</v>
      </c>
      <c r="AG54" s="867">
        <v>16918789</v>
      </c>
      <c r="AH54" s="867">
        <f t="shared" si="3"/>
        <v>2088694942</v>
      </c>
      <c r="AI54" s="867">
        <v>17663157</v>
      </c>
      <c r="AJ54" s="867">
        <f t="shared" si="3"/>
        <v>2106358099</v>
      </c>
      <c r="AK54" s="868">
        <v>2992760</v>
      </c>
      <c r="AL54" s="868">
        <f t="shared" ref="AL54:AP54" si="23">+AJ54+AK54</f>
        <v>2109350859</v>
      </c>
      <c r="AM54" s="868">
        <v>102502031</v>
      </c>
      <c r="AN54" s="868">
        <f t="shared" si="23"/>
        <v>2211852890</v>
      </c>
      <c r="AO54" s="868">
        <v>51671109</v>
      </c>
      <c r="AP54" s="868">
        <f t="shared" si="23"/>
        <v>2263523999</v>
      </c>
      <c r="AQ54" s="868">
        <v>138905000</v>
      </c>
      <c r="AR54" s="868">
        <f t="shared" si="16"/>
        <v>2402428999</v>
      </c>
      <c r="AS54" s="868">
        <v>137695245</v>
      </c>
      <c r="AT54" s="868">
        <f t="shared" si="16"/>
        <v>2540124244</v>
      </c>
      <c r="AU54" s="868">
        <v>23720700</v>
      </c>
      <c r="AV54" s="868">
        <f t="shared" si="16"/>
        <v>2563844944</v>
      </c>
      <c r="AW54" s="868">
        <v>0</v>
      </c>
      <c r="AX54" s="868">
        <f t="shared" si="16"/>
        <v>2563844944</v>
      </c>
      <c r="AY54" s="868">
        <v>16080333</v>
      </c>
      <c r="AZ54" s="868">
        <f t="shared" si="16"/>
        <v>2579925277</v>
      </c>
      <c r="BA54" s="868">
        <v>4487744798</v>
      </c>
      <c r="BB54" s="868">
        <f t="shared" si="16"/>
        <v>7067670075</v>
      </c>
      <c r="BC54" s="155"/>
      <c r="BD54" s="156"/>
      <c r="BE54" s="156"/>
      <c r="BF54" s="156"/>
      <c r="BG54" s="156"/>
      <c r="BH54" s="156"/>
      <c r="BI54" s="156"/>
      <c r="BJ54" s="156"/>
      <c r="BK54" s="156"/>
      <c r="BL54" s="156"/>
      <c r="BM54" s="156"/>
      <c r="BN54" s="156"/>
      <c r="BO54" s="156"/>
      <c r="BP54" s="156"/>
      <c r="BQ54" s="156"/>
      <c r="BR54" s="156"/>
      <c r="BS54" s="156"/>
      <c r="BT54" s="156"/>
      <c r="BU54" s="156"/>
      <c r="BV54" s="156"/>
    </row>
    <row r="55" spans="1:74" x14ac:dyDescent="0.25">
      <c r="A55" s="16"/>
      <c r="B55" s="16"/>
      <c r="C55" s="16"/>
      <c r="D55" s="16"/>
      <c r="E55" s="16"/>
      <c r="F55" s="31"/>
      <c r="G55" s="814"/>
      <c r="H55" s="814"/>
      <c r="I55" s="814"/>
      <c r="J55" s="814"/>
      <c r="K55" s="814"/>
      <c r="L55" s="814"/>
      <c r="M55" s="814"/>
      <c r="N55" s="814"/>
      <c r="O55" s="814"/>
      <c r="P55" s="814"/>
      <c r="Q55" s="814"/>
      <c r="R55" s="814"/>
      <c r="S55" s="814"/>
      <c r="T55" s="814"/>
      <c r="U55" s="814"/>
      <c r="V55" s="814"/>
      <c r="W55" s="814"/>
      <c r="X55" s="814"/>
      <c r="Y55" s="814"/>
      <c r="Z55" s="814"/>
      <c r="AA55" s="814"/>
      <c r="AB55" s="814"/>
      <c r="AC55" s="814"/>
      <c r="AD55" s="814"/>
      <c r="AE55" s="238">
        <f>+AE12+AE19+AE33+AE40+AE47</f>
        <v>0</v>
      </c>
      <c r="AF55" s="814"/>
      <c r="AG55" s="814"/>
      <c r="AH55" s="814"/>
      <c r="AI55" s="814"/>
      <c r="AJ55" s="814"/>
      <c r="AK55" s="814"/>
      <c r="AL55" s="814"/>
      <c r="AM55" s="814"/>
      <c r="AN55" s="814"/>
      <c r="AO55" s="814"/>
      <c r="AP55" s="814"/>
      <c r="AQ55" s="814"/>
      <c r="AR55" s="814"/>
      <c r="AS55" s="814"/>
      <c r="AT55" s="814"/>
      <c r="AU55" s="814"/>
      <c r="AV55" s="814"/>
      <c r="AW55" s="814"/>
      <c r="AX55" s="814"/>
      <c r="AY55" s="814"/>
      <c r="AZ55" s="814"/>
      <c r="BA55" s="814"/>
      <c r="BB55" s="814"/>
      <c r="BC55" s="16"/>
      <c r="BD55" s="16"/>
      <c r="BE55" s="16"/>
      <c r="BF55" s="16"/>
      <c r="BG55" s="16"/>
      <c r="BH55" s="16"/>
      <c r="BI55" s="16"/>
      <c r="BJ55" s="16"/>
      <c r="BK55" s="16"/>
      <c r="BL55" s="16"/>
      <c r="BM55" s="26"/>
      <c r="BN55" s="26"/>
      <c r="BO55" s="16"/>
      <c r="BP55" s="16"/>
      <c r="BQ55" s="16"/>
      <c r="BR55" s="16"/>
      <c r="BS55" s="16"/>
      <c r="BT55" s="16"/>
      <c r="BU55" s="26"/>
    </row>
    <row r="56" spans="1:74" x14ac:dyDescent="0.25">
      <c r="AE56" s="17"/>
    </row>
    <row r="57" spans="1:74" x14ac:dyDescent="0.25">
      <c r="AE57" s="17"/>
    </row>
    <row r="58" spans="1:74" ht="18" x14ac:dyDescent="0.25">
      <c r="A58" s="869" t="s">
        <v>35</v>
      </c>
      <c r="B58" s="870"/>
      <c r="C58" s="870"/>
      <c r="D58" s="870"/>
      <c r="E58" s="871"/>
      <c r="F58" s="872"/>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3"/>
      <c r="AE58" s="870"/>
      <c r="AF58" s="870"/>
      <c r="AG58" s="870"/>
      <c r="AH58" s="870"/>
      <c r="AI58" s="870"/>
      <c r="AJ58" s="874"/>
      <c r="AK58" s="874"/>
      <c r="AL58" s="874"/>
      <c r="AM58" s="874"/>
      <c r="AN58" s="874"/>
      <c r="AO58" s="874"/>
      <c r="AP58" s="875"/>
      <c r="AQ58" s="875"/>
      <c r="AR58" s="876"/>
      <c r="AS58" s="876"/>
      <c r="AT58" s="876"/>
      <c r="AU58" s="876"/>
      <c r="AV58" s="876"/>
      <c r="AW58" s="876"/>
      <c r="AX58" s="876"/>
      <c r="AY58"/>
      <c r="AZ58"/>
      <c r="BA58"/>
      <c r="BB58"/>
    </row>
    <row r="59" spans="1:74" ht="18" x14ac:dyDescent="0.25">
      <c r="A59" s="877" t="s">
        <v>36</v>
      </c>
      <c r="B59" s="878" t="s">
        <v>37</v>
      </c>
      <c r="C59" s="879"/>
      <c r="D59" s="880"/>
      <c r="E59" s="881" t="s">
        <v>38</v>
      </c>
      <c r="F59" s="881"/>
      <c r="G59" s="881"/>
      <c r="H59" s="881"/>
      <c r="I59" s="881"/>
      <c r="J59" s="881"/>
      <c r="K59" s="881"/>
      <c r="L59" s="881"/>
      <c r="M59" s="881"/>
      <c r="N59" s="881"/>
      <c r="O59" s="881"/>
      <c r="P59" s="881"/>
      <c r="Q59" s="881"/>
      <c r="R59" s="881"/>
      <c r="S59" s="870"/>
      <c r="T59" s="870"/>
      <c r="U59" s="870"/>
      <c r="V59" s="870"/>
      <c r="W59" s="870"/>
      <c r="X59" s="870"/>
      <c r="Y59" s="870"/>
      <c r="Z59" s="870"/>
      <c r="AA59" s="870"/>
      <c r="AB59" s="870"/>
      <c r="AC59" s="870"/>
      <c r="AD59" s="873"/>
      <c r="AE59" s="870"/>
      <c r="AF59" s="870"/>
      <c r="AG59" s="870"/>
      <c r="AH59" s="870"/>
      <c r="AI59" s="870"/>
      <c r="AJ59" s="874"/>
      <c r="AK59" s="874"/>
      <c r="AL59" s="874"/>
      <c r="AM59" s="874"/>
      <c r="AN59" s="874"/>
      <c r="AO59" s="874"/>
      <c r="AP59" s="875"/>
      <c r="AQ59" s="875"/>
      <c r="AR59" s="874"/>
      <c r="AS59" s="874"/>
      <c r="AT59" s="874"/>
      <c r="AU59" s="874"/>
      <c r="AV59" s="874"/>
      <c r="AW59" s="874"/>
      <c r="AX59" s="875"/>
      <c r="AY59"/>
      <c r="AZ59"/>
      <c r="BA59"/>
      <c r="BB59"/>
    </row>
    <row r="60" spans="1:74" ht="37.5" customHeight="1" x14ac:dyDescent="0.25">
      <c r="A60" s="882">
        <v>13</v>
      </c>
      <c r="B60" s="883" t="s">
        <v>92</v>
      </c>
      <c r="C60" s="884"/>
      <c r="D60" s="885"/>
      <c r="E60" s="886" t="s">
        <v>83</v>
      </c>
      <c r="F60" s="886"/>
      <c r="G60" s="886"/>
      <c r="H60" s="886"/>
      <c r="I60" s="886"/>
      <c r="J60" s="886"/>
      <c r="K60" s="886"/>
      <c r="L60" s="886"/>
      <c r="M60" s="886"/>
      <c r="N60" s="886"/>
      <c r="O60" s="886"/>
      <c r="P60" s="886"/>
      <c r="Q60" s="886"/>
      <c r="R60" s="886"/>
      <c r="S60" s="870"/>
      <c r="T60" s="870"/>
      <c r="U60" s="870"/>
      <c r="V60" s="870"/>
      <c r="W60" s="870"/>
      <c r="X60" s="870"/>
      <c r="Y60" s="870"/>
      <c r="Z60" s="870"/>
      <c r="AA60" s="870"/>
      <c r="AB60" s="870"/>
      <c r="AC60" s="870"/>
      <c r="AD60" s="873"/>
      <c r="AE60" s="870"/>
      <c r="AF60" s="870"/>
      <c r="AG60" s="870"/>
      <c r="AH60" s="870"/>
      <c r="AI60" s="870"/>
      <c r="AJ60" s="874"/>
      <c r="AK60" s="874"/>
      <c r="AL60" s="874"/>
      <c r="AM60" s="874"/>
      <c r="AN60" s="874"/>
      <c r="AO60" s="874"/>
      <c r="AP60" s="875"/>
      <c r="AQ60" s="875"/>
      <c r="AR60" s="874"/>
      <c r="AS60" s="874"/>
      <c r="AT60" s="874"/>
      <c r="AU60" s="874"/>
      <c r="AV60" s="874"/>
      <c r="AW60" s="874"/>
      <c r="AX60" s="875"/>
      <c r="AY60"/>
      <c r="AZ60"/>
      <c r="BA60"/>
      <c r="BB60"/>
    </row>
    <row r="61" spans="1:74" ht="74.25" customHeight="1" x14ac:dyDescent="0.25">
      <c r="A61" s="882">
        <v>14</v>
      </c>
      <c r="B61" s="883" t="s">
        <v>576</v>
      </c>
      <c r="C61" s="884"/>
      <c r="D61" s="885"/>
      <c r="E61" s="886" t="s">
        <v>425</v>
      </c>
      <c r="F61" s="886"/>
      <c r="G61" s="886"/>
      <c r="H61" s="886"/>
      <c r="I61" s="886"/>
      <c r="J61" s="886"/>
      <c r="K61" s="886"/>
      <c r="L61" s="886"/>
      <c r="M61" s="886"/>
      <c r="N61" s="886"/>
      <c r="O61" s="886"/>
      <c r="P61" s="886"/>
      <c r="Q61" s="886"/>
      <c r="R61" s="886"/>
      <c r="S61" s="870"/>
      <c r="T61" s="870"/>
      <c r="U61" s="870"/>
      <c r="V61" s="870"/>
      <c r="W61" s="870"/>
      <c r="X61" s="870"/>
      <c r="Y61" s="870"/>
      <c r="Z61" s="870"/>
      <c r="AA61" s="870"/>
      <c r="AB61" s="870"/>
      <c r="AC61" s="870"/>
      <c r="AD61" s="873"/>
      <c r="AE61" s="870"/>
      <c r="AF61" s="870"/>
      <c r="AG61" s="870"/>
      <c r="AH61" s="870"/>
      <c r="AI61" s="870"/>
      <c r="AJ61" s="870"/>
      <c r="AK61" s="870"/>
      <c r="AL61" s="870"/>
      <c r="AM61" s="870"/>
      <c r="AN61" s="870"/>
      <c r="AO61" s="870"/>
      <c r="AP61" s="887"/>
      <c r="AQ61" s="887"/>
      <c r="AR61" s="870"/>
      <c r="AS61" s="870"/>
      <c r="AT61" s="870"/>
      <c r="AU61" s="870"/>
      <c r="AV61" s="870"/>
      <c r="AW61" s="870"/>
      <c r="AX61" s="887"/>
      <c r="AY61"/>
      <c r="AZ61"/>
      <c r="BA61"/>
      <c r="BB61"/>
    </row>
    <row r="62" spans="1:74" x14ac:dyDescent="0.25">
      <c r="AA62" s="245">
        <v>39101124</v>
      </c>
      <c r="AE62" s="17"/>
      <c r="AX62" s="245">
        <v>39101124</v>
      </c>
    </row>
    <row r="63" spans="1:74" x14ac:dyDescent="0.25">
      <c r="AE63" s="17"/>
    </row>
    <row r="64" spans="1:74" x14ac:dyDescent="0.25">
      <c r="AE64" s="17"/>
    </row>
    <row r="65" spans="31:31" x14ac:dyDescent="0.25">
      <c r="AE65" s="17"/>
    </row>
    <row r="66" spans="31:31" x14ac:dyDescent="0.25">
      <c r="AE66" s="17"/>
    </row>
    <row r="67" spans="31:31" x14ac:dyDescent="0.25">
      <c r="AE67" s="17"/>
    </row>
    <row r="68" spans="31:31" x14ac:dyDescent="0.25">
      <c r="AE68" s="17"/>
    </row>
    <row r="69" spans="31:31" x14ac:dyDescent="0.25">
      <c r="AE69" s="17"/>
    </row>
    <row r="70" spans="31:31" x14ac:dyDescent="0.25">
      <c r="AE70" s="17"/>
    </row>
    <row r="71" spans="31:31" x14ac:dyDescent="0.25">
      <c r="AE71" s="17"/>
    </row>
    <row r="72" spans="31:31" x14ac:dyDescent="0.25">
      <c r="AE72" s="17"/>
    </row>
    <row r="73" spans="31:31" x14ac:dyDescent="0.25">
      <c r="AE73" s="17"/>
    </row>
    <row r="74" spans="31:31" x14ac:dyDescent="0.25">
      <c r="AE74" s="17"/>
    </row>
    <row r="75" spans="31:31" x14ac:dyDescent="0.25">
      <c r="AE75" s="17"/>
    </row>
    <row r="76" spans="31:31" x14ac:dyDescent="0.25">
      <c r="AE76" s="17"/>
    </row>
    <row r="77" spans="31:31" x14ac:dyDescent="0.25">
      <c r="AE77" s="17"/>
    </row>
    <row r="78" spans="31:31" x14ac:dyDescent="0.25">
      <c r="AE78" s="17"/>
    </row>
    <row r="79" spans="31:31" x14ac:dyDescent="0.25">
      <c r="AE79" s="17"/>
    </row>
    <row r="80" spans="31:31" x14ac:dyDescent="0.25">
      <c r="AE80" s="17"/>
    </row>
    <row r="81" spans="10:54" x14ac:dyDescent="0.25">
      <c r="AE81" s="17"/>
    </row>
    <row r="82" spans="10:54" x14ac:dyDescent="0.25">
      <c r="AE82" s="17"/>
    </row>
    <row r="83" spans="10:54" x14ac:dyDescent="0.25">
      <c r="AE83" s="17"/>
    </row>
    <row r="84" spans="10:54" x14ac:dyDescent="0.25">
      <c r="AE84" s="17"/>
    </row>
    <row r="85" spans="10:54" x14ac:dyDescent="0.25">
      <c r="AE85" s="17"/>
    </row>
    <row r="86" spans="10:54" x14ac:dyDescent="0.25">
      <c r="AE86" s="17"/>
    </row>
    <row r="87" spans="10:54" x14ac:dyDescent="0.25">
      <c r="AE87" s="17"/>
    </row>
    <row r="88" spans="10:54" x14ac:dyDescent="0.25">
      <c r="AE88" s="17"/>
    </row>
    <row r="89" spans="10:54" x14ac:dyDescent="0.25">
      <c r="AE89" s="17"/>
    </row>
    <row r="90" spans="10:54" x14ac:dyDescent="0.25">
      <c r="AE90" s="17"/>
    </row>
    <row r="91" spans="10:54" x14ac:dyDescent="0.25">
      <c r="AE91" s="17"/>
    </row>
    <row r="92" spans="10:54" x14ac:dyDescent="0.25">
      <c r="AE92" s="17"/>
    </row>
    <row r="93" spans="10:54" x14ac:dyDescent="0.25">
      <c r="AC93" s="815"/>
      <c r="AD93" s="815"/>
      <c r="AE93" s="17"/>
      <c r="AZ93" s="815"/>
      <c r="BA93" s="815"/>
      <c r="BB93" s="815"/>
    </row>
    <row r="94" spans="10:54" x14ac:dyDescent="0.25">
      <c r="AC94" s="815"/>
      <c r="AD94" s="815"/>
      <c r="AE94" s="17"/>
      <c r="AZ94" s="815"/>
      <c r="BA94" s="815"/>
      <c r="BB94" s="815"/>
    </row>
    <row r="95" spans="10:54" x14ac:dyDescent="0.25">
      <c r="AC95" s="815"/>
      <c r="AD95" s="815"/>
      <c r="AE95" s="17"/>
      <c r="AZ95" s="815"/>
      <c r="BA95" s="815"/>
      <c r="BB95" s="815"/>
    </row>
    <row r="96" spans="10:54" x14ac:dyDescent="0.25">
      <c r="J96" s="260"/>
      <c r="K96" s="260"/>
      <c r="L96" s="260"/>
      <c r="M96" s="260"/>
      <c r="AC96" s="815"/>
      <c r="AD96" s="815"/>
      <c r="AE96" s="17"/>
      <c r="AG96" s="260"/>
      <c r="AH96" s="260"/>
      <c r="AI96" s="260"/>
      <c r="AJ96" s="260"/>
      <c r="AZ96" s="815"/>
      <c r="BA96" s="815"/>
      <c r="BB96" s="815"/>
    </row>
    <row r="97" spans="11:54" x14ac:dyDescent="0.25">
      <c r="K97" s="260"/>
      <c r="L97" s="260"/>
      <c r="M97" s="260"/>
      <c r="N97" s="260"/>
      <c r="O97" s="260"/>
      <c r="P97" s="260"/>
      <c r="R97" s="260"/>
      <c r="T97" s="260"/>
      <c r="V97" s="260"/>
      <c r="X97" s="260"/>
      <c r="Z97" s="260"/>
      <c r="AB97" s="260"/>
      <c r="AC97" s="815"/>
      <c r="AD97" s="815"/>
      <c r="AE97" s="17"/>
      <c r="AH97" s="260"/>
      <c r="AI97" s="260"/>
      <c r="AJ97" s="260"/>
      <c r="AK97" s="260"/>
      <c r="AL97" s="260"/>
      <c r="AM97" s="260"/>
      <c r="AO97" s="260"/>
      <c r="AQ97" s="260"/>
      <c r="AS97" s="260"/>
      <c r="AU97" s="260"/>
      <c r="AW97" s="260"/>
      <c r="AY97" s="260"/>
      <c r="AZ97" s="815"/>
      <c r="BA97" s="815"/>
      <c r="BB97" s="815"/>
    </row>
    <row r="98" spans="11:54" x14ac:dyDescent="0.25">
      <c r="L98" s="260"/>
      <c r="M98" s="260"/>
      <c r="N98" s="260"/>
      <c r="O98" s="260"/>
      <c r="P98" s="260"/>
      <c r="R98" s="260"/>
      <c r="T98" s="260"/>
      <c r="V98" s="260"/>
      <c r="X98" s="260"/>
      <c r="Z98" s="260"/>
      <c r="AB98" s="260"/>
      <c r="AC98" s="815"/>
      <c r="AD98" s="815"/>
      <c r="AE98" s="17"/>
      <c r="AI98" s="260"/>
      <c r="AJ98" s="260"/>
      <c r="AK98" s="260"/>
      <c r="AL98" s="260"/>
      <c r="AM98" s="260"/>
      <c r="AO98" s="260"/>
      <c r="AQ98" s="260"/>
      <c r="AS98" s="260"/>
      <c r="AU98" s="260"/>
      <c r="AW98" s="260"/>
      <c r="AY98" s="260"/>
      <c r="AZ98" s="815"/>
      <c r="BA98" s="815"/>
      <c r="BB98" s="815"/>
    </row>
    <row r="99" spans="11:54" x14ac:dyDescent="0.25">
      <c r="L99" s="260"/>
      <c r="M99" s="260"/>
      <c r="N99" s="260"/>
      <c r="O99" s="260"/>
      <c r="P99" s="260"/>
      <c r="R99" s="260"/>
      <c r="T99" s="260"/>
      <c r="V99" s="260"/>
      <c r="X99" s="260"/>
      <c r="Z99" s="260"/>
      <c r="AB99" s="260"/>
      <c r="AE99" s="17"/>
      <c r="AI99" s="260"/>
      <c r="AJ99" s="260"/>
      <c r="AK99" s="260"/>
      <c r="AL99" s="260"/>
      <c r="AM99" s="260"/>
      <c r="AO99" s="260"/>
      <c r="AQ99" s="260"/>
      <c r="AS99" s="260"/>
      <c r="AU99" s="260"/>
      <c r="AW99" s="260"/>
      <c r="AY99" s="260"/>
    </row>
    <row r="100" spans="11:54" x14ac:dyDescent="0.25">
      <c r="L100" s="260"/>
      <c r="M100" s="260"/>
      <c r="N100" s="260"/>
      <c r="O100" s="260"/>
      <c r="P100" s="260"/>
      <c r="R100" s="260"/>
      <c r="T100" s="260"/>
      <c r="V100" s="260"/>
      <c r="X100" s="260"/>
      <c r="Z100" s="260"/>
      <c r="AB100" s="260"/>
      <c r="AE100" s="17"/>
      <c r="AI100" s="260"/>
      <c r="AJ100" s="260"/>
      <c r="AK100" s="260"/>
      <c r="AL100" s="260"/>
      <c r="AM100" s="260"/>
      <c r="AO100" s="260"/>
      <c r="AQ100" s="260"/>
      <c r="AS100" s="260"/>
      <c r="AU100" s="260"/>
      <c r="AW100" s="260"/>
      <c r="AY100" s="260"/>
    </row>
    <row r="101" spans="11:54" x14ac:dyDescent="0.25">
      <c r="L101" s="260"/>
      <c r="M101" s="260"/>
      <c r="N101" s="260"/>
      <c r="O101" s="260"/>
      <c r="P101" s="260"/>
      <c r="R101" s="260"/>
      <c r="T101" s="260"/>
      <c r="V101" s="260"/>
      <c r="X101" s="260"/>
      <c r="Z101" s="260"/>
      <c r="AB101" s="260"/>
      <c r="AE101" s="17"/>
      <c r="AI101" s="260"/>
      <c r="AJ101" s="260"/>
      <c r="AK101" s="260"/>
      <c r="AL101" s="260"/>
      <c r="AM101" s="260"/>
      <c r="AO101" s="260"/>
      <c r="AQ101" s="260"/>
      <c r="AS101" s="260"/>
      <c r="AU101" s="260"/>
      <c r="AW101" s="260"/>
      <c r="AY101" s="260"/>
    </row>
    <row r="102" spans="11:54" x14ac:dyDescent="0.25">
      <c r="L102" s="260"/>
      <c r="M102" s="260"/>
      <c r="N102" s="260"/>
      <c r="O102" s="260"/>
      <c r="P102" s="260"/>
      <c r="R102" s="260"/>
      <c r="T102" s="260"/>
      <c r="V102" s="260"/>
      <c r="X102" s="260"/>
      <c r="Z102" s="260"/>
      <c r="AB102" s="260"/>
      <c r="AE102" s="17"/>
      <c r="AI102" s="260"/>
      <c r="AJ102" s="260"/>
      <c r="AK102" s="260"/>
      <c r="AL102" s="260"/>
      <c r="AM102" s="260"/>
      <c r="AO102" s="260"/>
      <c r="AQ102" s="260"/>
      <c r="AS102" s="260"/>
      <c r="AU102" s="260"/>
      <c r="AW102" s="260"/>
      <c r="AY102" s="260"/>
    </row>
    <row r="103" spans="11:54" x14ac:dyDescent="0.25">
      <c r="L103" s="260"/>
      <c r="M103" s="260"/>
      <c r="N103" s="260"/>
      <c r="O103" s="260"/>
      <c r="P103" s="260"/>
      <c r="R103" s="260"/>
      <c r="T103" s="260"/>
      <c r="V103" s="260"/>
      <c r="X103" s="260"/>
      <c r="Z103" s="260"/>
      <c r="AB103" s="260"/>
      <c r="AE103" s="17"/>
      <c r="AI103" s="260"/>
      <c r="AJ103" s="260"/>
      <c r="AK103" s="260"/>
      <c r="AL103" s="260"/>
      <c r="AM103" s="260"/>
      <c r="AO103" s="260"/>
      <c r="AQ103" s="260"/>
      <c r="AS103" s="260"/>
      <c r="AU103" s="260"/>
      <c r="AW103" s="260"/>
      <c r="AY103" s="260"/>
    </row>
    <row r="104" spans="11:54" x14ac:dyDescent="0.25">
      <c r="L104" s="260"/>
      <c r="M104" s="260"/>
      <c r="N104" s="260"/>
      <c r="O104" s="260"/>
      <c r="P104" s="260"/>
      <c r="R104" s="260"/>
      <c r="T104" s="260"/>
      <c r="V104" s="260"/>
      <c r="X104" s="260"/>
      <c r="Z104" s="260"/>
      <c r="AB104" s="260"/>
      <c r="AE104" s="17"/>
      <c r="AI104" s="260"/>
      <c r="AJ104" s="260"/>
      <c r="AK104" s="260"/>
      <c r="AL104" s="260"/>
      <c r="AM104" s="260"/>
      <c r="AO104" s="260"/>
      <c r="AQ104" s="260"/>
      <c r="AS104" s="260"/>
      <c r="AU104" s="260"/>
      <c r="AW104" s="260"/>
      <c r="AY104" s="260"/>
    </row>
    <row r="105" spans="11:54" x14ac:dyDescent="0.25">
      <c r="L105" s="260"/>
      <c r="M105" s="260"/>
      <c r="N105" s="260"/>
      <c r="O105" s="260"/>
      <c r="P105" s="260"/>
      <c r="R105" s="260"/>
      <c r="T105" s="260"/>
      <c r="V105" s="260"/>
      <c r="X105" s="260"/>
      <c r="Z105" s="260"/>
      <c r="AB105" s="260"/>
      <c r="AE105" s="17"/>
      <c r="AI105" s="260"/>
      <c r="AJ105" s="260"/>
      <c r="AK105" s="260"/>
      <c r="AL105" s="260"/>
      <c r="AM105" s="260"/>
      <c r="AO105" s="260"/>
      <c r="AQ105" s="260"/>
      <c r="AS105" s="260"/>
      <c r="AU105" s="260"/>
      <c r="AW105" s="260"/>
      <c r="AY105" s="260"/>
    </row>
    <row r="106" spans="11:54" x14ac:dyDescent="0.25">
      <c r="L106" s="260"/>
      <c r="M106" s="260"/>
      <c r="N106" s="260"/>
      <c r="O106" s="260"/>
      <c r="P106" s="260"/>
      <c r="R106" s="260"/>
      <c r="T106" s="260"/>
      <c r="V106" s="260"/>
      <c r="X106" s="260"/>
      <c r="Z106" s="260"/>
      <c r="AB106" s="260"/>
      <c r="AE106" s="17"/>
      <c r="AI106" s="260"/>
      <c r="AJ106" s="260"/>
      <c r="AK106" s="260"/>
      <c r="AL106" s="260"/>
      <c r="AM106" s="260"/>
      <c r="AO106" s="260"/>
      <c r="AQ106" s="260"/>
      <c r="AS106" s="260"/>
      <c r="AU106" s="260"/>
      <c r="AW106" s="260"/>
      <c r="AY106" s="260"/>
    </row>
    <row r="107" spans="11:54" x14ac:dyDescent="0.25">
      <c r="L107" s="260"/>
      <c r="M107" s="260"/>
      <c r="N107" s="260"/>
      <c r="O107" s="260"/>
      <c r="P107" s="260"/>
      <c r="R107" s="260"/>
      <c r="T107" s="260"/>
      <c r="V107" s="260"/>
      <c r="X107" s="260"/>
      <c r="Z107" s="260"/>
      <c r="AB107" s="260"/>
      <c r="AE107" s="17"/>
      <c r="AI107" s="260"/>
      <c r="AJ107" s="260"/>
      <c r="AK107" s="260"/>
      <c r="AL107" s="260"/>
      <c r="AM107" s="260"/>
      <c r="AO107" s="260"/>
      <c r="AQ107" s="260"/>
      <c r="AS107" s="260"/>
      <c r="AU107" s="260"/>
      <c r="AW107" s="260"/>
      <c r="AY107" s="260"/>
    </row>
    <row r="108" spans="11:54" x14ac:dyDescent="0.25">
      <c r="L108" s="260"/>
      <c r="M108" s="260"/>
      <c r="N108" s="260"/>
      <c r="O108" s="260"/>
      <c r="P108" s="260"/>
      <c r="R108" s="260"/>
      <c r="T108" s="260"/>
      <c r="V108" s="260"/>
      <c r="X108" s="260"/>
      <c r="Z108" s="260"/>
      <c r="AB108" s="260"/>
      <c r="AE108" s="17"/>
      <c r="AI108" s="260"/>
      <c r="AJ108" s="260"/>
      <c r="AK108" s="260"/>
      <c r="AL108" s="260"/>
      <c r="AM108" s="260"/>
      <c r="AO108" s="260"/>
      <c r="AQ108" s="260"/>
      <c r="AS108" s="260"/>
      <c r="AU108" s="260"/>
      <c r="AW108" s="260"/>
      <c r="AY108" s="260"/>
    </row>
    <row r="109" spans="11:54" x14ac:dyDescent="0.25">
      <c r="L109" s="260"/>
      <c r="M109" s="260"/>
      <c r="N109" s="260"/>
      <c r="O109" s="260"/>
      <c r="P109" s="260"/>
      <c r="R109" s="260"/>
      <c r="T109" s="260"/>
      <c r="V109" s="260"/>
      <c r="X109" s="260"/>
      <c r="Z109" s="260"/>
      <c r="AB109" s="260"/>
      <c r="AE109" s="17"/>
      <c r="AI109" s="260"/>
      <c r="AJ109" s="260"/>
      <c r="AK109" s="260"/>
      <c r="AL109" s="260"/>
      <c r="AM109" s="260"/>
      <c r="AO109" s="260"/>
      <c r="AQ109" s="260"/>
      <c r="AS109" s="260"/>
      <c r="AU109" s="260"/>
      <c r="AW109" s="260"/>
      <c r="AY109" s="260"/>
    </row>
    <row r="110" spans="11:54" x14ac:dyDescent="0.25">
      <c r="L110" s="260"/>
      <c r="M110" s="260"/>
      <c r="N110" s="260"/>
      <c r="O110" s="260"/>
      <c r="P110" s="260"/>
      <c r="R110" s="260"/>
      <c r="T110" s="260"/>
      <c r="V110" s="260"/>
      <c r="X110" s="260"/>
      <c r="Z110" s="260"/>
      <c r="AB110" s="260"/>
      <c r="AE110" s="17"/>
      <c r="AI110" s="260"/>
      <c r="AJ110" s="260"/>
      <c r="AK110" s="260"/>
      <c r="AL110" s="260"/>
      <c r="AM110" s="260"/>
      <c r="AO110" s="260"/>
      <c r="AQ110" s="260"/>
      <c r="AS110" s="260"/>
      <c r="AU110" s="260"/>
      <c r="AW110" s="260"/>
      <c r="AY110" s="260"/>
    </row>
    <row r="111" spans="11:54" x14ac:dyDescent="0.25">
      <c r="L111" s="260"/>
      <c r="M111" s="260"/>
      <c r="N111" s="260"/>
      <c r="O111" s="260"/>
      <c r="P111" s="260"/>
      <c r="R111" s="260"/>
      <c r="T111" s="260"/>
      <c r="V111" s="260"/>
      <c r="X111" s="260"/>
      <c r="Z111" s="260"/>
      <c r="AB111" s="260"/>
      <c r="AE111" s="17"/>
      <c r="AI111" s="260"/>
      <c r="AJ111" s="260"/>
      <c r="AK111" s="260"/>
      <c r="AL111" s="260"/>
      <c r="AM111" s="260"/>
      <c r="AO111" s="260"/>
      <c r="AQ111" s="260"/>
      <c r="AS111" s="260"/>
      <c r="AU111" s="260"/>
      <c r="AW111" s="260"/>
      <c r="AY111" s="260"/>
    </row>
    <row r="112" spans="11:54" x14ac:dyDescent="0.25">
      <c r="L112" s="260"/>
      <c r="M112" s="260"/>
      <c r="N112" s="260"/>
      <c r="O112" s="260"/>
      <c r="P112" s="260"/>
      <c r="R112" s="260"/>
      <c r="T112" s="260"/>
      <c r="V112" s="260"/>
      <c r="X112" s="260"/>
      <c r="Z112" s="260"/>
      <c r="AB112" s="260"/>
      <c r="AE112" s="17"/>
      <c r="AI112" s="260"/>
      <c r="AJ112" s="260"/>
      <c r="AK112" s="260"/>
      <c r="AL112" s="260"/>
      <c r="AM112" s="260"/>
      <c r="AO112" s="260"/>
      <c r="AQ112" s="260"/>
      <c r="AS112" s="260"/>
      <c r="AU112" s="260"/>
      <c r="AW112" s="260"/>
      <c r="AY112" s="260"/>
    </row>
    <row r="113" spans="12:51" x14ac:dyDescent="0.25">
      <c r="L113" s="260"/>
      <c r="M113" s="260"/>
      <c r="N113" s="260"/>
      <c r="O113" s="260"/>
      <c r="P113" s="260"/>
      <c r="R113" s="260"/>
      <c r="T113" s="260"/>
      <c r="V113" s="260"/>
      <c r="X113" s="260"/>
      <c r="Z113" s="260"/>
      <c r="AB113" s="260"/>
      <c r="AE113" s="17"/>
      <c r="AI113" s="260"/>
      <c r="AJ113" s="260"/>
      <c r="AK113" s="260"/>
      <c r="AL113" s="260"/>
      <c r="AM113" s="260"/>
      <c r="AO113" s="260"/>
      <c r="AQ113" s="260"/>
      <c r="AS113" s="260"/>
      <c r="AU113" s="260"/>
      <c r="AW113" s="260"/>
      <c r="AY113" s="260"/>
    </row>
    <row r="114" spans="12:51" x14ac:dyDescent="0.25">
      <c r="L114" s="260"/>
      <c r="M114" s="260"/>
      <c r="N114" s="260"/>
      <c r="O114" s="260"/>
      <c r="P114" s="260"/>
      <c r="R114" s="260"/>
      <c r="T114" s="260"/>
      <c r="V114" s="260"/>
      <c r="X114" s="260"/>
      <c r="Z114" s="260"/>
      <c r="AB114" s="260"/>
      <c r="AE114" s="17"/>
      <c r="AI114" s="260"/>
      <c r="AJ114" s="260"/>
      <c r="AK114" s="260"/>
      <c r="AL114" s="260"/>
      <c r="AM114" s="260"/>
      <c r="AO114" s="260"/>
      <c r="AQ114" s="260"/>
      <c r="AS114" s="260"/>
      <c r="AU114" s="260"/>
      <c r="AW114" s="260"/>
      <c r="AY114" s="260"/>
    </row>
    <row r="115" spans="12:51" x14ac:dyDescent="0.25">
      <c r="L115" s="260"/>
      <c r="M115" s="260"/>
      <c r="N115" s="260"/>
      <c r="O115" s="260"/>
      <c r="P115" s="260"/>
      <c r="R115" s="260"/>
      <c r="T115" s="260"/>
      <c r="V115" s="260"/>
      <c r="X115" s="260"/>
      <c r="Z115" s="260"/>
      <c r="AB115" s="260"/>
      <c r="AE115" s="17"/>
      <c r="AI115" s="260"/>
      <c r="AJ115" s="260"/>
      <c r="AK115" s="260"/>
      <c r="AL115" s="260"/>
      <c r="AM115" s="260"/>
      <c r="AO115" s="260"/>
      <c r="AQ115" s="260"/>
      <c r="AS115" s="260"/>
      <c r="AU115" s="260"/>
      <c r="AW115" s="260"/>
      <c r="AY115" s="260"/>
    </row>
    <row r="116" spans="12:51" x14ac:dyDescent="0.25">
      <c r="L116" s="260"/>
      <c r="M116" s="260"/>
      <c r="N116" s="260"/>
      <c r="O116" s="260"/>
      <c r="P116" s="260"/>
      <c r="R116" s="260"/>
      <c r="T116" s="260"/>
      <c r="V116" s="260"/>
      <c r="X116" s="260"/>
      <c r="Z116" s="260"/>
      <c r="AB116" s="260"/>
      <c r="AE116" s="17"/>
      <c r="AI116" s="260"/>
      <c r="AJ116" s="260"/>
      <c r="AK116" s="260"/>
      <c r="AL116" s="260"/>
      <c r="AM116" s="260"/>
      <c r="AO116" s="260"/>
      <c r="AQ116" s="260"/>
      <c r="AS116" s="260"/>
      <c r="AU116" s="260"/>
      <c r="AW116" s="260"/>
      <c r="AY116" s="260"/>
    </row>
    <row r="117" spans="12:51" x14ac:dyDescent="0.25">
      <c r="L117" s="260"/>
      <c r="M117" s="260"/>
      <c r="N117" s="260"/>
      <c r="O117" s="260"/>
      <c r="P117" s="260"/>
      <c r="R117" s="260"/>
      <c r="T117" s="260"/>
      <c r="V117" s="260"/>
      <c r="X117" s="260"/>
      <c r="Z117" s="260"/>
      <c r="AB117" s="260"/>
      <c r="AE117" s="17"/>
      <c r="AI117" s="260"/>
      <c r="AJ117" s="260"/>
      <c r="AK117" s="260"/>
      <c r="AL117" s="260"/>
      <c r="AM117" s="260"/>
      <c r="AO117" s="260"/>
      <c r="AQ117" s="260"/>
      <c r="AS117" s="260"/>
      <c r="AU117" s="260"/>
      <c r="AW117" s="260"/>
      <c r="AY117" s="260"/>
    </row>
    <row r="118" spans="12:51" x14ac:dyDescent="0.25">
      <c r="L118" s="260"/>
      <c r="M118" s="260"/>
      <c r="N118" s="260"/>
      <c r="O118" s="260"/>
      <c r="P118" s="260"/>
      <c r="R118" s="260"/>
      <c r="T118" s="260"/>
      <c r="V118" s="260"/>
      <c r="X118" s="260"/>
      <c r="Z118" s="260"/>
      <c r="AB118" s="260"/>
      <c r="AE118" s="17"/>
      <c r="AI118" s="260"/>
      <c r="AJ118" s="260"/>
      <c r="AK118" s="260"/>
      <c r="AL118" s="260"/>
      <c r="AM118" s="260"/>
      <c r="AO118" s="260"/>
      <c r="AQ118" s="260"/>
      <c r="AS118" s="260"/>
      <c r="AU118" s="260"/>
      <c r="AW118" s="260"/>
      <c r="AY118" s="260"/>
    </row>
    <row r="119" spans="12:51" x14ac:dyDescent="0.25">
      <c r="L119" s="260"/>
      <c r="M119" s="260"/>
      <c r="N119" s="260"/>
      <c r="O119" s="260"/>
      <c r="P119" s="260"/>
      <c r="R119" s="260"/>
      <c r="T119" s="260"/>
      <c r="V119" s="260"/>
      <c r="X119" s="260"/>
      <c r="Z119" s="260"/>
      <c r="AB119" s="260"/>
      <c r="AE119" s="17"/>
      <c r="AI119" s="260"/>
      <c r="AJ119" s="260"/>
      <c r="AK119" s="260"/>
      <c r="AL119" s="260"/>
      <c r="AM119" s="260"/>
      <c r="AO119" s="260"/>
      <c r="AQ119" s="260"/>
      <c r="AS119" s="260"/>
      <c r="AU119" s="260"/>
      <c r="AW119" s="260"/>
      <c r="AY119" s="260"/>
    </row>
    <row r="120" spans="12:51" x14ac:dyDescent="0.25">
      <c r="AE120" s="17"/>
    </row>
    <row r="121" spans="12:51" x14ac:dyDescent="0.25">
      <c r="AE121" s="17"/>
    </row>
    <row r="122" spans="12:51" x14ac:dyDescent="0.25">
      <c r="AE122" s="17"/>
    </row>
    <row r="123" spans="12:51" x14ac:dyDescent="0.25">
      <c r="AE123" s="17"/>
    </row>
    <row r="124" spans="12:51" x14ac:dyDescent="0.25">
      <c r="AE124" s="17"/>
    </row>
    <row r="125" spans="12:51" x14ac:dyDescent="0.25">
      <c r="AE125" s="17"/>
    </row>
    <row r="126" spans="12:51" x14ac:dyDescent="0.25">
      <c r="AE126" s="17"/>
    </row>
    <row r="127" spans="12:51" x14ac:dyDescent="0.25">
      <c r="AE127" s="17"/>
    </row>
    <row r="128" spans="12:51" x14ac:dyDescent="0.25">
      <c r="AE128" s="17"/>
    </row>
    <row r="129" spans="31:31" x14ac:dyDescent="0.25">
      <c r="AE129" s="17"/>
    </row>
    <row r="130" spans="31:31" x14ac:dyDescent="0.25">
      <c r="AE130" s="17"/>
    </row>
    <row r="131" spans="31:31" x14ac:dyDescent="0.25">
      <c r="AE131" s="17"/>
    </row>
    <row r="132" spans="31:31" x14ac:dyDescent="0.25">
      <c r="AE132" s="17"/>
    </row>
    <row r="133" spans="31:31" x14ac:dyDescent="0.25">
      <c r="AE133" s="17"/>
    </row>
    <row r="134" spans="31:31" x14ac:dyDescent="0.25">
      <c r="AE134" s="17"/>
    </row>
    <row r="135" spans="31:31" x14ac:dyDescent="0.25">
      <c r="AE135" s="17"/>
    </row>
    <row r="136" spans="31:31" x14ac:dyDescent="0.25">
      <c r="AE136" s="17"/>
    </row>
    <row r="137" spans="31:31" x14ac:dyDescent="0.25">
      <c r="AE137" s="17"/>
    </row>
    <row r="138" spans="31:31" x14ac:dyDescent="0.25">
      <c r="AE138" s="17"/>
    </row>
    <row r="139" spans="31:31" x14ac:dyDescent="0.25">
      <c r="AE139" s="17"/>
    </row>
    <row r="140" spans="31:31" x14ac:dyDescent="0.25">
      <c r="AE140" s="17"/>
    </row>
    <row r="141" spans="31:31" x14ac:dyDescent="0.25">
      <c r="AE141" s="17"/>
    </row>
    <row r="142" spans="31:31" x14ac:dyDescent="0.25">
      <c r="AE142" s="17"/>
    </row>
    <row r="143" spans="31:31" x14ac:dyDescent="0.25">
      <c r="AE143" s="17"/>
    </row>
    <row r="144" spans="31:31" x14ac:dyDescent="0.25">
      <c r="AE144" s="17"/>
    </row>
    <row r="145" spans="31:31" x14ac:dyDescent="0.25">
      <c r="AE145" s="17"/>
    </row>
    <row r="146" spans="31:31" x14ac:dyDescent="0.25">
      <c r="AE146" s="17"/>
    </row>
    <row r="147" spans="31:31" x14ac:dyDescent="0.25">
      <c r="AE147" s="17"/>
    </row>
    <row r="148" spans="31:31" x14ac:dyDescent="0.25">
      <c r="AE148" s="17"/>
    </row>
    <row r="149" spans="31:31" x14ac:dyDescent="0.25">
      <c r="AE149" s="17"/>
    </row>
    <row r="150" spans="31:31" x14ac:dyDescent="0.25">
      <c r="AE150" s="17"/>
    </row>
    <row r="151" spans="31:31" x14ac:dyDescent="0.25">
      <c r="AE151" s="17"/>
    </row>
    <row r="152" spans="31:31" x14ac:dyDescent="0.25">
      <c r="AE152" s="17"/>
    </row>
    <row r="153" spans="31:31" x14ac:dyDescent="0.25">
      <c r="AE153" s="17"/>
    </row>
    <row r="154" spans="31:31" x14ac:dyDescent="0.25">
      <c r="AE154" s="17"/>
    </row>
    <row r="155" spans="31:31" x14ac:dyDescent="0.25">
      <c r="AE155" s="17"/>
    </row>
    <row r="156" spans="31:31" x14ac:dyDescent="0.25">
      <c r="AE156" s="17"/>
    </row>
    <row r="157" spans="31:31" x14ac:dyDescent="0.25">
      <c r="AE157" s="17"/>
    </row>
    <row r="158" spans="31:31" x14ac:dyDescent="0.25">
      <c r="AE158" s="17"/>
    </row>
    <row r="159" spans="31:31" x14ac:dyDescent="0.25">
      <c r="AE159" s="17"/>
    </row>
    <row r="160" spans="31:31" x14ac:dyDescent="0.25">
      <c r="AE160" s="17"/>
    </row>
    <row r="161" spans="31:31" x14ac:dyDescent="0.25">
      <c r="AE161" s="17"/>
    </row>
    <row r="162" spans="31:31" x14ac:dyDescent="0.25">
      <c r="AE162" s="17"/>
    </row>
    <row r="163" spans="31:31" x14ac:dyDescent="0.25">
      <c r="AE163" s="17"/>
    </row>
    <row r="164" spans="31:31" x14ac:dyDescent="0.25">
      <c r="AE164" s="17"/>
    </row>
    <row r="165" spans="31:31" x14ac:dyDescent="0.25">
      <c r="AE165" s="17"/>
    </row>
    <row r="166" spans="31:31" x14ac:dyDescent="0.25">
      <c r="AE166" s="17"/>
    </row>
    <row r="167" spans="31:31" x14ac:dyDescent="0.25">
      <c r="AE167" s="17"/>
    </row>
    <row r="168" spans="31:31" x14ac:dyDescent="0.25">
      <c r="AE168" s="17"/>
    </row>
    <row r="169" spans="31:31" x14ac:dyDescent="0.25">
      <c r="AE169" s="17"/>
    </row>
    <row r="170" spans="31:31" x14ac:dyDescent="0.25">
      <c r="AE170" s="17"/>
    </row>
    <row r="171" spans="31:31" x14ac:dyDescent="0.25">
      <c r="AE171" s="17"/>
    </row>
    <row r="172" spans="31:31" x14ac:dyDescent="0.25">
      <c r="AE172" s="17"/>
    </row>
    <row r="173" spans="31:31" x14ac:dyDescent="0.25">
      <c r="AE173" s="17"/>
    </row>
    <row r="174" spans="31:31" x14ac:dyDescent="0.25">
      <c r="AE174" s="17"/>
    </row>
    <row r="175" spans="31:31" x14ac:dyDescent="0.25">
      <c r="AE175" s="17"/>
    </row>
    <row r="176" spans="31:31" x14ac:dyDescent="0.25">
      <c r="AE176" s="17"/>
    </row>
    <row r="177" spans="31:31" x14ac:dyDescent="0.25">
      <c r="AE177" s="17"/>
    </row>
    <row r="178" spans="31:31" x14ac:dyDescent="0.25">
      <c r="AE178" s="17"/>
    </row>
    <row r="179" spans="31:31" x14ac:dyDescent="0.25">
      <c r="AE179" s="17"/>
    </row>
    <row r="180" spans="31:31" x14ac:dyDescent="0.25">
      <c r="AE180" s="17"/>
    </row>
    <row r="181" spans="31:31" x14ac:dyDescent="0.25">
      <c r="AE181" s="17"/>
    </row>
    <row r="182" spans="31:31" x14ac:dyDescent="0.25">
      <c r="AE182" s="17"/>
    </row>
    <row r="183" spans="31:31" x14ac:dyDescent="0.25">
      <c r="AE183" s="17"/>
    </row>
    <row r="184" spans="31:31" x14ac:dyDescent="0.25">
      <c r="AE184" s="17"/>
    </row>
    <row r="185" spans="31:31" x14ac:dyDescent="0.25">
      <c r="AE185" s="17"/>
    </row>
    <row r="186" spans="31:31" x14ac:dyDescent="0.25">
      <c r="AE186" s="17"/>
    </row>
    <row r="187" spans="31:31" x14ac:dyDescent="0.25">
      <c r="AE187" s="17"/>
    </row>
    <row r="188" spans="31:31" x14ac:dyDescent="0.25">
      <c r="AE188" s="17"/>
    </row>
    <row r="189" spans="31:31" x14ac:dyDescent="0.25">
      <c r="AE189" s="17"/>
    </row>
    <row r="190" spans="31:31" x14ac:dyDescent="0.25">
      <c r="AE190" s="17"/>
    </row>
    <row r="191" spans="31:31" x14ac:dyDescent="0.25">
      <c r="AE191" s="17"/>
    </row>
    <row r="192" spans="31:31" x14ac:dyDescent="0.25">
      <c r="AE192" s="17"/>
    </row>
    <row r="193" spans="31:31" x14ac:dyDescent="0.25">
      <c r="AE193" s="17"/>
    </row>
    <row r="194" spans="31:31" x14ac:dyDescent="0.25">
      <c r="AE194" s="17"/>
    </row>
    <row r="195" spans="31:31" x14ac:dyDescent="0.25">
      <c r="AE195" s="17"/>
    </row>
    <row r="196" spans="31:31" x14ac:dyDescent="0.25">
      <c r="AE196" s="17"/>
    </row>
    <row r="197" spans="31:31" x14ac:dyDescent="0.25">
      <c r="AE197" s="17"/>
    </row>
    <row r="198" spans="31:31" x14ac:dyDescent="0.25">
      <c r="AE198" s="17"/>
    </row>
    <row r="199" spans="31:31" x14ac:dyDescent="0.25">
      <c r="AE199" s="17"/>
    </row>
    <row r="200" spans="31:31" x14ac:dyDescent="0.25">
      <c r="AE200" s="17"/>
    </row>
    <row r="201" spans="31:31" x14ac:dyDescent="0.25">
      <c r="AE201" s="17"/>
    </row>
    <row r="202" spans="31:31" x14ac:dyDescent="0.25">
      <c r="AE202" s="17"/>
    </row>
    <row r="203" spans="31:31" x14ac:dyDescent="0.25">
      <c r="AE203" s="17"/>
    </row>
    <row r="204" spans="31:31" x14ac:dyDescent="0.25">
      <c r="AE204" s="17"/>
    </row>
    <row r="205" spans="31:31" x14ac:dyDescent="0.25">
      <c r="AE205" s="17"/>
    </row>
    <row r="206" spans="31:31" x14ac:dyDescent="0.25">
      <c r="AE206" s="17"/>
    </row>
    <row r="207" spans="31:31" x14ac:dyDescent="0.25">
      <c r="AE207" s="17"/>
    </row>
    <row r="208" spans="31:31" x14ac:dyDescent="0.25">
      <c r="AE208" s="17"/>
    </row>
    <row r="209" spans="31:31" x14ac:dyDescent="0.25">
      <c r="AE209" s="17"/>
    </row>
    <row r="210" spans="31:31" x14ac:dyDescent="0.25">
      <c r="AE210" s="17"/>
    </row>
    <row r="211" spans="31:31" x14ac:dyDescent="0.25">
      <c r="AE211" s="17"/>
    </row>
    <row r="212" spans="31:31" x14ac:dyDescent="0.25">
      <c r="AE212" s="17"/>
    </row>
    <row r="213" spans="31:31" x14ac:dyDescent="0.25">
      <c r="AE213" s="17"/>
    </row>
    <row r="214" spans="31:31" x14ac:dyDescent="0.25">
      <c r="AE214" s="17"/>
    </row>
    <row r="215" spans="31:31" x14ac:dyDescent="0.25">
      <c r="AE215" s="17"/>
    </row>
    <row r="216" spans="31:31" x14ac:dyDescent="0.25">
      <c r="AE216" s="17"/>
    </row>
    <row r="217" spans="31:31" x14ac:dyDescent="0.25">
      <c r="AE217" s="17"/>
    </row>
    <row r="218" spans="31:31" x14ac:dyDescent="0.25">
      <c r="AE218" s="17"/>
    </row>
    <row r="219" spans="31:31" x14ac:dyDescent="0.25">
      <c r="AE219" s="17"/>
    </row>
    <row r="220" spans="31:31" x14ac:dyDescent="0.25">
      <c r="AE220" s="17"/>
    </row>
    <row r="221" spans="31:31" x14ac:dyDescent="0.25">
      <c r="AE221" s="17"/>
    </row>
    <row r="222" spans="31:31" x14ac:dyDescent="0.25">
      <c r="AE222" s="17"/>
    </row>
    <row r="223" spans="31:31" x14ac:dyDescent="0.25">
      <c r="AE223" s="17"/>
    </row>
    <row r="224" spans="31:31" x14ac:dyDescent="0.25">
      <c r="AE224" s="17"/>
    </row>
    <row r="225" spans="31:31" x14ac:dyDescent="0.25">
      <c r="AE225" s="17"/>
    </row>
    <row r="226" spans="31:31" x14ac:dyDescent="0.25">
      <c r="AE226" s="17"/>
    </row>
    <row r="227" spans="31:31" x14ac:dyDescent="0.25">
      <c r="AE227" s="17"/>
    </row>
    <row r="228" spans="31:31" x14ac:dyDescent="0.25">
      <c r="AE228" s="17"/>
    </row>
    <row r="229" spans="31:31" x14ac:dyDescent="0.25">
      <c r="AE229" s="17"/>
    </row>
    <row r="230" spans="31:31" x14ac:dyDescent="0.25">
      <c r="AE230" s="17"/>
    </row>
    <row r="231" spans="31:31" x14ac:dyDescent="0.25">
      <c r="AE231" s="17"/>
    </row>
    <row r="232" spans="31:31" x14ac:dyDescent="0.25">
      <c r="AE232" s="17"/>
    </row>
    <row r="233" spans="31:31" x14ac:dyDescent="0.25">
      <c r="AE233" s="17"/>
    </row>
    <row r="234" spans="31:31" x14ac:dyDescent="0.25">
      <c r="AE234" s="17"/>
    </row>
    <row r="235" spans="31:31" x14ac:dyDescent="0.25">
      <c r="AE235" s="17"/>
    </row>
    <row r="236" spans="31:31" x14ac:dyDescent="0.25">
      <c r="AE236" s="17"/>
    </row>
    <row r="237" spans="31:31" x14ac:dyDescent="0.25">
      <c r="AE237" s="17"/>
    </row>
    <row r="238" spans="31:31" x14ac:dyDescent="0.25">
      <c r="AE238" s="17"/>
    </row>
    <row r="239" spans="31:31" x14ac:dyDescent="0.25">
      <c r="AE239" s="17"/>
    </row>
    <row r="240" spans="31:31" x14ac:dyDescent="0.25">
      <c r="AE240" s="17"/>
    </row>
    <row r="241" spans="31:31" x14ac:dyDescent="0.25">
      <c r="AE241" s="17"/>
    </row>
    <row r="242" spans="31:31" x14ac:dyDescent="0.25">
      <c r="AE242" s="17"/>
    </row>
    <row r="243" spans="31:31" x14ac:dyDescent="0.25">
      <c r="AE243" s="17"/>
    </row>
    <row r="244" spans="31:31" x14ac:dyDescent="0.25">
      <c r="AE244" s="17"/>
    </row>
    <row r="245" spans="31:31" x14ac:dyDescent="0.25">
      <c r="AE245" s="17"/>
    </row>
    <row r="246" spans="31:31" x14ac:dyDescent="0.25">
      <c r="AE246" s="17"/>
    </row>
    <row r="247" spans="31:31" x14ac:dyDescent="0.25">
      <c r="AE247" s="17"/>
    </row>
    <row r="248" spans="31:31" x14ac:dyDescent="0.25">
      <c r="AE248" s="17"/>
    </row>
    <row r="249" spans="31:31" x14ac:dyDescent="0.25">
      <c r="AE249" s="17"/>
    </row>
    <row r="250" spans="31:31" x14ac:dyDescent="0.25">
      <c r="AE250" s="17"/>
    </row>
    <row r="251" spans="31:31" x14ac:dyDescent="0.25">
      <c r="AE251" s="17"/>
    </row>
    <row r="252" spans="31:31" x14ac:dyDescent="0.25">
      <c r="AE252" s="17"/>
    </row>
    <row r="253" spans="31:31" x14ac:dyDescent="0.25">
      <c r="AE253" s="17"/>
    </row>
    <row r="254" spans="31:31" x14ac:dyDescent="0.25">
      <c r="AE254" s="17"/>
    </row>
    <row r="255" spans="31:31" x14ac:dyDescent="0.25">
      <c r="AE255" s="17"/>
    </row>
    <row r="256" spans="31:31" x14ac:dyDescent="0.25">
      <c r="AE256" s="17"/>
    </row>
    <row r="257" spans="31:31" x14ac:dyDescent="0.25">
      <c r="AE257" s="17"/>
    </row>
    <row r="258" spans="31:31" x14ac:dyDescent="0.25">
      <c r="AE258" s="17"/>
    </row>
    <row r="259" spans="31:31" x14ac:dyDescent="0.25">
      <c r="AE259" s="17"/>
    </row>
    <row r="260" spans="31:31" x14ac:dyDescent="0.25">
      <c r="AE260" s="17"/>
    </row>
    <row r="261" spans="31:31" x14ac:dyDescent="0.25">
      <c r="AE261" s="17"/>
    </row>
    <row r="262" spans="31:31" x14ac:dyDescent="0.25">
      <c r="AE262" s="17"/>
    </row>
    <row r="263" spans="31:31" x14ac:dyDescent="0.25">
      <c r="AE263" s="17"/>
    </row>
    <row r="264" spans="31:31" x14ac:dyDescent="0.25">
      <c r="AE264" s="17"/>
    </row>
    <row r="265" spans="31:31" x14ac:dyDescent="0.25">
      <c r="AE265" s="17"/>
    </row>
    <row r="266" spans="31:31" x14ac:dyDescent="0.25">
      <c r="AE266" s="17"/>
    </row>
    <row r="267" spans="31:31" x14ac:dyDescent="0.25">
      <c r="AE267" s="17"/>
    </row>
    <row r="268" spans="31:31" x14ac:dyDescent="0.25">
      <c r="AE268" s="17"/>
    </row>
    <row r="269" spans="31:31" x14ac:dyDescent="0.25">
      <c r="AE269" s="17"/>
    </row>
    <row r="270" spans="31:31" x14ac:dyDescent="0.25">
      <c r="AE270" s="17"/>
    </row>
    <row r="271" spans="31:31" x14ac:dyDescent="0.25">
      <c r="AE271" s="17"/>
    </row>
    <row r="272" spans="31:31" x14ac:dyDescent="0.25">
      <c r="AE272" s="17"/>
    </row>
    <row r="273" spans="31:31" x14ac:dyDescent="0.25">
      <c r="AE273" s="17"/>
    </row>
    <row r="274" spans="31:31" x14ac:dyDescent="0.25">
      <c r="AE274" s="17"/>
    </row>
    <row r="275" spans="31:31" x14ac:dyDescent="0.25">
      <c r="AE275" s="17"/>
    </row>
    <row r="276" spans="31:31" x14ac:dyDescent="0.25">
      <c r="AE276" s="17"/>
    </row>
    <row r="277" spans="31:31" x14ac:dyDescent="0.25">
      <c r="AE277" s="17"/>
    </row>
    <row r="278" spans="31:31" x14ac:dyDescent="0.25">
      <c r="AE278" s="17"/>
    </row>
    <row r="279" spans="31:31" x14ac:dyDescent="0.25">
      <c r="AE279" s="17"/>
    </row>
    <row r="280" spans="31:31" x14ac:dyDescent="0.25">
      <c r="AE280" s="17"/>
    </row>
    <row r="281" spans="31:31" x14ac:dyDescent="0.25">
      <c r="AE281" s="17"/>
    </row>
    <row r="282" spans="31:31" x14ac:dyDescent="0.25">
      <c r="AE282" s="17"/>
    </row>
    <row r="283" spans="31:31" x14ac:dyDescent="0.25">
      <c r="AE283" s="17"/>
    </row>
    <row r="284" spans="31:31" x14ac:dyDescent="0.25">
      <c r="AE284" s="17"/>
    </row>
    <row r="285" spans="31:31" x14ac:dyDescent="0.25">
      <c r="AE285" s="17"/>
    </row>
    <row r="286" spans="31:31" x14ac:dyDescent="0.25">
      <c r="AE286" s="17"/>
    </row>
    <row r="287" spans="31:31" x14ac:dyDescent="0.25">
      <c r="AE287" s="17"/>
    </row>
    <row r="288" spans="31:31" x14ac:dyDescent="0.25">
      <c r="AE288" s="17"/>
    </row>
    <row r="289" spans="31:31" x14ac:dyDescent="0.25">
      <c r="AE289" s="17"/>
    </row>
    <row r="290" spans="31:31" x14ac:dyDescent="0.25">
      <c r="AE290" s="17"/>
    </row>
    <row r="291" spans="31:31" x14ac:dyDescent="0.25">
      <c r="AE291" s="17"/>
    </row>
    <row r="292" spans="31:31" x14ac:dyDescent="0.25">
      <c r="AE292" s="17"/>
    </row>
    <row r="293" spans="31:31" x14ac:dyDescent="0.25">
      <c r="AE293" s="17"/>
    </row>
    <row r="294" spans="31:31" x14ac:dyDescent="0.25">
      <c r="AE294" s="17"/>
    </row>
    <row r="295" spans="31:31" x14ac:dyDescent="0.25">
      <c r="AE295" s="17"/>
    </row>
    <row r="296" spans="31:31" x14ac:dyDescent="0.25">
      <c r="AE296" s="17"/>
    </row>
    <row r="297" spans="31:31" x14ac:dyDescent="0.25">
      <c r="AE297" s="17"/>
    </row>
    <row r="298" spans="31:31" x14ac:dyDescent="0.25">
      <c r="AE298" s="17"/>
    </row>
    <row r="299" spans="31:31" x14ac:dyDescent="0.25">
      <c r="AE299" s="17"/>
    </row>
    <row r="300" spans="31:31" x14ac:dyDescent="0.25">
      <c r="AE300" s="17"/>
    </row>
    <row r="301" spans="31:31" x14ac:dyDescent="0.25">
      <c r="AE301" s="17"/>
    </row>
    <row r="302" spans="31:31" x14ac:dyDescent="0.25">
      <c r="AE302" s="17"/>
    </row>
    <row r="303" spans="31:31" x14ac:dyDescent="0.25">
      <c r="AE303" s="17"/>
    </row>
    <row r="304" spans="31:31" x14ac:dyDescent="0.25">
      <c r="AE304" s="17"/>
    </row>
    <row r="305" spans="31:31" x14ac:dyDescent="0.25">
      <c r="AE305" s="17"/>
    </row>
    <row r="306" spans="31:31" x14ac:dyDescent="0.25">
      <c r="AE306" s="17"/>
    </row>
    <row r="307" spans="31:31" x14ac:dyDescent="0.25">
      <c r="AE307" s="17"/>
    </row>
    <row r="308" spans="31:31" x14ac:dyDescent="0.25">
      <c r="AE308" s="17"/>
    </row>
    <row r="309" spans="31:31" x14ac:dyDescent="0.25">
      <c r="AE309" s="17"/>
    </row>
    <row r="310" spans="31:31" x14ac:dyDescent="0.25">
      <c r="AE310" s="17"/>
    </row>
    <row r="311" spans="31:31" x14ac:dyDescent="0.25">
      <c r="AE311" s="17"/>
    </row>
    <row r="312" spans="31:31" x14ac:dyDescent="0.25">
      <c r="AE312" s="17"/>
    </row>
    <row r="313" spans="31:31" x14ac:dyDescent="0.25">
      <c r="AE313" s="17"/>
    </row>
    <row r="314" spans="31:31" x14ac:dyDescent="0.25">
      <c r="AE314" s="17"/>
    </row>
    <row r="315" spans="31:31" x14ac:dyDescent="0.25">
      <c r="AE315" s="17"/>
    </row>
    <row r="316" spans="31:31" x14ac:dyDescent="0.25">
      <c r="AE316" s="17"/>
    </row>
    <row r="317" spans="31:31" x14ac:dyDescent="0.25">
      <c r="AE317" s="17"/>
    </row>
    <row r="318" spans="31:31" x14ac:dyDescent="0.25">
      <c r="AE318" s="17"/>
    </row>
    <row r="319" spans="31:31" x14ac:dyDescent="0.25">
      <c r="AE319" s="17"/>
    </row>
    <row r="320" spans="31:31" x14ac:dyDescent="0.25">
      <c r="AE320" s="17"/>
    </row>
    <row r="321" spans="31:31" x14ac:dyDescent="0.25">
      <c r="AE321" s="17"/>
    </row>
    <row r="322" spans="31:31" x14ac:dyDescent="0.25">
      <c r="AE322" s="17"/>
    </row>
    <row r="323" spans="31:31" x14ac:dyDescent="0.25">
      <c r="AE323" s="17"/>
    </row>
    <row r="324" spans="31:31" x14ac:dyDescent="0.25">
      <c r="AE324" s="17"/>
    </row>
    <row r="325" spans="31:31" x14ac:dyDescent="0.25">
      <c r="AE325" s="17"/>
    </row>
    <row r="326" spans="31:31" x14ac:dyDescent="0.25">
      <c r="AE326" s="17"/>
    </row>
    <row r="327" spans="31:31" x14ac:dyDescent="0.25">
      <c r="AE327" s="17"/>
    </row>
    <row r="328" spans="31:31" x14ac:dyDescent="0.25">
      <c r="AE328" s="17"/>
    </row>
    <row r="329" spans="31:31" x14ac:dyDescent="0.25">
      <c r="AE329" s="17"/>
    </row>
    <row r="330" spans="31:31" x14ac:dyDescent="0.25">
      <c r="AE330" s="17"/>
    </row>
    <row r="331" spans="31:31" x14ac:dyDescent="0.25">
      <c r="AE331" s="17"/>
    </row>
    <row r="332" spans="31:31" x14ac:dyDescent="0.25">
      <c r="AE332" s="17"/>
    </row>
    <row r="333" spans="31:31" x14ac:dyDescent="0.25">
      <c r="AE333" s="17"/>
    </row>
    <row r="334" spans="31:31" x14ac:dyDescent="0.25">
      <c r="AE334" s="17"/>
    </row>
    <row r="335" spans="31:31" x14ac:dyDescent="0.25">
      <c r="AE335" s="17"/>
    </row>
    <row r="336" spans="31:31" x14ac:dyDescent="0.25">
      <c r="AE336" s="17"/>
    </row>
    <row r="337" spans="31:31" x14ac:dyDescent="0.25">
      <c r="AE337" s="17"/>
    </row>
    <row r="338" spans="31:31" x14ac:dyDescent="0.25">
      <c r="AE338" s="17"/>
    </row>
    <row r="339" spans="31:31" x14ac:dyDescent="0.25">
      <c r="AE339" s="17"/>
    </row>
    <row r="340" spans="31:31" x14ac:dyDescent="0.25">
      <c r="AE340" s="17"/>
    </row>
    <row r="341" spans="31:31" x14ac:dyDescent="0.25">
      <c r="AE341" s="17"/>
    </row>
    <row r="342" spans="31:31" x14ac:dyDescent="0.25">
      <c r="AE342" s="17"/>
    </row>
    <row r="343" spans="31:31" x14ac:dyDescent="0.25">
      <c r="AE343" s="17"/>
    </row>
    <row r="344" spans="31:31" x14ac:dyDescent="0.25">
      <c r="AE344" s="17"/>
    </row>
    <row r="345" spans="31:31" x14ac:dyDescent="0.25">
      <c r="AE345" s="17"/>
    </row>
    <row r="346" spans="31:31" x14ac:dyDescent="0.25">
      <c r="AE346" s="17"/>
    </row>
    <row r="347" spans="31:31" x14ac:dyDescent="0.25">
      <c r="AE347" s="17"/>
    </row>
    <row r="348" spans="31:31" x14ac:dyDescent="0.25">
      <c r="AE348" s="17"/>
    </row>
    <row r="349" spans="31:31" x14ac:dyDescent="0.25">
      <c r="AE349" s="17"/>
    </row>
    <row r="350" spans="31:31" x14ac:dyDescent="0.25">
      <c r="AE350" s="17"/>
    </row>
    <row r="351" spans="31:31" x14ac:dyDescent="0.25">
      <c r="AE351" s="17"/>
    </row>
    <row r="352" spans="31:31" x14ac:dyDescent="0.25">
      <c r="AE352" s="17"/>
    </row>
    <row r="353" spans="31:31" x14ac:dyDescent="0.25">
      <c r="AE353" s="17"/>
    </row>
    <row r="354" spans="31:31" x14ac:dyDescent="0.25">
      <c r="AE354" s="17"/>
    </row>
    <row r="355" spans="31:31" x14ac:dyDescent="0.25">
      <c r="AE355" s="17"/>
    </row>
    <row r="356" spans="31:31" x14ac:dyDescent="0.25">
      <c r="AE356" s="17"/>
    </row>
    <row r="357" spans="31:31" x14ac:dyDescent="0.25">
      <c r="AE357" s="17"/>
    </row>
    <row r="358" spans="31:31" x14ac:dyDescent="0.25">
      <c r="AE358" s="17"/>
    </row>
    <row r="359" spans="31:31" x14ac:dyDescent="0.25">
      <c r="AE359" s="17"/>
    </row>
    <row r="360" spans="31:31" x14ac:dyDescent="0.25">
      <c r="AE360" s="17"/>
    </row>
    <row r="361" spans="31:31" x14ac:dyDescent="0.25">
      <c r="AE361" s="17"/>
    </row>
    <row r="362" spans="31:31" x14ac:dyDescent="0.25">
      <c r="AE362" s="17"/>
    </row>
    <row r="363" spans="31:31" x14ac:dyDescent="0.25">
      <c r="AE363" s="17"/>
    </row>
    <row r="364" spans="31:31" x14ac:dyDescent="0.25">
      <c r="AE364" s="17"/>
    </row>
    <row r="365" spans="31:31" x14ac:dyDescent="0.25">
      <c r="AE365" s="17"/>
    </row>
    <row r="366" spans="31:31" x14ac:dyDescent="0.25">
      <c r="AE366" s="17"/>
    </row>
    <row r="367" spans="31:31" x14ac:dyDescent="0.25">
      <c r="AE367" s="17"/>
    </row>
    <row r="368" spans="31:31" x14ac:dyDescent="0.25">
      <c r="AE368" s="17"/>
    </row>
    <row r="369" spans="31:31" x14ac:dyDescent="0.25">
      <c r="AE369" s="17"/>
    </row>
    <row r="370" spans="31:31" x14ac:dyDescent="0.25">
      <c r="AE370" s="17"/>
    </row>
    <row r="371" spans="31:31" x14ac:dyDescent="0.25">
      <c r="AE371" s="17"/>
    </row>
    <row r="372" spans="31:31" x14ac:dyDescent="0.25">
      <c r="AE372" s="17"/>
    </row>
    <row r="373" spans="31:31" x14ac:dyDescent="0.25">
      <c r="AE373" s="17"/>
    </row>
    <row r="374" spans="31:31" x14ac:dyDescent="0.25">
      <c r="AE374" s="17"/>
    </row>
    <row r="375" spans="31:31" x14ac:dyDescent="0.25">
      <c r="AE375" s="17"/>
    </row>
    <row r="376" spans="31:31" x14ac:dyDescent="0.25">
      <c r="AE376" s="17"/>
    </row>
    <row r="377" spans="31:31" x14ac:dyDescent="0.25">
      <c r="AE377" s="17"/>
    </row>
    <row r="378" spans="31:31" x14ac:dyDescent="0.25">
      <c r="AE378" s="17"/>
    </row>
    <row r="379" spans="31:31" x14ac:dyDescent="0.25">
      <c r="AE379" s="17"/>
    </row>
    <row r="380" spans="31:31" x14ac:dyDescent="0.25">
      <c r="AE380" s="17"/>
    </row>
    <row r="381" spans="31:31" x14ac:dyDescent="0.25">
      <c r="AE381" s="17"/>
    </row>
    <row r="382" spans="31:31" x14ac:dyDescent="0.25">
      <c r="AE382" s="17"/>
    </row>
    <row r="383" spans="31:31" x14ac:dyDescent="0.25">
      <c r="AE383" s="17"/>
    </row>
    <row r="384" spans="31:31" x14ac:dyDescent="0.25">
      <c r="AE384" s="17"/>
    </row>
    <row r="385" spans="31:31" x14ac:dyDescent="0.25">
      <c r="AE385" s="17"/>
    </row>
    <row r="386" spans="31:31" x14ac:dyDescent="0.25">
      <c r="AE386" s="17"/>
    </row>
    <row r="387" spans="31:31" x14ac:dyDescent="0.25">
      <c r="AE387" s="17"/>
    </row>
    <row r="388" spans="31:31" x14ac:dyDescent="0.25">
      <c r="AE388" s="17"/>
    </row>
    <row r="389" spans="31:31" x14ac:dyDescent="0.25">
      <c r="AE389" s="17"/>
    </row>
    <row r="390" spans="31:31" x14ac:dyDescent="0.25">
      <c r="AE390" s="17"/>
    </row>
    <row r="391" spans="31:31" x14ac:dyDescent="0.25">
      <c r="AE391" s="17"/>
    </row>
    <row r="392" spans="31:31" x14ac:dyDescent="0.25">
      <c r="AE392" s="17"/>
    </row>
    <row r="393" spans="31:31" x14ac:dyDescent="0.25">
      <c r="AE393" s="17"/>
    </row>
    <row r="394" spans="31:31" x14ac:dyDescent="0.25">
      <c r="AE394" s="17"/>
    </row>
    <row r="395" spans="31:31" x14ac:dyDescent="0.25">
      <c r="AE395" s="17"/>
    </row>
    <row r="396" spans="31:31" x14ac:dyDescent="0.25">
      <c r="AE396" s="17"/>
    </row>
    <row r="397" spans="31:31" x14ac:dyDescent="0.25">
      <c r="AE397" s="17"/>
    </row>
    <row r="398" spans="31:31" x14ac:dyDescent="0.25">
      <c r="AE398" s="17"/>
    </row>
    <row r="399" spans="31:31" x14ac:dyDescent="0.25">
      <c r="AE399" s="17"/>
    </row>
    <row r="400" spans="31:31" x14ac:dyDescent="0.25">
      <c r="AE400" s="17"/>
    </row>
    <row r="401" spans="31:31" x14ac:dyDescent="0.25">
      <c r="AE401" s="17"/>
    </row>
    <row r="402" spans="31:31" x14ac:dyDescent="0.25">
      <c r="AE402" s="17"/>
    </row>
    <row r="403" spans="31:31" x14ac:dyDescent="0.25">
      <c r="AE403" s="17"/>
    </row>
    <row r="404" spans="31:31" x14ac:dyDescent="0.25">
      <c r="AE404" s="17"/>
    </row>
    <row r="405" spans="31:31" x14ac:dyDescent="0.25">
      <c r="AE405" s="17"/>
    </row>
    <row r="406" spans="31:31" x14ac:dyDescent="0.25">
      <c r="AE406" s="17"/>
    </row>
    <row r="407" spans="31:31" x14ac:dyDescent="0.25">
      <c r="AE407" s="17"/>
    </row>
    <row r="408" spans="31:31" x14ac:dyDescent="0.25">
      <c r="AE408" s="17"/>
    </row>
    <row r="409" spans="31:31" x14ac:dyDescent="0.25">
      <c r="AE409" s="17"/>
    </row>
    <row r="410" spans="31:31" x14ac:dyDescent="0.25">
      <c r="AE410" s="17"/>
    </row>
    <row r="411" spans="31:31" x14ac:dyDescent="0.25">
      <c r="AE411" s="17"/>
    </row>
    <row r="412" spans="31:31" x14ac:dyDescent="0.25">
      <c r="AE412" s="17"/>
    </row>
    <row r="413" spans="31:31" x14ac:dyDescent="0.25">
      <c r="AE413" s="17"/>
    </row>
    <row r="414" spans="31:31" x14ac:dyDescent="0.25">
      <c r="AE414" s="17"/>
    </row>
    <row r="415" spans="31:31" x14ac:dyDescent="0.25">
      <c r="AE415" s="17"/>
    </row>
    <row r="416" spans="31:31" x14ac:dyDescent="0.25">
      <c r="AE416" s="17"/>
    </row>
    <row r="417" spans="31:31" x14ac:dyDescent="0.25">
      <c r="AE417" s="17"/>
    </row>
    <row r="418" spans="31:31" x14ac:dyDescent="0.25">
      <c r="AE418" s="17"/>
    </row>
    <row r="419" spans="31:31" x14ac:dyDescent="0.25">
      <c r="AE419" s="17"/>
    </row>
    <row r="420" spans="31:31" x14ac:dyDescent="0.25">
      <c r="AE420" s="17"/>
    </row>
    <row r="421" spans="31:31" x14ac:dyDescent="0.25">
      <c r="AE421" s="17"/>
    </row>
    <row r="422" spans="31:31" x14ac:dyDescent="0.25">
      <c r="AE422" s="17"/>
    </row>
    <row r="423" spans="31:31" x14ac:dyDescent="0.25">
      <c r="AE423" s="17"/>
    </row>
    <row r="424" spans="31:31" x14ac:dyDescent="0.25">
      <c r="AE424" s="17"/>
    </row>
    <row r="425" spans="31:31" x14ac:dyDescent="0.25">
      <c r="AE425" s="17"/>
    </row>
    <row r="426" spans="31:31" x14ac:dyDescent="0.25">
      <c r="AE426" s="17"/>
    </row>
    <row r="427" spans="31:31" x14ac:dyDescent="0.25">
      <c r="AE427" s="17"/>
    </row>
    <row r="428" spans="31:31" x14ac:dyDescent="0.25">
      <c r="AE428" s="17"/>
    </row>
    <row r="429" spans="31:31" x14ac:dyDescent="0.25">
      <c r="AE429" s="17"/>
    </row>
    <row r="430" spans="31:31" x14ac:dyDescent="0.25">
      <c r="AE430" s="17"/>
    </row>
    <row r="431" spans="31:31" x14ac:dyDescent="0.25">
      <c r="AE431" s="17"/>
    </row>
    <row r="432" spans="31:31" x14ac:dyDescent="0.25">
      <c r="AE432" s="17"/>
    </row>
    <row r="433" spans="31:31" x14ac:dyDescent="0.25">
      <c r="AE433" s="17"/>
    </row>
    <row r="434" spans="31:31" x14ac:dyDescent="0.25">
      <c r="AE434" s="17"/>
    </row>
    <row r="435" spans="31:31" x14ac:dyDescent="0.25">
      <c r="AE435" s="17"/>
    </row>
    <row r="436" spans="31:31" x14ac:dyDescent="0.25">
      <c r="AE436" s="17"/>
    </row>
    <row r="437" spans="31:31" x14ac:dyDescent="0.25">
      <c r="AE437" s="17"/>
    </row>
    <row r="438" spans="31:31" x14ac:dyDescent="0.25">
      <c r="AE438" s="17"/>
    </row>
    <row r="439" spans="31:31" x14ac:dyDescent="0.25">
      <c r="AE439" s="17"/>
    </row>
    <row r="440" spans="31:31" x14ac:dyDescent="0.25">
      <c r="AE440" s="17"/>
    </row>
    <row r="441" spans="31:31" x14ac:dyDescent="0.25">
      <c r="AE441" s="17"/>
    </row>
    <row r="442" spans="31:31" x14ac:dyDescent="0.25">
      <c r="AE442" s="17"/>
    </row>
    <row r="443" spans="31:31" x14ac:dyDescent="0.25">
      <c r="AE443" s="17"/>
    </row>
    <row r="444" spans="31:31" x14ac:dyDescent="0.25">
      <c r="AE444" s="17"/>
    </row>
    <row r="445" spans="31:31" x14ac:dyDescent="0.25">
      <c r="AE445" s="17"/>
    </row>
    <row r="446" spans="31:31" x14ac:dyDescent="0.25">
      <c r="AE446" s="17"/>
    </row>
    <row r="447" spans="31:31" x14ac:dyDescent="0.25">
      <c r="AE447" s="17"/>
    </row>
    <row r="448" spans="31:31" x14ac:dyDescent="0.25">
      <c r="AE448" s="17"/>
    </row>
    <row r="449" spans="31:31" x14ac:dyDescent="0.25">
      <c r="AE449" s="17"/>
    </row>
    <row r="450" spans="31:31" x14ac:dyDescent="0.25">
      <c r="AE450" s="17"/>
    </row>
    <row r="451" spans="31:31" x14ac:dyDescent="0.25">
      <c r="AE451" s="17"/>
    </row>
    <row r="452" spans="31:31" x14ac:dyDescent="0.25">
      <c r="AE452" s="17"/>
    </row>
    <row r="453" spans="31:31" x14ac:dyDescent="0.25">
      <c r="AE453" s="17"/>
    </row>
    <row r="454" spans="31:31" x14ac:dyDescent="0.25">
      <c r="AE454" s="17"/>
    </row>
    <row r="455" spans="31:31" x14ac:dyDescent="0.25">
      <c r="AE455" s="17"/>
    </row>
    <row r="456" spans="31:31" x14ac:dyDescent="0.25">
      <c r="AE456" s="17"/>
    </row>
    <row r="457" spans="31:31" x14ac:dyDescent="0.25">
      <c r="AE457" s="17"/>
    </row>
    <row r="458" spans="31:31" x14ac:dyDescent="0.25">
      <c r="AE458" s="17"/>
    </row>
    <row r="459" spans="31:31" x14ac:dyDescent="0.25">
      <c r="AE459" s="17"/>
    </row>
    <row r="460" spans="31:31" x14ac:dyDescent="0.25">
      <c r="AE460" s="17"/>
    </row>
    <row r="461" spans="31:31" x14ac:dyDescent="0.25">
      <c r="AE461" s="17"/>
    </row>
    <row r="462" spans="31:31" x14ac:dyDescent="0.25">
      <c r="AE462" s="17"/>
    </row>
    <row r="463" spans="31:31" x14ac:dyDescent="0.25">
      <c r="AE463" s="17"/>
    </row>
    <row r="464" spans="31:31" x14ac:dyDescent="0.25">
      <c r="AE464" s="17"/>
    </row>
    <row r="465" spans="31:31" x14ac:dyDescent="0.25">
      <c r="AE465" s="17"/>
    </row>
    <row r="466" spans="31:31" x14ac:dyDescent="0.25">
      <c r="AE466" s="17"/>
    </row>
    <row r="467" spans="31:31" x14ac:dyDescent="0.25">
      <c r="AE467" s="17"/>
    </row>
    <row r="468" spans="31:31" x14ac:dyDescent="0.25">
      <c r="AE468" s="17"/>
    </row>
    <row r="469" spans="31:31" x14ac:dyDescent="0.25">
      <c r="AE469" s="17"/>
    </row>
    <row r="470" spans="31:31" x14ac:dyDescent="0.25">
      <c r="AE470" s="17"/>
    </row>
    <row r="471" spans="31:31" x14ac:dyDescent="0.25">
      <c r="AE471" s="17"/>
    </row>
    <row r="472" spans="31:31" x14ac:dyDescent="0.25">
      <c r="AE472" s="17"/>
    </row>
    <row r="473" spans="31:31" x14ac:dyDescent="0.25">
      <c r="AE473" s="17"/>
    </row>
    <row r="474" spans="31:31" x14ac:dyDescent="0.25">
      <c r="AE474" s="17"/>
    </row>
    <row r="475" spans="31:31" x14ac:dyDescent="0.25">
      <c r="AE475" s="17"/>
    </row>
    <row r="476" spans="31:31" x14ac:dyDescent="0.25">
      <c r="AE476" s="17"/>
    </row>
    <row r="477" spans="31:31" x14ac:dyDescent="0.25">
      <c r="AE477" s="17"/>
    </row>
    <row r="478" spans="31:31" x14ac:dyDescent="0.25">
      <c r="AE478" s="17"/>
    </row>
    <row r="479" spans="31:31" x14ac:dyDescent="0.25">
      <c r="AE479" s="17"/>
    </row>
    <row r="480" spans="31:31" x14ac:dyDescent="0.25">
      <c r="AE480" s="17"/>
    </row>
    <row r="481" spans="31:31" x14ac:dyDescent="0.25">
      <c r="AE481" s="17"/>
    </row>
    <row r="482" spans="31:31" x14ac:dyDescent="0.25">
      <c r="AE482" s="17"/>
    </row>
    <row r="483" spans="31:31" x14ac:dyDescent="0.25">
      <c r="AE483" s="17"/>
    </row>
    <row r="484" spans="31:31" x14ac:dyDescent="0.25">
      <c r="AE484" s="17"/>
    </row>
    <row r="485" spans="31:31" x14ac:dyDescent="0.25">
      <c r="AE485" s="17"/>
    </row>
    <row r="486" spans="31:31" x14ac:dyDescent="0.25">
      <c r="AE486" s="17"/>
    </row>
    <row r="487" spans="31:31" x14ac:dyDescent="0.25">
      <c r="AE487" s="17"/>
    </row>
    <row r="488" spans="31:31" x14ac:dyDescent="0.25">
      <c r="AE488" s="17"/>
    </row>
    <row r="489" spans="31:31" x14ac:dyDescent="0.25">
      <c r="AE489" s="17"/>
    </row>
    <row r="490" spans="31:31" x14ac:dyDescent="0.25">
      <c r="AE490" s="17"/>
    </row>
    <row r="491" spans="31:31" x14ac:dyDescent="0.25">
      <c r="AE491" s="17"/>
    </row>
    <row r="492" spans="31:31" x14ac:dyDescent="0.25">
      <c r="AE492" s="17"/>
    </row>
    <row r="493" spans="31:31" x14ac:dyDescent="0.25">
      <c r="AE493" s="17"/>
    </row>
    <row r="494" spans="31:31" x14ac:dyDescent="0.25">
      <c r="AE494" s="17"/>
    </row>
    <row r="495" spans="31:31" x14ac:dyDescent="0.25">
      <c r="AE495" s="17"/>
    </row>
    <row r="496" spans="31:31" x14ac:dyDescent="0.25">
      <c r="AE496" s="17"/>
    </row>
    <row r="497" spans="31:31" x14ac:dyDescent="0.25">
      <c r="AE497" s="17"/>
    </row>
    <row r="498" spans="31:31" x14ac:dyDescent="0.25">
      <c r="AE498" s="17"/>
    </row>
    <row r="499" spans="31:31" x14ac:dyDescent="0.25">
      <c r="AE499" s="17"/>
    </row>
    <row r="500" spans="31:31" x14ac:dyDescent="0.25">
      <c r="AE500" s="17"/>
    </row>
    <row r="501" spans="31:31" x14ac:dyDescent="0.25">
      <c r="AE501" s="17"/>
    </row>
    <row r="502" spans="31:31" x14ac:dyDescent="0.25">
      <c r="AE502" s="17"/>
    </row>
    <row r="503" spans="31:31" x14ac:dyDescent="0.25">
      <c r="AE503" s="17"/>
    </row>
    <row r="504" spans="31:31" x14ac:dyDescent="0.25">
      <c r="AE504" s="17"/>
    </row>
    <row r="505" spans="31:31" x14ac:dyDescent="0.25">
      <c r="AE505" s="17"/>
    </row>
    <row r="506" spans="31:31" x14ac:dyDescent="0.25">
      <c r="AE506" s="17"/>
    </row>
    <row r="507" spans="31:31" x14ac:dyDescent="0.25">
      <c r="AE507" s="17"/>
    </row>
    <row r="508" spans="31:31" x14ac:dyDescent="0.25">
      <c r="AE508" s="17"/>
    </row>
    <row r="509" spans="31:31" x14ac:dyDescent="0.25">
      <c r="AE509" s="17"/>
    </row>
    <row r="510" spans="31:31" x14ac:dyDescent="0.25">
      <c r="AE510" s="17"/>
    </row>
    <row r="511" spans="31:31" x14ac:dyDescent="0.25">
      <c r="AE511" s="17"/>
    </row>
    <row r="512" spans="31:31" x14ac:dyDescent="0.25">
      <c r="AE512" s="17"/>
    </row>
    <row r="513" spans="31:31" x14ac:dyDescent="0.25">
      <c r="AE513" s="17"/>
    </row>
    <row r="514" spans="31:31" x14ac:dyDescent="0.25">
      <c r="AE514" s="17"/>
    </row>
    <row r="515" spans="31:31" x14ac:dyDescent="0.25">
      <c r="AE515" s="17"/>
    </row>
    <row r="516" spans="31:31" x14ac:dyDescent="0.25">
      <c r="AE516" s="17"/>
    </row>
    <row r="517" spans="31:31" x14ac:dyDescent="0.25">
      <c r="AE517" s="17"/>
    </row>
    <row r="518" spans="31:31" x14ac:dyDescent="0.25">
      <c r="AE518" s="17"/>
    </row>
    <row r="519" spans="31:31" x14ac:dyDescent="0.25">
      <c r="AE519" s="17"/>
    </row>
    <row r="520" spans="31:31" x14ac:dyDescent="0.25">
      <c r="AE520" s="17"/>
    </row>
    <row r="521" spans="31:31" x14ac:dyDescent="0.25">
      <c r="AE521" s="17"/>
    </row>
    <row r="522" spans="31:31" x14ac:dyDescent="0.25">
      <c r="AE522" s="17"/>
    </row>
    <row r="523" spans="31:31" x14ac:dyDescent="0.25">
      <c r="AE523" s="17"/>
    </row>
    <row r="524" spans="31:31" x14ac:dyDescent="0.25">
      <c r="AE524" s="17"/>
    </row>
    <row r="525" spans="31:31" x14ac:dyDescent="0.25">
      <c r="AE525" s="17"/>
    </row>
    <row r="526" spans="31:31" x14ac:dyDescent="0.25">
      <c r="AE526" s="17"/>
    </row>
    <row r="527" spans="31:31" x14ac:dyDescent="0.25">
      <c r="AE527" s="17"/>
    </row>
    <row r="528" spans="31:31" x14ac:dyDescent="0.25">
      <c r="AE528" s="17"/>
    </row>
    <row r="529" spans="31:31" x14ac:dyDescent="0.25">
      <c r="AE529" s="17"/>
    </row>
    <row r="530" spans="31:31" x14ac:dyDescent="0.25">
      <c r="AE530" s="17"/>
    </row>
    <row r="531" spans="31:31" x14ac:dyDescent="0.25">
      <c r="AE531" s="17"/>
    </row>
    <row r="532" spans="31:31" x14ac:dyDescent="0.25">
      <c r="AE532" s="17"/>
    </row>
    <row r="533" spans="31:31" x14ac:dyDescent="0.25">
      <c r="AE533" s="17"/>
    </row>
    <row r="534" spans="31:31" x14ac:dyDescent="0.25">
      <c r="AE534" s="17"/>
    </row>
    <row r="535" spans="31:31" x14ac:dyDescent="0.25">
      <c r="AE535" s="17"/>
    </row>
    <row r="536" spans="31:31" x14ac:dyDescent="0.25">
      <c r="AE536" s="17"/>
    </row>
    <row r="537" spans="31:31" x14ac:dyDescent="0.25">
      <c r="AE537" s="17"/>
    </row>
    <row r="538" spans="31:31" x14ac:dyDescent="0.25">
      <c r="AE538" s="17"/>
    </row>
    <row r="539" spans="31:31" x14ac:dyDescent="0.25">
      <c r="AE539" s="17"/>
    </row>
    <row r="540" spans="31:31" x14ac:dyDescent="0.25">
      <c r="AE540" s="17"/>
    </row>
    <row r="541" spans="31:31" x14ac:dyDescent="0.25">
      <c r="AE541" s="17"/>
    </row>
    <row r="542" spans="31:31" x14ac:dyDescent="0.25">
      <c r="AE542" s="17"/>
    </row>
    <row r="543" spans="31:31" x14ac:dyDescent="0.25">
      <c r="AE543" s="17"/>
    </row>
    <row r="544" spans="31:31" x14ac:dyDescent="0.25">
      <c r="AE544" s="17"/>
    </row>
    <row r="545" spans="31:31" x14ac:dyDescent="0.25">
      <c r="AE545" s="17"/>
    </row>
    <row r="546" spans="31:31" x14ac:dyDescent="0.25">
      <c r="AE546" s="17"/>
    </row>
    <row r="547" spans="31:31" x14ac:dyDescent="0.25">
      <c r="AE547" s="17"/>
    </row>
    <row r="548" spans="31:31" x14ac:dyDescent="0.25">
      <c r="AE548" s="17"/>
    </row>
    <row r="549" spans="31:31" x14ac:dyDescent="0.25">
      <c r="AE549" s="17"/>
    </row>
    <row r="550" spans="31:31" x14ac:dyDescent="0.25">
      <c r="AE550" s="17"/>
    </row>
    <row r="551" spans="31:31" x14ac:dyDescent="0.25">
      <c r="AE551" s="17"/>
    </row>
    <row r="552" spans="31:31" x14ac:dyDescent="0.25">
      <c r="AE552" s="17"/>
    </row>
    <row r="553" spans="31:31" x14ac:dyDescent="0.25">
      <c r="AE553" s="17"/>
    </row>
    <row r="554" spans="31:31" x14ac:dyDescent="0.25">
      <c r="AE554" s="17"/>
    </row>
    <row r="555" spans="31:31" x14ac:dyDescent="0.25">
      <c r="AE555" s="17"/>
    </row>
    <row r="556" spans="31:31" x14ac:dyDescent="0.25">
      <c r="AE556" s="17"/>
    </row>
    <row r="557" spans="31:31" x14ac:dyDescent="0.25">
      <c r="AE557" s="17"/>
    </row>
    <row r="558" spans="31:31" x14ac:dyDescent="0.25">
      <c r="AE558" s="17"/>
    </row>
    <row r="559" spans="31:31" x14ac:dyDescent="0.25">
      <c r="AE559" s="17"/>
    </row>
    <row r="560" spans="31:31" x14ac:dyDescent="0.25">
      <c r="AE560" s="17"/>
    </row>
    <row r="561" spans="31:31" x14ac:dyDescent="0.25">
      <c r="AE561" s="17"/>
    </row>
    <row r="562" spans="31:31" x14ac:dyDescent="0.25">
      <c r="AE562" s="17"/>
    </row>
    <row r="563" spans="31:31" x14ac:dyDescent="0.25">
      <c r="AE563" s="17"/>
    </row>
    <row r="564" spans="31:31" x14ac:dyDescent="0.25">
      <c r="AE564" s="17"/>
    </row>
    <row r="565" spans="31:31" x14ac:dyDescent="0.25">
      <c r="AE565" s="17"/>
    </row>
    <row r="566" spans="31:31" x14ac:dyDescent="0.25">
      <c r="AE566" s="17"/>
    </row>
    <row r="567" spans="31:31" x14ac:dyDescent="0.25">
      <c r="AE567" s="17"/>
    </row>
    <row r="568" spans="31:31" x14ac:dyDescent="0.25">
      <c r="AE568" s="17"/>
    </row>
    <row r="569" spans="31:31" x14ac:dyDescent="0.25">
      <c r="AE569" s="17"/>
    </row>
    <row r="570" spans="31:31" x14ac:dyDescent="0.25">
      <c r="AE570" s="17"/>
    </row>
    <row r="571" spans="31:31" x14ac:dyDescent="0.25">
      <c r="AE571" s="17"/>
    </row>
    <row r="572" spans="31:31" x14ac:dyDescent="0.25">
      <c r="AE572" s="17"/>
    </row>
    <row r="573" spans="31:31" x14ac:dyDescent="0.25">
      <c r="AE573" s="17"/>
    </row>
    <row r="574" spans="31:31" x14ac:dyDescent="0.25">
      <c r="AE574" s="17"/>
    </row>
    <row r="575" spans="31:31" x14ac:dyDescent="0.25">
      <c r="AE575" s="17"/>
    </row>
    <row r="576" spans="31:31" x14ac:dyDescent="0.25">
      <c r="AE576" s="17"/>
    </row>
    <row r="577" spans="31:31" x14ac:dyDescent="0.25">
      <c r="AE577" s="17"/>
    </row>
    <row r="578" spans="31:31" x14ac:dyDescent="0.25">
      <c r="AE578" s="17"/>
    </row>
    <row r="579" spans="31:31" x14ac:dyDescent="0.25">
      <c r="AE579" s="17"/>
    </row>
    <row r="580" spans="31:31" x14ac:dyDescent="0.25">
      <c r="AE580" s="17"/>
    </row>
    <row r="581" spans="31:31" x14ac:dyDescent="0.25">
      <c r="AE581" s="17"/>
    </row>
    <row r="582" spans="31:31" x14ac:dyDescent="0.25">
      <c r="AE582" s="17"/>
    </row>
    <row r="583" spans="31:31" x14ac:dyDescent="0.25">
      <c r="AE583" s="17"/>
    </row>
    <row r="584" spans="31:31" x14ac:dyDescent="0.25">
      <c r="AE584" s="17"/>
    </row>
    <row r="585" spans="31:31" x14ac:dyDescent="0.25">
      <c r="AE585" s="17"/>
    </row>
    <row r="586" spans="31:31" x14ac:dyDescent="0.25">
      <c r="AE586" s="17"/>
    </row>
    <row r="587" spans="31:31" x14ac:dyDescent="0.25">
      <c r="AE587" s="17"/>
    </row>
    <row r="588" spans="31:31" x14ac:dyDescent="0.25">
      <c r="AE588" s="17"/>
    </row>
    <row r="589" spans="31:31" x14ac:dyDescent="0.25">
      <c r="AE589" s="17"/>
    </row>
    <row r="590" spans="31:31" x14ac:dyDescent="0.25">
      <c r="AE590" s="17"/>
    </row>
    <row r="591" spans="31:31" x14ac:dyDescent="0.25">
      <c r="AE591" s="17"/>
    </row>
    <row r="592" spans="31:31" x14ac:dyDescent="0.25">
      <c r="AE592" s="17"/>
    </row>
    <row r="593" spans="31:31" x14ac:dyDescent="0.25">
      <c r="AE593" s="17"/>
    </row>
    <row r="594" spans="31:31" x14ac:dyDescent="0.25">
      <c r="AE594" s="17"/>
    </row>
    <row r="595" spans="31:31" x14ac:dyDescent="0.25">
      <c r="AE595" s="17"/>
    </row>
    <row r="596" spans="31:31" x14ac:dyDescent="0.25">
      <c r="AE596" s="17"/>
    </row>
    <row r="597" spans="31:31" x14ac:dyDescent="0.25">
      <c r="AE597" s="17"/>
    </row>
    <row r="598" spans="31:31" x14ac:dyDescent="0.25">
      <c r="AE598" s="17"/>
    </row>
    <row r="599" spans="31:31" x14ac:dyDescent="0.25">
      <c r="AE599" s="17"/>
    </row>
    <row r="600" spans="31:31" x14ac:dyDescent="0.25">
      <c r="AE600" s="17"/>
    </row>
    <row r="601" spans="31:31" x14ac:dyDescent="0.25">
      <c r="AE601" s="17"/>
    </row>
    <row r="602" spans="31:31" x14ac:dyDescent="0.25">
      <c r="AE602" s="17"/>
    </row>
    <row r="603" spans="31:31" x14ac:dyDescent="0.25">
      <c r="AE603" s="17"/>
    </row>
    <row r="604" spans="31:31" x14ac:dyDescent="0.25">
      <c r="AE604" s="17"/>
    </row>
    <row r="605" spans="31:31" x14ac:dyDescent="0.25">
      <c r="AE605" s="17"/>
    </row>
    <row r="606" spans="31:31" x14ac:dyDescent="0.25">
      <c r="AE606" s="17"/>
    </row>
    <row r="607" spans="31:31" x14ac:dyDescent="0.25">
      <c r="AE607" s="17"/>
    </row>
    <row r="608" spans="31:31" x14ac:dyDescent="0.25">
      <c r="AE608" s="17"/>
    </row>
    <row r="609" spans="31:31" x14ac:dyDescent="0.25">
      <c r="AE609" s="17"/>
    </row>
    <row r="610" spans="31:31" x14ac:dyDescent="0.25">
      <c r="AE610" s="17"/>
    </row>
    <row r="611" spans="31:31" x14ac:dyDescent="0.25">
      <c r="AE611" s="17"/>
    </row>
    <row r="612" spans="31:31" x14ac:dyDescent="0.25">
      <c r="AE612" s="17"/>
    </row>
    <row r="613" spans="31:31" x14ac:dyDescent="0.25">
      <c r="AE613" s="17"/>
    </row>
    <row r="614" spans="31:31" x14ac:dyDescent="0.25">
      <c r="AE614" s="17"/>
    </row>
    <row r="615" spans="31:31" x14ac:dyDescent="0.25">
      <c r="AE615" s="17"/>
    </row>
    <row r="616" spans="31:31" x14ac:dyDescent="0.25">
      <c r="AE616" s="17"/>
    </row>
    <row r="617" spans="31:31" x14ac:dyDescent="0.25">
      <c r="AE617" s="17"/>
    </row>
    <row r="618" spans="31:31" x14ac:dyDescent="0.25">
      <c r="AE618" s="17"/>
    </row>
    <row r="619" spans="31:31" x14ac:dyDescent="0.25">
      <c r="AE619" s="17"/>
    </row>
    <row r="620" spans="31:31" x14ac:dyDescent="0.25">
      <c r="AE620" s="17"/>
    </row>
    <row r="621" spans="31:31" x14ac:dyDescent="0.25">
      <c r="AE621" s="17"/>
    </row>
    <row r="622" spans="31:31" x14ac:dyDescent="0.25">
      <c r="AE622" s="17"/>
    </row>
    <row r="623" spans="31:31" x14ac:dyDescent="0.25">
      <c r="AE623" s="17"/>
    </row>
    <row r="624" spans="31:31" x14ac:dyDescent="0.25">
      <c r="AE624" s="17"/>
    </row>
    <row r="625" spans="31:31" x14ac:dyDescent="0.25">
      <c r="AE625" s="17"/>
    </row>
    <row r="626" spans="31:31" x14ac:dyDescent="0.25">
      <c r="AE626" s="17"/>
    </row>
    <row r="627" spans="31:31" x14ac:dyDescent="0.25">
      <c r="AE627" s="17"/>
    </row>
    <row r="628" spans="31:31" x14ac:dyDescent="0.25">
      <c r="AE628" s="17"/>
    </row>
    <row r="629" spans="31:31" x14ac:dyDescent="0.25">
      <c r="AE629" s="17"/>
    </row>
    <row r="630" spans="31:31" x14ac:dyDescent="0.25">
      <c r="AE630" s="17"/>
    </row>
    <row r="631" spans="31:31" x14ac:dyDescent="0.25">
      <c r="AE631" s="17"/>
    </row>
    <row r="632" spans="31:31" x14ac:dyDescent="0.25">
      <c r="AE632" s="17"/>
    </row>
    <row r="633" spans="31:31" x14ac:dyDescent="0.25">
      <c r="AE633" s="17"/>
    </row>
    <row r="634" spans="31:31" x14ac:dyDescent="0.25">
      <c r="AE634" s="17"/>
    </row>
    <row r="635" spans="31:31" x14ac:dyDescent="0.25">
      <c r="AE635" s="17"/>
    </row>
    <row r="636" spans="31:31" x14ac:dyDescent="0.25">
      <c r="AE636" s="17"/>
    </row>
    <row r="637" spans="31:31" x14ac:dyDescent="0.25">
      <c r="AE637" s="17"/>
    </row>
    <row r="638" spans="31:31" x14ac:dyDescent="0.25">
      <c r="AE638" s="17"/>
    </row>
    <row r="639" spans="31:31" x14ac:dyDescent="0.25">
      <c r="AE639" s="17"/>
    </row>
    <row r="640" spans="31:31" x14ac:dyDescent="0.25">
      <c r="AE640" s="17"/>
    </row>
    <row r="641" spans="31:31" x14ac:dyDescent="0.25">
      <c r="AE641" s="17"/>
    </row>
    <row r="642" spans="31:31" x14ac:dyDescent="0.25">
      <c r="AE642" s="17"/>
    </row>
    <row r="643" spans="31:31" x14ac:dyDescent="0.25">
      <c r="AE643" s="17"/>
    </row>
    <row r="644" spans="31:31" x14ac:dyDescent="0.25">
      <c r="AE644" s="17"/>
    </row>
    <row r="645" spans="31:31" x14ac:dyDescent="0.25">
      <c r="AE645" s="17"/>
    </row>
    <row r="646" spans="31:31" x14ac:dyDescent="0.25">
      <c r="AE646" s="17"/>
    </row>
    <row r="647" spans="31:31" x14ac:dyDescent="0.25">
      <c r="AE647" s="17"/>
    </row>
    <row r="648" spans="31:31" x14ac:dyDescent="0.25">
      <c r="AE648" s="17"/>
    </row>
    <row r="649" spans="31:31" x14ac:dyDescent="0.25">
      <c r="AE649" s="17"/>
    </row>
    <row r="650" spans="31:31" x14ac:dyDescent="0.25">
      <c r="AE650" s="17"/>
    </row>
    <row r="651" spans="31:31" x14ac:dyDescent="0.25">
      <c r="AE651" s="17"/>
    </row>
    <row r="652" spans="31:31" x14ac:dyDescent="0.25">
      <c r="AE652" s="17"/>
    </row>
    <row r="653" spans="31:31" x14ac:dyDescent="0.25">
      <c r="AE653" s="17"/>
    </row>
    <row r="654" spans="31:31" x14ac:dyDescent="0.25">
      <c r="AE654" s="17"/>
    </row>
    <row r="655" spans="31:31" x14ac:dyDescent="0.25">
      <c r="AE655" s="17"/>
    </row>
    <row r="656" spans="31:31" x14ac:dyDescent="0.25">
      <c r="AE656" s="17"/>
    </row>
    <row r="657" spans="31:31" x14ac:dyDescent="0.25">
      <c r="AE657" s="17"/>
    </row>
    <row r="658" spans="31:31" x14ac:dyDescent="0.25">
      <c r="AE658" s="17"/>
    </row>
    <row r="659" spans="31:31" x14ac:dyDescent="0.25">
      <c r="AE659" s="17"/>
    </row>
    <row r="660" spans="31:31" x14ac:dyDescent="0.25">
      <c r="AE660" s="17"/>
    </row>
    <row r="661" spans="31:31" x14ac:dyDescent="0.25">
      <c r="AE661" s="17"/>
    </row>
    <row r="662" spans="31:31" x14ac:dyDescent="0.25">
      <c r="AE662" s="17"/>
    </row>
    <row r="663" spans="31:31" x14ac:dyDescent="0.25">
      <c r="AE663" s="17"/>
    </row>
    <row r="664" spans="31:31" x14ac:dyDescent="0.25">
      <c r="AE664" s="17"/>
    </row>
    <row r="665" spans="31:31" x14ac:dyDescent="0.25">
      <c r="AE665" s="17"/>
    </row>
    <row r="666" spans="31:31" x14ac:dyDescent="0.25">
      <c r="AE666" s="17"/>
    </row>
    <row r="667" spans="31:31" x14ac:dyDescent="0.25">
      <c r="AE667" s="17"/>
    </row>
    <row r="668" spans="31:31" x14ac:dyDescent="0.25">
      <c r="AE668" s="17"/>
    </row>
    <row r="669" spans="31:31" x14ac:dyDescent="0.25">
      <c r="AE669" s="17"/>
    </row>
    <row r="670" spans="31:31" x14ac:dyDescent="0.25">
      <c r="AE670" s="17"/>
    </row>
    <row r="671" spans="31:31" x14ac:dyDescent="0.25">
      <c r="AE671" s="17"/>
    </row>
    <row r="672" spans="31:31" x14ac:dyDescent="0.25">
      <c r="AE672" s="17"/>
    </row>
    <row r="673" spans="31:31" x14ac:dyDescent="0.25">
      <c r="AE673" s="17"/>
    </row>
    <row r="674" spans="31:31" x14ac:dyDescent="0.25">
      <c r="AE674" s="17"/>
    </row>
    <row r="675" spans="31:31" x14ac:dyDescent="0.25">
      <c r="AE675" s="17"/>
    </row>
    <row r="676" spans="31:31" x14ac:dyDescent="0.25">
      <c r="AE676" s="17"/>
    </row>
    <row r="677" spans="31:31" x14ac:dyDescent="0.25">
      <c r="AE677" s="17"/>
    </row>
    <row r="678" spans="31:31" x14ac:dyDescent="0.25">
      <c r="AE678" s="17"/>
    </row>
    <row r="679" spans="31:31" x14ac:dyDescent="0.25">
      <c r="AE679" s="17"/>
    </row>
    <row r="680" spans="31:31" x14ac:dyDescent="0.25">
      <c r="AE680" s="17"/>
    </row>
    <row r="681" spans="31:31" x14ac:dyDescent="0.25">
      <c r="AE681" s="17"/>
    </row>
    <row r="682" spans="31:31" x14ac:dyDescent="0.25">
      <c r="AE682" s="17"/>
    </row>
    <row r="683" spans="31:31" x14ac:dyDescent="0.25">
      <c r="AE683" s="17"/>
    </row>
    <row r="684" spans="31:31" x14ac:dyDescent="0.25">
      <c r="AE684" s="17"/>
    </row>
    <row r="685" spans="31:31" x14ac:dyDescent="0.25">
      <c r="AE685" s="17"/>
    </row>
    <row r="686" spans="31:31" x14ac:dyDescent="0.25">
      <c r="AE686" s="17"/>
    </row>
    <row r="687" spans="31:31" x14ac:dyDescent="0.25">
      <c r="AE687" s="17"/>
    </row>
    <row r="688" spans="31:31" x14ac:dyDescent="0.25">
      <c r="AE688" s="17"/>
    </row>
    <row r="689" spans="31:31" x14ac:dyDescent="0.25">
      <c r="AE689" s="17"/>
    </row>
    <row r="690" spans="31:31" x14ac:dyDescent="0.25">
      <c r="AE690" s="17"/>
    </row>
    <row r="691" spans="31:31" x14ac:dyDescent="0.25">
      <c r="AE691" s="17"/>
    </row>
    <row r="692" spans="31:31" x14ac:dyDescent="0.25">
      <c r="AE692" s="17"/>
    </row>
    <row r="693" spans="31:31" x14ac:dyDescent="0.25">
      <c r="AE693" s="17"/>
    </row>
    <row r="694" spans="31:31" x14ac:dyDescent="0.25">
      <c r="AE694" s="17"/>
    </row>
    <row r="695" spans="31:31" x14ac:dyDescent="0.25">
      <c r="AE695" s="17"/>
    </row>
    <row r="696" spans="31:31" x14ac:dyDescent="0.25">
      <c r="AE696" s="17"/>
    </row>
    <row r="697" spans="31:31" x14ac:dyDescent="0.25">
      <c r="AE697" s="17"/>
    </row>
    <row r="698" spans="31:31" x14ac:dyDescent="0.25">
      <c r="AE698" s="17"/>
    </row>
    <row r="699" spans="31:31" x14ac:dyDescent="0.25">
      <c r="AE699" s="17"/>
    </row>
    <row r="700" spans="31:31" x14ac:dyDescent="0.25">
      <c r="AE700" s="17"/>
    </row>
    <row r="701" spans="31:31" x14ac:dyDescent="0.25">
      <c r="AE701" s="17"/>
    </row>
    <row r="702" spans="31:31" x14ac:dyDescent="0.25">
      <c r="AE702" s="17"/>
    </row>
    <row r="703" spans="31:31" x14ac:dyDescent="0.25">
      <c r="AE703" s="17"/>
    </row>
    <row r="704" spans="31:31" x14ac:dyDescent="0.25">
      <c r="AE704" s="17"/>
    </row>
    <row r="705" spans="31:31" x14ac:dyDescent="0.25">
      <c r="AE705" s="17"/>
    </row>
    <row r="706" spans="31:31" x14ac:dyDescent="0.25">
      <c r="AE706" s="17"/>
    </row>
    <row r="707" spans="31:31" x14ac:dyDescent="0.25">
      <c r="AE707" s="17"/>
    </row>
    <row r="708" spans="31:31" x14ac:dyDescent="0.25">
      <c r="AE708" s="17"/>
    </row>
    <row r="709" spans="31:31" x14ac:dyDescent="0.25">
      <c r="AE709" s="17"/>
    </row>
    <row r="710" spans="31:31" x14ac:dyDescent="0.25">
      <c r="AE710" s="17"/>
    </row>
    <row r="711" spans="31:31" x14ac:dyDescent="0.25">
      <c r="AE711" s="17"/>
    </row>
    <row r="712" spans="31:31" x14ac:dyDescent="0.25">
      <c r="AE712" s="17"/>
    </row>
    <row r="713" spans="31:31" x14ac:dyDescent="0.25">
      <c r="AE713" s="17"/>
    </row>
    <row r="714" spans="31:31" x14ac:dyDescent="0.25">
      <c r="AE714" s="17"/>
    </row>
    <row r="715" spans="31:31" x14ac:dyDescent="0.25">
      <c r="AE715" s="17"/>
    </row>
    <row r="716" spans="31:31" x14ac:dyDescent="0.25">
      <c r="AE716" s="17"/>
    </row>
    <row r="717" spans="31:31" x14ac:dyDescent="0.25">
      <c r="AE717" s="17"/>
    </row>
    <row r="718" spans="31:31" x14ac:dyDescent="0.25">
      <c r="AE718" s="17"/>
    </row>
    <row r="719" spans="31:31" x14ac:dyDescent="0.25">
      <c r="AE719" s="17"/>
    </row>
    <row r="720" spans="31:31" x14ac:dyDescent="0.25">
      <c r="AE720" s="17"/>
    </row>
    <row r="721" spans="31:31" x14ac:dyDescent="0.25">
      <c r="AE721" s="17"/>
    </row>
    <row r="722" spans="31:31" x14ac:dyDescent="0.25">
      <c r="AE722" s="17"/>
    </row>
    <row r="723" spans="31:31" x14ac:dyDescent="0.25">
      <c r="AE723" s="17"/>
    </row>
    <row r="724" spans="31:31" x14ac:dyDescent="0.25">
      <c r="AE724" s="17"/>
    </row>
    <row r="725" spans="31:31" x14ac:dyDescent="0.25">
      <c r="AE725" s="17"/>
    </row>
    <row r="726" spans="31:31" x14ac:dyDescent="0.25">
      <c r="AE726" s="17"/>
    </row>
    <row r="727" spans="31:31" x14ac:dyDescent="0.25">
      <c r="AE727" s="17"/>
    </row>
    <row r="728" spans="31:31" x14ac:dyDescent="0.25">
      <c r="AE728" s="17"/>
    </row>
    <row r="729" spans="31:31" x14ac:dyDescent="0.25">
      <c r="AE729" s="17"/>
    </row>
    <row r="730" spans="31:31" x14ac:dyDescent="0.25">
      <c r="AE730" s="17"/>
    </row>
    <row r="731" spans="31:31" x14ac:dyDescent="0.25">
      <c r="AE731" s="17"/>
    </row>
    <row r="732" spans="31:31" x14ac:dyDescent="0.25">
      <c r="AE732" s="17"/>
    </row>
    <row r="733" spans="31:31" x14ac:dyDescent="0.25">
      <c r="AE733" s="17"/>
    </row>
    <row r="734" spans="31:31" x14ac:dyDescent="0.25">
      <c r="AE734" s="17"/>
    </row>
    <row r="735" spans="31:31" x14ac:dyDescent="0.25">
      <c r="AE735" s="17"/>
    </row>
    <row r="736" spans="31:31" x14ac:dyDescent="0.25">
      <c r="AE736" s="17"/>
    </row>
    <row r="737" spans="31:31" x14ac:dyDescent="0.25">
      <c r="AE737" s="17"/>
    </row>
    <row r="738" spans="31:31" x14ac:dyDescent="0.25">
      <c r="AE738" s="17"/>
    </row>
    <row r="739" spans="31:31" x14ac:dyDescent="0.25">
      <c r="AE739" s="17"/>
    </row>
    <row r="740" spans="31:31" x14ac:dyDescent="0.25">
      <c r="AE740" s="17"/>
    </row>
    <row r="741" spans="31:31" x14ac:dyDescent="0.25">
      <c r="AE741" s="17"/>
    </row>
    <row r="742" spans="31:31" x14ac:dyDescent="0.25">
      <c r="AE742" s="17"/>
    </row>
    <row r="743" spans="31:31" x14ac:dyDescent="0.25">
      <c r="AE743" s="17"/>
    </row>
    <row r="744" spans="31:31" x14ac:dyDescent="0.25">
      <c r="AE744" s="17"/>
    </row>
    <row r="745" spans="31:31" x14ac:dyDescent="0.25">
      <c r="AE745" s="17"/>
    </row>
    <row r="746" spans="31:31" x14ac:dyDescent="0.25">
      <c r="AE746" s="17"/>
    </row>
    <row r="747" spans="31:31" x14ac:dyDescent="0.25">
      <c r="AE747" s="17"/>
    </row>
    <row r="748" spans="31:31" x14ac:dyDescent="0.25">
      <c r="AE748" s="17"/>
    </row>
    <row r="749" spans="31:31" x14ac:dyDescent="0.25">
      <c r="AE749" s="17"/>
    </row>
    <row r="750" spans="31:31" x14ac:dyDescent="0.25">
      <c r="AE750" s="17"/>
    </row>
    <row r="751" spans="31:31" x14ac:dyDescent="0.25">
      <c r="AE751" s="17"/>
    </row>
    <row r="752" spans="31:31" x14ac:dyDescent="0.25">
      <c r="AE752" s="17"/>
    </row>
    <row r="753" spans="31:31" x14ac:dyDescent="0.25">
      <c r="AE753" s="17"/>
    </row>
    <row r="754" spans="31:31" x14ac:dyDescent="0.25">
      <c r="AE754" s="17"/>
    </row>
    <row r="755" spans="31:31" x14ac:dyDescent="0.25">
      <c r="AE755" s="17"/>
    </row>
    <row r="756" spans="31:31" x14ac:dyDescent="0.25">
      <c r="AE756" s="17"/>
    </row>
    <row r="757" spans="31:31" x14ac:dyDescent="0.25">
      <c r="AE757" s="17"/>
    </row>
    <row r="758" spans="31:31" x14ac:dyDescent="0.25">
      <c r="AE758" s="17"/>
    </row>
    <row r="759" spans="31:31" x14ac:dyDescent="0.25">
      <c r="AE759" s="17"/>
    </row>
    <row r="760" spans="31:31" x14ac:dyDescent="0.25">
      <c r="AE760" s="17"/>
    </row>
    <row r="761" spans="31:31" x14ac:dyDescent="0.25">
      <c r="AE761" s="17"/>
    </row>
    <row r="762" spans="31:31" x14ac:dyDescent="0.25">
      <c r="AE762" s="17"/>
    </row>
    <row r="763" spans="31:31" x14ac:dyDescent="0.25">
      <c r="AE763" s="17"/>
    </row>
    <row r="764" spans="31:31" x14ac:dyDescent="0.25">
      <c r="AE764" s="17"/>
    </row>
    <row r="765" spans="31:31" x14ac:dyDescent="0.25">
      <c r="AE765" s="17"/>
    </row>
    <row r="766" spans="31:31" x14ac:dyDescent="0.25">
      <c r="AE766" s="17"/>
    </row>
    <row r="767" spans="31:31" x14ac:dyDescent="0.25">
      <c r="AE767" s="17"/>
    </row>
    <row r="768" spans="31:31" x14ac:dyDescent="0.25">
      <c r="AE768" s="17"/>
    </row>
    <row r="769" spans="31:31" x14ac:dyDescent="0.25">
      <c r="AE769" s="17"/>
    </row>
    <row r="770" spans="31:31" x14ac:dyDescent="0.25">
      <c r="AE770" s="17"/>
    </row>
    <row r="771" spans="31:31" x14ac:dyDescent="0.25">
      <c r="AE771" s="17"/>
    </row>
    <row r="772" spans="31:31" x14ac:dyDescent="0.25">
      <c r="AE772" s="17"/>
    </row>
    <row r="773" spans="31:31" x14ac:dyDescent="0.25">
      <c r="AE773" s="17"/>
    </row>
    <row r="774" spans="31:31" x14ac:dyDescent="0.25">
      <c r="AE774" s="17"/>
    </row>
    <row r="775" spans="31:31" x14ac:dyDescent="0.25">
      <c r="AE775" s="17"/>
    </row>
    <row r="776" spans="31:31" x14ac:dyDescent="0.25">
      <c r="AE776" s="17"/>
    </row>
    <row r="777" spans="31:31" x14ac:dyDescent="0.25">
      <c r="AE777" s="17"/>
    </row>
    <row r="778" spans="31:31" x14ac:dyDescent="0.25">
      <c r="AE778" s="17"/>
    </row>
    <row r="779" spans="31:31" x14ac:dyDescent="0.25">
      <c r="AE779" s="17"/>
    </row>
    <row r="780" spans="31:31" x14ac:dyDescent="0.25">
      <c r="AE780" s="17"/>
    </row>
    <row r="781" spans="31:31" x14ac:dyDescent="0.25">
      <c r="AE781" s="17"/>
    </row>
    <row r="782" spans="31:31" x14ac:dyDescent="0.25">
      <c r="AE782" s="17"/>
    </row>
    <row r="783" spans="31:31" x14ac:dyDescent="0.25">
      <c r="AE783" s="17"/>
    </row>
    <row r="784" spans="31:31" x14ac:dyDescent="0.25">
      <c r="AE784" s="17"/>
    </row>
    <row r="785" spans="31:31" x14ac:dyDescent="0.25">
      <c r="AE785" s="17"/>
    </row>
    <row r="786" spans="31:31" x14ac:dyDescent="0.25">
      <c r="AE786" s="17"/>
    </row>
    <row r="787" spans="31:31" x14ac:dyDescent="0.25">
      <c r="AE787" s="17"/>
    </row>
    <row r="788" spans="31:31" x14ac:dyDescent="0.25">
      <c r="AE788" s="17"/>
    </row>
    <row r="789" spans="31:31" x14ac:dyDescent="0.25">
      <c r="AE789" s="17"/>
    </row>
    <row r="790" spans="31:31" x14ac:dyDescent="0.25">
      <c r="AE790" s="17"/>
    </row>
    <row r="791" spans="31:31" x14ac:dyDescent="0.25">
      <c r="AE791" s="17"/>
    </row>
    <row r="792" spans="31:31" x14ac:dyDescent="0.25">
      <c r="AE792" s="17"/>
    </row>
    <row r="793" spans="31:31" x14ac:dyDescent="0.25">
      <c r="AE793" s="17"/>
    </row>
    <row r="794" spans="31:31" x14ac:dyDescent="0.25">
      <c r="AE794" s="17"/>
    </row>
    <row r="795" spans="31:31" x14ac:dyDescent="0.25">
      <c r="AE795" s="17"/>
    </row>
    <row r="796" spans="31:31" x14ac:dyDescent="0.25">
      <c r="AE796" s="17"/>
    </row>
    <row r="797" spans="31:31" x14ac:dyDescent="0.25">
      <c r="AE797" s="17"/>
    </row>
    <row r="798" spans="31:31" x14ac:dyDescent="0.25">
      <c r="AE798" s="17"/>
    </row>
    <row r="799" spans="31:31" x14ac:dyDescent="0.25">
      <c r="AE799" s="17"/>
    </row>
    <row r="800" spans="31:31" x14ac:dyDescent="0.25">
      <c r="AE800" s="17"/>
    </row>
    <row r="801" spans="31:31" x14ac:dyDescent="0.25">
      <c r="AE801" s="17"/>
    </row>
    <row r="802" spans="31:31" x14ac:dyDescent="0.25">
      <c r="AE802" s="17"/>
    </row>
    <row r="803" spans="31:31" x14ac:dyDescent="0.25">
      <c r="AE803" s="17"/>
    </row>
    <row r="804" spans="31:31" x14ac:dyDescent="0.25">
      <c r="AE804" s="17"/>
    </row>
    <row r="805" spans="31:31" x14ac:dyDescent="0.25">
      <c r="AE805" s="17"/>
    </row>
    <row r="806" spans="31:31" x14ac:dyDescent="0.25">
      <c r="AE806" s="17"/>
    </row>
    <row r="807" spans="31:31" x14ac:dyDescent="0.25">
      <c r="AE807" s="17"/>
    </row>
    <row r="808" spans="31:31" x14ac:dyDescent="0.25">
      <c r="AE808" s="17"/>
    </row>
    <row r="809" spans="31:31" x14ac:dyDescent="0.25">
      <c r="AE809" s="17"/>
    </row>
    <row r="810" spans="31:31" x14ac:dyDescent="0.25">
      <c r="AE810" s="17"/>
    </row>
    <row r="811" spans="31:31" x14ac:dyDescent="0.25">
      <c r="AE811" s="17"/>
    </row>
    <row r="812" spans="31:31" x14ac:dyDescent="0.25">
      <c r="AE812" s="17"/>
    </row>
    <row r="813" spans="31:31" x14ac:dyDescent="0.25">
      <c r="AE813" s="17"/>
    </row>
    <row r="814" spans="31:31" x14ac:dyDescent="0.25">
      <c r="AE814" s="17"/>
    </row>
    <row r="815" spans="31:31" x14ac:dyDescent="0.25">
      <c r="AE815" s="17"/>
    </row>
    <row r="816" spans="31:31" x14ac:dyDescent="0.25">
      <c r="AE816" s="17"/>
    </row>
    <row r="817" spans="31:31" x14ac:dyDescent="0.25">
      <c r="AE817" s="17"/>
    </row>
    <row r="818" spans="31:31" x14ac:dyDescent="0.25">
      <c r="AE818" s="17"/>
    </row>
    <row r="819" spans="31:31" x14ac:dyDescent="0.25">
      <c r="AE819" s="17"/>
    </row>
    <row r="820" spans="31:31" x14ac:dyDescent="0.25">
      <c r="AE820" s="17"/>
    </row>
    <row r="821" spans="31:31" x14ac:dyDescent="0.25">
      <c r="AE821" s="17"/>
    </row>
    <row r="822" spans="31:31" x14ac:dyDescent="0.25">
      <c r="AE822" s="17"/>
    </row>
    <row r="823" spans="31:31" x14ac:dyDescent="0.25">
      <c r="AE823" s="17"/>
    </row>
    <row r="824" spans="31:31" x14ac:dyDescent="0.25">
      <c r="AE824" s="17"/>
    </row>
    <row r="825" spans="31:31" x14ac:dyDescent="0.25">
      <c r="AE825" s="17"/>
    </row>
    <row r="826" spans="31:31" x14ac:dyDescent="0.25">
      <c r="AE826" s="17"/>
    </row>
    <row r="827" spans="31:31" x14ac:dyDescent="0.25">
      <c r="AE827" s="17"/>
    </row>
    <row r="828" spans="31:31" x14ac:dyDescent="0.25">
      <c r="AE828" s="17"/>
    </row>
    <row r="829" spans="31:31" x14ac:dyDescent="0.25">
      <c r="AE829" s="17"/>
    </row>
    <row r="830" spans="31:31" x14ac:dyDescent="0.25">
      <c r="AE830" s="17"/>
    </row>
    <row r="831" spans="31:31" x14ac:dyDescent="0.25">
      <c r="AE831" s="17"/>
    </row>
    <row r="832" spans="31:31" x14ac:dyDescent="0.25">
      <c r="AE832" s="17"/>
    </row>
    <row r="833" spans="31:31" x14ac:dyDescent="0.25">
      <c r="AE833" s="17"/>
    </row>
    <row r="834" spans="31:31" x14ac:dyDescent="0.25">
      <c r="AE834" s="17"/>
    </row>
    <row r="835" spans="31:31" x14ac:dyDescent="0.25">
      <c r="AE835" s="17"/>
    </row>
    <row r="836" spans="31:31" x14ac:dyDescent="0.25">
      <c r="AE836" s="17"/>
    </row>
    <row r="837" spans="31:31" x14ac:dyDescent="0.25">
      <c r="AE837" s="17"/>
    </row>
    <row r="838" spans="31:31" x14ac:dyDescent="0.25">
      <c r="AE838" s="17"/>
    </row>
    <row r="839" spans="31:31" x14ac:dyDescent="0.25">
      <c r="AE839" s="17"/>
    </row>
    <row r="840" spans="31:31" x14ac:dyDescent="0.25">
      <c r="AE840" s="17"/>
    </row>
    <row r="841" spans="31:31" x14ac:dyDescent="0.25">
      <c r="AE841" s="17"/>
    </row>
    <row r="842" spans="31:31" x14ac:dyDescent="0.25">
      <c r="AE842" s="17"/>
    </row>
    <row r="843" spans="31:31" x14ac:dyDescent="0.25">
      <c r="AE843" s="17"/>
    </row>
    <row r="844" spans="31:31" x14ac:dyDescent="0.25">
      <c r="AE844" s="17"/>
    </row>
    <row r="845" spans="31:31" x14ac:dyDescent="0.25">
      <c r="AE845" s="17"/>
    </row>
    <row r="846" spans="31:31" x14ac:dyDescent="0.25">
      <c r="AE846" s="17"/>
    </row>
    <row r="847" spans="31:31" x14ac:dyDescent="0.25">
      <c r="AE847" s="17"/>
    </row>
    <row r="848" spans="31:31" x14ac:dyDescent="0.25">
      <c r="AE848" s="17"/>
    </row>
    <row r="849" spans="31:31" x14ac:dyDescent="0.25">
      <c r="AE849" s="17"/>
    </row>
    <row r="850" spans="31:31" x14ac:dyDescent="0.25">
      <c r="AE850" s="17"/>
    </row>
    <row r="851" spans="31:31" x14ac:dyDescent="0.25">
      <c r="AE851" s="17"/>
    </row>
    <row r="852" spans="31:31" x14ac:dyDescent="0.25">
      <c r="AE852" s="17"/>
    </row>
    <row r="853" spans="31:31" x14ac:dyDescent="0.25">
      <c r="AE853" s="17"/>
    </row>
    <row r="854" spans="31:31" x14ac:dyDescent="0.25">
      <c r="AE854" s="17"/>
    </row>
    <row r="855" spans="31:31" x14ac:dyDescent="0.25">
      <c r="AE855" s="17"/>
    </row>
    <row r="856" spans="31:31" x14ac:dyDescent="0.25">
      <c r="AE856" s="17"/>
    </row>
    <row r="857" spans="31:31" x14ac:dyDescent="0.25">
      <c r="AE857" s="17"/>
    </row>
    <row r="858" spans="31:31" x14ac:dyDescent="0.25">
      <c r="AE858" s="17"/>
    </row>
    <row r="859" spans="31:31" x14ac:dyDescent="0.25">
      <c r="AE859" s="17"/>
    </row>
    <row r="860" spans="31:31" x14ac:dyDescent="0.25">
      <c r="AE860" s="17"/>
    </row>
    <row r="861" spans="31:31" x14ac:dyDescent="0.25">
      <c r="AE861" s="17"/>
    </row>
    <row r="862" spans="31:31" x14ac:dyDescent="0.25">
      <c r="AE862" s="17"/>
    </row>
    <row r="863" spans="31:31" x14ac:dyDescent="0.25">
      <c r="AE863" s="17"/>
    </row>
    <row r="864" spans="31:31" x14ac:dyDescent="0.25">
      <c r="AE864" s="17"/>
    </row>
    <row r="865" spans="31:31" x14ac:dyDescent="0.25">
      <c r="AE865" s="17"/>
    </row>
    <row r="866" spans="31:31" x14ac:dyDescent="0.25">
      <c r="AE866" s="17"/>
    </row>
    <row r="867" spans="31:31" x14ac:dyDescent="0.25">
      <c r="AE867" s="17"/>
    </row>
    <row r="868" spans="31:31" x14ac:dyDescent="0.25">
      <c r="AE868" s="17"/>
    </row>
    <row r="869" spans="31:31" x14ac:dyDescent="0.25">
      <c r="AE869" s="17"/>
    </row>
    <row r="870" spans="31:31" x14ac:dyDescent="0.25">
      <c r="AE870" s="17"/>
    </row>
    <row r="871" spans="31:31" x14ac:dyDescent="0.25">
      <c r="AE871" s="17"/>
    </row>
    <row r="872" spans="31:31" x14ac:dyDescent="0.25">
      <c r="AE872" s="17"/>
    </row>
    <row r="873" spans="31:31" x14ac:dyDescent="0.25">
      <c r="AE873" s="17"/>
    </row>
    <row r="874" spans="31:31" x14ac:dyDescent="0.25">
      <c r="AE874" s="17"/>
    </row>
    <row r="875" spans="31:31" x14ac:dyDescent="0.25">
      <c r="AE875" s="17"/>
    </row>
    <row r="876" spans="31:31" x14ac:dyDescent="0.25">
      <c r="AE876" s="17"/>
    </row>
    <row r="877" spans="31:31" x14ac:dyDescent="0.25">
      <c r="AE877" s="17"/>
    </row>
    <row r="878" spans="31:31" x14ac:dyDescent="0.25">
      <c r="AE878" s="17"/>
    </row>
    <row r="879" spans="31:31" x14ac:dyDescent="0.25">
      <c r="AE879" s="17"/>
    </row>
    <row r="880" spans="31:31" x14ac:dyDescent="0.25">
      <c r="AE880" s="17"/>
    </row>
    <row r="881" spans="31:31" x14ac:dyDescent="0.25">
      <c r="AE881" s="17"/>
    </row>
    <row r="882" spans="31:31" x14ac:dyDescent="0.25">
      <c r="AE882" s="17"/>
    </row>
    <row r="883" spans="31:31" x14ac:dyDescent="0.25">
      <c r="AE883" s="17"/>
    </row>
    <row r="884" spans="31:31" x14ac:dyDescent="0.25">
      <c r="AE884" s="17"/>
    </row>
    <row r="885" spans="31:31" x14ac:dyDescent="0.25">
      <c r="AE885" s="17"/>
    </row>
    <row r="886" spans="31:31" x14ac:dyDescent="0.25">
      <c r="AE886" s="17"/>
    </row>
    <row r="887" spans="31:31" x14ac:dyDescent="0.25">
      <c r="AE887" s="17"/>
    </row>
    <row r="888" spans="31:31" x14ac:dyDescent="0.25">
      <c r="AE888" s="17"/>
    </row>
    <row r="889" spans="31:31" x14ac:dyDescent="0.25">
      <c r="AE889" s="17"/>
    </row>
    <row r="890" spans="31:31" x14ac:dyDescent="0.25">
      <c r="AE890" s="17"/>
    </row>
    <row r="891" spans="31:31" x14ac:dyDescent="0.25">
      <c r="AE891" s="17"/>
    </row>
    <row r="892" spans="31:31" x14ac:dyDescent="0.25">
      <c r="AE892" s="17"/>
    </row>
    <row r="893" spans="31:31" x14ac:dyDescent="0.25">
      <c r="AE893" s="17"/>
    </row>
    <row r="894" spans="31:31" x14ac:dyDescent="0.25">
      <c r="AE894" s="17"/>
    </row>
    <row r="895" spans="31:31" x14ac:dyDescent="0.25">
      <c r="AE895" s="17"/>
    </row>
    <row r="896" spans="31:31" x14ac:dyDescent="0.25">
      <c r="AE896" s="17"/>
    </row>
    <row r="897" spans="31:31" x14ac:dyDescent="0.25">
      <c r="AE897" s="17"/>
    </row>
    <row r="898" spans="31:31" x14ac:dyDescent="0.25">
      <c r="AE898" s="17"/>
    </row>
    <row r="899" spans="31:31" x14ac:dyDescent="0.25">
      <c r="AE899" s="17"/>
    </row>
    <row r="900" spans="31:31" x14ac:dyDescent="0.25">
      <c r="AE900" s="17"/>
    </row>
    <row r="901" spans="31:31" x14ac:dyDescent="0.25">
      <c r="AE901" s="17"/>
    </row>
    <row r="902" spans="31:31" x14ac:dyDescent="0.25">
      <c r="AE902" s="17"/>
    </row>
    <row r="903" spans="31:31" x14ac:dyDescent="0.25">
      <c r="AE903" s="17"/>
    </row>
    <row r="904" spans="31:31" x14ac:dyDescent="0.25">
      <c r="AE904" s="17"/>
    </row>
    <row r="905" spans="31:31" x14ac:dyDescent="0.25">
      <c r="AE905" s="17"/>
    </row>
    <row r="906" spans="31:31" x14ac:dyDescent="0.25">
      <c r="AE906" s="17"/>
    </row>
    <row r="907" spans="31:31" x14ac:dyDescent="0.25">
      <c r="AE907" s="17"/>
    </row>
    <row r="908" spans="31:31" x14ac:dyDescent="0.25">
      <c r="AE908" s="17"/>
    </row>
    <row r="909" spans="31:31" x14ac:dyDescent="0.25">
      <c r="AE909" s="17"/>
    </row>
    <row r="910" spans="31:31" x14ac:dyDescent="0.25">
      <c r="AE910" s="17"/>
    </row>
    <row r="911" spans="31:31" x14ac:dyDescent="0.25">
      <c r="AE911" s="17"/>
    </row>
    <row r="912" spans="31:31" x14ac:dyDescent="0.25">
      <c r="AE912" s="17"/>
    </row>
    <row r="913" spans="31:31" x14ac:dyDescent="0.25">
      <c r="AE913" s="17"/>
    </row>
    <row r="914" spans="31:31" x14ac:dyDescent="0.25">
      <c r="AE914" s="17"/>
    </row>
    <row r="915" spans="31:31" x14ac:dyDescent="0.25">
      <c r="AE915" s="17"/>
    </row>
    <row r="916" spans="31:31" x14ac:dyDescent="0.25">
      <c r="AE916" s="17"/>
    </row>
    <row r="917" spans="31:31" x14ac:dyDescent="0.25">
      <c r="AE917" s="17"/>
    </row>
    <row r="918" spans="31:31" x14ac:dyDescent="0.25">
      <c r="AE918" s="17"/>
    </row>
    <row r="919" spans="31:31" x14ac:dyDescent="0.25">
      <c r="AE919" s="17"/>
    </row>
    <row r="920" spans="31:31" x14ac:dyDescent="0.25">
      <c r="AE920" s="17"/>
    </row>
    <row r="921" spans="31:31" x14ac:dyDescent="0.25">
      <c r="AE921" s="17"/>
    </row>
    <row r="922" spans="31:31" x14ac:dyDescent="0.25">
      <c r="AE922" s="17"/>
    </row>
    <row r="923" spans="31:31" x14ac:dyDescent="0.25">
      <c r="AE923" s="17"/>
    </row>
    <row r="924" spans="31:31" x14ac:dyDescent="0.25">
      <c r="AE924" s="17"/>
    </row>
    <row r="925" spans="31:31" x14ac:dyDescent="0.25">
      <c r="AE925" s="17"/>
    </row>
    <row r="926" spans="31:31" x14ac:dyDescent="0.25">
      <c r="AE926" s="17"/>
    </row>
    <row r="927" spans="31:31" x14ac:dyDescent="0.25">
      <c r="AE927" s="17"/>
    </row>
    <row r="928" spans="31:31" x14ac:dyDescent="0.25">
      <c r="AE928" s="17"/>
    </row>
    <row r="929" spans="31:31" x14ac:dyDescent="0.25">
      <c r="AE929" s="17"/>
    </row>
    <row r="930" spans="31:31" x14ac:dyDescent="0.25">
      <c r="AE930" s="17"/>
    </row>
    <row r="931" spans="31:31" x14ac:dyDescent="0.25">
      <c r="AE931" s="17"/>
    </row>
    <row r="932" spans="31:31" x14ac:dyDescent="0.25">
      <c r="AE932" s="17"/>
    </row>
    <row r="933" spans="31:31" x14ac:dyDescent="0.25">
      <c r="AE933" s="17"/>
    </row>
    <row r="934" spans="31:31" x14ac:dyDescent="0.25">
      <c r="AE934" s="17"/>
    </row>
    <row r="935" spans="31:31" x14ac:dyDescent="0.25">
      <c r="AE935" s="17"/>
    </row>
    <row r="936" spans="31:31" x14ac:dyDescent="0.25">
      <c r="AE936" s="17"/>
    </row>
    <row r="937" spans="31:31" x14ac:dyDescent="0.25">
      <c r="AE937" s="17"/>
    </row>
    <row r="938" spans="31:31" x14ac:dyDescent="0.25">
      <c r="AE938" s="17"/>
    </row>
    <row r="939" spans="31:31" x14ac:dyDescent="0.25">
      <c r="AE939" s="17"/>
    </row>
    <row r="940" spans="31:31" x14ac:dyDescent="0.25">
      <c r="AE940" s="17"/>
    </row>
    <row r="941" spans="31:31" x14ac:dyDescent="0.25">
      <c r="AE941" s="17"/>
    </row>
    <row r="942" spans="31:31" x14ac:dyDescent="0.25">
      <c r="AE942" s="17"/>
    </row>
    <row r="943" spans="31:31" x14ac:dyDescent="0.25">
      <c r="AE943" s="17"/>
    </row>
    <row r="944" spans="31:31" x14ac:dyDescent="0.25">
      <c r="AE944" s="17"/>
    </row>
    <row r="945" spans="31:31" x14ac:dyDescent="0.25">
      <c r="AE945" s="17"/>
    </row>
    <row r="946" spans="31:31" x14ac:dyDescent="0.25">
      <c r="AE946" s="17"/>
    </row>
    <row r="947" spans="31:31" x14ac:dyDescent="0.25">
      <c r="AE947" s="17"/>
    </row>
    <row r="948" spans="31:31" x14ac:dyDescent="0.25">
      <c r="AE948" s="17"/>
    </row>
    <row r="949" spans="31:31" x14ac:dyDescent="0.25">
      <c r="AE949" s="17"/>
    </row>
    <row r="950" spans="31:31" x14ac:dyDescent="0.25">
      <c r="AE950" s="17"/>
    </row>
    <row r="951" spans="31:31" x14ac:dyDescent="0.25">
      <c r="AE951" s="17"/>
    </row>
    <row r="952" spans="31:31" x14ac:dyDescent="0.25">
      <c r="AE952" s="17"/>
    </row>
    <row r="953" spans="31:31" x14ac:dyDescent="0.25">
      <c r="AE953" s="17"/>
    </row>
    <row r="954" spans="31:31" x14ac:dyDescent="0.25">
      <c r="AE954" s="17"/>
    </row>
    <row r="955" spans="31:31" x14ac:dyDescent="0.25">
      <c r="AE955" s="17"/>
    </row>
    <row r="956" spans="31:31" x14ac:dyDescent="0.25">
      <c r="AE956" s="17"/>
    </row>
    <row r="957" spans="31:31" x14ac:dyDescent="0.25">
      <c r="AE957" s="17"/>
    </row>
    <row r="958" spans="31:31" x14ac:dyDescent="0.25">
      <c r="AE958" s="17"/>
    </row>
    <row r="959" spans="31:31" x14ac:dyDescent="0.25">
      <c r="AE959" s="17"/>
    </row>
    <row r="960" spans="31:31" x14ac:dyDescent="0.25">
      <c r="AE960" s="17"/>
    </row>
    <row r="961" spans="31:31" x14ac:dyDescent="0.25">
      <c r="AE961" s="17"/>
    </row>
    <row r="962" spans="31:31" x14ac:dyDescent="0.25">
      <c r="AE962" s="17"/>
    </row>
    <row r="963" spans="31:31" x14ac:dyDescent="0.25">
      <c r="AE963" s="17"/>
    </row>
    <row r="964" spans="31:31" x14ac:dyDescent="0.25">
      <c r="AE964" s="17"/>
    </row>
    <row r="965" spans="31:31" x14ac:dyDescent="0.25">
      <c r="AE965" s="17"/>
    </row>
    <row r="966" spans="31:31" x14ac:dyDescent="0.25">
      <c r="AE966" s="17"/>
    </row>
    <row r="967" spans="31:31" x14ac:dyDescent="0.25">
      <c r="AE967" s="17"/>
    </row>
    <row r="968" spans="31:31" x14ac:dyDescent="0.25">
      <c r="AE968" s="17"/>
    </row>
    <row r="969" spans="31:31" x14ac:dyDescent="0.25">
      <c r="AE969" s="17"/>
    </row>
    <row r="970" spans="31:31" x14ac:dyDescent="0.25">
      <c r="AE970" s="17"/>
    </row>
    <row r="971" spans="31:31" x14ac:dyDescent="0.25">
      <c r="AE971" s="17"/>
    </row>
    <row r="972" spans="31:31" x14ac:dyDescent="0.25">
      <c r="AE972" s="17"/>
    </row>
    <row r="973" spans="31:31" x14ac:dyDescent="0.25">
      <c r="AE973" s="17"/>
    </row>
    <row r="974" spans="31:31" x14ac:dyDescent="0.25">
      <c r="AE974" s="17"/>
    </row>
    <row r="975" spans="31:31" x14ac:dyDescent="0.25">
      <c r="AE975" s="17"/>
    </row>
    <row r="976" spans="31:31" x14ac:dyDescent="0.25">
      <c r="AE976" s="17"/>
    </row>
    <row r="977" spans="31:31" x14ac:dyDescent="0.25">
      <c r="AE977" s="17"/>
    </row>
    <row r="978" spans="31:31" x14ac:dyDescent="0.25">
      <c r="AE978" s="17"/>
    </row>
    <row r="979" spans="31:31" x14ac:dyDescent="0.25">
      <c r="AE979" s="17"/>
    </row>
    <row r="980" spans="31:31" x14ac:dyDescent="0.25">
      <c r="AE980" s="17"/>
    </row>
    <row r="981" spans="31:31" x14ac:dyDescent="0.25">
      <c r="AE981" s="17"/>
    </row>
    <row r="982" spans="31:31" x14ac:dyDescent="0.25">
      <c r="AE982" s="17"/>
    </row>
    <row r="983" spans="31:31" x14ac:dyDescent="0.25">
      <c r="AE983" s="17"/>
    </row>
    <row r="984" spans="31:31" x14ac:dyDescent="0.25">
      <c r="AE984" s="17"/>
    </row>
    <row r="985" spans="31:31" x14ac:dyDescent="0.25">
      <c r="AE985" s="17"/>
    </row>
    <row r="986" spans="31:31" x14ac:dyDescent="0.25">
      <c r="AE986" s="17"/>
    </row>
    <row r="987" spans="31:31" x14ac:dyDescent="0.25">
      <c r="AE987" s="17"/>
    </row>
    <row r="988" spans="31:31" x14ac:dyDescent="0.25">
      <c r="AE988" s="17"/>
    </row>
    <row r="989" spans="31:31" x14ac:dyDescent="0.25">
      <c r="AE989" s="17"/>
    </row>
    <row r="990" spans="31:31" x14ac:dyDescent="0.25">
      <c r="AE990" s="17"/>
    </row>
    <row r="991" spans="31:31" x14ac:dyDescent="0.25">
      <c r="AE991" s="17"/>
    </row>
    <row r="992" spans="31:31" x14ac:dyDescent="0.25">
      <c r="AE992" s="17"/>
    </row>
    <row r="993" spans="31:31" x14ac:dyDescent="0.25">
      <c r="AE993" s="17"/>
    </row>
    <row r="994" spans="31:31" x14ac:dyDescent="0.25">
      <c r="AE994" s="17"/>
    </row>
    <row r="995" spans="31:31" x14ac:dyDescent="0.25">
      <c r="AE995" s="17"/>
    </row>
    <row r="996" spans="31:31" x14ac:dyDescent="0.25">
      <c r="AE996" s="17"/>
    </row>
    <row r="997" spans="31:31" x14ac:dyDescent="0.25">
      <c r="AE997" s="17"/>
    </row>
    <row r="998" spans="31:31" x14ac:dyDescent="0.25">
      <c r="AE998" s="17"/>
    </row>
    <row r="999" spans="31:31" x14ac:dyDescent="0.25">
      <c r="AE999" s="17"/>
    </row>
    <row r="1000" spans="31:31" x14ac:dyDescent="0.25">
      <c r="AE1000" s="17"/>
    </row>
    <row r="1001" spans="31:31" x14ac:dyDescent="0.25">
      <c r="AE1001" s="17"/>
    </row>
    <row r="1002" spans="31:31" x14ac:dyDescent="0.25">
      <c r="AE1002" s="17"/>
    </row>
    <row r="1003" spans="31:31" x14ac:dyDescent="0.25">
      <c r="AE1003" s="17"/>
    </row>
    <row r="1004" spans="31:31" x14ac:dyDescent="0.25">
      <c r="AE1004" s="17"/>
    </row>
    <row r="1005" spans="31:31" x14ac:dyDescent="0.25">
      <c r="AE1005" s="17"/>
    </row>
    <row r="1006" spans="31:31" x14ac:dyDescent="0.25">
      <c r="AE1006" s="17"/>
    </row>
    <row r="1007" spans="31:31" x14ac:dyDescent="0.25">
      <c r="AE1007" s="17"/>
    </row>
    <row r="1008" spans="31:31" x14ac:dyDescent="0.25">
      <c r="AE1008" s="17"/>
    </row>
    <row r="1009" spans="31:31" x14ac:dyDescent="0.25">
      <c r="AE1009" s="17"/>
    </row>
    <row r="1010" spans="31:31" x14ac:dyDescent="0.25">
      <c r="AE1010" s="17"/>
    </row>
    <row r="1011" spans="31:31" x14ac:dyDescent="0.25">
      <c r="AE1011" s="17"/>
    </row>
    <row r="1012" spans="31:31" x14ac:dyDescent="0.25">
      <c r="AE1012" s="17"/>
    </row>
    <row r="1013" spans="31:31" x14ac:dyDescent="0.25">
      <c r="AE1013" s="17"/>
    </row>
    <row r="1014" spans="31:31" x14ac:dyDescent="0.25">
      <c r="AE1014" s="17"/>
    </row>
    <row r="1015" spans="31:31" x14ac:dyDescent="0.25">
      <c r="AE1015" s="17"/>
    </row>
    <row r="1016" spans="31:31" x14ac:dyDescent="0.25">
      <c r="AE1016" s="17"/>
    </row>
    <row r="1017" spans="31:31" x14ac:dyDescent="0.25">
      <c r="AE1017" s="17"/>
    </row>
    <row r="1018" spans="31:31" x14ac:dyDescent="0.25">
      <c r="AE1018" s="17"/>
    </row>
    <row r="1019" spans="31:31" x14ac:dyDescent="0.25">
      <c r="AE1019" s="17"/>
    </row>
    <row r="1020" spans="31:31" x14ac:dyDescent="0.25">
      <c r="AE1020" s="17"/>
    </row>
    <row r="1021" spans="31:31" x14ac:dyDescent="0.25">
      <c r="AE1021" s="17"/>
    </row>
    <row r="1022" spans="31:31" x14ac:dyDescent="0.25">
      <c r="AE1022" s="17"/>
    </row>
    <row r="1023" spans="31:31" x14ac:dyDescent="0.25">
      <c r="AE1023" s="17"/>
    </row>
    <row r="1024" spans="31:31" x14ac:dyDescent="0.25">
      <c r="AE1024" s="17"/>
    </row>
    <row r="1025" spans="31:31" x14ac:dyDescent="0.25">
      <c r="AE1025" s="17"/>
    </row>
    <row r="1026" spans="31:31" x14ac:dyDescent="0.25">
      <c r="AE1026" s="17"/>
    </row>
    <row r="1027" spans="31:31" x14ac:dyDescent="0.25">
      <c r="AE1027" s="17"/>
    </row>
    <row r="1028" spans="31:31" x14ac:dyDescent="0.25">
      <c r="AE1028" s="17"/>
    </row>
    <row r="1029" spans="31:31" x14ac:dyDescent="0.25">
      <c r="AE1029" s="17"/>
    </row>
    <row r="1030" spans="31:31" x14ac:dyDescent="0.25">
      <c r="AE1030" s="17"/>
    </row>
    <row r="1031" spans="31:31" x14ac:dyDescent="0.25">
      <c r="AE1031" s="17"/>
    </row>
    <row r="1032" spans="31:31" x14ac:dyDescent="0.25">
      <c r="AE1032" s="17"/>
    </row>
    <row r="1033" spans="31:31" x14ac:dyDescent="0.25">
      <c r="AE1033" s="17"/>
    </row>
    <row r="1034" spans="31:31" x14ac:dyDescent="0.25">
      <c r="AE1034" s="17"/>
    </row>
    <row r="1035" spans="31:31" x14ac:dyDescent="0.25">
      <c r="AE1035" s="17"/>
    </row>
    <row r="1036" spans="31:31" x14ac:dyDescent="0.25">
      <c r="AE1036" s="17"/>
    </row>
    <row r="1037" spans="31:31" x14ac:dyDescent="0.25">
      <c r="AE1037" s="17"/>
    </row>
    <row r="1038" spans="31:31" x14ac:dyDescent="0.25">
      <c r="AE1038" s="17"/>
    </row>
    <row r="1039" spans="31:31" x14ac:dyDescent="0.25">
      <c r="AE1039" s="17"/>
    </row>
    <row r="1040" spans="31:31" x14ac:dyDescent="0.25">
      <c r="AE1040" s="17"/>
    </row>
    <row r="1041" spans="31:31" x14ac:dyDescent="0.25">
      <c r="AE1041" s="17"/>
    </row>
    <row r="1042" spans="31:31" x14ac:dyDescent="0.25">
      <c r="AE1042" s="17"/>
    </row>
    <row r="1043" spans="31:31" x14ac:dyDescent="0.25">
      <c r="AE1043" s="17"/>
    </row>
    <row r="1044" spans="31:31" x14ac:dyDescent="0.25">
      <c r="AE1044" s="17"/>
    </row>
    <row r="1045" spans="31:31" x14ac:dyDescent="0.25">
      <c r="AE1045" s="17"/>
    </row>
    <row r="1046" spans="31:31" x14ac:dyDescent="0.25">
      <c r="AE1046" s="17"/>
    </row>
    <row r="1047" spans="31:31" x14ac:dyDescent="0.25">
      <c r="AE1047" s="17"/>
    </row>
    <row r="1048" spans="31:31" x14ac:dyDescent="0.25">
      <c r="AE1048" s="17"/>
    </row>
    <row r="1049" spans="31:31" x14ac:dyDescent="0.25">
      <c r="AE1049" s="17"/>
    </row>
    <row r="1050" spans="31:31" x14ac:dyDescent="0.25">
      <c r="AE1050" s="17"/>
    </row>
    <row r="1051" spans="31:31" x14ac:dyDescent="0.25">
      <c r="AE1051" s="17"/>
    </row>
    <row r="1052" spans="31:31" x14ac:dyDescent="0.25">
      <c r="AE1052" s="17"/>
    </row>
    <row r="1053" spans="31:31" x14ac:dyDescent="0.25">
      <c r="AE1053" s="17"/>
    </row>
    <row r="1054" spans="31:31" x14ac:dyDescent="0.25">
      <c r="AE1054" s="17"/>
    </row>
    <row r="1055" spans="31:31" x14ac:dyDescent="0.25">
      <c r="AE1055" s="17"/>
    </row>
    <row r="1056" spans="31:31" x14ac:dyDescent="0.25">
      <c r="AE1056" s="17"/>
    </row>
    <row r="1057" spans="31:31" x14ac:dyDescent="0.25">
      <c r="AE1057" s="17"/>
    </row>
    <row r="1058" spans="31:31" x14ac:dyDescent="0.25">
      <c r="AE1058" s="17"/>
    </row>
    <row r="1059" spans="31:31" x14ac:dyDescent="0.25">
      <c r="AE1059" s="17"/>
    </row>
    <row r="1060" spans="31:31" x14ac:dyDescent="0.25">
      <c r="AE1060" s="17"/>
    </row>
    <row r="1061" spans="31:31" x14ac:dyDescent="0.25">
      <c r="AE1061" s="17"/>
    </row>
    <row r="1062" spans="31:31" x14ac:dyDescent="0.25">
      <c r="AE1062" s="17"/>
    </row>
    <row r="1063" spans="31:31" x14ac:dyDescent="0.25">
      <c r="AE1063" s="17"/>
    </row>
    <row r="1064" spans="31:31" x14ac:dyDescent="0.25">
      <c r="AE1064" s="17"/>
    </row>
    <row r="1065" spans="31:31" x14ac:dyDescent="0.25">
      <c r="AE1065" s="17"/>
    </row>
    <row r="1066" spans="31:31" x14ac:dyDescent="0.25">
      <c r="AE1066" s="17"/>
    </row>
    <row r="1067" spans="31:31" x14ac:dyDescent="0.25">
      <c r="AE1067" s="17"/>
    </row>
    <row r="1068" spans="31:31" x14ac:dyDescent="0.25">
      <c r="AE1068" s="17"/>
    </row>
    <row r="1069" spans="31:31" x14ac:dyDescent="0.25">
      <c r="AE1069" s="17"/>
    </row>
    <row r="1070" spans="31:31" x14ac:dyDescent="0.25">
      <c r="AE1070" s="17"/>
    </row>
    <row r="1071" spans="31:31" x14ac:dyDescent="0.25">
      <c r="AE1071" s="17"/>
    </row>
    <row r="1072" spans="31:31" x14ac:dyDescent="0.25">
      <c r="AE1072" s="17"/>
    </row>
    <row r="1073" spans="31:31" x14ac:dyDescent="0.25">
      <c r="AE1073" s="17"/>
    </row>
    <row r="1074" spans="31:31" x14ac:dyDescent="0.25">
      <c r="AE1074" s="17"/>
    </row>
    <row r="1075" spans="31:31" x14ac:dyDescent="0.25">
      <c r="AE1075" s="17"/>
    </row>
    <row r="1076" spans="31:31" x14ac:dyDescent="0.25">
      <c r="AE1076" s="17"/>
    </row>
    <row r="1077" spans="31:31" x14ac:dyDescent="0.25">
      <c r="AE1077" s="17"/>
    </row>
    <row r="1078" spans="31:31" x14ac:dyDescent="0.25">
      <c r="AE1078" s="17"/>
    </row>
    <row r="1079" spans="31:31" x14ac:dyDescent="0.25">
      <c r="AE1079" s="17"/>
    </row>
    <row r="1080" spans="31:31" x14ac:dyDescent="0.25">
      <c r="AE1080" s="17"/>
    </row>
    <row r="1081" spans="31:31" x14ac:dyDescent="0.25">
      <c r="AE1081" s="17"/>
    </row>
    <row r="1082" spans="31:31" x14ac:dyDescent="0.25">
      <c r="AE1082" s="17"/>
    </row>
    <row r="1083" spans="31:31" x14ac:dyDescent="0.25">
      <c r="AE1083" s="17"/>
    </row>
    <row r="1084" spans="31:31" x14ac:dyDescent="0.25">
      <c r="AE1084" s="17"/>
    </row>
    <row r="1085" spans="31:31" x14ac:dyDescent="0.25">
      <c r="AE1085" s="17"/>
    </row>
    <row r="1086" spans="31:31" x14ac:dyDescent="0.25">
      <c r="AE1086" s="17"/>
    </row>
    <row r="1087" spans="31:31" x14ac:dyDescent="0.25">
      <c r="AE1087" s="17"/>
    </row>
    <row r="1088" spans="31:31" x14ac:dyDescent="0.25">
      <c r="AE1088" s="17"/>
    </row>
    <row r="1089" spans="31:31" x14ac:dyDescent="0.25">
      <c r="AE1089" s="17"/>
    </row>
    <row r="1090" spans="31:31" x14ac:dyDescent="0.25">
      <c r="AE1090" s="17"/>
    </row>
    <row r="1091" spans="31:31" x14ac:dyDescent="0.25">
      <c r="AE1091" s="17"/>
    </row>
    <row r="1092" spans="31:31" x14ac:dyDescent="0.25">
      <c r="AE1092" s="17"/>
    </row>
    <row r="1093" spans="31:31" x14ac:dyDescent="0.25">
      <c r="AE1093" s="17"/>
    </row>
    <row r="1094" spans="31:31" x14ac:dyDescent="0.25">
      <c r="AE1094" s="17"/>
    </row>
    <row r="1095" spans="31:31" x14ac:dyDescent="0.25">
      <c r="AE1095" s="17"/>
    </row>
    <row r="1096" spans="31:31" x14ac:dyDescent="0.25">
      <c r="AE1096" s="17"/>
    </row>
    <row r="1097" spans="31:31" x14ac:dyDescent="0.25">
      <c r="AE1097" s="17"/>
    </row>
    <row r="1098" spans="31:31" x14ac:dyDescent="0.25">
      <c r="AE1098" s="17"/>
    </row>
    <row r="1099" spans="31:31" x14ac:dyDescent="0.25">
      <c r="AE1099" s="17"/>
    </row>
    <row r="1100" spans="31:31" x14ac:dyDescent="0.25">
      <c r="AE1100" s="17"/>
    </row>
    <row r="1101" spans="31:31" x14ac:dyDescent="0.25">
      <c r="AE1101" s="17"/>
    </row>
    <row r="1102" spans="31:31" x14ac:dyDescent="0.25">
      <c r="AE1102" s="17"/>
    </row>
    <row r="1103" spans="31:31" x14ac:dyDescent="0.25">
      <c r="AE1103" s="17"/>
    </row>
    <row r="1104" spans="31:31" x14ac:dyDescent="0.25">
      <c r="AE1104" s="17"/>
    </row>
    <row r="1105" spans="31:31" x14ac:dyDescent="0.25">
      <c r="AE1105" s="17"/>
    </row>
    <row r="1106" spans="31:31" x14ac:dyDescent="0.25">
      <c r="AE1106" s="17"/>
    </row>
    <row r="1107" spans="31:31" x14ac:dyDescent="0.25">
      <c r="AE1107" s="17"/>
    </row>
    <row r="1108" spans="31:31" x14ac:dyDescent="0.25">
      <c r="AE1108" s="17"/>
    </row>
    <row r="1109" spans="31:31" x14ac:dyDescent="0.25">
      <c r="AE1109" s="17"/>
    </row>
    <row r="1110" spans="31:31" x14ac:dyDescent="0.25">
      <c r="AE1110" s="17"/>
    </row>
    <row r="1111" spans="31:31" x14ac:dyDescent="0.25">
      <c r="AE1111" s="17"/>
    </row>
    <row r="1112" spans="31:31" x14ac:dyDescent="0.25">
      <c r="AE1112" s="17"/>
    </row>
    <row r="1113" spans="31:31" x14ac:dyDescent="0.25">
      <c r="AE1113" s="17"/>
    </row>
    <row r="1114" spans="31:31" x14ac:dyDescent="0.25">
      <c r="AE1114" s="17"/>
    </row>
    <row r="1115" spans="31:31" x14ac:dyDescent="0.25">
      <c r="AE1115" s="17"/>
    </row>
    <row r="1116" spans="31:31" x14ac:dyDescent="0.25">
      <c r="AE1116" s="17"/>
    </row>
    <row r="1117" spans="31:31" x14ac:dyDescent="0.25">
      <c r="AE1117" s="17"/>
    </row>
    <row r="1118" spans="31:31" x14ac:dyDescent="0.25">
      <c r="AE1118" s="17"/>
    </row>
    <row r="1119" spans="31:31" x14ac:dyDescent="0.25">
      <c r="AE1119" s="17"/>
    </row>
    <row r="1120" spans="31:31" x14ac:dyDescent="0.25">
      <c r="AE1120" s="17"/>
    </row>
    <row r="1121" spans="31:31" x14ac:dyDescent="0.25">
      <c r="AE1121" s="17"/>
    </row>
    <row r="1122" spans="31:31" x14ac:dyDescent="0.25">
      <c r="AE1122" s="17"/>
    </row>
    <row r="1123" spans="31:31" x14ac:dyDescent="0.25">
      <c r="AE1123" s="17"/>
    </row>
    <row r="1124" spans="31:31" x14ac:dyDescent="0.25">
      <c r="AE1124" s="17"/>
    </row>
    <row r="1125" spans="31:31" x14ac:dyDescent="0.25">
      <c r="AE1125" s="17"/>
    </row>
    <row r="1126" spans="31:31" x14ac:dyDescent="0.25">
      <c r="AE1126" s="17"/>
    </row>
    <row r="1127" spans="31:31" x14ac:dyDescent="0.25">
      <c r="AE1127" s="17"/>
    </row>
    <row r="1128" spans="31:31" x14ac:dyDescent="0.25">
      <c r="AE1128" s="17"/>
    </row>
    <row r="1129" spans="31:31" x14ac:dyDescent="0.25">
      <c r="AE1129" s="17"/>
    </row>
    <row r="1130" spans="31:31" x14ac:dyDescent="0.25">
      <c r="AE1130" s="17"/>
    </row>
    <row r="1131" spans="31:31" x14ac:dyDescent="0.25">
      <c r="AE1131" s="17"/>
    </row>
    <row r="1132" spans="31:31" x14ac:dyDescent="0.25">
      <c r="AE1132" s="17"/>
    </row>
    <row r="1133" spans="31:31" x14ac:dyDescent="0.25">
      <c r="AE1133" s="17"/>
    </row>
    <row r="1134" spans="31:31" x14ac:dyDescent="0.25">
      <c r="AE1134" s="17"/>
    </row>
    <row r="1135" spans="31:31" x14ac:dyDescent="0.25">
      <c r="AE1135" s="17"/>
    </row>
    <row r="1136" spans="31:31" x14ac:dyDescent="0.25">
      <c r="AE1136" s="17"/>
    </row>
    <row r="1137" spans="31:31" x14ac:dyDescent="0.25">
      <c r="AE1137" s="17"/>
    </row>
    <row r="1138" spans="31:31" x14ac:dyDescent="0.25">
      <c r="AE1138" s="17"/>
    </row>
    <row r="1139" spans="31:31" x14ac:dyDescent="0.25">
      <c r="AE1139" s="17"/>
    </row>
    <row r="1140" spans="31:31" x14ac:dyDescent="0.25">
      <c r="AE1140" s="17"/>
    </row>
    <row r="1141" spans="31:31" x14ac:dyDescent="0.25">
      <c r="AE1141" s="17"/>
    </row>
    <row r="1142" spans="31:31" x14ac:dyDescent="0.25">
      <c r="AE1142" s="17"/>
    </row>
    <row r="1143" spans="31:31" x14ac:dyDescent="0.25">
      <c r="AE1143" s="17"/>
    </row>
    <row r="1144" spans="31:31" x14ac:dyDescent="0.25">
      <c r="AE1144" s="17"/>
    </row>
    <row r="1145" spans="31:31" x14ac:dyDescent="0.25">
      <c r="AE1145" s="17"/>
    </row>
    <row r="1146" spans="31:31" x14ac:dyDescent="0.25">
      <c r="AE1146" s="17"/>
    </row>
    <row r="1147" spans="31:31" x14ac:dyDescent="0.25">
      <c r="AE1147" s="17"/>
    </row>
    <row r="1148" spans="31:31" x14ac:dyDescent="0.25">
      <c r="AE1148" s="17"/>
    </row>
    <row r="1149" spans="31:31" x14ac:dyDescent="0.25">
      <c r="AE1149" s="17"/>
    </row>
    <row r="1150" spans="31:31" x14ac:dyDescent="0.25">
      <c r="AE1150" s="17"/>
    </row>
    <row r="1151" spans="31:31" x14ac:dyDescent="0.25">
      <c r="AE1151" s="17"/>
    </row>
    <row r="1152" spans="31:31" x14ac:dyDescent="0.25">
      <c r="AE1152" s="17"/>
    </row>
    <row r="1153" spans="31:31" x14ac:dyDescent="0.25">
      <c r="AE1153" s="17"/>
    </row>
    <row r="1154" spans="31:31" x14ac:dyDescent="0.25">
      <c r="AE1154" s="17"/>
    </row>
    <row r="1155" spans="31:31" x14ac:dyDescent="0.25">
      <c r="AE1155" s="17"/>
    </row>
    <row r="1156" spans="31:31" x14ac:dyDescent="0.25">
      <c r="AE1156" s="17"/>
    </row>
    <row r="1157" spans="31:31" x14ac:dyDescent="0.25">
      <c r="AE1157" s="17"/>
    </row>
    <row r="1158" spans="31:31" x14ac:dyDescent="0.25">
      <c r="AE1158" s="17"/>
    </row>
    <row r="1159" spans="31:31" x14ac:dyDescent="0.25">
      <c r="AE1159" s="17"/>
    </row>
    <row r="1160" spans="31:31" x14ac:dyDescent="0.25">
      <c r="AE1160" s="17"/>
    </row>
    <row r="1161" spans="31:31" x14ac:dyDescent="0.25">
      <c r="AE1161" s="17"/>
    </row>
    <row r="1162" spans="31:31" x14ac:dyDescent="0.25">
      <c r="AE1162" s="17"/>
    </row>
    <row r="1163" spans="31:31" x14ac:dyDescent="0.25">
      <c r="AE1163" s="17"/>
    </row>
    <row r="1164" spans="31:31" x14ac:dyDescent="0.25">
      <c r="AE1164" s="17"/>
    </row>
    <row r="1165" spans="31:31" x14ac:dyDescent="0.25">
      <c r="AE1165" s="17"/>
    </row>
    <row r="1166" spans="31:31" x14ac:dyDescent="0.25">
      <c r="AE1166" s="17"/>
    </row>
    <row r="1167" spans="31:31" x14ac:dyDescent="0.25">
      <c r="AE1167" s="17"/>
    </row>
    <row r="1168" spans="31:31" x14ac:dyDescent="0.25">
      <c r="AE1168" s="17"/>
    </row>
    <row r="1169" spans="31:31" x14ac:dyDescent="0.25">
      <c r="AE1169" s="17"/>
    </row>
    <row r="1170" spans="31:31" x14ac:dyDescent="0.25">
      <c r="AE1170" s="17"/>
    </row>
    <row r="1171" spans="31:31" x14ac:dyDescent="0.25">
      <c r="AE1171" s="17"/>
    </row>
    <row r="1172" spans="31:31" x14ac:dyDescent="0.25">
      <c r="AE1172" s="17"/>
    </row>
    <row r="1173" spans="31:31" x14ac:dyDescent="0.25">
      <c r="AE1173" s="17"/>
    </row>
    <row r="1174" spans="31:31" x14ac:dyDescent="0.25">
      <c r="AE1174" s="17"/>
    </row>
    <row r="1175" spans="31:31" x14ac:dyDescent="0.25">
      <c r="AE1175" s="17"/>
    </row>
    <row r="1176" spans="31:31" x14ac:dyDescent="0.25">
      <c r="AE1176" s="17"/>
    </row>
    <row r="1177" spans="31:31" x14ac:dyDescent="0.25">
      <c r="AE1177" s="17"/>
    </row>
    <row r="1178" spans="31:31" x14ac:dyDescent="0.25">
      <c r="AE1178" s="17"/>
    </row>
    <row r="1179" spans="31:31" x14ac:dyDescent="0.25">
      <c r="AE1179" s="17"/>
    </row>
    <row r="1180" spans="31:31" x14ac:dyDescent="0.25">
      <c r="AE1180" s="17"/>
    </row>
    <row r="1181" spans="31:31" x14ac:dyDescent="0.25">
      <c r="AE1181" s="17"/>
    </row>
    <row r="1182" spans="31:31" x14ac:dyDescent="0.25">
      <c r="AE1182" s="17"/>
    </row>
    <row r="1183" spans="31:31" x14ac:dyDescent="0.25">
      <c r="AE1183" s="17"/>
    </row>
    <row r="1184" spans="31:31" x14ac:dyDescent="0.25">
      <c r="AE1184" s="17"/>
    </row>
    <row r="1185" spans="31:31" x14ac:dyDescent="0.25">
      <c r="AE1185" s="17"/>
    </row>
    <row r="1186" spans="31:31" x14ac:dyDescent="0.25">
      <c r="AE1186" s="17"/>
    </row>
    <row r="1187" spans="31:31" x14ac:dyDescent="0.25">
      <c r="AE1187" s="17"/>
    </row>
    <row r="1188" spans="31:31" x14ac:dyDescent="0.25">
      <c r="AE1188" s="17"/>
    </row>
    <row r="1189" spans="31:31" x14ac:dyDescent="0.25">
      <c r="AE1189" s="17"/>
    </row>
    <row r="1190" spans="31:31" x14ac:dyDescent="0.25">
      <c r="AE1190" s="17"/>
    </row>
    <row r="1191" spans="31:31" x14ac:dyDescent="0.25">
      <c r="AE1191" s="17"/>
    </row>
    <row r="1192" spans="31:31" x14ac:dyDescent="0.25">
      <c r="AE1192" s="17"/>
    </row>
    <row r="1193" spans="31:31" x14ac:dyDescent="0.25">
      <c r="AE1193" s="17"/>
    </row>
    <row r="1194" spans="31:31" x14ac:dyDescent="0.25">
      <c r="AE1194" s="17"/>
    </row>
    <row r="1195" spans="31:31" x14ac:dyDescent="0.25">
      <c r="AE1195" s="17"/>
    </row>
    <row r="1196" spans="31:31" x14ac:dyDescent="0.25">
      <c r="AE1196" s="17"/>
    </row>
    <row r="1197" spans="31:31" x14ac:dyDescent="0.25">
      <c r="AE1197" s="17"/>
    </row>
    <row r="1198" spans="31:31" x14ac:dyDescent="0.25">
      <c r="AE1198" s="17"/>
    </row>
    <row r="1199" spans="31:31" x14ac:dyDescent="0.25">
      <c r="AE1199" s="17"/>
    </row>
    <row r="1200" spans="31:31" x14ac:dyDescent="0.25">
      <c r="AE1200" s="17"/>
    </row>
    <row r="1201" spans="31:31" x14ac:dyDescent="0.25">
      <c r="AE1201" s="17"/>
    </row>
    <row r="1202" spans="31:31" x14ac:dyDescent="0.25">
      <c r="AE1202" s="17"/>
    </row>
    <row r="1203" spans="31:31" x14ac:dyDescent="0.25">
      <c r="AE1203" s="17"/>
    </row>
    <row r="1204" spans="31:31" x14ac:dyDescent="0.25">
      <c r="AE1204" s="17"/>
    </row>
    <row r="1205" spans="31:31" x14ac:dyDescent="0.25">
      <c r="AE1205" s="17"/>
    </row>
    <row r="1206" spans="31:31" x14ac:dyDescent="0.25">
      <c r="AE1206" s="17"/>
    </row>
    <row r="1207" spans="31:31" x14ac:dyDescent="0.25">
      <c r="AE1207" s="17"/>
    </row>
    <row r="1208" spans="31:31" x14ac:dyDescent="0.25">
      <c r="AE1208" s="17"/>
    </row>
    <row r="1209" spans="31:31" x14ac:dyDescent="0.25">
      <c r="AE1209" s="17"/>
    </row>
    <row r="1210" spans="31:31" x14ac:dyDescent="0.25">
      <c r="AE1210" s="17"/>
    </row>
    <row r="1211" spans="31:31" x14ac:dyDescent="0.25">
      <c r="AE1211" s="17"/>
    </row>
    <row r="1212" spans="31:31" x14ac:dyDescent="0.25">
      <c r="AE1212" s="17"/>
    </row>
    <row r="1213" spans="31:31" x14ac:dyDescent="0.25">
      <c r="AE1213" s="17"/>
    </row>
    <row r="1214" spans="31:31" x14ac:dyDescent="0.25">
      <c r="AE1214" s="17"/>
    </row>
    <row r="1215" spans="31:31" x14ac:dyDescent="0.25">
      <c r="AE1215" s="17"/>
    </row>
    <row r="1216" spans="31:31" x14ac:dyDescent="0.25">
      <c r="AE1216" s="17"/>
    </row>
    <row r="1217" spans="31:31" x14ac:dyDescent="0.25">
      <c r="AE1217" s="17"/>
    </row>
    <row r="1218" spans="31:31" x14ac:dyDescent="0.25">
      <c r="AE1218" s="17"/>
    </row>
    <row r="1219" spans="31:31" x14ac:dyDescent="0.25">
      <c r="AE1219" s="17"/>
    </row>
    <row r="1220" spans="31:31" x14ac:dyDescent="0.25">
      <c r="AE1220" s="17"/>
    </row>
    <row r="1221" spans="31:31" x14ac:dyDescent="0.25">
      <c r="AE1221" s="17"/>
    </row>
    <row r="1222" spans="31:31" x14ac:dyDescent="0.25">
      <c r="AE1222" s="17"/>
    </row>
    <row r="1223" spans="31:31" x14ac:dyDescent="0.25">
      <c r="AE1223" s="17"/>
    </row>
    <row r="1224" spans="31:31" x14ac:dyDescent="0.25">
      <c r="AE1224" s="17"/>
    </row>
    <row r="1225" spans="31:31" x14ac:dyDescent="0.25">
      <c r="AE1225" s="17"/>
    </row>
    <row r="1226" spans="31:31" x14ac:dyDescent="0.25">
      <c r="AE1226" s="17"/>
    </row>
    <row r="1227" spans="31:31" x14ac:dyDescent="0.25">
      <c r="AE1227" s="17"/>
    </row>
    <row r="1228" spans="31:31" x14ac:dyDescent="0.25">
      <c r="AE1228" s="17"/>
    </row>
    <row r="1229" spans="31:31" x14ac:dyDescent="0.25">
      <c r="AE1229" s="17"/>
    </row>
    <row r="1230" spans="31:31" x14ac:dyDescent="0.25">
      <c r="AE1230" s="17"/>
    </row>
    <row r="1231" spans="31:31" x14ac:dyDescent="0.25">
      <c r="AE1231" s="17"/>
    </row>
    <row r="1232" spans="31:31" x14ac:dyDescent="0.25">
      <c r="AE1232" s="17"/>
    </row>
    <row r="1233" spans="31:31" x14ac:dyDescent="0.25">
      <c r="AE1233" s="17"/>
    </row>
    <row r="1234" spans="31:31" x14ac:dyDescent="0.25">
      <c r="AE1234" s="17"/>
    </row>
    <row r="1235" spans="31:31" x14ac:dyDescent="0.25">
      <c r="AE1235" s="17"/>
    </row>
    <row r="1236" spans="31:31" x14ac:dyDescent="0.25">
      <c r="AE1236" s="17"/>
    </row>
    <row r="1237" spans="31:31" x14ac:dyDescent="0.25">
      <c r="AE1237" s="17"/>
    </row>
    <row r="1238" spans="31:31" x14ac:dyDescent="0.25">
      <c r="AE1238" s="17"/>
    </row>
    <row r="1239" spans="31:31" x14ac:dyDescent="0.25">
      <c r="AE1239" s="17"/>
    </row>
    <row r="1240" spans="31:31" x14ac:dyDescent="0.25">
      <c r="AE1240" s="17"/>
    </row>
    <row r="1241" spans="31:31" x14ac:dyDescent="0.25">
      <c r="AE1241" s="17"/>
    </row>
    <row r="1242" spans="31:31" x14ac:dyDescent="0.25">
      <c r="AE1242" s="17"/>
    </row>
    <row r="1243" spans="31:31" x14ac:dyDescent="0.25">
      <c r="AE1243" s="17"/>
    </row>
    <row r="1244" spans="31:31" x14ac:dyDescent="0.25">
      <c r="AE1244" s="17"/>
    </row>
    <row r="1245" spans="31:31" x14ac:dyDescent="0.25">
      <c r="AE1245" s="17"/>
    </row>
    <row r="1246" spans="31:31" x14ac:dyDescent="0.25">
      <c r="AE1246" s="17"/>
    </row>
    <row r="1247" spans="31:31" x14ac:dyDescent="0.25">
      <c r="AE1247" s="17"/>
    </row>
    <row r="1248" spans="31:31" x14ac:dyDescent="0.25">
      <c r="AE1248" s="17"/>
    </row>
    <row r="1249" spans="31:31" x14ac:dyDescent="0.25">
      <c r="AE1249" s="17"/>
    </row>
    <row r="1250" spans="31:31" x14ac:dyDescent="0.25">
      <c r="AE1250" s="17"/>
    </row>
    <row r="1251" spans="31:31" x14ac:dyDescent="0.25">
      <c r="AE1251" s="17"/>
    </row>
    <row r="1252" spans="31:31" x14ac:dyDescent="0.25">
      <c r="AE1252" s="17"/>
    </row>
    <row r="1253" spans="31:31" x14ac:dyDescent="0.25">
      <c r="AE1253" s="17"/>
    </row>
    <row r="1254" spans="31:31" x14ac:dyDescent="0.25">
      <c r="AE1254" s="17"/>
    </row>
    <row r="1255" spans="31:31" x14ac:dyDescent="0.25">
      <c r="AE1255" s="17"/>
    </row>
    <row r="1256" spans="31:31" x14ac:dyDescent="0.25">
      <c r="AE1256" s="17"/>
    </row>
    <row r="1257" spans="31:31" x14ac:dyDescent="0.25">
      <c r="AE1257" s="17"/>
    </row>
    <row r="1258" spans="31:31" x14ac:dyDescent="0.25">
      <c r="AE1258" s="17"/>
    </row>
    <row r="1259" spans="31:31" x14ac:dyDescent="0.25">
      <c r="AE1259" s="17"/>
    </row>
    <row r="1260" spans="31:31" x14ac:dyDescent="0.25">
      <c r="AE1260" s="17"/>
    </row>
    <row r="1261" spans="31:31" x14ac:dyDescent="0.25">
      <c r="AE1261" s="17"/>
    </row>
    <row r="1262" spans="31:31" x14ac:dyDescent="0.25">
      <c r="AE1262" s="17"/>
    </row>
    <row r="1263" spans="31:31" x14ac:dyDescent="0.25">
      <c r="AE1263" s="17"/>
    </row>
    <row r="1264" spans="31:31" x14ac:dyDescent="0.25">
      <c r="AE1264" s="17"/>
    </row>
    <row r="1265" spans="31:31" x14ac:dyDescent="0.25">
      <c r="AE1265" s="17"/>
    </row>
    <row r="1266" spans="31:31" x14ac:dyDescent="0.25">
      <c r="AE1266" s="17"/>
    </row>
    <row r="1267" spans="31:31" x14ac:dyDescent="0.25">
      <c r="AE1267" s="17"/>
    </row>
    <row r="1268" spans="31:31" x14ac:dyDescent="0.25">
      <c r="AE1268" s="17"/>
    </row>
    <row r="1269" spans="31:31" x14ac:dyDescent="0.25">
      <c r="AE1269" s="17"/>
    </row>
    <row r="1270" spans="31:31" x14ac:dyDescent="0.25">
      <c r="AE1270" s="17"/>
    </row>
    <row r="1271" spans="31:31" x14ac:dyDescent="0.25">
      <c r="AE1271" s="17"/>
    </row>
    <row r="1272" spans="31:31" x14ac:dyDescent="0.25">
      <c r="AE1272" s="17"/>
    </row>
    <row r="1273" spans="31:31" x14ac:dyDescent="0.25">
      <c r="AE1273" s="17"/>
    </row>
    <row r="1274" spans="31:31" x14ac:dyDescent="0.25">
      <c r="AE1274" s="17"/>
    </row>
    <row r="1275" spans="31:31" x14ac:dyDescent="0.25">
      <c r="AE1275" s="17"/>
    </row>
    <row r="1276" spans="31:31" x14ac:dyDescent="0.25">
      <c r="AE1276" s="17"/>
    </row>
    <row r="1277" spans="31:31" x14ac:dyDescent="0.25">
      <c r="AE1277" s="17"/>
    </row>
    <row r="1278" spans="31:31" x14ac:dyDescent="0.25">
      <c r="AE1278" s="17"/>
    </row>
    <row r="1279" spans="31:31" x14ac:dyDescent="0.25">
      <c r="AE1279" s="17"/>
    </row>
    <row r="1280" spans="31:31" x14ac:dyDescent="0.25">
      <c r="AE1280" s="17"/>
    </row>
    <row r="1281" spans="31:31" x14ac:dyDescent="0.25">
      <c r="AE1281" s="17"/>
    </row>
    <row r="1282" spans="31:31" x14ac:dyDescent="0.25">
      <c r="AE1282" s="17"/>
    </row>
    <row r="1283" spans="31:31" x14ac:dyDescent="0.25">
      <c r="AE1283" s="17"/>
    </row>
    <row r="1284" spans="31:31" x14ac:dyDescent="0.25">
      <c r="AE1284" s="17"/>
    </row>
    <row r="1285" spans="31:31" x14ac:dyDescent="0.25">
      <c r="AE1285" s="17"/>
    </row>
    <row r="1286" spans="31:31" x14ac:dyDescent="0.25">
      <c r="AE1286" s="17"/>
    </row>
    <row r="1287" spans="31:31" x14ac:dyDescent="0.25">
      <c r="AE1287" s="17"/>
    </row>
    <row r="1288" spans="31:31" x14ac:dyDescent="0.25">
      <c r="AE1288" s="17"/>
    </row>
    <row r="1289" spans="31:31" x14ac:dyDescent="0.25">
      <c r="AE1289" s="17"/>
    </row>
    <row r="1290" spans="31:31" x14ac:dyDescent="0.25">
      <c r="AE1290" s="17"/>
    </row>
    <row r="1291" spans="31:31" x14ac:dyDescent="0.25">
      <c r="AE1291" s="17"/>
    </row>
    <row r="1292" spans="31:31" x14ac:dyDescent="0.25">
      <c r="AE1292" s="17"/>
    </row>
    <row r="1293" spans="31:31" x14ac:dyDescent="0.25">
      <c r="AE1293" s="17"/>
    </row>
    <row r="1294" spans="31:31" x14ac:dyDescent="0.25">
      <c r="AE1294" s="17"/>
    </row>
    <row r="1295" spans="31:31" x14ac:dyDescent="0.25">
      <c r="AE1295" s="17"/>
    </row>
    <row r="1296" spans="31:31" x14ac:dyDescent="0.25">
      <c r="AE1296" s="17"/>
    </row>
    <row r="1297" spans="31:31" x14ac:dyDescent="0.25">
      <c r="AE1297" s="17"/>
    </row>
    <row r="1298" spans="31:31" x14ac:dyDescent="0.25">
      <c r="AE1298" s="17"/>
    </row>
    <row r="1299" spans="31:31" x14ac:dyDescent="0.25">
      <c r="AE1299" s="17"/>
    </row>
    <row r="1300" spans="31:31" x14ac:dyDescent="0.25">
      <c r="AE1300" s="17"/>
    </row>
    <row r="1301" spans="31:31" x14ac:dyDescent="0.25">
      <c r="AE1301" s="17"/>
    </row>
    <row r="1302" spans="31:31" x14ac:dyDescent="0.25">
      <c r="AE1302" s="17"/>
    </row>
    <row r="1303" spans="31:31" x14ac:dyDescent="0.25">
      <c r="AE1303" s="17"/>
    </row>
    <row r="1304" spans="31:31" x14ac:dyDescent="0.25">
      <c r="AE1304" s="17"/>
    </row>
    <row r="1305" spans="31:31" x14ac:dyDescent="0.25">
      <c r="AE1305" s="17"/>
    </row>
    <row r="1306" spans="31:31" x14ac:dyDescent="0.25">
      <c r="AE1306" s="17"/>
    </row>
    <row r="1307" spans="31:31" x14ac:dyDescent="0.25">
      <c r="AE1307" s="17"/>
    </row>
    <row r="1308" spans="31:31" x14ac:dyDescent="0.25">
      <c r="AE1308" s="17"/>
    </row>
    <row r="1309" spans="31:31" x14ac:dyDescent="0.25">
      <c r="AE1309" s="17"/>
    </row>
    <row r="1310" spans="31:31" x14ac:dyDescent="0.25">
      <c r="AE1310" s="17"/>
    </row>
    <row r="1311" spans="31:31" x14ac:dyDescent="0.25">
      <c r="AE1311" s="17"/>
    </row>
    <row r="1312" spans="31:31" x14ac:dyDescent="0.25">
      <c r="AE1312" s="17"/>
    </row>
    <row r="1313" spans="31:31" x14ac:dyDescent="0.25">
      <c r="AE1313" s="17"/>
    </row>
    <row r="1314" spans="31:31" x14ac:dyDescent="0.25">
      <c r="AE1314" s="17"/>
    </row>
    <row r="1315" spans="31:31" x14ac:dyDescent="0.25">
      <c r="AE1315" s="17"/>
    </row>
    <row r="1316" spans="31:31" x14ac:dyDescent="0.25">
      <c r="AE1316" s="17"/>
    </row>
    <row r="1317" spans="31:31" x14ac:dyDescent="0.25">
      <c r="AE1317" s="17"/>
    </row>
    <row r="1318" spans="31:31" x14ac:dyDescent="0.25">
      <c r="AE1318" s="17"/>
    </row>
    <row r="1319" spans="31:31" x14ac:dyDescent="0.25">
      <c r="AE1319" s="17"/>
    </row>
    <row r="1320" spans="31:31" x14ac:dyDescent="0.25">
      <c r="AE1320" s="17"/>
    </row>
    <row r="1321" spans="31:31" x14ac:dyDescent="0.25">
      <c r="AE1321" s="17"/>
    </row>
    <row r="1322" spans="31:31" x14ac:dyDescent="0.25">
      <c r="AE1322" s="17"/>
    </row>
    <row r="1323" spans="31:31" x14ac:dyDescent="0.25">
      <c r="AE1323" s="17"/>
    </row>
    <row r="1324" spans="31:31" x14ac:dyDescent="0.25">
      <c r="AE1324" s="17"/>
    </row>
    <row r="1325" spans="31:31" x14ac:dyDescent="0.25">
      <c r="AE1325" s="17"/>
    </row>
    <row r="1326" spans="31:31" x14ac:dyDescent="0.25">
      <c r="AE1326" s="17"/>
    </row>
    <row r="1327" spans="31:31" x14ac:dyDescent="0.25">
      <c r="AE1327" s="17"/>
    </row>
    <row r="1328" spans="31:31" x14ac:dyDescent="0.25">
      <c r="AE1328" s="17"/>
    </row>
    <row r="1329" spans="31:31" x14ac:dyDescent="0.25">
      <c r="AE1329" s="17"/>
    </row>
    <row r="1330" spans="31:31" x14ac:dyDescent="0.25">
      <c r="AE1330" s="17"/>
    </row>
    <row r="1331" spans="31:31" x14ac:dyDescent="0.25">
      <c r="AE1331" s="17"/>
    </row>
    <row r="1332" spans="31:31" x14ac:dyDescent="0.25">
      <c r="AE1332" s="17"/>
    </row>
    <row r="1333" spans="31:31" x14ac:dyDescent="0.25">
      <c r="AE1333" s="17"/>
    </row>
    <row r="1334" spans="31:31" x14ac:dyDescent="0.25">
      <c r="AE1334" s="17"/>
    </row>
    <row r="1335" spans="31:31" x14ac:dyDescent="0.25">
      <c r="AE1335" s="17"/>
    </row>
    <row r="1336" spans="31:31" x14ac:dyDescent="0.25">
      <c r="AE1336" s="17"/>
    </row>
    <row r="1337" spans="31:31" x14ac:dyDescent="0.25">
      <c r="AE1337" s="17"/>
    </row>
    <row r="1338" spans="31:31" x14ac:dyDescent="0.25">
      <c r="AE1338" s="17"/>
    </row>
    <row r="1339" spans="31:31" x14ac:dyDescent="0.25">
      <c r="AE1339" s="17"/>
    </row>
    <row r="1340" spans="31:31" x14ac:dyDescent="0.25">
      <c r="AE1340" s="17"/>
    </row>
    <row r="1341" spans="31:31" x14ac:dyDescent="0.25">
      <c r="AE1341" s="17"/>
    </row>
    <row r="1342" spans="31:31" x14ac:dyDescent="0.25">
      <c r="AE1342" s="17"/>
    </row>
    <row r="1343" spans="31:31" x14ac:dyDescent="0.25">
      <c r="AE1343" s="17"/>
    </row>
    <row r="1344" spans="31:31" x14ac:dyDescent="0.25">
      <c r="AE1344" s="17"/>
    </row>
    <row r="1345" spans="31:31" x14ac:dyDescent="0.25">
      <c r="AE1345" s="17"/>
    </row>
    <row r="1346" spans="31:31" x14ac:dyDescent="0.25">
      <c r="AE1346" s="17"/>
    </row>
    <row r="1347" spans="31:31" x14ac:dyDescent="0.25">
      <c r="AE1347" s="17"/>
    </row>
    <row r="1348" spans="31:31" x14ac:dyDescent="0.25">
      <c r="AE1348" s="17"/>
    </row>
    <row r="1349" spans="31:31" x14ac:dyDescent="0.25">
      <c r="AE1349" s="17"/>
    </row>
    <row r="1350" spans="31:31" x14ac:dyDescent="0.25">
      <c r="AE1350" s="17"/>
    </row>
    <row r="1351" spans="31:31" x14ac:dyDescent="0.25">
      <c r="AE1351" s="17"/>
    </row>
    <row r="1352" spans="31:31" x14ac:dyDescent="0.25">
      <c r="AE1352" s="17"/>
    </row>
    <row r="1353" spans="31:31" x14ac:dyDescent="0.25">
      <c r="AE1353" s="17"/>
    </row>
    <row r="1354" spans="31:31" x14ac:dyDescent="0.25">
      <c r="AE1354" s="17"/>
    </row>
    <row r="1355" spans="31:31" x14ac:dyDescent="0.25">
      <c r="AE1355" s="17"/>
    </row>
    <row r="1356" spans="31:31" x14ac:dyDescent="0.25">
      <c r="AE1356" s="17"/>
    </row>
    <row r="1357" spans="31:31" x14ac:dyDescent="0.25">
      <c r="AE1357" s="17"/>
    </row>
    <row r="1358" spans="31:31" x14ac:dyDescent="0.25">
      <c r="AE1358" s="17"/>
    </row>
    <row r="1359" spans="31:31" x14ac:dyDescent="0.25">
      <c r="AE1359" s="17"/>
    </row>
    <row r="1360" spans="31:31" x14ac:dyDescent="0.25">
      <c r="AE1360" s="17"/>
    </row>
    <row r="1361" spans="31:31" x14ac:dyDescent="0.25">
      <c r="AE1361" s="17"/>
    </row>
    <row r="1362" spans="31:31" x14ac:dyDescent="0.25">
      <c r="AE1362" s="17"/>
    </row>
    <row r="1363" spans="31:31" x14ac:dyDescent="0.25">
      <c r="AE1363" s="17"/>
    </row>
    <row r="1364" spans="31:31" x14ac:dyDescent="0.25">
      <c r="AE1364" s="17"/>
    </row>
    <row r="1365" spans="31:31" x14ac:dyDescent="0.25">
      <c r="AE1365" s="17"/>
    </row>
    <row r="1366" spans="31:31" x14ac:dyDescent="0.25">
      <c r="AE1366" s="17"/>
    </row>
    <row r="1367" spans="31:31" x14ac:dyDescent="0.25">
      <c r="AE1367" s="17"/>
    </row>
    <row r="1368" spans="31:31" x14ac:dyDescent="0.25">
      <c r="AE1368" s="17"/>
    </row>
    <row r="1369" spans="31:31" x14ac:dyDescent="0.25">
      <c r="AE1369" s="17"/>
    </row>
    <row r="1370" spans="31:31" x14ac:dyDescent="0.25">
      <c r="AE1370" s="17"/>
    </row>
    <row r="1371" spans="31:31" x14ac:dyDescent="0.25">
      <c r="AE1371" s="17"/>
    </row>
    <row r="1372" spans="31:31" x14ac:dyDescent="0.25">
      <c r="AE1372" s="17"/>
    </row>
    <row r="1373" spans="31:31" x14ac:dyDescent="0.25">
      <c r="AE1373" s="17"/>
    </row>
    <row r="1374" spans="31:31" x14ac:dyDescent="0.25">
      <c r="AE1374" s="17"/>
    </row>
    <row r="1375" spans="31:31" x14ac:dyDescent="0.25">
      <c r="AE1375" s="17"/>
    </row>
    <row r="1376" spans="31:31" x14ac:dyDescent="0.25">
      <c r="AE1376" s="17"/>
    </row>
    <row r="1377" spans="31:31" x14ac:dyDescent="0.25">
      <c r="AE1377" s="17"/>
    </row>
    <row r="1378" spans="31:31" x14ac:dyDescent="0.25">
      <c r="AE1378" s="17"/>
    </row>
    <row r="1379" spans="31:31" x14ac:dyDescent="0.25">
      <c r="AE1379" s="17"/>
    </row>
    <row r="1380" spans="31:31" x14ac:dyDescent="0.25">
      <c r="AE1380" s="17"/>
    </row>
    <row r="1381" spans="31:31" x14ac:dyDescent="0.25">
      <c r="AE1381" s="17"/>
    </row>
    <row r="1382" spans="31:31" x14ac:dyDescent="0.25">
      <c r="AE1382" s="17"/>
    </row>
    <row r="1383" spans="31:31" x14ac:dyDescent="0.25">
      <c r="AE1383" s="17"/>
    </row>
    <row r="1384" spans="31:31" x14ac:dyDescent="0.25">
      <c r="AE1384" s="17"/>
    </row>
    <row r="1385" spans="31:31" x14ac:dyDescent="0.25">
      <c r="AE1385" s="17"/>
    </row>
    <row r="1386" spans="31:31" x14ac:dyDescent="0.25">
      <c r="AE1386" s="17"/>
    </row>
    <row r="1387" spans="31:31" x14ac:dyDescent="0.25">
      <c r="AE1387" s="17"/>
    </row>
    <row r="1388" spans="31:31" x14ac:dyDescent="0.25">
      <c r="AE1388" s="17"/>
    </row>
    <row r="1389" spans="31:31" x14ac:dyDescent="0.25">
      <c r="AE1389" s="17"/>
    </row>
    <row r="1390" spans="31:31" x14ac:dyDescent="0.25">
      <c r="AE1390" s="17"/>
    </row>
    <row r="1391" spans="31:31" x14ac:dyDescent="0.25">
      <c r="AE1391" s="17"/>
    </row>
    <row r="1392" spans="31:31" x14ac:dyDescent="0.25">
      <c r="AE1392" s="17"/>
    </row>
    <row r="1393" spans="31:31" x14ac:dyDescent="0.25">
      <c r="AE1393" s="17"/>
    </row>
    <row r="1394" spans="31:31" x14ac:dyDescent="0.25">
      <c r="AE1394" s="17"/>
    </row>
    <row r="1395" spans="31:31" x14ac:dyDescent="0.25">
      <c r="AE1395" s="17"/>
    </row>
    <row r="1396" spans="31:31" x14ac:dyDescent="0.25">
      <c r="AE1396" s="17"/>
    </row>
    <row r="1397" spans="31:31" x14ac:dyDescent="0.25">
      <c r="AE1397" s="17"/>
    </row>
    <row r="1398" spans="31:31" x14ac:dyDescent="0.25">
      <c r="AE1398" s="17"/>
    </row>
    <row r="1399" spans="31:31" x14ac:dyDescent="0.25">
      <c r="AE1399" s="17"/>
    </row>
    <row r="1400" spans="31:31" x14ac:dyDescent="0.25">
      <c r="AE1400" s="17"/>
    </row>
    <row r="1401" spans="31:31" x14ac:dyDescent="0.25">
      <c r="AE1401" s="17"/>
    </row>
    <row r="1402" spans="31:31" x14ac:dyDescent="0.25">
      <c r="AE1402" s="17"/>
    </row>
    <row r="1403" spans="31:31" x14ac:dyDescent="0.25">
      <c r="AE1403" s="17"/>
    </row>
    <row r="1404" spans="31:31" x14ac:dyDescent="0.25">
      <c r="AE1404" s="17"/>
    </row>
    <row r="1405" spans="31:31" x14ac:dyDescent="0.25">
      <c r="AE1405" s="17"/>
    </row>
    <row r="1406" spans="31:31" x14ac:dyDescent="0.25">
      <c r="AE1406" s="17"/>
    </row>
    <row r="1407" spans="31:31" x14ac:dyDescent="0.25">
      <c r="AE1407" s="17"/>
    </row>
    <row r="1408" spans="31:31" x14ac:dyDescent="0.25">
      <c r="AE1408" s="17"/>
    </row>
    <row r="1409" spans="31:31" x14ac:dyDescent="0.25">
      <c r="AE1409" s="17"/>
    </row>
    <row r="1410" spans="31:31" x14ac:dyDescent="0.25">
      <c r="AE1410" s="17"/>
    </row>
    <row r="1411" spans="31:31" x14ac:dyDescent="0.25">
      <c r="AE1411" s="17"/>
    </row>
    <row r="1412" spans="31:31" x14ac:dyDescent="0.25">
      <c r="AE1412" s="17"/>
    </row>
    <row r="1413" spans="31:31" x14ac:dyDescent="0.25">
      <c r="AE1413" s="17"/>
    </row>
    <row r="1414" spans="31:31" x14ac:dyDescent="0.25">
      <c r="AE1414" s="17"/>
    </row>
    <row r="1415" spans="31:31" x14ac:dyDescent="0.25">
      <c r="AE1415" s="17"/>
    </row>
    <row r="1416" spans="31:31" x14ac:dyDescent="0.25">
      <c r="AE1416" s="17"/>
    </row>
    <row r="1417" spans="31:31" x14ac:dyDescent="0.25">
      <c r="AE1417" s="17"/>
    </row>
    <row r="1418" spans="31:31" x14ac:dyDescent="0.25">
      <c r="AE1418" s="17"/>
    </row>
    <row r="1419" spans="31:31" x14ac:dyDescent="0.25">
      <c r="AE1419" s="17"/>
    </row>
    <row r="1420" spans="31:31" x14ac:dyDescent="0.25">
      <c r="AE1420" s="17"/>
    </row>
    <row r="1421" spans="31:31" x14ac:dyDescent="0.25">
      <c r="AE1421" s="17"/>
    </row>
    <row r="1422" spans="31:31" x14ac:dyDescent="0.25">
      <c r="AE1422" s="17"/>
    </row>
    <row r="1423" spans="31:31" x14ac:dyDescent="0.25">
      <c r="AE1423" s="17"/>
    </row>
    <row r="1424" spans="31:31" x14ac:dyDescent="0.25">
      <c r="AE1424" s="17"/>
    </row>
    <row r="1425" spans="31:31" x14ac:dyDescent="0.25">
      <c r="AE1425" s="17"/>
    </row>
    <row r="1426" spans="31:31" x14ac:dyDescent="0.25">
      <c r="AE1426" s="17"/>
    </row>
    <row r="1427" spans="31:31" x14ac:dyDescent="0.25">
      <c r="AE1427" s="17"/>
    </row>
    <row r="1428" spans="31:31" x14ac:dyDescent="0.25">
      <c r="AE1428" s="17"/>
    </row>
    <row r="1429" spans="31:31" x14ac:dyDescent="0.25">
      <c r="AE1429" s="17"/>
    </row>
    <row r="1430" spans="31:31" x14ac:dyDescent="0.25">
      <c r="AE1430" s="17"/>
    </row>
    <row r="1431" spans="31:31" x14ac:dyDescent="0.25">
      <c r="AE1431" s="17"/>
    </row>
    <row r="1432" spans="31:31" x14ac:dyDescent="0.25">
      <c r="AE1432" s="17"/>
    </row>
    <row r="1433" spans="31:31" x14ac:dyDescent="0.25">
      <c r="AE1433" s="17"/>
    </row>
    <row r="1434" spans="31:31" x14ac:dyDescent="0.25">
      <c r="AE1434" s="17"/>
    </row>
    <row r="1435" spans="31:31" x14ac:dyDescent="0.25">
      <c r="AE1435" s="17"/>
    </row>
    <row r="1436" spans="31:31" x14ac:dyDescent="0.25">
      <c r="AE1436" s="17"/>
    </row>
    <row r="1437" spans="31:31" x14ac:dyDescent="0.25">
      <c r="AE1437" s="17"/>
    </row>
    <row r="1438" spans="31:31" x14ac:dyDescent="0.25">
      <c r="AE1438" s="17"/>
    </row>
    <row r="1439" spans="31:31" x14ac:dyDescent="0.25">
      <c r="AE1439" s="17"/>
    </row>
    <row r="1440" spans="31:31" x14ac:dyDescent="0.25">
      <c r="AE1440" s="17"/>
    </row>
    <row r="1441" spans="31:31" x14ac:dyDescent="0.25">
      <c r="AE1441" s="17"/>
    </row>
    <row r="1442" spans="31:31" x14ac:dyDescent="0.25">
      <c r="AE1442" s="17"/>
    </row>
    <row r="1443" spans="31:31" x14ac:dyDescent="0.25">
      <c r="AE1443" s="17"/>
    </row>
    <row r="1444" spans="31:31" x14ac:dyDescent="0.25">
      <c r="AE1444" s="17"/>
    </row>
    <row r="1445" spans="31:31" x14ac:dyDescent="0.25">
      <c r="AE1445" s="17"/>
    </row>
    <row r="1446" spans="31:31" x14ac:dyDescent="0.25">
      <c r="AE1446" s="17"/>
    </row>
    <row r="1447" spans="31:31" x14ac:dyDescent="0.25">
      <c r="AE1447" s="17"/>
    </row>
    <row r="1448" spans="31:31" x14ac:dyDescent="0.25">
      <c r="AE1448" s="17"/>
    </row>
    <row r="1449" spans="31:31" x14ac:dyDescent="0.25">
      <c r="AE1449" s="17"/>
    </row>
    <row r="1450" spans="31:31" x14ac:dyDescent="0.25">
      <c r="AE1450" s="17"/>
    </row>
    <row r="1451" spans="31:31" x14ac:dyDescent="0.25">
      <c r="AE1451" s="17"/>
    </row>
    <row r="1452" spans="31:31" x14ac:dyDescent="0.25">
      <c r="AE1452" s="17"/>
    </row>
    <row r="1453" spans="31:31" x14ac:dyDescent="0.25">
      <c r="AE1453" s="17"/>
    </row>
    <row r="1454" spans="31:31" x14ac:dyDescent="0.25">
      <c r="AE1454" s="17"/>
    </row>
    <row r="1455" spans="31:31" x14ac:dyDescent="0.25">
      <c r="AE1455" s="17"/>
    </row>
    <row r="1456" spans="31:31" x14ac:dyDescent="0.25">
      <c r="AE1456" s="17"/>
    </row>
    <row r="1457" spans="31:31" x14ac:dyDescent="0.25">
      <c r="AE1457" s="17"/>
    </row>
    <row r="1458" spans="31:31" x14ac:dyDescent="0.25">
      <c r="AE1458" s="17"/>
    </row>
    <row r="1459" spans="31:31" x14ac:dyDescent="0.25">
      <c r="AE1459" s="17"/>
    </row>
    <row r="1460" spans="31:31" x14ac:dyDescent="0.25">
      <c r="AE1460" s="17"/>
    </row>
    <row r="1461" spans="31:31" x14ac:dyDescent="0.25">
      <c r="AE1461" s="17"/>
    </row>
    <row r="1462" spans="31:31" x14ac:dyDescent="0.25">
      <c r="AE1462" s="17"/>
    </row>
    <row r="1463" spans="31:31" x14ac:dyDescent="0.25">
      <c r="AE1463" s="17"/>
    </row>
    <row r="1464" spans="31:31" x14ac:dyDescent="0.25">
      <c r="AE1464" s="17"/>
    </row>
    <row r="1465" spans="31:31" x14ac:dyDescent="0.25">
      <c r="AE1465" s="17"/>
    </row>
    <row r="1466" spans="31:31" x14ac:dyDescent="0.25">
      <c r="AE1466" s="17"/>
    </row>
    <row r="1467" spans="31:31" x14ac:dyDescent="0.25">
      <c r="AE1467" s="17"/>
    </row>
    <row r="1468" spans="31:31" x14ac:dyDescent="0.25">
      <c r="AE1468" s="17"/>
    </row>
    <row r="1469" spans="31:31" x14ac:dyDescent="0.25">
      <c r="AE1469" s="17"/>
    </row>
    <row r="1470" spans="31:31" x14ac:dyDescent="0.25">
      <c r="AE1470" s="17"/>
    </row>
    <row r="1471" spans="31:31" x14ac:dyDescent="0.25">
      <c r="AE1471" s="17"/>
    </row>
    <row r="1472" spans="31:31" x14ac:dyDescent="0.25">
      <c r="AE1472" s="17"/>
    </row>
    <row r="1473" spans="31:31" x14ac:dyDescent="0.25">
      <c r="AE1473" s="17"/>
    </row>
    <row r="1474" spans="31:31" x14ac:dyDescent="0.25">
      <c r="AE1474" s="17"/>
    </row>
    <row r="1475" spans="31:31" x14ac:dyDescent="0.25">
      <c r="AE1475" s="17"/>
    </row>
    <row r="1476" spans="31:31" x14ac:dyDescent="0.25">
      <c r="AE1476" s="17"/>
    </row>
    <row r="1477" spans="31:31" x14ac:dyDescent="0.25">
      <c r="AE1477" s="17"/>
    </row>
    <row r="1478" spans="31:31" x14ac:dyDescent="0.25">
      <c r="AE1478" s="17"/>
    </row>
    <row r="1479" spans="31:31" x14ac:dyDescent="0.25">
      <c r="AE1479" s="17"/>
    </row>
    <row r="1480" spans="31:31" x14ac:dyDescent="0.25">
      <c r="AE1480" s="17"/>
    </row>
    <row r="1481" spans="31:31" x14ac:dyDescent="0.25">
      <c r="AE1481" s="17"/>
    </row>
    <row r="1482" spans="31:31" x14ac:dyDescent="0.25">
      <c r="AE1482" s="17"/>
    </row>
    <row r="1483" spans="31:31" x14ac:dyDescent="0.25">
      <c r="AE1483" s="17"/>
    </row>
    <row r="1484" spans="31:31" x14ac:dyDescent="0.25">
      <c r="AE1484" s="17"/>
    </row>
    <row r="1485" spans="31:31" x14ac:dyDescent="0.25">
      <c r="AE1485" s="17"/>
    </row>
    <row r="1486" spans="31:31" x14ac:dyDescent="0.25">
      <c r="AE1486" s="17"/>
    </row>
    <row r="1487" spans="31:31" x14ac:dyDescent="0.25">
      <c r="AE1487" s="17"/>
    </row>
    <row r="1488" spans="31:31" x14ac:dyDescent="0.25">
      <c r="AE1488" s="17"/>
    </row>
    <row r="1489" spans="31:31" x14ac:dyDescent="0.25">
      <c r="AE1489" s="17"/>
    </row>
    <row r="1490" spans="31:31" x14ac:dyDescent="0.25">
      <c r="AE1490" s="17"/>
    </row>
    <row r="1491" spans="31:31" x14ac:dyDescent="0.25">
      <c r="AE1491" s="17"/>
    </row>
    <row r="1492" spans="31:31" x14ac:dyDescent="0.25">
      <c r="AE1492" s="17"/>
    </row>
    <row r="1493" spans="31:31" x14ac:dyDescent="0.25">
      <c r="AE1493" s="17"/>
    </row>
    <row r="1494" spans="31:31" x14ac:dyDescent="0.25">
      <c r="AE1494" s="17"/>
    </row>
    <row r="1495" spans="31:31" x14ac:dyDescent="0.25">
      <c r="AE1495" s="17"/>
    </row>
    <row r="1496" spans="31:31" x14ac:dyDescent="0.25">
      <c r="AE1496" s="17"/>
    </row>
    <row r="1497" spans="31:31" x14ac:dyDescent="0.25">
      <c r="AE1497" s="17"/>
    </row>
    <row r="1498" spans="31:31" x14ac:dyDescent="0.25">
      <c r="AE1498" s="17"/>
    </row>
    <row r="1499" spans="31:31" x14ac:dyDescent="0.25">
      <c r="AE1499" s="17"/>
    </row>
    <row r="1500" spans="31:31" x14ac:dyDescent="0.25">
      <c r="AE1500" s="17"/>
    </row>
    <row r="1501" spans="31:31" x14ac:dyDescent="0.25">
      <c r="AE1501" s="17"/>
    </row>
    <row r="1502" spans="31:31" x14ac:dyDescent="0.25">
      <c r="AE1502" s="17"/>
    </row>
    <row r="1503" spans="31:31" x14ac:dyDescent="0.25">
      <c r="AE1503" s="17"/>
    </row>
    <row r="1504" spans="31:31" x14ac:dyDescent="0.25">
      <c r="AE1504" s="17"/>
    </row>
    <row r="1505" spans="31:31" x14ac:dyDescent="0.25">
      <c r="AE1505" s="17"/>
    </row>
    <row r="1506" spans="31:31" x14ac:dyDescent="0.25">
      <c r="AE1506" s="17"/>
    </row>
    <row r="1507" spans="31:31" x14ac:dyDescent="0.25">
      <c r="AE1507" s="17"/>
    </row>
    <row r="1508" spans="31:31" x14ac:dyDescent="0.25">
      <c r="AE1508" s="17"/>
    </row>
    <row r="1509" spans="31:31" x14ac:dyDescent="0.25">
      <c r="AE1509" s="17"/>
    </row>
    <row r="1510" spans="31:31" x14ac:dyDescent="0.25">
      <c r="AE1510" s="17"/>
    </row>
    <row r="1511" spans="31:31" x14ac:dyDescent="0.25">
      <c r="AE1511" s="17"/>
    </row>
    <row r="1512" spans="31:31" x14ac:dyDescent="0.25">
      <c r="AE1512" s="17"/>
    </row>
    <row r="1513" spans="31:31" x14ac:dyDescent="0.25">
      <c r="AE1513" s="17"/>
    </row>
    <row r="1514" spans="31:31" x14ac:dyDescent="0.25">
      <c r="AE1514" s="17"/>
    </row>
    <row r="1515" spans="31:31" x14ac:dyDescent="0.25">
      <c r="AE1515" s="17"/>
    </row>
    <row r="1516" spans="31:31" x14ac:dyDescent="0.25">
      <c r="AE1516" s="17"/>
    </row>
    <row r="1517" spans="31:31" x14ac:dyDescent="0.25">
      <c r="AE1517" s="17"/>
    </row>
    <row r="1518" spans="31:31" x14ac:dyDescent="0.25">
      <c r="AE1518" s="17"/>
    </row>
    <row r="1519" spans="31:31" x14ac:dyDescent="0.25">
      <c r="AE1519" s="17"/>
    </row>
    <row r="1520" spans="31:31" x14ac:dyDescent="0.25">
      <c r="AE1520" s="17"/>
    </row>
    <row r="1521" spans="31:31" x14ac:dyDescent="0.25">
      <c r="AE1521" s="17"/>
    </row>
    <row r="1522" spans="31:31" x14ac:dyDescent="0.25">
      <c r="AE1522" s="17"/>
    </row>
    <row r="1523" spans="31:31" x14ac:dyDescent="0.25">
      <c r="AE1523" s="17"/>
    </row>
    <row r="1524" spans="31:31" x14ac:dyDescent="0.25">
      <c r="AE1524" s="17"/>
    </row>
    <row r="1525" spans="31:31" x14ac:dyDescent="0.25">
      <c r="AE1525" s="17"/>
    </row>
    <row r="1526" spans="31:31" x14ac:dyDescent="0.25">
      <c r="AE1526" s="17"/>
    </row>
    <row r="1527" spans="31:31" x14ac:dyDescent="0.25">
      <c r="AE1527" s="17"/>
    </row>
    <row r="1528" spans="31:31" x14ac:dyDescent="0.25">
      <c r="AE1528" s="17"/>
    </row>
    <row r="1529" spans="31:31" x14ac:dyDescent="0.25">
      <c r="AE1529" s="17"/>
    </row>
    <row r="1530" spans="31:31" x14ac:dyDescent="0.25">
      <c r="AE1530" s="17"/>
    </row>
    <row r="1531" spans="31:31" x14ac:dyDescent="0.25">
      <c r="AE1531" s="17"/>
    </row>
    <row r="1532" spans="31:31" x14ac:dyDescent="0.25">
      <c r="AE1532" s="17"/>
    </row>
    <row r="1533" spans="31:31" x14ac:dyDescent="0.25">
      <c r="AE1533" s="17"/>
    </row>
    <row r="1534" spans="31:31" x14ac:dyDescent="0.25">
      <c r="AE1534" s="17"/>
    </row>
    <row r="1535" spans="31:31" x14ac:dyDescent="0.25">
      <c r="AE1535" s="17"/>
    </row>
    <row r="1536" spans="31:31" x14ac:dyDescent="0.25">
      <c r="AE1536" s="17"/>
    </row>
    <row r="1537" spans="31:31" x14ac:dyDescent="0.25">
      <c r="AE1537" s="17"/>
    </row>
    <row r="1538" spans="31:31" x14ac:dyDescent="0.25">
      <c r="AE1538" s="17"/>
    </row>
    <row r="1539" spans="31:31" x14ac:dyDescent="0.25">
      <c r="AE1539" s="17"/>
    </row>
    <row r="1540" spans="31:31" x14ac:dyDescent="0.25">
      <c r="AE1540" s="17"/>
    </row>
    <row r="1541" spans="31:31" x14ac:dyDescent="0.25">
      <c r="AE1541" s="17"/>
    </row>
    <row r="1542" spans="31:31" x14ac:dyDescent="0.25">
      <c r="AE1542" s="17"/>
    </row>
    <row r="1543" spans="31:31" x14ac:dyDescent="0.25">
      <c r="AE1543" s="17"/>
    </row>
    <row r="1544" spans="31:31" x14ac:dyDescent="0.25">
      <c r="AE1544" s="17"/>
    </row>
    <row r="1545" spans="31:31" x14ac:dyDescent="0.25">
      <c r="AE1545" s="17"/>
    </row>
    <row r="1546" spans="31:31" x14ac:dyDescent="0.25">
      <c r="AE1546" s="17"/>
    </row>
    <row r="1547" spans="31:31" x14ac:dyDescent="0.25">
      <c r="AE1547" s="17"/>
    </row>
    <row r="1548" spans="31:31" x14ac:dyDescent="0.25">
      <c r="AE1548" s="17"/>
    </row>
    <row r="1549" spans="31:31" x14ac:dyDescent="0.25">
      <c r="AE1549" s="17"/>
    </row>
    <row r="1550" spans="31:31" x14ac:dyDescent="0.25">
      <c r="AE1550" s="17"/>
    </row>
    <row r="1551" spans="31:31" x14ac:dyDescent="0.25">
      <c r="AE1551" s="17"/>
    </row>
    <row r="1552" spans="31:31" x14ac:dyDescent="0.25">
      <c r="AE1552" s="17"/>
    </row>
    <row r="1553" spans="31:31" x14ac:dyDescent="0.25">
      <c r="AE1553" s="17"/>
    </row>
    <row r="1554" spans="31:31" x14ac:dyDescent="0.25">
      <c r="AE1554" s="17"/>
    </row>
    <row r="1555" spans="31:31" x14ac:dyDescent="0.25">
      <c r="AE1555" s="17"/>
    </row>
    <row r="1556" spans="31:31" x14ac:dyDescent="0.25">
      <c r="AE1556" s="17"/>
    </row>
    <row r="1557" spans="31:31" x14ac:dyDescent="0.25">
      <c r="AE1557" s="17"/>
    </row>
    <row r="1558" spans="31:31" x14ac:dyDescent="0.25">
      <c r="AE1558" s="17"/>
    </row>
    <row r="1559" spans="31:31" x14ac:dyDescent="0.25">
      <c r="AE1559" s="17"/>
    </row>
    <row r="1560" spans="31:31" x14ac:dyDescent="0.25">
      <c r="AE1560" s="17"/>
    </row>
    <row r="1561" spans="31:31" x14ac:dyDescent="0.25">
      <c r="AE1561" s="17"/>
    </row>
    <row r="1562" spans="31:31" x14ac:dyDescent="0.25">
      <c r="AE1562" s="17"/>
    </row>
    <row r="1563" spans="31:31" x14ac:dyDescent="0.25">
      <c r="AE1563" s="17"/>
    </row>
    <row r="1564" spans="31:31" x14ac:dyDescent="0.25">
      <c r="AE1564" s="17"/>
    </row>
    <row r="1565" spans="31:31" x14ac:dyDescent="0.25">
      <c r="AE1565" s="17"/>
    </row>
    <row r="1566" spans="31:31" x14ac:dyDescent="0.25">
      <c r="AE1566" s="17"/>
    </row>
    <row r="1567" spans="31:31" x14ac:dyDescent="0.25">
      <c r="AE1567" s="17"/>
    </row>
    <row r="1568" spans="31:31" x14ac:dyDescent="0.25">
      <c r="AE1568" s="17"/>
    </row>
    <row r="1569" spans="31:31" x14ac:dyDescent="0.25">
      <c r="AE1569" s="17"/>
    </row>
    <row r="1570" spans="31:31" x14ac:dyDescent="0.25">
      <c r="AE1570" s="17"/>
    </row>
    <row r="1571" spans="31:31" x14ac:dyDescent="0.25">
      <c r="AE1571" s="17"/>
    </row>
    <row r="1572" spans="31:31" x14ac:dyDescent="0.25">
      <c r="AE1572" s="17"/>
    </row>
    <row r="1573" spans="31:31" x14ac:dyDescent="0.25">
      <c r="AE1573" s="17"/>
    </row>
    <row r="1574" spans="31:31" x14ac:dyDescent="0.25">
      <c r="AE1574" s="17"/>
    </row>
    <row r="1575" spans="31:31" x14ac:dyDescent="0.25">
      <c r="AE1575" s="17"/>
    </row>
    <row r="1576" spans="31:31" x14ac:dyDescent="0.25">
      <c r="AE1576" s="17"/>
    </row>
    <row r="1577" spans="31:31" x14ac:dyDescent="0.25">
      <c r="AE1577" s="17"/>
    </row>
    <row r="1578" spans="31:31" x14ac:dyDescent="0.25">
      <c r="AE1578" s="17"/>
    </row>
    <row r="1579" spans="31:31" x14ac:dyDescent="0.25">
      <c r="AE1579" s="17"/>
    </row>
    <row r="1580" spans="31:31" x14ac:dyDescent="0.25">
      <c r="AE1580" s="17"/>
    </row>
    <row r="1581" spans="31:31" x14ac:dyDescent="0.25">
      <c r="AE1581" s="17"/>
    </row>
    <row r="1582" spans="31:31" x14ac:dyDescent="0.25">
      <c r="AE1582" s="17"/>
    </row>
    <row r="1583" spans="31:31" x14ac:dyDescent="0.25">
      <c r="AE1583" s="17"/>
    </row>
    <row r="1584" spans="31:31" x14ac:dyDescent="0.25">
      <c r="AE1584" s="17"/>
    </row>
    <row r="1585" spans="31:31" x14ac:dyDescent="0.25">
      <c r="AE1585" s="17"/>
    </row>
    <row r="1586" spans="31:31" x14ac:dyDescent="0.25">
      <c r="AE1586" s="17"/>
    </row>
    <row r="1587" spans="31:31" x14ac:dyDescent="0.25">
      <c r="AE1587" s="17"/>
    </row>
    <row r="1588" spans="31:31" x14ac:dyDescent="0.25">
      <c r="AE1588" s="17"/>
    </row>
    <row r="1589" spans="31:31" x14ac:dyDescent="0.25">
      <c r="AE1589" s="17"/>
    </row>
    <row r="1590" spans="31:31" x14ac:dyDescent="0.25">
      <c r="AE1590" s="17"/>
    </row>
    <row r="1591" spans="31:31" x14ac:dyDescent="0.25">
      <c r="AE1591" s="17"/>
    </row>
    <row r="1592" spans="31:31" x14ac:dyDescent="0.25">
      <c r="AE1592" s="17"/>
    </row>
    <row r="1593" spans="31:31" x14ac:dyDescent="0.25">
      <c r="AE1593" s="17"/>
    </row>
    <row r="1594" spans="31:31" x14ac:dyDescent="0.25">
      <c r="AE1594" s="17"/>
    </row>
    <row r="1595" spans="31:31" x14ac:dyDescent="0.25">
      <c r="AE1595" s="17"/>
    </row>
    <row r="1596" spans="31:31" x14ac:dyDescent="0.25">
      <c r="AE1596" s="17"/>
    </row>
    <row r="1597" spans="31:31" x14ac:dyDescent="0.25">
      <c r="AE1597" s="17"/>
    </row>
    <row r="1598" spans="31:31" x14ac:dyDescent="0.25">
      <c r="AE1598" s="17"/>
    </row>
    <row r="1599" spans="31:31" x14ac:dyDescent="0.25">
      <c r="AE1599" s="17"/>
    </row>
    <row r="1600" spans="31:31" x14ac:dyDescent="0.25">
      <c r="AE1600" s="17"/>
    </row>
    <row r="1601" spans="31:31" x14ac:dyDescent="0.25">
      <c r="AE1601" s="17"/>
    </row>
    <row r="1602" spans="31:31" x14ac:dyDescent="0.25">
      <c r="AE1602" s="17"/>
    </row>
    <row r="1603" spans="31:31" x14ac:dyDescent="0.25">
      <c r="AE1603" s="17"/>
    </row>
    <row r="1604" spans="31:31" x14ac:dyDescent="0.25">
      <c r="AE1604" s="17"/>
    </row>
    <row r="1605" spans="31:31" x14ac:dyDescent="0.25">
      <c r="AE1605" s="17"/>
    </row>
    <row r="1606" spans="31:31" x14ac:dyDescent="0.25">
      <c r="AE1606" s="17"/>
    </row>
  </sheetData>
  <mergeCells count="170">
    <mergeCell ref="B60:D60"/>
    <mergeCell ref="E60:R60"/>
    <mergeCell ref="B61:D61"/>
    <mergeCell ref="E61:R61"/>
    <mergeCell ref="A52:C54"/>
    <mergeCell ref="B59:D59"/>
    <mergeCell ref="E59:R59"/>
    <mergeCell ref="BQ45:BQ51"/>
    <mergeCell ref="BR45:BR51"/>
    <mergeCell ref="BS45:BS51"/>
    <mergeCell ref="BT45:BT51"/>
    <mergeCell ref="BU45:BU51"/>
    <mergeCell ref="BV45:BV51"/>
    <mergeCell ref="BK45:BK51"/>
    <mergeCell ref="BL45:BL51"/>
    <mergeCell ref="BM45:BM51"/>
    <mergeCell ref="BN45:BN51"/>
    <mergeCell ref="BO45:BO51"/>
    <mergeCell ref="BP45:BP51"/>
    <mergeCell ref="BE45:BE51"/>
    <mergeCell ref="BF45:BF51"/>
    <mergeCell ref="BG45:BG51"/>
    <mergeCell ref="BH45:BH51"/>
    <mergeCell ref="BI45:BI51"/>
    <mergeCell ref="BJ45:BJ51"/>
    <mergeCell ref="A45:A51"/>
    <mergeCell ref="B45:B51"/>
    <mergeCell ref="C45:C51"/>
    <mergeCell ref="AE45:AE51"/>
    <mergeCell ref="BC45:BC51"/>
    <mergeCell ref="BD45:BD51"/>
    <mergeCell ref="BQ38:BQ44"/>
    <mergeCell ref="BR38:BR44"/>
    <mergeCell ref="BS38:BS44"/>
    <mergeCell ref="BT38:BT44"/>
    <mergeCell ref="BU38:BU44"/>
    <mergeCell ref="BV38:BV44"/>
    <mergeCell ref="BK38:BK44"/>
    <mergeCell ref="BL38:BL44"/>
    <mergeCell ref="BM38:BM44"/>
    <mergeCell ref="BN38:BN44"/>
    <mergeCell ref="BO38:BO44"/>
    <mergeCell ref="BP38:BP44"/>
    <mergeCell ref="BE38:BE44"/>
    <mergeCell ref="BF38:BF44"/>
    <mergeCell ref="BG38:BG44"/>
    <mergeCell ref="BH38:BH44"/>
    <mergeCell ref="BI38:BI44"/>
    <mergeCell ref="BJ38:BJ44"/>
    <mergeCell ref="A38:A44"/>
    <mergeCell ref="B38:B44"/>
    <mergeCell ref="C38:C44"/>
    <mergeCell ref="AE38:AE44"/>
    <mergeCell ref="BC38:BC44"/>
    <mergeCell ref="BD38:BD44"/>
    <mergeCell ref="BQ31:BQ37"/>
    <mergeCell ref="BR31:BR37"/>
    <mergeCell ref="BS31:BS37"/>
    <mergeCell ref="BT31:BT37"/>
    <mergeCell ref="BU31:BU37"/>
    <mergeCell ref="BV31:BV37"/>
    <mergeCell ref="BK31:BK37"/>
    <mergeCell ref="BL31:BL37"/>
    <mergeCell ref="BM31:BM37"/>
    <mergeCell ref="BN31:BN37"/>
    <mergeCell ref="BO31:BO37"/>
    <mergeCell ref="BP31:BP37"/>
    <mergeCell ref="BE31:BE37"/>
    <mergeCell ref="BF31:BF37"/>
    <mergeCell ref="BG31:BG37"/>
    <mergeCell ref="BH31:BH37"/>
    <mergeCell ref="BI31:BI37"/>
    <mergeCell ref="BJ31:BJ37"/>
    <mergeCell ref="A31:A37"/>
    <mergeCell ref="B31:B37"/>
    <mergeCell ref="C31:C37"/>
    <mergeCell ref="AE31:AE37"/>
    <mergeCell ref="BC31:BC37"/>
    <mergeCell ref="BD31:BD37"/>
    <mergeCell ref="BQ24:BQ30"/>
    <mergeCell ref="BR24:BR30"/>
    <mergeCell ref="BS24:BS30"/>
    <mergeCell ref="BT24:BT30"/>
    <mergeCell ref="BU24:BU30"/>
    <mergeCell ref="BV24:BV30"/>
    <mergeCell ref="BK24:BK30"/>
    <mergeCell ref="BL24:BL30"/>
    <mergeCell ref="BM24:BM30"/>
    <mergeCell ref="BN24:BN30"/>
    <mergeCell ref="BO24:BO30"/>
    <mergeCell ref="BP24:BP30"/>
    <mergeCell ref="BE24:BE30"/>
    <mergeCell ref="BF24:BF30"/>
    <mergeCell ref="BG24:BG30"/>
    <mergeCell ref="BH24:BH30"/>
    <mergeCell ref="BI24:BI30"/>
    <mergeCell ref="BJ24:BJ30"/>
    <mergeCell ref="A24:A30"/>
    <mergeCell ref="B24:B30"/>
    <mergeCell ref="C24:C30"/>
    <mergeCell ref="AE24:AE30"/>
    <mergeCell ref="BC24:BC30"/>
    <mergeCell ref="BD24:BD30"/>
    <mergeCell ref="BQ17:BQ23"/>
    <mergeCell ref="BR17:BR23"/>
    <mergeCell ref="BS17:BS23"/>
    <mergeCell ref="BT17:BT23"/>
    <mergeCell ref="BU17:BU23"/>
    <mergeCell ref="BV17:BV23"/>
    <mergeCell ref="BK17:BK23"/>
    <mergeCell ref="BL17:BL23"/>
    <mergeCell ref="BM17:BM23"/>
    <mergeCell ref="BN17:BN23"/>
    <mergeCell ref="BO17:BO23"/>
    <mergeCell ref="BP17:BP23"/>
    <mergeCell ref="BE17:BE23"/>
    <mergeCell ref="BF17:BF23"/>
    <mergeCell ref="BG17:BG23"/>
    <mergeCell ref="BH17:BH23"/>
    <mergeCell ref="BI17:BI23"/>
    <mergeCell ref="BJ17:BJ23"/>
    <mergeCell ref="BS10:BS16"/>
    <mergeCell ref="BT10:BT16"/>
    <mergeCell ref="BU10:BU16"/>
    <mergeCell ref="BV10:BV16"/>
    <mergeCell ref="A17:A23"/>
    <mergeCell ref="B17:B23"/>
    <mergeCell ref="C17:C23"/>
    <mergeCell ref="AE17:AE23"/>
    <mergeCell ref="BC17:BC23"/>
    <mergeCell ref="BD17:BD23"/>
    <mergeCell ref="BM10:BM16"/>
    <mergeCell ref="BN10:BN16"/>
    <mergeCell ref="BO10:BO16"/>
    <mergeCell ref="BP10:BP16"/>
    <mergeCell ref="BQ10:BQ16"/>
    <mergeCell ref="BR10:BR16"/>
    <mergeCell ref="BG10:BG16"/>
    <mergeCell ref="BH10:BH16"/>
    <mergeCell ref="BI10:BI16"/>
    <mergeCell ref="BJ10:BJ16"/>
    <mergeCell ref="BK10:BK16"/>
    <mergeCell ref="BL10:BL16"/>
    <mergeCell ref="BL8:BU8"/>
    <mergeCell ref="BV8:BV9"/>
    <mergeCell ref="A10:A16"/>
    <mergeCell ref="B10:B16"/>
    <mergeCell ref="C10:C16"/>
    <mergeCell ref="AE10:AE16"/>
    <mergeCell ref="BC10:BC16"/>
    <mergeCell ref="BD10:BD16"/>
    <mergeCell ref="BE10:BE16"/>
    <mergeCell ref="BF10:BF16"/>
    <mergeCell ref="A5:D5"/>
    <mergeCell ref="E5:BV5"/>
    <mergeCell ref="A6:D6"/>
    <mergeCell ref="E6:BV6"/>
    <mergeCell ref="A7:BV7"/>
    <mergeCell ref="A8:F8"/>
    <mergeCell ref="G8:AE8"/>
    <mergeCell ref="AF8:BC8"/>
    <mergeCell ref="BD8:BH8"/>
    <mergeCell ref="BI8:BJ8"/>
    <mergeCell ref="A1:D3"/>
    <mergeCell ref="E1:BV1"/>
    <mergeCell ref="E2:BV2"/>
    <mergeCell ref="E3:BB3"/>
    <mergeCell ref="BC3:BV3"/>
    <mergeCell ref="A4:D4"/>
    <mergeCell ref="E4:BV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629"/>
  <sheetViews>
    <sheetView zoomScale="77" zoomScaleNormal="77" workbookViewId="0">
      <selection activeCell="J41" sqref="J41"/>
    </sheetView>
  </sheetViews>
  <sheetFormatPr baseColWidth="10" defaultColWidth="11.140625" defaultRowHeight="14.25" x14ac:dyDescent="0.2"/>
  <cols>
    <col min="1" max="1" width="16.42578125" style="38" customWidth="1"/>
    <col min="2" max="2" width="28.85546875" style="38" customWidth="1"/>
    <col min="3" max="3" width="19.140625" style="38" customWidth="1"/>
    <col min="4" max="4" width="22.5703125" style="38" customWidth="1"/>
    <col min="5" max="5" width="24.85546875" style="38" customWidth="1"/>
    <col min="6" max="6" width="20.42578125" style="38" customWidth="1"/>
    <col min="7" max="7" width="19.42578125" style="38" customWidth="1"/>
    <col min="8" max="8" width="20.42578125" style="38" customWidth="1"/>
    <col min="9" max="9" width="18.42578125" style="38" customWidth="1"/>
    <col min="10" max="10" width="15.140625" style="38" customWidth="1"/>
    <col min="11" max="11" width="11.140625" style="38"/>
    <col min="12" max="12" width="14.42578125" style="38" customWidth="1"/>
    <col min="13" max="13" width="14.140625" style="38" customWidth="1"/>
    <col min="14" max="14" width="34.42578125" style="38" customWidth="1"/>
    <col min="15" max="16384" width="11.140625" style="38"/>
  </cols>
  <sheetData>
    <row r="1" spans="1:14" ht="11.25" customHeight="1" x14ac:dyDescent="0.2">
      <c r="A1" s="721"/>
      <c r="B1" s="722"/>
      <c r="C1" s="727" t="s">
        <v>39</v>
      </c>
      <c r="D1" s="728"/>
      <c r="E1" s="728"/>
      <c r="F1" s="728"/>
      <c r="G1" s="728"/>
      <c r="H1" s="728"/>
      <c r="I1" s="728"/>
      <c r="J1" s="728"/>
      <c r="K1" s="728"/>
      <c r="L1" s="728"/>
      <c r="M1" s="728"/>
      <c r="N1" s="729"/>
    </row>
    <row r="2" spans="1:14" ht="18" customHeight="1" thickBot="1" x14ac:dyDescent="0.25">
      <c r="A2" s="723"/>
      <c r="B2" s="724"/>
      <c r="C2" s="730" t="s">
        <v>121</v>
      </c>
      <c r="D2" s="731"/>
      <c r="E2" s="731"/>
      <c r="F2" s="731"/>
      <c r="G2" s="731"/>
      <c r="H2" s="732"/>
      <c r="I2" s="732"/>
      <c r="J2" s="732"/>
      <c r="K2" s="732"/>
      <c r="L2" s="732"/>
      <c r="M2" s="732"/>
      <c r="N2" s="733"/>
    </row>
    <row r="3" spans="1:14" ht="17.25" customHeight="1" thickBot="1" x14ac:dyDescent="0.3">
      <c r="A3" s="725"/>
      <c r="B3" s="726"/>
      <c r="C3" s="734" t="s">
        <v>40</v>
      </c>
      <c r="D3" s="735"/>
      <c r="E3" s="735"/>
      <c r="F3" s="735"/>
      <c r="G3" s="735"/>
      <c r="H3" s="736" t="s">
        <v>574</v>
      </c>
      <c r="I3" s="737"/>
      <c r="J3" s="737"/>
      <c r="K3" s="737"/>
      <c r="L3" s="737"/>
      <c r="M3" s="737"/>
      <c r="N3" s="738"/>
    </row>
    <row r="4" spans="1:14" ht="20.25" customHeight="1" thickBot="1" x14ac:dyDescent="0.25">
      <c r="A4" s="739" t="s">
        <v>0</v>
      </c>
      <c r="B4" s="740"/>
      <c r="C4" s="741" t="s">
        <v>306</v>
      </c>
      <c r="D4" s="741"/>
      <c r="E4" s="741"/>
      <c r="F4" s="741"/>
      <c r="G4" s="741"/>
      <c r="H4" s="741"/>
      <c r="I4" s="741"/>
      <c r="J4" s="741"/>
      <c r="K4" s="741"/>
      <c r="L4" s="741"/>
      <c r="M4" s="741"/>
      <c r="N4" s="742"/>
    </row>
    <row r="5" spans="1:14" ht="17.25" customHeight="1" thickBot="1" x14ac:dyDescent="0.25">
      <c r="A5" s="711" t="s">
        <v>2</v>
      </c>
      <c r="B5" s="712"/>
      <c r="C5" s="713" t="s">
        <v>280</v>
      </c>
      <c r="D5" s="713"/>
      <c r="E5" s="713"/>
      <c r="F5" s="713"/>
      <c r="G5" s="713"/>
      <c r="H5" s="713"/>
      <c r="I5" s="713"/>
      <c r="J5" s="713"/>
      <c r="K5" s="713"/>
      <c r="L5" s="713"/>
      <c r="M5" s="713"/>
      <c r="N5" s="714"/>
    </row>
    <row r="6" spans="1:14" ht="15" thickBot="1" x14ac:dyDescent="0.25"/>
    <row r="7" spans="1:14" ht="28.5" hidden="1" customHeight="1" x14ac:dyDescent="0.2">
      <c r="A7" s="715" t="s">
        <v>122</v>
      </c>
      <c r="B7" s="716"/>
      <c r="C7" s="716"/>
      <c r="D7" s="716"/>
      <c r="E7" s="716"/>
      <c r="F7" s="716"/>
      <c r="G7" s="716"/>
      <c r="H7" s="717"/>
    </row>
    <row r="8" spans="1:14" ht="33.75" hidden="1" customHeight="1" x14ac:dyDescent="0.2">
      <c r="A8" s="39" t="s">
        <v>49</v>
      </c>
      <c r="B8" s="40" t="s">
        <v>123</v>
      </c>
      <c r="C8" s="40" t="s">
        <v>124</v>
      </c>
      <c r="D8" s="40" t="s">
        <v>125</v>
      </c>
      <c r="E8" s="40" t="s">
        <v>126</v>
      </c>
      <c r="F8" s="40" t="s">
        <v>127</v>
      </c>
      <c r="G8" s="40" t="s">
        <v>128</v>
      </c>
      <c r="H8" s="41" t="s">
        <v>129</v>
      </c>
    </row>
    <row r="9" spans="1:14" ht="16.5" hidden="1" customHeight="1" x14ac:dyDescent="0.2">
      <c r="A9" s="42" t="s">
        <v>130</v>
      </c>
      <c r="B9" s="43"/>
      <c r="C9" s="43"/>
      <c r="D9" s="43"/>
      <c r="E9" s="43"/>
      <c r="F9" s="43"/>
      <c r="G9" s="43"/>
      <c r="H9" s="44" t="e">
        <f t="shared" ref="H9:H14" si="0">G9/E9</f>
        <v>#DIV/0!</v>
      </c>
    </row>
    <row r="10" spans="1:14" ht="16.5" hidden="1" customHeight="1" x14ac:dyDescent="0.2">
      <c r="A10" s="45" t="s">
        <v>131</v>
      </c>
      <c r="B10" s="46"/>
      <c r="C10" s="46"/>
      <c r="D10" s="46"/>
      <c r="E10" s="46"/>
      <c r="F10" s="46"/>
      <c r="G10" s="46"/>
      <c r="H10" s="47" t="e">
        <f t="shared" si="0"/>
        <v>#DIV/0!</v>
      </c>
    </row>
    <row r="11" spans="1:14" ht="16.5" hidden="1" customHeight="1" x14ac:dyDescent="0.2">
      <c r="A11" s="45" t="s">
        <v>132</v>
      </c>
      <c r="B11" s="46"/>
      <c r="C11" s="46"/>
      <c r="D11" s="46"/>
      <c r="E11" s="46"/>
      <c r="F11" s="46"/>
      <c r="G11" s="46"/>
      <c r="H11" s="47" t="e">
        <f t="shared" si="0"/>
        <v>#DIV/0!</v>
      </c>
    </row>
    <row r="12" spans="1:14" ht="30.75" hidden="1" customHeight="1" x14ac:dyDescent="0.2">
      <c r="A12" s="45" t="s">
        <v>133</v>
      </c>
      <c r="B12" s="46" t="s">
        <v>307</v>
      </c>
      <c r="C12" s="46">
        <v>0</v>
      </c>
      <c r="D12" s="48">
        <v>910000000</v>
      </c>
      <c r="E12" s="48">
        <v>142254000</v>
      </c>
      <c r="F12" s="48">
        <v>142254000</v>
      </c>
      <c r="G12" s="46">
        <v>0</v>
      </c>
      <c r="H12" s="47">
        <f t="shared" si="0"/>
        <v>0</v>
      </c>
    </row>
    <row r="13" spans="1:14" ht="16.5" hidden="1" customHeight="1" x14ac:dyDescent="0.2">
      <c r="A13" s="45" t="s">
        <v>134</v>
      </c>
      <c r="B13" s="46" t="s">
        <v>307</v>
      </c>
      <c r="C13" s="46">
        <v>0</v>
      </c>
      <c r="D13" s="48">
        <v>910000000</v>
      </c>
      <c r="E13" s="46"/>
      <c r="F13" s="46"/>
      <c r="G13" s="46"/>
      <c r="H13" s="47" t="e">
        <f t="shared" si="0"/>
        <v>#DIV/0!</v>
      </c>
    </row>
    <row r="14" spans="1:14" ht="17.25" hidden="1" customHeight="1" x14ac:dyDescent="0.2">
      <c r="A14" s="49" t="s">
        <v>135</v>
      </c>
      <c r="B14" s="50"/>
      <c r="C14" s="50"/>
      <c r="D14" s="50"/>
      <c r="E14" s="50"/>
      <c r="F14" s="50"/>
      <c r="G14" s="50"/>
      <c r="H14" s="51" t="e">
        <f t="shared" si="0"/>
        <v>#DIV/0!</v>
      </c>
    </row>
    <row r="15" spans="1:14" ht="17.25" hidden="1" customHeight="1" x14ac:dyDescent="0.2"/>
    <row r="16" spans="1:14" ht="17.25" hidden="1" customHeight="1" x14ac:dyDescent="0.2">
      <c r="A16" s="715" t="s">
        <v>136</v>
      </c>
      <c r="B16" s="716"/>
      <c r="C16" s="716"/>
      <c r="D16" s="716"/>
      <c r="E16" s="716"/>
      <c r="F16" s="716"/>
      <c r="G16" s="716"/>
      <c r="H16" s="717"/>
    </row>
    <row r="17" spans="1:8" ht="23.25" hidden="1" customHeight="1" x14ac:dyDescent="0.2">
      <c r="A17" s="52" t="s">
        <v>50</v>
      </c>
      <c r="B17" s="53" t="s">
        <v>123</v>
      </c>
      <c r="C17" s="53" t="s">
        <v>124</v>
      </c>
      <c r="D17" s="53" t="s">
        <v>125</v>
      </c>
      <c r="E17" s="53" t="s">
        <v>126</v>
      </c>
      <c r="F17" s="53" t="s">
        <v>127</v>
      </c>
      <c r="G17" s="53" t="s">
        <v>128</v>
      </c>
      <c r="H17" s="54" t="s">
        <v>129</v>
      </c>
    </row>
    <row r="18" spans="1:8" ht="17.25" hidden="1" customHeight="1" x14ac:dyDescent="0.2">
      <c r="A18" s="45" t="s">
        <v>137</v>
      </c>
      <c r="B18" s="46"/>
      <c r="C18" s="33">
        <v>6606000000</v>
      </c>
      <c r="D18" s="33">
        <v>6606000000</v>
      </c>
      <c r="E18" s="46"/>
      <c r="F18" s="46"/>
      <c r="G18" s="46"/>
      <c r="H18" s="146" t="e">
        <f t="shared" ref="H18:H29" si="1">G18/E18</f>
        <v>#DIV/0!</v>
      </c>
    </row>
    <row r="19" spans="1:8" ht="17.25" hidden="1" customHeight="1" x14ac:dyDescent="0.2">
      <c r="A19" s="45" t="s">
        <v>138</v>
      </c>
      <c r="B19" s="46"/>
      <c r="C19" s="33">
        <v>6606000000</v>
      </c>
      <c r="D19" s="33">
        <v>6606000000</v>
      </c>
      <c r="E19" s="48">
        <v>113950000</v>
      </c>
      <c r="F19" s="48">
        <v>113950000</v>
      </c>
      <c r="G19" s="46"/>
      <c r="H19" s="146">
        <f t="shared" si="1"/>
        <v>0</v>
      </c>
    </row>
    <row r="20" spans="1:8" ht="17.25" hidden="1" customHeight="1" x14ac:dyDescent="0.2">
      <c r="A20" s="45" t="s">
        <v>139</v>
      </c>
      <c r="B20" s="46"/>
      <c r="C20" s="33">
        <v>6606000000</v>
      </c>
      <c r="D20" s="33">
        <v>6606000000</v>
      </c>
      <c r="E20" s="48">
        <v>385381000</v>
      </c>
      <c r="F20" s="48">
        <v>385381000</v>
      </c>
      <c r="G20" s="46"/>
      <c r="H20" s="146">
        <f t="shared" si="1"/>
        <v>0</v>
      </c>
    </row>
    <row r="21" spans="1:8" ht="17.25" hidden="1" customHeight="1" x14ac:dyDescent="0.2">
      <c r="A21" s="45" t="s">
        <v>140</v>
      </c>
      <c r="B21" s="46"/>
      <c r="C21" s="33">
        <v>6606000000</v>
      </c>
      <c r="D21" s="33">
        <v>6165800000</v>
      </c>
      <c r="E21" s="48">
        <v>1041401000</v>
      </c>
      <c r="F21" s="48">
        <v>1041401000</v>
      </c>
      <c r="G21" s="46"/>
      <c r="H21" s="146">
        <f t="shared" si="1"/>
        <v>0</v>
      </c>
    </row>
    <row r="22" spans="1:8" ht="17.25" hidden="1" customHeight="1" x14ac:dyDescent="0.2">
      <c r="A22" s="45" t="s">
        <v>141</v>
      </c>
      <c r="B22" s="46"/>
      <c r="C22" s="33">
        <v>6606000000</v>
      </c>
      <c r="D22" s="46"/>
      <c r="E22" s="46"/>
      <c r="F22" s="46"/>
      <c r="G22" s="46"/>
      <c r="H22" s="146" t="e">
        <f t="shared" si="1"/>
        <v>#DIV/0!</v>
      </c>
    </row>
    <row r="23" spans="1:8" ht="17.25" hidden="1" customHeight="1" x14ac:dyDescent="0.2">
      <c r="A23" s="45" t="s">
        <v>142</v>
      </c>
      <c r="B23" s="46"/>
      <c r="C23" s="33">
        <v>6606000000</v>
      </c>
      <c r="D23" s="33">
        <v>6165800000</v>
      </c>
      <c r="E23" s="48">
        <v>1359439000</v>
      </c>
      <c r="F23" s="48">
        <v>1373524000</v>
      </c>
      <c r="G23" s="48">
        <v>282224666</v>
      </c>
      <c r="H23" s="146">
        <f t="shared" si="1"/>
        <v>0.20760377332120089</v>
      </c>
    </row>
    <row r="24" spans="1:8" ht="17.25" hidden="1" customHeight="1" x14ac:dyDescent="0.2">
      <c r="A24" s="45" t="s">
        <v>130</v>
      </c>
      <c r="B24" s="46"/>
      <c r="C24" s="33">
        <v>6606000000</v>
      </c>
      <c r="D24" s="33">
        <v>6165800000</v>
      </c>
      <c r="E24" s="48">
        <v>1409439000</v>
      </c>
      <c r="F24" s="48">
        <v>415671666</v>
      </c>
      <c r="G24" s="48">
        <v>415671666</v>
      </c>
      <c r="H24" s="146">
        <f t="shared" si="1"/>
        <v>0.29491994048695969</v>
      </c>
    </row>
    <row r="25" spans="1:8" ht="17.25" hidden="1" customHeight="1" x14ac:dyDescent="0.2">
      <c r="A25" s="45" t="s">
        <v>131</v>
      </c>
      <c r="B25" s="46"/>
      <c r="C25" s="33">
        <v>6606000000</v>
      </c>
      <c r="D25" s="33">
        <v>5897270000</v>
      </c>
      <c r="E25" s="48">
        <v>1359439000</v>
      </c>
      <c r="F25" s="48">
        <v>539427770</v>
      </c>
      <c r="G25" s="48">
        <v>539427770</v>
      </c>
      <c r="H25" s="146">
        <f t="shared" si="1"/>
        <v>0.39680174689706565</v>
      </c>
    </row>
    <row r="26" spans="1:8" ht="17.25" hidden="1" customHeight="1" x14ac:dyDescent="0.2">
      <c r="A26" s="45" t="s">
        <v>132</v>
      </c>
      <c r="B26" s="46"/>
      <c r="C26" s="33">
        <v>6606000000</v>
      </c>
      <c r="D26" s="33">
        <v>5829044845</v>
      </c>
      <c r="E26" s="48">
        <v>1359439000</v>
      </c>
      <c r="F26" s="48">
        <v>706861028</v>
      </c>
      <c r="G26" s="48">
        <v>706861028</v>
      </c>
      <c r="H26" s="146">
        <f t="shared" si="1"/>
        <v>0.51996524154449009</v>
      </c>
    </row>
    <row r="27" spans="1:8" ht="17.25" hidden="1" customHeight="1" x14ac:dyDescent="0.2">
      <c r="A27" s="45" t="s">
        <v>133</v>
      </c>
      <c r="B27" s="46"/>
      <c r="C27" s="33">
        <v>6606000000</v>
      </c>
      <c r="D27" s="33">
        <v>5829044845</v>
      </c>
      <c r="E27" s="48">
        <v>3345111000</v>
      </c>
      <c r="F27" s="48">
        <v>2820366298</v>
      </c>
      <c r="G27" s="48">
        <v>2820366298</v>
      </c>
      <c r="H27" s="146">
        <f>G27/E27</f>
        <v>0.84313085514950026</v>
      </c>
    </row>
    <row r="28" spans="1:8" ht="17.25" hidden="1" customHeight="1" x14ac:dyDescent="0.2">
      <c r="A28" s="45" t="s">
        <v>134</v>
      </c>
      <c r="B28" s="46"/>
      <c r="C28" s="212">
        <v>6606000000</v>
      </c>
      <c r="D28" s="48">
        <v>5829044845</v>
      </c>
      <c r="E28" s="48">
        <v>3345111000</v>
      </c>
      <c r="F28" s="48">
        <v>3345111000</v>
      </c>
      <c r="G28" s="48">
        <v>2971611968</v>
      </c>
      <c r="H28" s="146">
        <f t="shared" si="1"/>
        <v>0.88834480171211061</v>
      </c>
    </row>
    <row r="29" spans="1:8" ht="17.25" hidden="1" customHeight="1" thickBot="1" x14ac:dyDescent="0.25">
      <c r="A29" s="49" t="s">
        <v>135</v>
      </c>
      <c r="B29" s="50"/>
      <c r="C29" s="212">
        <v>6606000000</v>
      </c>
      <c r="D29" s="213">
        <v>3708860533</v>
      </c>
      <c r="E29" s="213">
        <v>3691392400</v>
      </c>
      <c r="F29" s="213">
        <v>3691392400</v>
      </c>
      <c r="G29" s="213">
        <v>3137206833.0997419</v>
      </c>
      <c r="H29" s="146">
        <f t="shared" si="1"/>
        <v>0.84987085986841771</v>
      </c>
    </row>
    <row r="30" spans="1:8" ht="17.25" hidden="1" customHeight="1" thickBot="1" x14ac:dyDescent="0.25"/>
    <row r="31" spans="1:8" ht="17.25" customHeight="1" x14ac:dyDescent="0.2">
      <c r="A31" s="718" t="s">
        <v>143</v>
      </c>
      <c r="B31" s="719"/>
      <c r="C31" s="719"/>
      <c r="D31" s="719"/>
      <c r="E31" s="719"/>
      <c r="F31" s="719"/>
      <c r="G31" s="719"/>
      <c r="H31" s="720"/>
    </row>
    <row r="32" spans="1:8" ht="30.95" customHeight="1" x14ac:dyDescent="0.2">
      <c r="A32" s="52" t="s">
        <v>62</v>
      </c>
      <c r="B32" s="337" t="s">
        <v>123</v>
      </c>
      <c r="C32" s="337" t="s">
        <v>124</v>
      </c>
      <c r="D32" s="337" t="s">
        <v>125</v>
      </c>
      <c r="E32" s="337" t="s">
        <v>126</v>
      </c>
      <c r="F32" s="337" t="s">
        <v>127</v>
      </c>
      <c r="G32" s="337" t="s">
        <v>128</v>
      </c>
      <c r="H32" s="338" t="s">
        <v>129</v>
      </c>
    </row>
    <row r="33" spans="1:8" ht="17.25" customHeight="1" x14ac:dyDescent="0.2">
      <c r="A33" s="45" t="s">
        <v>137</v>
      </c>
      <c r="B33" s="46"/>
      <c r="C33" s="48">
        <f>+INVERSIÓN!BF52</f>
        <v>6566291000</v>
      </c>
      <c r="D33" s="48">
        <f>+C33</f>
        <v>6566291000</v>
      </c>
      <c r="E33" s="48">
        <f>+INVERSIÓN!BG52</f>
        <v>2013884001</v>
      </c>
      <c r="F33" s="48">
        <f>+INVERSIÓN!BG52</f>
        <v>2013884001</v>
      </c>
      <c r="G33" s="48">
        <v>0</v>
      </c>
      <c r="H33" s="146">
        <f>G33/E33</f>
        <v>0</v>
      </c>
    </row>
    <row r="34" spans="1:8" ht="17.25" customHeight="1" x14ac:dyDescent="0.2">
      <c r="A34" s="45" t="s">
        <v>138</v>
      </c>
      <c r="B34" s="46"/>
      <c r="C34" s="48">
        <v>6566291100</v>
      </c>
      <c r="D34" s="48">
        <v>6566291100</v>
      </c>
      <c r="E34" s="48">
        <v>2013884101</v>
      </c>
      <c r="F34" s="48">
        <v>2013884101</v>
      </c>
      <c r="G34" s="48"/>
      <c r="H34" s="146">
        <f t="shared" ref="H34:H44" si="2">G34/E34</f>
        <v>0</v>
      </c>
    </row>
    <row r="35" spans="1:8" ht="17.25" customHeight="1" x14ac:dyDescent="0.2">
      <c r="A35" s="45" t="s">
        <v>139</v>
      </c>
      <c r="B35" s="46"/>
      <c r="C35" s="48">
        <v>6566291100</v>
      </c>
      <c r="D35" s="48">
        <v>6566291100</v>
      </c>
      <c r="E35" s="48">
        <v>2013884101</v>
      </c>
      <c r="F35" s="48">
        <v>2013884101</v>
      </c>
      <c r="G35" s="48">
        <v>148304367</v>
      </c>
      <c r="H35" s="146">
        <v>7.3640964207602133E-2</v>
      </c>
    </row>
    <row r="36" spans="1:8" ht="17.25" customHeight="1" x14ac:dyDescent="0.2">
      <c r="A36" s="45" t="s">
        <v>140</v>
      </c>
      <c r="B36" s="46"/>
      <c r="C36" s="48">
        <v>6566291100</v>
      </c>
      <c r="D36" s="48">
        <v>6566291100</v>
      </c>
      <c r="E36" s="48">
        <v>2013884101</v>
      </c>
      <c r="F36" s="48">
        <v>2013884101</v>
      </c>
      <c r="G36" s="48">
        <v>298728367</v>
      </c>
      <c r="H36" s="146">
        <f t="shared" si="2"/>
        <v>0.14833443833816731</v>
      </c>
    </row>
    <row r="37" spans="1:8" ht="17.25" customHeight="1" x14ac:dyDescent="0.2">
      <c r="A37" s="45" t="s">
        <v>141</v>
      </c>
      <c r="B37" s="46"/>
      <c r="C37" s="48">
        <v>6566291100</v>
      </c>
      <c r="D37" s="48">
        <v>6566291100</v>
      </c>
      <c r="E37" s="48">
        <f>+E36+INVERSIÓN!BP46</f>
        <v>2013884101</v>
      </c>
      <c r="F37" s="48">
        <f>+E37</f>
        <v>2013884101</v>
      </c>
      <c r="G37" s="48">
        <f>626315367-46638000</f>
        <v>579677367</v>
      </c>
      <c r="H37" s="146">
        <f t="shared" si="2"/>
        <v>0.28784048034946974</v>
      </c>
    </row>
    <row r="38" spans="1:8" ht="17.25" customHeight="1" x14ac:dyDescent="0.2">
      <c r="A38" s="45" t="s">
        <v>142</v>
      </c>
      <c r="B38" s="46"/>
      <c r="C38" s="48">
        <v>6566291100</v>
      </c>
      <c r="D38" s="48">
        <v>6566291100</v>
      </c>
      <c r="E38" s="48">
        <v>2028012533</v>
      </c>
      <c r="F38" s="48">
        <v>2028012533</v>
      </c>
      <c r="G38" s="48">
        <v>626315367</v>
      </c>
      <c r="H38" s="146">
        <f t="shared" si="2"/>
        <v>0.30883209882017038</v>
      </c>
    </row>
    <row r="39" spans="1:8" ht="17.25" customHeight="1" x14ac:dyDescent="0.2">
      <c r="A39" s="45" t="s">
        <v>130</v>
      </c>
      <c r="B39" s="46"/>
      <c r="C39" s="48">
        <v>6566291100</v>
      </c>
      <c r="D39" s="48">
        <v>6566291100</v>
      </c>
      <c r="E39" s="48">
        <v>2028012533</v>
      </c>
      <c r="F39" s="48">
        <v>2028012533</v>
      </c>
      <c r="G39" s="48">
        <v>883039834</v>
      </c>
      <c r="H39" s="146">
        <f t="shared" si="2"/>
        <v>0.43542129036734112</v>
      </c>
    </row>
    <row r="40" spans="1:8" ht="17.25" customHeight="1" x14ac:dyDescent="0.2">
      <c r="A40" s="45" t="s">
        <v>131</v>
      </c>
      <c r="B40" s="46"/>
      <c r="C40" s="48">
        <v>6566291100</v>
      </c>
      <c r="D40" s="48">
        <v>6566291100</v>
      </c>
      <c r="E40" s="48">
        <v>2161585445</v>
      </c>
      <c r="F40" s="48" t="e">
        <f>+#REF!</f>
        <v>#REF!</v>
      </c>
      <c r="G40" s="48" t="e">
        <f>+#REF!</f>
        <v>#REF!</v>
      </c>
      <c r="H40" s="146" t="e">
        <f t="shared" si="2"/>
        <v>#REF!</v>
      </c>
    </row>
    <row r="41" spans="1:8" ht="17.25" customHeight="1" x14ac:dyDescent="0.2">
      <c r="A41" s="45" t="s">
        <v>132</v>
      </c>
      <c r="B41" s="46"/>
      <c r="C41" s="48">
        <v>6566291100</v>
      </c>
      <c r="D41" s="48">
        <v>6566291100</v>
      </c>
      <c r="E41" s="48">
        <v>2185306145</v>
      </c>
      <c r="F41" s="48" t="e">
        <f>+#REF!</f>
        <v>#REF!</v>
      </c>
      <c r="G41" s="48">
        <v>1303835774</v>
      </c>
      <c r="H41" s="146">
        <f t="shared" si="2"/>
        <v>0.59663758187070859</v>
      </c>
    </row>
    <row r="42" spans="1:8" ht="17.25" customHeight="1" x14ac:dyDescent="0.2">
      <c r="A42" s="45" t="s">
        <v>133</v>
      </c>
      <c r="B42" s="46"/>
      <c r="C42" s="48">
        <v>6566291100</v>
      </c>
      <c r="D42" s="48">
        <v>6566291100</v>
      </c>
      <c r="E42" s="48">
        <v>2185306145</v>
      </c>
      <c r="F42" s="48" t="e">
        <f>+#REF!</f>
        <v>#REF!</v>
      </c>
      <c r="G42" s="258">
        <v>1303835774</v>
      </c>
      <c r="H42" s="146">
        <f t="shared" si="2"/>
        <v>0.59663758187070859</v>
      </c>
    </row>
    <row r="43" spans="1:8" ht="17.25" customHeight="1" x14ac:dyDescent="0.2">
      <c r="A43" s="45" t="s">
        <v>134</v>
      </c>
      <c r="B43" s="46"/>
      <c r="C43" s="48">
        <v>6566291100</v>
      </c>
      <c r="D43" s="48">
        <v>6566291100</v>
      </c>
      <c r="E43" s="48">
        <v>2201386478</v>
      </c>
      <c r="F43" s="48" t="e">
        <f>+#REF!</f>
        <v>#REF!</v>
      </c>
      <c r="G43" s="48" t="e">
        <f>+#REF!</f>
        <v>#REF!</v>
      </c>
      <c r="H43" s="146" t="e">
        <f t="shared" si="2"/>
        <v>#REF!</v>
      </c>
    </row>
    <row r="44" spans="1:8" ht="17.25" customHeight="1" thickBot="1" x14ac:dyDescent="0.25">
      <c r="A44" s="49" t="s">
        <v>135</v>
      </c>
      <c r="B44" s="50"/>
      <c r="C44" s="213">
        <v>6566291100</v>
      </c>
      <c r="D44" s="48" t="e">
        <f>+#REF!</f>
        <v>#REF!</v>
      </c>
      <c r="E44" s="213" t="e">
        <f>+#REF!</f>
        <v>#REF!</v>
      </c>
      <c r="F44" s="213" t="e">
        <f>+#REF!</f>
        <v>#REF!</v>
      </c>
      <c r="G44" s="213" t="e">
        <f>+#REF!</f>
        <v>#REF!</v>
      </c>
      <c r="H44" s="231" t="e">
        <f t="shared" si="2"/>
        <v>#REF!</v>
      </c>
    </row>
    <row r="45" spans="1:8" ht="17.25" hidden="1" customHeight="1" thickBot="1" x14ac:dyDescent="0.25"/>
    <row r="46" spans="1:8" ht="17.25" hidden="1" customHeight="1" x14ac:dyDescent="0.2">
      <c r="A46" s="715" t="s">
        <v>144</v>
      </c>
      <c r="B46" s="716"/>
      <c r="C46" s="716"/>
      <c r="D46" s="716"/>
      <c r="E46" s="716"/>
      <c r="F46" s="716"/>
      <c r="G46" s="716"/>
      <c r="H46" s="717"/>
    </row>
    <row r="47" spans="1:8" ht="17.25" hidden="1" customHeight="1" x14ac:dyDescent="0.2">
      <c r="A47" s="52" t="s">
        <v>63</v>
      </c>
      <c r="B47" s="53" t="s">
        <v>123</v>
      </c>
      <c r="C47" s="53" t="s">
        <v>124</v>
      </c>
      <c r="D47" s="53" t="s">
        <v>125</v>
      </c>
      <c r="E47" s="53" t="s">
        <v>126</v>
      </c>
      <c r="F47" s="53" t="s">
        <v>127</v>
      </c>
      <c r="G47" s="53" t="s">
        <v>128</v>
      </c>
      <c r="H47" s="54" t="s">
        <v>129</v>
      </c>
    </row>
    <row r="48" spans="1:8" ht="17.25" hidden="1" customHeight="1" x14ac:dyDescent="0.2">
      <c r="A48" s="45" t="s">
        <v>137</v>
      </c>
      <c r="B48" s="46"/>
      <c r="C48" s="46"/>
      <c r="D48" s="46"/>
      <c r="E48" s="46"/>
      <c r="F48" s="46"/>
      <c r="G48" s="46"/>
      <c r="H48" s="47" t="e">
        <f>G48/E48</f>
        <v>#DIV/0!</v>
      </c>
    </row>
    <row r="49" spans="1:8" ht="17.25" hidden="1" customHeight="1" x14ac:dyDescent="0.2">
      <c r="A49" s="45" t="s">
        <v>138</v>
      </c>
      <c r="B49" s="46"/>
      <c r="C49" s="46"/>
      <c r="D49" s="46"/>
      <c r="E49" s="46"/>
      <c r="F49" s="46"/>
      <c r="G49" s="46"/>
      <c r="H49" s="47" t="e">
        <f t="shared" ref="H49:H59" si="3">G49/E49</f>
        <v>#DIV/0!</v>
      </c>
    </row>
    <row r="50" spans="1:8" ht="17.25" hidden="1" customHeight="1" x14ac:dyDescent="0.2">
      <c r="A50" s="45" t="s">
        <v>139</v>
      </c>
      <c r="B50" s="46"/>
      <c r="C50" s="46"/>
      <c r="D50" s="46"/>
      <c r="E50" s="46"/>
      <c r="F50" s="46"/>
      <c r="G50" s="46"/>
      <c r="H50" s="47" t="e">
        <f t="shared" si="3"/>
        <v>#DIV/0!</v>
      </c>
    </row>
    <row r="51" spans="1:8" ht="17.25" hidden="1" customHeight="1" x14ac:dyDescent="0.2">
      <c r="A51" s="45" t="s">
        <v>140</v>
      </c>
      <c r="B51" s="46"/>
      <c r="C51" s="46"/>
      <c r="D51" s="46"/>
      <c r="E51" s="46"/>
      <c r="F51" s="46"/>
      <c r="G51" s="46"/>
      <c r="H51" s="47" t="e">
        <f t="shared" si="3"/>
        <v>#DIV/0!</v>
      </c>
    </row>
    <row r="52" spans="1:8" ht="17.25" hidden="1" customHeight="1" x14ac:dyDescent="0.2">
      <c r="A52" s="45" t="s">
        <v>141</v>
      </c>
      <c r="B52" s="46"/>
      <c r="C52" s="46"/>
      <c r="D52" s="46"/>
      <c r="E52" s="46"/>
      <c r="F52" s="46"/>
      <c r="G52" s="46"/>
      <c r="H52" s="47" t="e">
        <f t="shared" si="3"/>
        <v>#DIV/0!</v>
      </c>
    </row>
    <row r="53" spans="1:8" ht="17.25" hidden="1" customHeight="1" x14ac:dyDescent="0.2">
      <c r="A53" s="45" t="s">
        <v>142</v>
      </c>
      <c r="B53" s="46"/>
      <c r="C53" s="46"/>
      <c r="D53" s="46"/>
      <c r="E53" s="46"/>
      <c r="F53" s="46"/>
      <c r="G53" s="46"/>
      <c r="H53" s="47" t="e">
        <f t="shared" si="3"/>
        <v>#DIV/0!</v>
      </c>
    </row>
    <row r="54" spans="1:8" ht="17.25" hidden="1" customHeight="1" x14ac:dyDescent="0.2">
      <c r="A54" s="45" t="s">
        <v>130</v>
      </c>
      <c r="B54" s="46"/>
      <c r="C54" s="46"/>
      <c r="D54" s="46"/>
      <c r="E54" s="46"/>
      <c r="F54" s="46"/>
      <c r="G54" s="46"/>
      <c r="H54" s="47" t="e">
        <f t="shared" si="3"/>
        <v>#DIV/0!</v>
      </c>
    </row>
    <row r="55" spans="1:8" ht="17.25" hidden="1" customHeight="1" x14ac:dyDescent="0.2">
      <c r="A55" s="45" t="s">
        <v>131</v>
      </c>
      <c r="B55" s="46"/>
      <c r="C55" s="46"/>
      <c r="D55" s="46"/>
      <c r="E55" s="46"/>
      <c r="F55" s="46"/>
      <c r="G55" s="46"/>
      <c r="H55" s="47" t="e">
        <f t="shared" si="3"/>
        <v>#DIV/0!</v>
      </c>
    </row>
    <row r="56" spans="1:8" ht="17.25" hidden="1" customHeight="1" x14ac:dyDescent="0.2">
      <c r="A56" s="45" t="s">
        <v>132</v>
      </c>
      <c r="B56" s="46"/>
      <c r="C56" s="46"/>
      <c r="D56" s="46"/>
      <c r="E56" s="46"/>
      <c r="F56" s="46"/>
      <c r="G56" s="46"/>
      <c r="H56" s="47" t="e">
        <f t="shared" si="3"/>
        <v>#DIV/0!</v>
      </c>
    </row>
    <row r="57" spans="1:8" ht="17.25" hidden="1" customHeight="1" x14ac:dyDescent="0.2">
      <c r="A57" s="45" t="s">
        <v>133</v>
      </c>
      <c r="B57" s="46"/>
      <c r="C57" s="46"/>
      <c r="D57" s="46"/>
      <c r="E57" s="46"/>
      <c r="F57" s="46"/>
      <c r="G57" s="46"/>
      <c r="H57" s="47" t="e">
        <f t="shared" si="3"/>
        <v>#DIV/0!</v>
      </c>
    </row>
    <row r="58" spans="1:8" ht="17.25" hidden="1" customHeight="1" x14ac:dyDescent="0.2">
      <c r="A58" s="45" t="s">
        <v>134</v>
      </c>
      <c r="B58" s="46"/>
      <c r="C58" s="46"/>
      <c r="D58" s="46"/>
      <c r="E58" s="46"/>
      <c r="F58" s="46"/>
      <c r="G58" s="46"/>
      <c r="H58" s="47" t="e">
        <f t="shared" si="3"/>
        <v>#DIV/0!</v>
      </c>
    </row>
    <row r="59" spans="1:8" ht="17.25" hidden="1" customHeight="1" thickBot="1" x14ac:dyDescent="0.25">
      <c r="A59" s="49" t="s">
        <v>135</v>
      </c>
      <c r="B59" s="50"/>
      <c r="C59" s="50"/>
      <c r="D59" s="50"/>
      <c r="E59" s="50"/>
      <c r="F59" s="50"/>
      <c r="G59" s="50"/>
      <c r="H59" s="47" t="e">
        <f t="shared" si="3"/>
        <v>#DIV/0!</v>
      </c>
    </row>
    <row r="60" spans="1:8" ht="17.25" hidden="1" customHeight="1" thickBot="1" x14ac:dyDescent="0.25"/>
    <row r="61" spans="1:8" ht="17.25" hidden="1" customHeight="1" x14ac:dyDescent="0.2">
      <c r="A61" s="715" t="s">
        <v>145</v>
      </c>
      <c r="B61" s="716"/>
      <c r="C61" s="716"/>
      <c r="D61" s="716"/>
      <c r="E61" s="716"/>
      <c r="F61" s="716"/>
      <c r="G61" s="716"/>
      <c r="H61" s="717"/>
    </row>
    <row r="62" spans="1:8" ht="17.25" hidden="1" customHeight="1" x14ac:dyDescent="0.2">
      <c r="A62" s="52" t="s">
        <v>64</v>
      </c>
      <c r="B62" s="53" t="s">
        <v>123</v>
      </c>
      <c r="C62" s="53" t="s">
        <v>124</v>
      </c>
      <c r="D62" s="53" t="s">
        <v>125</v>
      </c>
      <c r="E62" s="53" t="s">
        <v>126</v>
      </c>
      <c r="F62" s="53" t="s">
        <v>127</v>
      </c>
      <c r="G62" s="53" t="s">
        <v>128</v>
      </c>
      <c r="H62" s="54" t="s">
        <v>129</v>
      </c>
    </row>
    <row r="63" spans="1:8" ht="17.25" hidden="1" customHeight="1" x14ac:dyDescent="0.2">
      <c r="A63" s="45" t="s">
        <v>137</v>
      </c>
      <c r="B63" s="46"/>
      <c r="C63" s="46"/>
      <c r="D63" s="46"/>
      <c r="E63" s="46"/>
      <c r="F63" s="46"/>
      <c r="G63" s="46"/>
      <c r="H63" s="47" t="e">
        <f>G63/E63</f>
        <v>#DIV/0!</v>
      </c>
    </row>
    <row r="64" spans="1:8" ht="17.25" hidden="1" customHeight="1" x14ac:dyDescent="0.2">
      <c r="A64" s="45" t="s">
        <v>138</v>
      </c>
      <c r="B64" s="46"/>
      <c r="C64" s="46"/>
      <c r="D64" s="46"/>
      <c r="E64" s="46"/>
      <c r="F64" s="46"/>
      <c r="G64" s="46"/>
      <c r="H64" s="47" t="e">
        <f t="shared" ref="H64:H74" si="4">G64/E64</f>
        <v>#DIV/0!</v>
      </c>
    </row>
    <row r="65" spans="1:14" ht="17.25" hidden="1" customHeight="1" x14ac:dyDescent="0.2">
      <c r="A65" s="45" t="s">
        <v>139</v>
      </c>
      <c r="B65" s="46"/>
      <c r="C65" s="46"/>
      <c r="D65" s="46"/>
      <c r="E65" s="46"/>
      <c r="F65" s="46"/>
      <c r="G65" s="46"/>
      <c r="H65" s="47" t="e">
        <f t="shared" si="4"/>
        <v>#DIV/0!</v>
      </c>
    </row>
    <row r="66" spans="1:14" ht="17.25" hidden="1" customHeight="1" x14ac:dyDescent="0.2">
      <c r="A66" s="45" t="s">
        <v>140</v>
      </c>
      <c r="B66" s="46"/>
      <c r="C66" s="46"/>
      <c r="D66" s="46"/>
      <c r="E66" s="46"/>
      <c r="F66" s="46"/>
      <c r="G66" s="46"/>
      <c r="H66" s="47" t="e">
        <f t="shared" si="4"/>
        <v>#DIV/0!</v>
      </c>
    </row>
    <row r="67" spans="1:14" ht="17.25" hidden="1" customHeight="1" x14ac:dyDescent="0.2">
      <c r="A67" s="45" t="s">
        <v>141</v>
      </c>
      <c r="B67" s="46"/>
      <c r="C67" s="46"/>
      <c r="D67" s="46"/>
      <c r="E67" s="46"/>
      <c r="F67" s="46"/>
      <c r="G67" s="46"/>
      <c r="H67" s="47" t="e">
        <f t="shared" si="4"/>
        <v>#DIV/0!</v>
      </c>
    </row>
    <row r="68" spans="1:14" ht="17.25" hidden="1" customHeight="1" x14ac:dyDescent="0.2">
      <c r="A68" s="45" t="s">
        <v>142</v>
      </c>
      <c r="B68" s="46"/>
      <c r="C68" s="46"/>
      <c r="D68" s="46"/>
      <c r="E68" s="46"/>
      <c r="F68" s="46"/>
      <c r="G68" s="46"/>
      <c r="H68" s="47" t="e">
        <f t="shared" si="4"/>
        <v>#DIV/0!</v>
      </c>
    </row>
    <row r="69" spans="1:14" ht="17.25" hidden="1" customHeight="1" x14ac:dyDescent="0.2">
      <c r="A69" s="45" t="s">
        <v>130</v>
      </c>
      <c r="B69" s="46"/>
      <c r="C69" s="46"/>
      <c r="D69" s="46"/>
      <c r="E69" s="46"/>
      <c r="F69" s="46"/>
      <c r="G69" s="46"/>
      <c r="H69" s="47" t="e">
        <f t="shared" si="4"/>
        <v>#DIV/0!</v>
      </c>
    </row>
    <row r="70" spans="1:14" ht="17.25" hidden="1" customHeight="1" x14ac:dyDescent="0.2">
      <c r="A70" s="45" t="s">
        <v>131</v>
      </c>
      <c r="B70" s="46"/>
      <c r="C70" s="46"/>
      <c r="D70" s="46"/>
      <c r="E70" s="46"/>
      <c r="F70" s="46"/>
      <c r="G70" s="46"/>
      <c r="H70" s="47" t="e">
        <f t="shared" si="4"/>
        <v>#DIV/0!</v>
      </c>
    </row>
    <row r="71" spans="1:14" ht="17.25" hidden="1" customHeight="1" x14ac:dyDescent="0.2">
      <c r="A71" s="45" t="s">
        <v>132</v>
      </c>
      <c r="B71" s="46"/>
      <c r="C71" s="46"/>
      <c r="D71" s="46"/>
      <c r="E71" s="46"/>
      <c r="F71" s="46"/>
      <c r="G71" s="46"/>
      <c r="H71" s="47" t="e">
        <f t="shared" si="4"/>
        <v>#DIV/0!</v>
      </c>
    </row>
    <row r="72" spans="1:14" ht="17.25" hidden="1" customHeight="1" x14ac:dyDescent="0.2">
      <c r="A72" s="45" t="s">
        <v>133</v>
      </c>
      <c r="B72" s="46"/>
      <c r="C72" s="46"/>
      <c r="D72" s="46"/>
      <c r="E72" s="46"/>
      <c r="F72" s="46"/>
      <c r="G72" s="46"/>
      <c r="H72" s="47" t="e">
        <f t="shared" si="4"/>
        <v>#DIV/0!</v>
      </c>
    </row>
    <row r="73" spans="1:14" ht="17.25" hidden="1" customHeight="1" x14ac:dyDescent="0.2">
      <c r="A73" s="45" t="s">
        <v>134</v>
      </c>
      <c r="B73" s="46"/>
      <c r="C73" s="46"/>
      <c r="D73" s="46"/>
      <c r="E73" s="46"/>
      <c r="F73" s="46"/>
      <c r="G73" s="46"/>
      <c r="H73" s="47" t="e">
        <f t="shared" si="4"/>
        <v>#DIV/0!</v>
      </c>
    </row>
    <row r="74" spans="1:14" ht="17.25" hidden="1" customHeight="1" thickBot="1" x14ac:dyDescent="0.25">
      <c r="A74" s="49" t="s">
        <v>135</v>
      </c>
      <c r="B74" s="50"/>
      <c r="C74" s="50"/>
      <c r="D74" s="50"/>
      <c r="E74" s="50"/>
      <c r="F74" s="50"/>
      <c r="G74" s="50"/>
      <c r="H74" s="47" t="e">
        <f t="shared" si="4"/>
        <v>#DIV/0!</v>
      </c>
    </row>
    <row r="75" spans="1:14" ht="17.25" customHeight="1" x14ac:dyDescent="0.2"/>
    <row r="76" spans="1:14" ht="23.25" hidden="1" customHeight="1" x14ac:dyDescent="0.2">
      <c r="A76" s="743" t="s">
        <v>146</v>
      </c>
      <c r="B76" s="744"/>
      <c r="C76" s="744"/>
      <c r="D76" s="744"/>
      <c r="E76" s="744"/>
      <c r="F76" s="744"/>
      <c r="G76" s="744"/>
      <c r="H76" s="744"/>
      <c r="I76" s="744"/>
      <c r="J76" s="744"/>
      <c r="K76" s="744"/>
      <c r="L76" s="744"/>
      <c r="M76" s="744"/>
      <c r="N76" s="745"/>
    </row>
    <row r="77" spans="1:14" ht="44.25" hidden="1" customHeight="1" thickBot="1" x14ac:dyDescent="0.25">
      <c r="A77" s="39" t="s">
        <v>49</v>
      </c>
      <c r="B77" s="40" t="s">
        <v>147</v>
      </c>
      <c r="C77" s="40" t="s">
        <v>148</v>
      </c>
      <c r="D77" s="40" t="s">
        <v>149</v>
      </c>
      <c r="E77" s="40" t="s">
        <v>150</v>
      </c>
      <c r="F77" s="40" t="s">
        <v>151</v>
      </c>
      <c r="G77" s="40" t="s">
        <v>152</v>
      </c>
      <c r="H77" s="40" t="s">
        <v>153</v>
      </c>
      <c r="I77" s="40" t="s">
        <v>154</v>
      </c>
      <c r="J77" s="55" t="s">
        <v>155</v>
      </c>
      <c r="K77" s="40" t="s">
        <v>156</v>
      </c>
      <c r="L77" s="40" t="s">
        <v>157</v>
      </c>
      <c r="M77" s="40" t="s">
        <v>158</v>
      </c>
      <c r="N77" s="41" t="s">
        <v>159</v>
      </c>
    </row>
    <row r="78" spans="1:14" ht="14.25" hidden="1" customHeight="1" x14ac:dyDescent="0.2">
      <c r="A78" s="56" t="s">
        <v>130</v>
      </c>
      <c r="B78" s="746" t="s">
        <v>308</v>
      </c>
      <c r="C78" s="750" t="s">
        <v>309</v>
      </c>
      <c r="D78" s="753" t="s">
        <v>209</v>
      </c>
      <c r="E78" s="753" t="s">
        <v>310</v>
      </c>
      <c r="F78" s="57"/>
      <c r="G78" s="57"/>
      <c r="H78" s="57"/>
      <c r="I78" s="57"/>
      <c r="J78" s="57" t="e">
        <f t="shared" ref="J78:J107" si="5">I78/H78</f>
        <v>#DIV/0!</v>
      </c>
      <c r="K78" s="57"/>
      <c r="L78" s="57"/>
      <c r="M78" s="57" t="e">
        <f t="shared" ref="M78:M107" si="6">L78/K78</f>
        <v>#DIV/0!</v>
      </c>
      <c r="N78" s="58"/>
    </row>
    <row r="79" spans="1:14" ht="15" hidden="1" customHeight="1" x14ac:dyDescent="0.2">
      <c r="A79" s="59" t="s">
        <v>131</v>
      </c>
      <c r="B79" s="747"/>
      <c r="C79" s="751"/>
      <c r="D79" s="754"/>
      <c r="E79" s="754"/>
      <c r="F79" s="60"/>
      <c r="G79" s="60"/>
      <c r="H79" s="60"/>
      <c r="I79" s="60"/>
      <c r="J79" s="60" t="e">
        <f t="shared" si="5"/>
        <v>#DIV/0!</v>
      </c>
      <c r="K79" s="60"/>
      <c r="L79" s="60"/>
      <c r="M79" s="60" t="e">
        <f t="shared" si="6"/>
        <v>#DIV/0!</v>
      </c>
      <c r="N79" s="61"/>
    </row>
    <row r="80" spans="1:14" ht="15" hidden="1" customHeight="1" x14ac:dyDescent="0.2">
      <c r="A80" s="59" t="s">
        <v>132</v>
      </c>
      <c r="B80" s="747"/>
      <c r="C80" s="751"/>
      <c r="D80" s="754"/>
      <c r="E80" s="754"/>
      <c r="F80" s="60"/>
      <c r="G80" s="60"/>
      <c r="H80" s="60"/>
      <c r="I80" s="60"/>
      <c r="J80" s="60" t="e">
        <f t="shared" si="5"/>
        <v>#DIV/0!</v>
      </c>
      <c r="K80" s="60"/>
      <c r="L80" s="60"/>
      <c r="M80" s="60" t="e">
        <f t="shared" si="6"/>
        <v>#DIV/0!</v>
      </c>
      <c r="N80" s="61"/>
    </row>
    <row r="81" spans="1:14" ht="127.7" hidden="1" customHeight="1" x14ac:dyDescent="0.25">
      <c r="A81" s="59" t="s">
        <v>133</v>
      </c>
      <c r="B81" s="747"/>
      <c r="C81" s="751"/>
      <c r="D81" s="754"/>
      <c r="E81" s="754"/>
      <c r="F81" s="60">
        <v>100</v>
      </c>
      <c r="G81" s="60">
        <v>5</v>
      </c>
      <c r="H81" s="60">
        <v>0.5</v>
      </c>
      <c r="I81" s="62">
        <v>0.2</v>
      </c>
      <c r="J81" s="60">
        <f t="shared" si="5"/>
        <v>0.4</v>
      </c>
      <c r="K81" s="60">
        <v>0</v>
      </c>
      <c r="L81" s="60">
        <v>0</v>
      </c>
      <c r="M81" s="60" t="e">
        <f t="shared" si="6"/>
        <v>#DIV/0!</v>
      </c>
      <c r="N81" s="63" t="s">
        <v>311</v>
      </c>
    </row>
    <row r="82" spans="1:14" ht="15" hidden="1" customHeight="1" x14ac:dyDescent="0.2">
      <c r="A82" s="59" t="s">
        <v>134</v>
      </c>
      <c r="B82" s="747"/>
      <c r="C82" s="751"/>
      <c r="D82" s="754"/>
      <c r="E82" s="754"/>
      <c r="F82" s="60"/>
      <c r="G82" s="60"/>
      <c r="H82" s="60"/>
      <c r="I82" s="60"/>
      <c r="J82" s="60" t="e">
        <f t="shared" si="5"/>
        <v>#DIV/0!</v>
      </c>
      <c r="K82" s="60"/>
      <c r="L82" s="60"/>
      <c r="M82" s="60" t="e">
        <f t="shared" si="6"/>
        <v>#DIV/0!</v>
      </c>
      <c r="N82" s="61"/>
    </row>
    <row r="83" spans="1:14" ht="15" hidden="1" customHeight="1" thickBot="1" x14ac:dyDescent="0.25">
      <c r="A83" s="64" t="s">
        <v>135</v>
      </c>
      <c r="B83" s="747"/>
      <c r="C83" s="752"/>
      <c r="D83" s="755"/>
      <c r="E83" s="755"/>
      <c r="F83" s="65"/>
      <c r="G83" s="65"/>
      <c r="H83" s="65"/>
      <c r="I83" s="65"/>
      <c r="J83" s="65" t="e">
        <f t="shared" si="5"/>
        <v>#DIV/0!</v>
      </c>
      <c r="K83" s="65"/>
      <c r="L83" s="65"/>
      <c r="M83" s="65" t="e">
        <f t="shared" si="6"/>
        <v>#DIV/0!</v>
      </c>
      <c r="N83" s="66"/>
    </row>
    <row r="84" spans="1:14" ht="15" hidden="1" customHeight="1" thickBot="1" x14ac:dyDescent="0.25">
      <c r="A84" s="67" t="s">
        <v>130</v>
      </c>
      <c r="B84" s="748"/>
      <c r="C84" s="756" t="s">
        <v>312</v>
      </c>
      <c r="D84" s="754" t="s">
        <v>313</v>
      </c>
      <c r="E84" s="754" t="s">
        <v>310</v>
      </c>
      <c r="F84" s="68"/>
      <c r="G84" s="68"/>
      <c r="H84" s="68"/>
      <c r="I84" s="68"/>
      <c r="J84" s="69" t="e">
        <f t="shared" si="5"/>
        <v>#DIV/0!</v>
      </c>
      <c r="K84" s="68"/>
      <c r="L84" s="68"/>
      <c r="M84" s="68" t="e">
        <f t="shared" si="6"/>
        <v>#DIV/0!</v>
      </c>
      <c r="N84" s="70"/>
    </row>
    <row r="85" spans="1:14" ht="15" hidden="1" customHeight="1" x14ac:dyDescent="0.2">
      <c r="A85" s="71" t="s">
        <v>131</v>
      </c>
      <c r="B85" s="748"/>
      <c r="C85" s="756"/>
      <c r="D85" s="754"/>
      <c r="E85" s="754"/>
      <c r="F85" s="60"/>
      <c r="G85" s="60"/>
      <c r="H85" s="60"/>
      <c r="I85" s="60"/>
      <c r="J85" s="60" t="e">
        <f t="shared" si="5"/>
        <v>#DIV/0!</v>
      </c>
      <c r="K85" s="60"/>
      <c r="L85" s="60"/>
      <c r="M85" s="60" t="e">
        <f t="shared" si="6"/>
        <v>#DIV/0!</v>
      </c>
      <c r="N85" s="61"/>
    </row>
    <row r="86" spans="1:14" ht="15" hidden="1" customHeight="1" x14ac:dyDescent="0.2">
      <c r="A86" s="71" t="s">
        <v>132</v>
      </c>
      <c r="B86" s="748"/>
      <c r="C86" s="756"/>
      <c r="D86" s="754"/>
      <c r="E86" s="754"/>
      <c r="F86" s="60"/>
      <c r="G86" s="60"/>
      <c r="H86" s="60"/>
      <c r="I86" s="60"/>
      <c r="J86" s="60" t="e">
        <f t="shared" si="5"/>
        <v>#DIV/0!</v>
      </c>
      <c r="K86" s="60"/>
      <c r="L86" s="60"/>
      <c r="M86" s="60" t="e">
        <f t="shared" si="6"/>
        <v>#DIV/0!</v>
      </c>
      <c r="N86" s="61"/>
    </row>
    <row r="87" spans="1:14" ht="71.25" hidden="1" customHeight="1" x14ac:dyDescent="0.25">
      <c r="A87" s="71" t="s">
        <v>133</v>
      </c>
      <c r="B87" s="748"/>
      <c r="C87" s="756"/>
      <c r="D87" s="754"/>
      <c r="E87" s="754"/>
      <c r="F87" s="60">
        <v>100</v>
      </c>
      <c r="G87" s="60">
        <v>1000</v>
      </c>
      <c r="H87" s="60">
        <v>10</v>
      </c>
      <c r="I87" s="72">
        <v>0</v>
      </c>
      <c r="J87" s="60" t="e">
        <f>#REF!/#REF!</f>
        <v>#REF!</v>
      </c>
      <c r="K87" s="60">
        <v>0</v>
      </c>
      <c r="L87" s="60">
        <v>0</v>
      </c>
      <c r="M87" s="60" t="e">
        <f t="shared" si="6"/>
        <v>#DIV/0!</v>
      </c>
      <c r="N87" s="61" t="s">
        <v>314</v>
      </c>
    </row>
    <row r="88" spans="1:14" ht="15" hidden="1" customHeight="1" x14ac:dyDescent="0.2">
      <c r="A88" s="71" t="s">
        <v>134</v>
      </c>
      <c r="B88" s="748"/>
      <c r="C88" s="756"/>
      <c r="D88" s="754"/>
      <c r="E88" s="754"/>
      <c r="F88" s="60"/>
      <c r="G88" s="60"/>
      <c r="H88" s="60"/>
      <c r="I88" s="60"/>
      <c r="J88" s="60" t="e">
        <f t="shared" si="5"/>
        <v>#DIV/0!</v>
      </c>
      <c r="K88" s="60"/>
      <c r="L88" s="60"/>
      <c r="M88" s="60" t="e">
        <f t="shared" si="6"/>
        <v>#DIV/0!</v>
      </c>
      <c r="N88" s="61"/>
    </row>
    <row r="89" spans="1:14" ht="15" hidden="1" customHeight="1" thickBot="1" x14ac:dyDescent="0.25">
      <c r="A89" s="73" t="s">
        <v>135</v>
      </c>
      <c r="B89" s="748"/>
      <c r="C89" s="757"/>
      <c r="D89" s="755"/>
      <c r="E89" s="755"/>
      <c r="F89" s="65"/>
      <c r="G89" s="65"/>
      <c r="H89" s="65"/>
      <c r="I89" s="65"/>
      <c r="J89" s="65" t="e">
        <f t="shared" si="5"/>
        <v>#DIV/0!</v>
      </c>
      <c r="K89" s="65"/>
      <c r="L89" s="65"/>
      <c r="M89" s="65" t="e">
        <f t="shared" si="6"/>
        <v>#DIV/0!</v>
      </c>
      <c r="N89" s="66"/>
    </row>
    <row r="90" spans="1:14" s="77" customFormat="1" ht="15" hidden="1" customHeight="1" x14ac:dyDescent="0.2">
      <c r="A90" s="74" t="s">
        <v>130</v>
      </c>
      <c r="B90" s="748"/>
      <c r="C90" s="758" t="s">
        <v>315</v>
      </c>
      <c r="D90" s="753" t="s">
        <v>316</v>
      </c>
      <c r="E90" s="753" t="s">
        <v>310</v>
      </c>
      <c r="F90" s="75"/>
      <c r="G90" s="75"/>
      <c r="H90" s="75"/>
      <c r="I90" s="75"/>
      <c r="J90" s="75" t="e">
        <f t="shared" si="5"/>
        <v>#DIV/0!</v>
      </c>
      <c r="K90" s="75"/>
      <c r="L90" s="75"/>
      <c r="M90" s="75" t="e">
        <f t="shared" si="6"/>
        <v>#DIV/0!</v>
      </c>
      <c r="N90" s="76"/>
    </row>
    <row r="91" spans="1:14" ht="15" hidden="1" customHeight="1" x14ac:dyDescent="0.2">
      <c r="A91" s="71" t="s">
        <v>131</v>
      </c>
      <c r="B91" s="748"/>
      <c r="C91" s="756"/>
      <c r="D91" s="754"/>
      <c r="E91" s="754"/>
      <c r="F91" s="60"/>
      <c r="G91" s="60"/>
      <c r="H91" s="60"/>
      <c r="I91" s="60"/>
      <c r="J91" s="60" t="e">
        <f t="shared" si="5"/>
        <v>#DIV/0!</v>
      </c>
      <c r="K91" s="60"/>
      <c r="L91" s="60"/>
      <c r="M91" s="60" t="e">
        <f t="shared" si="6"/>
        <v>#DIV/0!</v>
      </c>
      <c r="N91" s="61"/>
    </row>
    <row r="92" spans="1:14" ht="15" hidden="1" customHeight="1" x14ac:dyDescent="0.2">
      <c r="A92" s="71" t="s">
        <v>132</v>
      </c>
      <c r="B92" s="748"/>
      <c r="C92" s="756"/>
      <c r="D92" s="754"/>
      <c r="E92" s="754"/>
      <c r="F92" s="60"/>
      <c r="G92" s="60"/>
      <c r="H92" s="60"/>
      <c r="I92" s="60"/>
      <c r="J92" s="60" t="e">
        <f t="shared" si="5"/>
        <v>#DIV/0!</v>
      </c>
      <c r="K92" s="60"/>
      <c r="L92" s="60"/>
      <c r="M92" s="60" t="e">
        <f t="shared" si="6"/>
        <v>#DIV/0!</v>
      </c>
      <c r="N92" s="61"/>
    </row>
    <row r="93" spans="1:14" ht="15" hidden="1" customHeight="1" x14ac:dyDescent="0.25">
      <c r="A93" s="71" t="s">
        <v>133</v>
      </c>
      <c r="B93" s="748"/>
      <c r="C93" s="756"/>
      <c r="D93" s="754"/>
      <c r="E93" s="754"/>
      <c r="F93" s="60">
        <v>100</v>
      </c>
      <c r="G93" s="60">
        <v>500</v>
      </c>
      <c r="H93" s="60"/>
      <c r="I93" s="72"/>
      <c r="J93" s="60" t="e">
        <f t="shared" si="5"/>
        <v>#DIV/0!</v>
      </c>
      <c r="K93" s="60"/>
      <c r="L93" s="60"/>
      <c r="M93" s="60" t="e">
        <f t="shared" si="6"/>
        <v>#DIV/0!</v>
      </c>
      <c r="N93" s="61"/>
    </row>
    <row r="94" spans="1:14" ht="15" hidden="1" customHeight="1" x14ac:dyDescent="0.2">
      <c r="A94" s="71" t="s">
        <v>134</v>
      </c>
      <c r="B94" s="748"/>
      <c r="C94" s="756"/>
      <c r="D94" s="754"/>
      <c r="E94" s="754"/>
      <c r="F94" s="60"/>
      <c r="G94" s="60"/>
      <c r="H94" s="60"/>
      <c r="I94" s="60"/>
      <c r="J94" s="60" t="e">
        <f t="shared" si="5"/>
        <v>#DIV/0!</v>
      </c>
      <c r="K94" s="60"/>
      <c r="L94" s="60"/>
      <c r="M94" s="60" t="e">
        <f t="shared" si="6"/>
        <v>#DIV/0!</v>
      </c>
      <c r="N94" s="61"/>
    </row>
    <row r="95" spans="1:14" ht="15" hidden="1" customHeight="1" thickBot="1" x14ac:dyDescent="0.25">
      <c r="A95" s="73" t="s">
        <v>135</v>
      </c>
      <c r="B95" s="749"/>
      <c r="C95" s="757"/>
      <c r="D95" s="755"/>
      <c r="E95" s="755"/>
      <c r="F95" s="65"/>
      <c r="G95" s="65"/>
      <c r="H95" s="65"/>
      <c r="I95" s="65"/>
      <c r="J95" s="65" t="e">
        <f t="shared" si="5"/>
        <v>#DIV/0!</v>
      </c>
      <c r="K95" s="65"/>
      <c r="L95" s="65"/>
      <c r="M95" s="65" t="e">
        <f t="shared" si="6"/>
        <v>#DIV/0!</v>
      </c>
      <c r="N95" s="66"/>
    </row>
    <row r="96" spans="1:14" hidden="1" x14ac:dyDescent="0.2">
      <c r="A96" s="71" t="s">
        <v>130</v>
      </c>
      <c r="B96" s="759" t="s">
        <v>317</v>
      </c>
      <c r="C96" s="761" t="s">
        <v>318</v>
      </c>
      <c r="D96" s="764" t="s">
        <v>310</v>
      </c>
      <c r="E96" s="764">
        <v>100</v>
      </c>
      <c r="F96" s="60"/>
      <c r="G96" s="60"/>
      <c r="H96" s="60"/>
      <c r="I96" s="60"/>
      <c r="J96" s="60" t="e">
        <f t="shared" si="5"/>
        <v>#DIV/0!</v>
      </c>
      <c r="K96" s="60"/>
      <c r="L96" s="60"/>
      <c r="M96" s="60" t="e">
        <f t="shared" si="6"/>
        <v>#DIV/0!</v>
      </c>
      <c r="N96" s="61"/>
    </row>
    <row r="97" spans="1:15" hidden="1" x14ac:dyDescent="0.2">
      <c r="A97" s="71" t="s">
        <v>131</v>
      </c>
      <c r="B97" s="708"/>
      <c r="C97" s="762"/>
      <c r="D97" s="754"/>
      <c r="E97" s="754"/>
      <c r="F97" s="60"/>
      <c r="G97" s="60"/>
      <c r="H97" s="60"/>
      <c r="I97" s="60"/>
      <c r="J97" s="60" t="e">
        <f t="shared" si="5"/>
        <v>#DIV/0!</v>
      </c>
      <c r="K97" s="60"/>
      <c r="L97" s="60"/>
      <c r="M97" s="60" t="e">
        <f t="shared" si="6"/>
        <v>#DIV/0!</v>
      </c>
      <c r="N97" s="61"/>
    </row>
    <row r="98" spans="1:15" hidden="1" x14ac:dyDescent="0.2">
      <c r="A98" s="71" t="s">
        <v>132</v>
      </c>
      <c r="B98" s="708"/>
      <c r="C98" s="762"/>
      <c r="D98" s="754"/>
      <c r="E98" s="754"/>
      <c r="F98" s="60"/>
      <c r="G98" s="60"/>
      <c r="H98" s="60"/>
      <c r="I98" s="60"/>
      <c r="J98" s="60" t="e">
        <f t="shared" si="5"/>
        <v>#DIV/0!</v>
      </c>
      <c r="K98" s="60"/>
      <c r="L98" s="60"/>
      <c r="M98" s="60" t="e">
        <f t="shared" si="6"/>
        <v>#DIV/0!</v>
      </c>
      <c r="N98" s="61"/>
    </row>
    <row r="99" spans="1:15" ht="42.75" hidden="1" x14ac:dyDescent="0.2">
      <c r="A99" s="71" t="s">
        <v>133</v>
      </c>
      <c r="B99" s="708"/>
      <c r="C99" s="762"/>
      <c r="D99" s="754"/>
      <c r="E99" s="754"/>
      <c r="F99" s="60">
        <v>1</v>
      </c>
      <c r="G99" s="60">
        <v>0</v>
      </c>
      <c r="H99" s="60">
        <v>0.5</v>
      </c>
      <c r="I99" s="60">
        <v>2.5000000000000001E-3</v>
      </c>
      <c r="J99" s="60">
        <f t="shared" si="5"/>
        <v>5.0000000000000001E-3</v>
      </c>
      <c r="K99" s="60">
        <v>0</v>
      </c>
      <c r="L99" s="60">
        <v>0</v>
      </c>
      <c r="M99" s="60" t="e">
        <f t="shared" si="6"/>
        <v>#DIV/0!</v>
      </c>
      <c r="N99" s="61" t="s">
        <v>319</v>
      </c>
    </row>
    <row r="100" spans="1:15" hidden="1" x14ac:dyDescent="0.2">
      <c r="A100" s="71" t="s">
        <v>134</v>
      </c>
      <c r="B100" s="708"/>
      <c r="C100" s="762"/>
      <c r="D100" s="754"/>
      <c r="E100" s="754"/>
      <c r="F100" s="60"/>
      <c r="G100" s="60"/>
      <c r="H100" s="60"/>
      <c r="I100" s="60"/>
      <c r="J100" s="60" t="e">
        <f t="shared" si="5"/>
        <v>#DIV/0!</v>
      </c>
      <c r="K100" s="60"/>
      <c r="L100" s="60"/>
      <c r="M100" s="60" t="e">
        <f t="shared" si="6"/>
        <v>#DIV/0!</v>
      </c>
      <c r="N100" s="61"/>
    </row>
    <row r="101" spans="1:15" ht="15" hidden="1" thickBot="1" x14ac:dyDescent="0.25">
      <c r="A101" s="73" t="s">
        <v>135</v>
      </c>
      <c r="B101" s="708"/>
      <c r="C101" s="763"/>
      <c r="D101" s="755"/>
      <c r="E101" s="755"/>
      <c r="F101" s="65"/>
      <c r="G101" s="65"/>
      <c r="H101" s="65"/>
      <c r="I101" s="65"/>
      <c r="J101" s="65" t="e">
        <f t="shared" si="5"/>
        <v>#DIV/0!</v>
      </c>
      <c r="K101" s="65"/>
      <c r="L101" s="65"/>
      <c r="M101" s="65" t="e">
        <f t="shared" si="6"/>
        <v>#DIV/0!</v>
      </c>
      <c r="N101" s="66"/>
    </row>
    <row r="102" spans="1:15" hidden="1" x14ac:dyDescent="0.2">
      <c r="A102" s="71" t="s">
        <v>130</v>
      </c>
      <c r="B102" s="708"/>
      <c r="C102" s="761"/>
      <c r="D102" s="60"/>
      <c r="E102" s="60"/>
      <c r="F102" s="60"/>
      <c r="G102" s="60"/>
      <c r="H102" s="60"/>
      <c r="I102" s="60"/>
      <c r="J102" s="60" t="e">
        <f t="shared" si="5"/>
        <v>#DIV/0!</v>
      </c>
      <c r="K102" s="60"/>
      <c r="L102" s="60"/>
      <c r="M102" s="60" t="e">
        <f t="shared" si="6"/>
        <v>#DIV/0!</v>
      </c>
      <c r="N102" s="61"/>
    </row>
    <row r="103" spans="1:15" hidden="1" x14ac:dyDescent="0.2">
      <c r="A103" s="71" t="s">
        <v>131</v>
      </c>
      <c r="B103" s="708"/>
      <c r="C103" s="762"/>
      <c r="D103" s="60"/>
      <c r="E103" s="60"/>
      <c r="F103" s="60"/>
      <c r="G103" s="60"/>
      <c r="H103" s="60"/>
      <c r="I103" s="60"/>
      <c r="J103" s="60" t="e">
        <f t="shared" si="5"/>
        <v>#DIV/0!</v>
      </c>
      <c r="K103" s="60"/>
      <c r="L103" s="60"/>
      <c r="M103" s="60" t="e">
        <f t="shared" si="6"/>
        <v>#DIV/0!</v>
      </c>
      <c r="N103" s="61"/>
    </row>
    <row r="104" spans="1:15" hidden="1" x14ac:dyDescent="0.2">
      <c r="A104" s="71" t="s">
        <v>132</v>
      </c>
      <c r="B104" s="708"/>
      <c r="C104" s="762"/>
      <c r="D104" s="60"/>
      <c r="E104" s="60"/>
      <c r="F104" s="60"/>
      <c r="G104" s="60"/>
      <c r="H104" s="60"/>
      <c r="I104" s="60"/>
      <c r="J104" s="60" t="e">
        <f t="shared" si="5"/>
        <v>#DIV/0!</v>
      </c>
      <c r="K104" s="60"/>
      <c r="L104" s="60"/>
      <c r="M104" s="60" t="e">
        <f t="shared" si="6"/>
        <v>#DIV/0!</v>
      </c>
      <c r="N104" s="61"/>
    </row>
    <row r="105" spans="1:15" hidden="1" x14ac:dyDescent="0.2">
      <c r="A105" s="71" t="s">
        <v>133</v>
      </c>
      <c r="B105" s="708"/>
      <c r="C105" s="762"/>
      <c r="D105" s="60"/>
      <c r="E105" s="60"/>
      <c r="F105" s="60"/>
      <c r="G105" s="60"/>
      <c r="H105" s="60"/>
      <c r="I105" s="60"/>
      <c r="J105" s="60" t="e">
        <f t="shared" si="5"/>
        <v>#DIV/0!</v>
      </c>
      <c r="K105" s="60"/>
      <c r="L105" s="60"/>
      <c r="M105" s="60" t="e">
        <f t="shared" si="6"/>
        <v>#DIV/0!</v>
      </c>
      <c r="N105" s="61"/>
    </row>
    <row r="106" spans="1:15" hidden="1" x14ac:dyDescent="0.2">
      <c r="A106" s="71" t="s">
        <v>134</v>
      </c>
      <c r="B106" s="708"/>
      <c r="C106" s="762"/>
      <c r="D106" s="60"/>
      <c r="E106" s="60"/>
      <c r="F106" s="60"/>
      <c r="G106" s="60"/>
      <c r="H106" s="60"/>
      <c r="I106" s="60"/>
      <c r="J106" s="60" t="e">
        <f t="shared" si="5"/>
        <v>#DIV/0!</v>
      </c>
      <c r="K106" s="60"/>
      <c r="L106" s="60"/>
      <c r="M106" s="60" t="e">
        <f t="shared" si="6"/>
        <v>#DIV/0!</v>
      </c>
      <c r="N106" s="61"/>
    </row>
    <row r="107" spans="1:15" ht="15" hidden="1" thickBot="1" x14ac:dyDescent="0.25">
      <c r="A107" s="73" t="s">
        <v>135</v>
      </c>
      <c r="B107" s="760"/>
      <c r="C107" s="763"/>
      <c r="D107" s="65"/>
      <c r="E107" s="65"/>
      <c r="F107" s="65"/>
      <c r="G107" s="65"/>
      <c r="H107" s="65"/>
      <c r="I107" s="65"/>
      <c r="J107" s="65" t="e">
        <f t="shared" si="5"/>
        <v>#DIV/0!</v>
      </c>
      <c r="K107" s="65"/>
      <c r="L107" s="65"/>
      <c r="M107" s="65" t="e">
        <f t="shared" si="6"/>
        <v>#DIV/0!</v>
      </c>
      <c r="N107" s="66"/>
    </row>
    <row r="108" spans="1:15" ht="23.25" hidden="1" customHeight="1" x14ac:dyDescent="0.2">
      <c r="A108" s="743" t="s">
        <v>213</v>
      </c>
      <c r="B108" s="744"/>
      <c r="C108" s="744"/>
      <c r="D108" s="744"/>
      <c r="E108" s="744"/>
      <c r="F108" s="744"/>
      <c r="G108" s="744"/>
      <c r="H108" s="744"/>
      <c r="I108" s="744"/>
      <c r="J108" s="744"/>
      <c r="K108" s="744"/>
      <c r="L108" s="744"/>
      <c r="M108" s="744"/>
      <c r="N108" s="745"/>
    </row>
    <row r="109" spans="1:15" ht="44.25" hidden="1" customHeight="1" thickBot="1" x14ac:dyDescent="0.25">
      <c r="A109" s="39">
        <v>2021</v>
      </c>
      <c r="B109" s="40" t="s">
        <v>147</v>
      </c>
      <c r="C109" s="40" t="s">
        <v>148</v>
      </c>
      <c r="D109" s="40" t="s">
        <v>149</v>
      </c>
      <c r="E109" s="40" t="s">
        <v>150</v>
      </c>
      <c r="F109" s="40" t="s">
        <v>160</v>
      </c>
      <c r="G109" s="40" t="s">
        <v>152</v>
      </c>
      <c r="H109" s="40" t="s">
        <v>161</v>
      </c>
      <c r="I109" s="40" t="s">
        <v>162</v>
      </c>
      <c r="J109" s="55" t="s">
        <v>163</v>
      </c>
      <c r="K109" s="40" t="s">
        <v>156</v>
      </c>
      <c r="L109" s="40" t="s">
        <v>157</v>
      </c>
      <c r="M109" s="40" t="s">
        <v>158</v>
      </c>
      <c r="N109" s="41" t="s">
        <v>159</v>
      </c>
    </row>
    <row r="110" spans="1:15" ht="14.25" hidden="1" customHeight="1" x14ac:dyDescent="0.2">
      <c r="A110" s="60" t="s">
        <v>137</v>
      </c>
      <c r="B110" s="764" t="s">
        <v>308</v>
      </c>
      <c r="C110" s="710" t="s">
        <v>309</v>
      </c>
      <c r="D110" s="710" t="s">
        <v>209</v>
      </c>
      <c r="E110" s="710" t="s">
        <v>310</v>
      </c>
      <c r="F110" s="703">
        <v>100</v>
      </c>
      <c r="G110" s="704">
        <v>5</v>
      </c>
      <c r="H110" s="112">
        <v>2.5</v>
      </c>
      <c r="I110" s="112">
        <v>0</v>
      </c>
      <c r="J110" s="113">
        <f t="shared" ref="J110:J169" si="7">I110/H110</f>
        <v>0</v>
      </c>
      <c r="K110" s="57"/>
      <c r="L110" s="57"/>
      <c r="M110" s="57" t="e">
        <f t="shared" ref="M110:M169" si="8">L110/K110</f>
        <v>#DIV/0!</v>
      </c>
      <c r="N110" s="117" t="s">
        <v>340</v>
      </c>
      <c r="O110" s="38" t="s">
        <v>383</v>
      </c>
    </row>
    <row r="111" spans="1:15" hidden="1" x14ac:dyDescent="0.2">
      <c r="A111" s="60" t="s">
        <v>138</v>
      </c>
      <c r="B111" s="754"/>
      <c r="C111" s="710"/>
      <c r="D111" s="710"/>
      <c r="E111" s="710"/>
      <c r="F111" s="703"/>
      <c r="G111" s="705"/>
      <c r="H111" s="104">
        <v>2.5</v>
      </c>
      <c r="I111" s="104">
        <v>0</v>
      </c>
      <c r="J111" s="114">
        <f t="shared" si="7"/>
        <v>0</v>
      </c>
      <c r="K111" s="60"/>
      <c r="L111" s="60"/>
      <c r="M111" s="60" t="e">
        <f t="shared" si="8"/>
        <v>#DIV/0!</v>
      </c>
      <c r="N111" s="117" t="s">
        <v>341</v>
      </c>
      <c r="O111" s="38" t="s">
        <v>384</v>
      </c>
    </row>
    <row r="112" spans="1:15" hidden="1" x14ac:dyDescent="0.2">
      <c r="A112" s="60" t="s">
        <v>139</v>
      </c>
      <c r="B112" s="754"/>
      <c r="C112" s="710"/>
      <c r="D112" s="710"/>
      <c r="E112" s="710"/>
      <c r="F112" s="703"/>
      <c r="G112" s="705"/>
      <c r="H112" s="104">
        <v>2.5</v>
      </c>
      <c r="I112" s="104">
        <v>0.2</v>
      </c>
      <c r="J112" s="114">
        <f t="shared" si="7"/>
        <v>0.08</v>
      </c>
      <c r="K112" s="60"/>
      <c r="L112" s="60"/>
      <c r="M112" s="60" t="e">
        <f t="shared" si="8"/>
        <v>#DIV/0!</v>
      </c>
      <c r="N112" s="117" t="s">
        <v>342</v>
      </c>
      <c r="O112" s="38" t="s">
        <v>383</v>
      </c>
    </row>
    <row r="113" spans="1:15" hidden="1" x14ac:dyDescent="0.2">
      <c r="A113" s="60" t="s">
        <v>140</v>
      </c>
      <c r="B113" s="754"/>
      <c r="C113" s="710"/>
      <c r="D113" s="710"/>
      <c r="E113" s="710"/>
      <c r="F113" s="703"/>
      <c r="G113" s="705"/>
      <c r="H113" s="104">
        <v>2.5</v>
      </c>
      <c r="I113" s="104">
        <v>0.5</v>
      </c>
      <c r="J113" s="114">
        <f t="shared" si="7"/>
        <v>0.2</v>
      </c>
      <c r="K113" s="60"/>
      <c r="L113" s="60"/>
      <c r="M113" s="60" t="e">
        <f t="shared" si="8"/>
        <v>#DIV/0!</v>
      </c>
      <c r="N113" s="117" t="s">
        <v>343</v>
      </c>
      <c r="O113" s="38" t="s">
        <v>383</v>
      </c>
    </row>
    <row r="114" spans="1:15" hidden="1" x14ac:dyDescent="0.2">
      <c r="A114" s="60" t="s">
        <v>141</v>
      </c>
      <c r="B114" s="754"/>
      <c r="C114" s="710"/>
      <c r="D114" s="710"/>
      <c r="E114" s="710"/>
      <c r="F114" s="703"/>
      <c r="G114" s="705"/>
      <c r="H114" s="104">
        <v>2.5</v>
      </c>
      <c r="I114" s="104">
        <v>0.75</v>
      </c>
      <c r="J114" s="114">
        <f t="shared" si="7"/>
        <v>0.3</v>
      </c>
      <c r="K114" s="60"/>
      <c r="L114" s="60"/>
      <c r="M114" s="60" t="e">
        <f t="shared" si="8"/>
        <v>#DIV/0!</v>
      </c>
      <c r="N114" s="117" t="s">
        <v>373</v>
      </c>
      <c r="O114" s="38" t="s">
        <v>383</v>
      </c>
    </row>
    <row r="115" spans="1:15" ht="15" hidden="1" customHeight="1" x14ac:dyDescent="0.2">
      <c r="A115" s="60" t="s">
        <v>142</v>
      </c>
      <c r="B115" s="754"/>
      <c r="C115" s="710"/>
      <c r="D115" s="710"/>
      <c r="E115" s="710"/>
      <c r="F115" s="703"/>
      <c r="G115" s="705"/>
      <c r="H115" s="104">
        <v>2.5</v>
      </c>
      <c r="I115" s="104">
        <v>1</v>
      </c>
      <c r="J115" s="114">
        <f t="shared" si="7"/>
        <v>0.4</v>
      </c>
      <c r="K115" s="60"/>
      <c r="L115" s="60"/>
      <c r="M115" s="60" t="e">
        <f t="shared" si="8"/>
        <v>#DIV/0!</v>
      </c>
      <c r="N115" s="117" t="s">
        <v>371</v>
      </c>
      <c r="O115" s="38" t="s">
        <v>383</v>
      </c>
    </row>
    <row r="116" spans="1:15" ht="15" hidden="1" customHeight="1" x14ac:dyDescent="0.2">
      <c r="A116" s="60" t="s">
        <v>130</v>
      </c>
      <c r="B116" s="754"/>
      <c r="C116" s="710"/>
      <c r="D116" s="710"/>
      <c r="E116" s="710"/>
      <c r="F116" s="703"/>
      <c r="G116" s="705"/>
      <c r="H116" s="104">
        <v>2.5</v>
      </c>
      <c r="I116" s="131">
        <f>+INVERSIÓN!AP10</f>
        <v>0.25</v>
      </c>
      <c r="J116" s="114">
        <f t="shared" si="7"/>
        <v>0.1</v>
      </c>
      <c r="K116" s="60"/>
      <c r="L116" s="60"/>
      <c r="M116" s="60" t="e">
        <f t="shared" si="8"/>
        <v>#DIV/0!</v>
      </c>
      <c r="N116" s="117" t="s">
        <v>381</v>
      </c>
      <c r="O116" s="38" t="s">
        <v>383</v>
      </c>
    </row>
    <row r="117" spans="1:15" ht="15" hidden="1" customHeight="1" x14ac:dyDescent="0.2">
      <c r="A117" s="60" t="s">
        <v>131</v>
      </c>
      <c r="B117" s="754"/>
      <c r="C117" s="710"/>
      <c r="D117" s="710"/>
      <c r="E117" s="710"/>
      <c r="F117" s="703"/>
      <c r="G117" s="705"/>
      <c r="H117" s="104">
        <v>2.5</v>
      </c>
      <c r="I117" s="131">
        <f>+INVERSIÓN!AQ10</f>
        <v>0</v>
      </c>
      <c r="J117" s="114">
        <f t="shared" si="7"/>
        <v>0</v>
      </c>
      <c r="K117" s="60"/>
      <c r="L117" s="60"/>
      <c r="M117" s="60" t="e">
        <f t="shared" si="8"/>
        <v>#DIV/0!</v>
      </c>
      <c r="N117" s="117" t="s">
        <v>388</v>
      </c>
      <c r="O117" s="38" t="s">
        <v>383</v>
      </c>
    </row>
    <row r="118" spans="1:15" ht="15" hidden="1" customHeight="1" x14ac:dyDescent="0.2">
      <c r="A118" s="60" t="s">
        <v>132</v>
      </c>
      <c r="B118" s="754"/>
      <c r="C118" s="710"/>
      <c r="D118" s="710"/>
      <c r="E118" s="710"/>
      <c r="F118" s="703"/>
      <c r="G118" s="705"/>
      <c r="H118" s="104">
        <v>2.5</v>
      </c>
      <c r="I118" s="131">
        <f>+INVERSIÓN!AS10</f>
        <v>0</v>
      </c>
      <c r="J118" s="114">
        <f t="shared" si="7"/>
        <v>0</v>
      </c>
      <c r="K118" s="60"/>
      <c r="L118" s="60"/>
      <c r="M118" s="60" t="e">
        <f t="shared" si="8"/>
        <v>#DIV/0!</v>
      </c>
      <c r="N118" s="117" t="s">
        <v>388</v>
      </c>
      <c r="O118" s="38" t="s">
        <v>383</v>
      </c>
    </row>
    <row r="119" spans="1:15" ht="15" hidden="1" customHeight="1" x14ac:dyDescent="0.2">
      <c r="A119" s="60" t="s">
        <v>133</v>
      </c>
      <c r="B119" s="754"/>
      <c r="C119" s="710"/>
      <c r="D119" s="710"/>
      <c r="E119" s="710"/>
      <c r="F119" s="703"/>
      <c r="G119" s="705"/>
      <c r="H119" s="104">
        <v>2.5</v>
      </c>
      <c r="I119" s="104">
        <v>0</v>
      </c>
      <c r="J119" s="114">
        <f t="shared" si="7"/>
        <v>0</v>
      </c>
      <c r="K119" s="60"/>
      <c r="L119" s="60"/>
      <c r="M119" s="60" t="e">
        <f t="shared" si="8"/>
        <v>#DIV/0!</v>
      </c>
      <c r="N119" s="147" t="s">
        <v>418</v>
      </c>
      <c r="O119" s="38" t="s">
        <v>383</v>
      </c>
    </row>
    <row r="120" spans="1:15" ht="15" hidden="1" customHeight="1" x14ac:dyDescent="0.2">
      <c r="A120" s="60" t="s">
        <v>134</v>
      </c>
      <c r="B120" s="754"/>
      <c r="C120" s="710"/>
      <c r="D120" s="710"/>
      <c r="E120" s="710"/>
      <c r="F120" s="703"/>
      <c r="G120" s="705"/>
      <c r="H120" s="104">
        <v>2.5</v>
      </c>
      <c r="I120" s="104">
        <v>1.25</v>
      </c>
      <c r="J120" s="114">
        <f t="shared" si="7"/>
        <v>0.5</v>
      </c>
      <c r="K120" s="60"/>
      <c r="L120" s="60"/>
      <c r="M120" s="60" t="e">
        <f t="shared" si="8"/>
        <v>#DIV/0!</v>
      </c>
      <c r="N120" s="117" t="s">
        <v>427</v>
      </c>
      <c r="O120" s="38" t="s">
        <v>383</v>
      </c>
    </row>
    <row r="121" spans="1:15" ht="15" hidden="1" customHeight="1" thickBot="1" x14ac:dyDescent="0.25">
      <c r="A121" s="60" t="s">
        <v>135</v>
      </c>
      <c r="B121" s="754"/>
      <c r="C121" s="710"/>
      <c r="D121" s="710"/>
      <c r="E121" s="710"/>
      <c r="F121" s="703"/>
      <c r="G121" s="706"/>
      <c r="H121" s="104">
        <v>2.5</v>
      </c>
      <c r="I121" s="118"/>
      <c r="J121" s="119">
        <f t="shared" si="7"/>
        <v>0</v>
      </c>
      <c r="K121" s="65"/>
      <c r="L121" s="65"/>
      <c r="M121" s="65" t="e">
        <f t="shared" si="8"/>
        <v>#DIV/0!</v>
      </c>
      <c r="N121" s="120" t="str">
        <f>+INVERSIÓN!EW10</f>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v>
      </c>
      <c r="O121" s="38" t="s">
        <v>383</v>
      </c>
    </row>
    <row r="122" spans="1:15" ht="27" hidden="1" customHeight="1" x14ac:dyDescent="0.2">
      <c r="A122" s="60" t="s">
        <v>137</v>
      </c>
      <c r="B122" s="754"/>
      <c r="C122" s="710" t="s">
        <v>312</v>
      </c>
      <c r="D122" s="710" t="s">
        <v>313</v>
      </c>
      <c r="E122" s="710" t="s">
        <v>310</v>
      </c>
      <c r="F122" s="703">
        <v>100</v>
      </c>
      <c r="G122" s="704">
        <v>1000</v>
      </c>
      <c r="H122" s="57">
        <v>190</v>
      </c>
      <c r="I122" s="57">
        <v>3</v>
      </c>
      <c r="J122" s="113">
        <f t="shared" si="7"/>
        <v>1.5789473684210527E-2</v>
      </c>
      <c r="K122" s="57"/>
      <c r="L122" s="57"/>
      <c r="M122" s="57" t="e">
        <f t="shared" si="8"/>
        <v>#DIV/0!</v>
      </c>
      <c r="N122" s="117" t="s">
        <v>344</v>
      </c>
      <c r="O122" s="38" t="s">
        <v>383</v>
      </c>
    </row>
    <row r="123" spans="1:15" hidden="1" x14ac:dyDescent="0.2">
      <c r="A123" s="60" t="s">
        <v>138</v>
      </c>
      <c r="B123" s="754"/>
      <c r="C123" s="710"/>
      <c r="D123" s="710"/>
      <c r="E123" s="710"/>
      <c r="F123" s="703"/>
      <c r="G123" s="705"/>
      <c r="H123" s="60">
        <v>190</v>
      </c>
      <c r="I123" s="60">
        <v>3</v>
      </c>
      <c r="J123" s="114">
        <f t="shared" si="7"/>
        <v>1.5789473684210527E-2</v>
      </c>
      <c r="K123" s="60"/>
      <c r="L123" s="60"/>
      <c r="M123" s="60" t="e">
        <f t="shared" si="8"/>
        <v>#DIV/0!</v>
      </c>
      <c r="N123" s="117" t="s">
        <v>345</v>
      </c>
      <c r="O123" s="38" t="s">
        <v>383</v>
      </c>
    </row>
    <row r="124" spans="1:15" hidden="1" x14ac:dyDescent="0.2">
      <c r="A124" s="60" t="s">
        <v>139</v>
      </c>
      <c r="B124" s="754"/>
      <c r="C124" s="710"/>
      <c r="D124" s="710"/>
      <c r="E124" s="710"/>
      <c r="F124" s="703"/>
      <c r="G124" s="705"/>
      <c r="H124" s="60">
        <v>190</v>
      </c>
      <c r="I124" s="60">
        <v>3</v>
      </c>
      <c r="J124" s="114">
        <f t="shared" si="7"/>
        <v>1.5789473684210527E-2</v>
      </c>
      <c r="K124" s="60"/>
      <c r="L124" s="60"/>
      <c r="M124" s="60" t="e">
        <f t="shared" si="8"/>
        <v>#DIV/0!</v>
      </c>
      <c r="N124" s="117" t="s">
        <v>345</v>
      </c>
      <c r="O124" s="38" t="s">
        <v>383</v>
      </c>
    </row>
    <row r="125" spans="1:15" hidden="1" x14ac:dyDescent="0.2">
      <c r="A125" s="60" t="s">
        <v>140</v>
      </c>
      <c r="B125" s="754"/>
      <c r="C125" s="710"/>
      <c r="D125" s="710"/>
      <c r="E125" s="710"/>
      <c r="F125" s="703"/>
      <c r="G125" s="705"/>
      <c r="H125" s="60">
        <v>190</v>
      </c>
      <c r="I125" s="60">
        <v>3</v>
      </c>
      <c r="J125" s="114">
        <f t="shared" si="7"/>
        <v>1.5789473684210527E-2</v>
      </c>
      <c r="K125" s="60"/>
      <c r="L125" s="60"/>
      <c r="M125" s="60" t="e">
        <f t="shared" si="8"/>
        <v>#DIV/0!</v>
      </c>
      <c r="N125" s="117" t="s">
        <v>346</v>
      </c>
      <c r="O125" s="38" t="s">
        <v>383</v>
      </c>
    </row>
    <row r="126" spans="1:15" ht="12.75" hidden="1" customHeight="1" x14ac:dyDescent="0.2">
      <c r="A126" s="60" t="s">
        <v>141</v>
      </c>
      <c r="B126" s="754"/>
      <c r="C126" s="710"/>
      <c r="D126" s="710"/>
      <c r="E126" s="710"/>
      <c r="F126" s="703"/>
      <c r="G126" s="705"/>
      <c r="H126" s="60">
        <v>190</v>
      </c>
      <c r="I126" s="60">
        <v>11</v>
      </c>
      <c r="J126" s="114">
        <f t="shared" si="7"/>
        <v>5.7894736842105263E-2</v>
      </c>
      <c r="K126" s="60"/>
      <c r="L126" s="60"/>
      <c r="M126" s="60" t="e">
        <f t="shared" si="8"/>
        <v>#DIV/0!</v>
      </c>
      <c r="N126" s="117" t="s">
        <v>372</v>
      </c>
      <c r="O126" s="38" t="s">
        <v>383</v>
      </c>
    </row>
    <row r="127" spans="1:15" ht="12.75" hidden="1" customHeight="1" x14ac:dyDescent="0.2">
      <c r="A127" s="60" t="s">
        <v>142</v>
      </c>
      <c r="B127" s="754"/>
      <c r="C127" s="710"/>
      <c r="D127" s="710"/>
      <c r="E127" s="710"/>
      <c r="F127" s="703"/>
      <c r="G127" s="705"/>
      <c r="H127" s="60">
        <v>190</v>
      </c>
      <c r="J127" s="114">
        <f t="shared" si="7"/>
        <v>0</v>
      </c>
      <c r="K127" s="60"/>
      <c r="L127" s="60"/>
      <c r="M127" s="60" t="e">
        <f t="shared" si="8"/>
        <v>#DIV/0!</v>
      </c>
      <c r="N127" s="117" t="s">
        <v>369</v>
      </c>
      <c r="O127" s="38" t="s">
        <v>383</v>
      </c>
    </row>
    <row r="128" spans="1:15" ht="12.75" hidden="1" customHeight="1" x14ac:dyDescent="0.2">
      <c r="A128" s="60" t="s">
        <v>130</v>
      </c>
      <c r="B128" s="754"/>
      <c r="C128" s="710"/>
      <c r="D128" s="710" t="s">
        <v>313</v>
      </c>
      <c r="E128" s="710" t="s">
        <v>310</v>
      </c>
      <c r="F128" s="703"/>
      <c r="G128" s="705"/>
      <c r="H128" s="60">
        <v>190</v>
      </c>
      <c r="I128" s="60">
        <v>85</v>
      </c>
      <c r="J128" s="114">
        <f t="shared" si="7"/>
        <v>0.44736842105263158</v>
      </c>
      <c r="K128" s="60"/>
      <c r="L128" s="60"/>
      <c r="M128" s="60" t="e">
        <f t="shared" si="8"/>
        <v>#DIV/0!</v>
      </c>
      <c r="N128" s="117" t="s">
        <v>382</v>
      </c>
      <c r="O128" s="38" t="s">
        <v>383</v>
      </c>
    </row>
    <row r="129" spans="1:15" ht="12.75" hidden="1" customHeight="1" x14ac:dyDescent="0.2">
      <c r="A129" s="60" t="s">
        <v>131</v>
      </c>
      <c r="B129" s="754"/>
      <c r="C129" s="710"/>
      <c r="D129" s="710"/>
      <c r="E129" s="710"/>
      <c r="F129" s="703"/>
      <c r="G129" s="705"/>
      <c r="H129" s="60">
        <v>190</v>
      </c>
      <c r="I129" s="132">
        <f>+INVERSIÓN!AP24</f>
        <v>51</v>
      </c>
      <c r="J129" s="114">
        <f t="shared" si="7"/>
        <v>0.26842105263157895</v>
      </c>
      <c r="K129" s="60"/>
      <c r="L129" s="60"/>
      <c r="M129" s="60" t="e">
        <f t="shared" si="8"/>
        <v>#DIV/0!</v>
      </c>
      <c r="N129" s="83" t="s">
        <v>386</v>
      </c>
      <c r="O129" s="38" t="s">
        <v>383</v>
      </c>
    </row>
    <row r="130" spans="1:15" ht="12.75" hidden="1" customHeight="1" x14ac:dyDescent="0.2">
      <c r="A130" s="60" t="s">
        <v>132</v>
      </c>
      <c r="B130" s="754"/>
      <c r="C130" s="710"/>
      <c r="D130" s="710"/>
      <c r="E130" s="710"/>
      <c r="F130" s="703"/>
      <c r="G130" s="705"/>
      <c r="H130" s="60">
        <v>190</v>
      </c>
      <c r="I130" s="131">
        <f>+INVERSIÓN!AQ24</f>
        <v>35</v>
      </c>
      <c r="J130" s="114">
        <f t="shared" si="7"/>
        <v>0.18421052631578946</v>
      </c>
      <c r="K130" s="60"/>
      <c r="L130" s="60"/>
      <c r="M130" s="60" t="e">
        <f t="shared" si="8"/>
        <v>#DIV/0!</v>
      </c>
      <c r="N130" s="117" t="s">
        <v>419</v>
      </c>
      <c r="O130" s="38" t="s">
        <v>383</v>
      </c>
    </row>
    <row r="131" spans="1:15" ht="12.75" hidden="1" customHeight="1" x14ac:dyDescent="0.2">
      <c r="A131" s="60" t="s">
        <v>133</v>
      </c>
      <c r="B131" s="754"/>
      <c r="C131" s="710"/>
      <c r="D131" s="710"/>
      <c r="E131" s="710"/>
      <c r="F131" s="703"/>
      <c r="G131" s="705"/>
      <c r="H131" s="60">
        <v>190</v>
      </c>
      <c r="I131" s="131">
        <f>+INVERSIÓN!AV24</f>
        <v>138</v>
      </c>
      <c r="J131" s="114">
        <f t="shared" si="7"/>
        <v>0.72631578947368425</v>
      </c>
      <c r="K131" s="60"/>
      <c r="L131" s="60"/>
      <c r="M131" s="60" t="e">
        <f t="shared" si="8"/>
        <v>#DIV/0!</v>
      </c>
      <c r="N131" s="116" t="s">
        <v>419</v>
      </c>
      <c r="O131" s="38" t="s">
        <v>383</v>
      </c>
    </row>
    <row r="132" spans="1:15" ht="12.75" hidden="1" customHeight="1" x14ac:dyDescent="0.2">
      <c r="A132" s="60" t="s">
        <v>134</v>
      </c>
      <c r="B132" s="754"/>
      <c r="C132" s="710"/>
      <c r="D132" s="710"/>
      <c r="E132" s="710"/>
      <c r="F132" s="703"/>
      <c r="G132" s="705"/>
      <c r="H132" s="60">
        <v>481</v>
      </c>
      <c r="I132" s="60">
        <v>481</v>
      </c>
      <c r="J132" s="114">
        <f t="shared" si="7"/>
        <v>1</v>
      </c>
      <c r="K132" s="60"/>
      <c r="L132" s="60"/>
      <c r="M132" s="60" t="e">
        <f t="shared" si="8"/>
        <v>#DIV/0!</v>
      </c>
      <c r="N132" s="117" t="s">
        <v>426</v>
      </c>
      <c r="O132" s="38" t="s">
        <v>383</v>
      </c>
    </row>
    <row r="133" spans="1:15" ht="12.75" hidden="1" customHeight="1" thickBot="1" x14ac:dyDescent="0.25">
      <c r="A133" s="60" t="s">
        <v>135</v>
      </c>
      <c r="B133" s="754"/>
      <c r="C133" s="710"/>
      <c r="D133" s="710"/>
      <c r="E133" s="710"/>
      <c r="F133" s="703"/>
      <c r="G133" s="706"/>
      <c r="H133" s="60">
        <v>481</v>
      </c>
      <c r="I133" s="65">
        <v>481</v>
      </c>
      <c r="J133" s="119">
        <f t="shared" si="7"/>
        <v>1</v>
      </c>
      <c r="K133" s="65"/>
      <c r="L133" s="65"/>
      <c r="M133" s="65" t="e">
        <f t="shared" si="8"/>
        <v>#DIV/0!</v>
      </c>
      <c r="N133" s="120" t="str">
        <f>+INVERSIÓN!EW24</f>
        <v>En 2022 se capacitaron 550 personas en elaboración de biopreparados, montaje e instalación de invernadero escolar, disposición adecuada de residuos sólidos, buenas practicas agroambientales y fortalecimiento organizativo, de la siguiente forma: en octubre 12 personas, septiembre 48 personas, en agosto 27 personas,en  julio 18 personas, en junio 50 personas, en mayo 110 personas, en abril 97 personas, en marzo 163 personas y en febrero 25 personas.
En 2020 y 2021, se capacitaron 547 personas en mejoramiento de praderas, biodigestores, preparación de abonos verdes Biol, entre otros temas.</v>
      </c>
      <c r="O133" s="38" t="s">
        <v>383</v>
      </c>
    </row>
    <row r="134" spans="1:15" ht="12.75" hidden="1" customHeight="1" x14ac:dyDescent="0.2">
      <c r="A134" s="60" t="s">
        <v>137</v>
      </c>
      <c r="B134" s="754"/>
      <c r="C134" s="710" t="s">
        <v>315</v>
      </c>
      <c r="D134" s="710" t="s">
        <v>316</v>
      </c>
      <c r="E134" s="710" t="s">
        <v>310</v>
      </c>
      <c r="F134" s="703">
        <v>100</v>
      </c>
      <c r="G134" s="704">
        <v>500</v>
      </c>
      <c r="H134" s="57">
        <v>55</v>
      </c>
      <c r="I134" s="57">
        <v>5</v>
      </c>
      <c r="J134" s="113">
        <f t="shared" si="7"/>
        <v>9.0909090909090912E-2</v>
      </c>
      <c r="K134" s="57"/>
      <c r="L134" s="57"/>
      <c r="M134" s="57" t="e">
        <f t="shared" si="8"/>
        <v>#DIV/0!</v>
      </c>
      <c r="N134" s="117" t="s">
        <v>347</v>
      </c>
      <c r="O134" s="38" t="s">
        <v>383</v>
      </c>
    </row>
    <row r="135" spans="1:15" hidden="1" x14ac:dyDescent="0.2">
      <c r="A135" s="60" t="s">
        <v>138</v>
      </c>
      <c r="B135" s="754"/>
      <c r="C135" s="710"/>
      <c r="D135" s="710"/>
      <c r="E135" s="710"/>
      <c r="F135" s="703"/>
      <c r="G135" s="705"/>
      <c r="H135" s="60">
        <v>55</v>
      </c>
      <c r="I135" s="60">
        <v>5</v>
      </c>
      <c r="J135" s="114">
        <f t="shared" si="7"/>
        <v>9.0909090909090912E-2</v>
      </c>
      <c r="K135" s="60"/>
      <c r="L135" s="60"/>
      <c r="M135" s="60" t="e">
        <f t="shared" si="8"/>
        <v>#DIV/0!</v>
      </c>
      <c r="N135" s="117" t="s">
        <v>348</v>
      </c>
      <c r="O135" s="38" t="s">
        <v>383</v>
      </c>
    </row>
    <row r="136" spans="1:15" hidden="1" x14ac:dyDescent="0.2">
      <c r="A136" s="60" t="s">
        <v>139</v>
      </c>
      <c r="B136" s="754"/>
      <c r="C136" s="710"/>
      <c r="D136" s="710"/>
      <c r="E136" s="710"/>
      <c r="F136" s="703"/>
      <c r="G136" s="705"/>
      <c r="H136" s="60">
        <v>55</v>
      </c>
      <c r="I136" s="60">
        <v>5</v>
      </c>
      <c r="J136" s="114">
        <f t="shared" si="7"/>
        <v>9.0909090909090912E-2</v>
      </c>
      <c r="K136" s="60"/>
      <c r="L136" s="60"/>
      <c r="M136" s="60" t="e">
        <f t="shared" si="8"/>
        <v>#DIV/0!</v>
      </c>
      <c r="N136" s="117" t="s">
        <v>349</v>
      </c>
      <c r="O136" s="38" t="s">
        <v>383</v>
      </c>
    </row>
    <row r="137" spans="1:15" hidden="1" x14ac:dyDescent="0.2">
      <c r="A137" s="60" t="s">
        <v>140</v>
      </c>
      <c r="B137" s="754"/>
      <c r="C137" s="710"/>
      <c r="D137" s="710"/>
      <c r="E137" s="710"/>
      <c r="F137" s="703"/>
      <c r="G137" s="705"/>
      <c r="H137" s="60">
        <v>55</v>
      </c>
      <c r="I137" s="60">
        <v>6</v>
      </c>
      <c r="J137" s="114">
        <f t="shared" si="7"/>
        <v>0.10909090909090909</v>
      </c>
      <c r="K137" s="60"/>
      <c r="L137" s="60"/>
      <c r="M137" s="60" t="e">
        <f t="shared" si="8"/>
        <v>#DIV/0!</v>
      </c>
      <c r="N137" s="117" t="s">
        <v>350</v>
      </c>
      <c r="O137" s="38" t="s">
        <v>383</v>
      </c>
    </row>
    <row r="138" spans="1:15" hidden="1" x14ac:dyDescent="0.2">
      <c r="A138" s="60" t="s">
        <v>141</v>
      </c>
      <c r="B138" s="754"/>
      <c r="C138" s="710"/>
      <c r="D138" s="710"/>
      <c r="E138" s="710"/>
      <c r="F138" s="703"/>
      <c r="G138" s="705"/>
      <c r="H138" s="60">
        <v>55</v>
      </c>
      <c r="I138" s="60">
        <v>20</v>
      </c>
      <c r="J138" s="114">
        <f t="shared" si="7"/>
        <v>0.36363636363636365</v>
      </c>
      <c r="K138" s="60"/>
      <c r="L138" s="60"/>
      <c r="M138" s="60" t="e">
        <f t="shared" si="8"/>
        <v>#DIV/0!</v>
      </c>
      <c r="N138" s="117" t="s">
        <v>374</v>
      </c>
      <c r="O138" s="38" t="s">
        <v>383</v>
      </c>
    </row>
    <row r="139" spans="1:15" ht="26.25" hidden="1" customHeight="1" x14ac:dyDescent="0.2">
      <c r="A139" s="60" t="s">
        <v>142</v>
      </c>
      <c r="B139" s="754"/>
      <c r="C139" s="710"/>
      <c r="D139" s="710"/>
      <c r="E139" s="710"/>
      <c r="F139" s="703"/>
      <c r="G139" s="705"/>
      <c r="H139" s="60">
        <v>55</v>
      </c>
      <c r="I139" s="60"/>
      <c r="J139" s="114">
        <f t="shared" si="7"/>
        <v>0</v>
      </c>
      <c r="K139" s="60"/>
      <c r="L139" s="60"/>
      <c r="M139" s="60" t="e">
        <f t="shared" si="8"/>
        <v>#DIV/0!</v>
      </c>
      <c r="N139" s="117" t="s">
        <v>368</v>
      </c>
      <c r="O139" s="38" t="s">
        <v>383</v>
      </c>
    </row>
    <row r="140" spans="1:15" s="77" customFormat="1" ht="26.25" hidden="1" customHeight="1" x14ac:dyDescent="0.2">
      <c r="A140" s="60" t="s">
        <v>130</v>
      </c>
      <c r="B140" s="754"/>
      <c r="C140" s="710" t="s">
        <v>315</v>
      </c>
      <c r="D140" s="710" t="s">
        <v>316</v>
      </c>
      <c r="E140" s="710" t="s">
        <v>310</v>
      </c>
      <c r="F140" s="703"/>
      <c r="G140" s="705"/>
      <c r="H140" s="60">
        <v>55</v>
      </c>
      <c r="I140" s="133">
        <f>+INVERSIÓN!AP31</f>
        <v>28</v>
      </c>
      <c r="J140" s="114">
        <f t="shared" si="7"/>
        <v>0.50909090909090904</v>
      </c>
      <c r="K140" s="60"/>
      <c r="L140" s="60"/>
      <c r="M140" s="60" t="e">
        <f t="shared" si="8"/>
        <v>#DIV/0!</v>
      </c>
      <c r="N140" s="117" t="s">
        <v>380</v>
      </c>
      <c r="O140" s="77" t="s">
        <v>383</v>
      </c>
    </row>
    <row r="141" spans="1:15" ht="26.25" hidden="1" customHeight="1" x14ac:dyDescent="0.2">
      <c r="A141" s="60" t="s">
        <v>131</v>
      </c>
      <c r="B141" s="754"/>
      <c r="C141" s="710"/>
      <c r="D141" s="710"/>
      <c r="E141" s="710"/>
      <c r="F141" s="703"/>
      <c r="G141" s="705"/>
      <c r="H141" s="60">
        <v>55</v>
      </c>
      <c r="I141" s="131">
        <f>+INVERSIÓN!AQ31</f>
        <v>4</v>
      </c>
      <c r="J141" s="114">
        <f t="shared" si="7"/>
        <v>7.2727272727272724E-2</v>
      </c>
      <c r="K141" s="60"/>
      <c r="L141" s="60"/>
      <c r="M141" s="60" t="e">
        <f t="shared" si="8"/>
        <v>#DIV/0!</v>
      </c>
      <c r="N141" s="83" t="s">
        <v>389</v>
      </c>
      <c r="O141" s="38" t="s">
        <v>383</v>
      </c>
    </row>
    <row r="142" spans="1:15" ht="26.25" hidden="1" customHeight="1" x14ac:dyDescent="0.2">
      <c r="A142" s="60" t="s">
        <v>132</v>
      </c>
      <c r="B142" s="754"/>
      <c r="C142" s="710"/>
      <c r="D142" s="710"/>
      <c r="E142" s="710"/>
      <c r="F142" s="703"/>
      <c r="G142" s="705"/>
      <c r="H142" s="60">
        <v>55</v>
      </c>
      <c r="I142" s="131">
        <f>+INVERSIÓN!AS31</f>
        <v>5</v>
      </c>
      <c r="J142" s="114">
        <f t="shared" si="7"/>
        <v>9.0909090909090912E-2</v>
      </c>
      <c r="K142" s="60"/>
      <c r="L142" s="60"/>
      <c r="M142" s="60" t="e">
        <f t="shared" si="8"/>
        <v>#DIV/0!</v>
      </c>
      <c r="N142" s="83" t="s">
        <v>421</v>
      </c>
      <c r="O142" s="38" t="s">
        <v>383</v>
      </c>
    </row>
    <row r="143" spans="1:15" ht="26.25" hidden="1" customHeight="1" x14ac:dyDescent="0.2">
      <c r="A143" s="60" t="s">
        <v>133</v>
      </c>
      <c r="B143" s="754"/>
      <c r="C143" s="710"/>
      <c r="D143" s="710"/>
      <c r="E143" s="710"/>
      <c r="F143" s="703"/>
      <c r="G143" s="705"/>
      <c r="H143" s="60">
        <v>55</v>
      </c>
      <c r="I143" s="131">
        <f>+INVERSIÓN!AV31</f>
        <v>27</v>
      </c>
      <c r="J143" s="114">
        <f t="shared" si="7"/>
        <v>0.49090909090909091</v>
      </c>
      <c r="K143" s="60"/>
      <c r="L143" s="60"/>
      <c r="M143" s="60" t="e">
        <f t="shared" si="8"/>
        <v>#DIV/0!</v>
      </c>
      <c r="N143" s="83" t="s">
        <v>428</v>
      </c>
      <c r="O143" s="38" t="s">
        <v>383</v>
      </c>
    </row>
    <row r="144" spans="1:15" ht="26.25" hidden="1" customHeight="1" x14ac:dyDescent="0.2">
      <c r="A144" s="60" t="s">
        <v>134</v>
      </c>
      <c r="B144" s="754"/>
      <c r="C144" s="710"/>
      <c r="D144" s="710"/>
      <c r="E144" s="710"/>
      <c r="F144" s="703"/>
      <c r="G144" s="705"/>
      <c r="H144" s="60">
        <v>192</v>
      </c>
      <c r="I144" s="131">
        <v>192</v>
      </c>
      <c r="J144" s="114">
        <f t="shared" si="7"/>
        <v>1</v>
      </c>
      <c r="K144" s="60"/>
      <c r="L144" s="60"/>
      <c r="M144" s="60" t="e">
        <f t="shared" si="8"/>
        <v>#DIV/0!</v>
      </c>
      <c r="N144" s="83" t="s">
        <v>429</v>
      </c>
      <c r="O144" s="38" t="s">
        <v>383</v>
      </c>
    </row>
    <row r="145" spans="1:15" ht="26.25" hidden="1" customHeight="1" thickBot="1" x14ac:dyDescent="0.25">
      <c r="A145" s="60" t="s">
        <v>135</v>
      </c>
      <c r="B145" s="765"/>
      <c r="C145" s="710"/>
      <c r="D145" s="710"/>
      <c r="E145" s="710"/>
      <c r="F145" s="703"/>
      <c r="G145" s="706"/>
      <c r="H145" s="60">
        <v>192</v>
      </c>
      <c r="I145" s="65">
        <v>192</v>
      </c>
      <c r="J145" s="119">
        <f t="shared" si="7"/>
        <v>1</v>
      </c>
      <c r="K145" s="65"/>
      <c r="L145" s="65"/>
      <c r="M145" s="65" t="e">
        <f t="shared" si="8"/>
        <v>#DIV/0!</v>
      </c>
      <c r="N145" s="83" t="s">
        <v>430</v>
      </c>
      <c r="O145" s="38" t="s">
        <v>383</v>
      </c>
    </row>
    <row r="146" spans="1:15" ht="26.25" hidden="1" customHeight="1" x14ac:dyDescent="0.2">
      <c r="A146" s="60" t="s">
        <v>137</v>
      </c>
      <c r="B146" s="707" t="s">
        <v>317</v>
      </c>
      <c r="C146" s="710" t="s">
        <v>318</v>
      </c>
      <c r="D146" s="710" t="s">
        <v>211</v>
      </c>
      <c r="E146" s="710" t="s">
        <v>351</v>
      </c>
      <c r="F146" s="703">
        <v>100</v>
      </c>
      <c r="G146" s="704">
        <v>1</v>
      </c>
      <c r="H146" s="57">
        <v>0.8</v>
      </c>
      <c r="I146" s="57"/>
      <c r="J146" s="114">
        <f t="shared" si="7"/>
        <v>0</v>
      </c>
      <c r="K146" s="57"/>
      <c r="L146" s="57"/>
      <c r="M146" s="57" t="e">
        <f t="shared" si="8"/>
        <v>#DIV/0!</v>
      </c>
      <c r="N146" s="117" t="s">
        <v>352</v>
      </c>
      <c r="O146" s="38" t="s">
        <v>383</v>
      </c>
    </row>
    <row r="147" spans="1:15" hidden="1" x14ac:dyDescent="0.2">
      <c r="A147" s="60" t="s">
        <v>138</v>
      </c>
      <c r="B147" s="708"/>
      <c r="C147" s="710"/>
      <c r="D147" s="710"/>
      <c r="E147" s="710"/>
      <c r="F147" s="703"/>
      <c r="G147" s="705"/>
      <c r="H147" s="60">
        <v>0.8</v>
      </c>
      <c r="I147" s="60"/>
      <c r="J147" s="114">
        <f t="shared" si="7"/>
        <v>0</v>
      </c>
      <c r="K147" s="60"/>
      <c r="L147" s="60"/>
      <c r="M147" s="60" t="e">
        <f t="shared" si="8"/>
        <v>#DIV/0!</v>
      </c>
      <c r="N147" s="117" t="s">
        <v>353</v>
      </c>
      <c r="O147" s="38" t="s">
        <v>383</v>
      </c>
    </row>
    <row r="148" spans="1:15" hidden="1" x14ac:dyDescent="0.2">
      <c r="A148" s="60" t="s">
        <v>139</v>
      </c>
      <c r="B148" s="708"/>
      <c r="C148" s="710"/>
      <c r="D148" s="710"/>
      <c r="E148" s="710"/>
      <c r="F148" s="703"/>
      <c r="G148" s="705"/>
      <c r="H148" s="60">
        <v>0.8</v>
      </c>
      <c r="I148" s="60"/>
      <c r="J148" s="114">
        <f t="shared" si="7"/>
        <v>0</v>
      </c>
      <c r="K148" s="60"/>
      <c r="L148" s="60"/>
      <c r="M148" s="60" t="e">
        <f t="shared" si="8"/>
        <v>#DIV/0!</v>
      </c>
      <c r="N148" s="117" t="s">
        <v>354</v>
      </c>
      <c r="O148" s="38" t="s">
        <v>383</v>
      </c>
    </row>
    <row r="149" spans="1:15" hidden="1" x14ac:dyDescent="0.2">
      <c r="A149" s="60" t="s">
        <v>140</v>
      </c>
      <c r="B149" s="708"/>
      <c r="C149" s="710"/>
      <c r="D149" s="710"/>
      <c r="E149" s="710"/>
      <c r="F149" s="703"/>
      <c r="G149" s="705"/>
      <c r="H149" s="60">
        <v>0.8</v>
      </c>
      <c r="I149" s="60"/>
      <c r="J149" s="114">
        <f t="shared" si="7"/>
        <v>0</v>
      </c>
      <c r="K149" s="60"/>
      <c r="L149" s="60"/>
      <c r="M149" s="60" t="e">
        <f t="shared" si="8"/>
        <v>#DIV/0!</v>
      </c>
      <c r="N149" s="117" t="s">
        <v>355</v>
      </c>
      <c r="O149" s="38" t="s">
        <v>383</v>
      </c>
    </row>
    <row r="150" spans="1:15" ht="30" hidden="1" customHeight="1" x14ac:dyDescent="0.2">
      <c r="A150" s="60" t="s">
        <v>141</v>
      </c>
      <c r="B150" s="708"/>
      <c r="C150" s="710"/>
      <c r="D150" s="710"/>
      <c r="E150" s="710"/>
      <c r="F150" s="703"/>
      <c r="G150" s="705"/>
      <c r="H150" s="60">
        <v>0.8</v>
      </c>
      <c r="I150" s="60"/>
      <c r="J150" s="114">
        <f t="shared" si="7"/>
        <v>0</v>
      </c>
      <c r="K150" s="60"/>
      <c r="L150" s="60"/>
      <c r="M150" s="60" t="e">
        <f t="shared" si="8"/>
        <v>#DIV/0!</v>
      </c>
      <c r="N150" s="117" t="s">
        <v>375</v>
      </c>
      <c r="O150" s="38" t="s">
        <v>383</v>
      </c>
    </row>
    <row r="151" spans="1:15" ht="30" hidden="1" customHeight="1" x14ac:dyDescent="0.2">
      <c r="A151" s="60" t="s">
        <v>142</v>
      </c>
      <c r="B151" s="708"/>
      <c r="C151" s="710"/>
      <c r="D151" s="710"/>
      <c r="E151" s="710"/>
      <c r="F151" s="703"/>
      <c r="G151" s="705"/>
      <c r="H151" s="60">
        <v>0.8</v>
      </c>
      <c r="I151" s="132">
        <f>+INVERSIÓN!AN38</f>
        <v>0</v>
      </c>
      <c r="J151" s="114">
        <f t="shared" si="7"/>
        <v>0</v>
      </c>
      <c r="K151" s="60"/>
      <c r="L151" s="60"/>
      <c r="M151" s="60" t="e">
        <f t="shared" si="8"/>
        <v>#DIV/0!</v>
      </c>
      <c r="N151" s="117" t="s">
        <v>367</v>
      </c>
      <c r="O151" s="38" t="s">
        <v>383</v>
      </c>
    </row>
    <row r="152" spans="1:15" ht="30" hidden="1" customHeight="1" x14ac:dyDescent="0.2">
      <c r="A152" s="60" t="s">
        <v>130</v>
      </c>
      <c r="B152" s="708"/>
      <c r="C152" s="710"/>
      <c r="D152" s="710"/>
      <c r="E152" s="710"/>
      <c r="F152" s="703"/>
      <c r="G152" s="705"/>
      <c r="H152" s="60">
        <v>0.8</v>
      </c>
      <c r="I152" s="132">
        <f>+INVERSIÓN!AP38</f>
        <v>0</v>
      </c>
      <c r="J152" s="114">
        <f t="shared" si="7"/>
        <v>0</v>
      </c>
      <c r="K152" s="60"/>
      <c r="L152" s="60"/>
      <c r="M152" s="60" t="e">
        <f t="shared" si="8"/>
        <v>#DIV/0!</v>
      </c>
      <c r="N152" s="117" t="s">
        <v>378</v>
      </c>
      <c r="O152" s="38" t="s">
        <v>383</v>
      </c>
    </row>
    <row r="153" spans="1:15" ht="30" hidden="1" customHeight="1" x14ac:dyDescent="0.2">
      <c r="A153" s="60" t="s">
        <v>131</v>
      </c>
      <c r="B153" s="708"/>
      <c r="C153" s="710"/>
      <c r="D153" s="710"/>
      <c r="E153" s="710"/>
      <c r="F153" s="703"/>
      <c r="G153" s="705"/>
      <c r="H153" s="60">
        <v>0.8</v>
      </c>
      <c r="I153" s="131">
        <f>+INVERSIÓN!AQ38</f>
        <v>0.06</v>
      </c>
      <c r="J153" s="114">
        <f t="shared" si="7"/>
        <v>7.4999999999999997E-2</v>
      </c>
      <c r="K153" s="60"/>
      <c r="L153" s="60"/>
      <c r="M153" s="60" t="e">
        <f t="shared" si="8"/>
        <v>#DIV/0!</v>
      </c>
      <c r="N153" s="117" t="s">
        <v>387</v>
      </c>
      <c r="O153" s="38" t="s">
        <v>383</v>
      </c>
    </row>
    <row r="154" spans="1:15" ht="30" hidden="1" customHeight="1" x14ac:dyDescent="0.2">
      <c r="A154" s="60" t="s">
        <v>132</v>
      </c>
      <c r="B154" s="708"/>
      <c r="C154" s="710"/>
      <c r="D154" s="710"/>
      <c r="E154" s="710"/>
      <c r="F154" s="703"/>
      <c r="G154" s="705"/>
      <c r="H154" s="60">
        <v>0.8</v>
      </c>
      <c r="I154" s="131">
        <f>+INVERSIÓN!AS38</f>
        <v>0.06</v>
      </c>
      <c r="J154" s="114">
        <f t="shared" si="7"/>
        <v>7.4999999999999997E-2</v>
      </c>
      <c r="K154" s="60"/>
      <c r="L154" s="60"/>
      <c r="M154" s="60" t="e">
        <f t="shared" si="8"/>
        <v>#DIV/0!</v>
      </c>
      <c r="N154" s="117" t="s">
        <v>420</v>
      </c>
      <c r="O154" s="38" t="s">
        <v>383</v>
      </c>
    </row>
    <row r="155" spans="1:15" ht="30" hidden="1" customHeight="1" x14ac:dyDescent="0.2">
      <c r="A155" s="60" t="s">
        <v>133</v>
      </c>
      <c r="B155" s="708"/>
      <c r="C155" s="710"/>
      <c r="D155" s="710"/>
      <c r="E155" s="710"/>
      <c r="F155" s="703"/>
      <c r="G155" s="705"/>
      <c r="H155" s="60">
        <v>0.8</v>
      </c>
      <c r="I155" s="132">
        <f>+INVERSIÓN!AV38</f>
        <v>0.06</v>
      </c>
      <c r="J155" s="114">
        <f t="shared" si="7"/>
        <v>7.4999999999999997E-2</v>
      </c>
      <c r="K155" s="60"/>
      <c r="L155" s="60"/>
      <c r="M155" s="60" t="e">
        <f t="shared" si="8"/>
        <v>#DIV/0!</v>
      </c>
      <c r="N155" s="117" t="s">
        <v>420</v>
      </c>
      <c r="O155" s="38" t="s">
        <v>383</v>
      </c>
    </row>
    <row r="156" spans="1:15" ht="30" hidden="1" customHeight="1" x14ac:dyDescent="0.2">
      <c r="A156" s="60" t="s">
        <v>134</v>
      </c>
      <c r="B156" s="708"/>
      <c r="C156" s="710"/>
      <c r="D156" s="710"/>
      <c r="E156" s="710"/>
      <c r="F156" s="703"/>
      <c r="G156" s="705"/>
      <c r="H156" s="60">
        <v>0.8</v>
      </c>
      <c r="I156" s="60"/>
      <c r="J156" s="114">
        <f t="shared" si="7"/>
        <v>0</v>
      </c>
      <c r="K156" s="60"/>
      <c r="L156" s="60"/>
      <c r="M156" s="60" t="e">
        <f t="shared" si="8"/>
        <v>#DIV/0!</v>
      </c>
      <c r="N156" s="115" t="s">
        <v>431</v>
      </c>
      <c r="O156" s="38" t="s">
        <v>383</v>
      </c>
    </row>
    <row r="157" spans="1:15" ht="30" hidden="1" customHeight="1" thickBot="1" x14ac:dyDescent="0.25">
      <c r="A157" s="60" t="s">
        <v>135</v>
      </c>
      <c r="B157" s="709"/>
      <c r="C157" s="710"/>
      <c r="D157" s="710"/>
      <c r="E157" s="710"/>
      <c r="F157" s="703"/>
      <c r="G157" s="706"/>
      <c r="H157" s="60">
        <v>0.8</v>
      </c>
      <c r="I157" s="65"/>
      <c r="J157" s="114">
        <f t="shared" si="7"/>
        <v>0</v>
      </c>
      <c r="K157" s="65"/>
      <c r="L157" s="65"/>
      <c r="M157" s="65" t="e">
        <f t="shared" si="8"/>
        <v>#DIV/0!</v>
      </c>
      <c r="N157" s="123" t="str">
        <f>+INVERSIÓN!EW38</f>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
      <c r="O157" s="38" t="s">
        <v>383</v>
      </c>
    </row>
    <row r="158" spans="1:15" ht="30" hidden="1" customHeight="1" x14ac:dyDescent="0.2">
      <c r="A158" s="60" t="s">
        <v>137</v>
      </c>
      <c r="B158" s="707" t="s">
        <v>317</v>
      </c>
      <c r="C158" s="710" t="s">
        <v>331</v>
      </c>
      <c r="D158" s="710" t="s">
        <v>356</v>
      </c>
      <c r="E158" s="710" t="s">
        <v>210</v>
      </c>
      <c r="F158" s="703">
        <v>100</v>
      </c>
      <c r="G158" s="704">
        <v>1000</v>
      </c>
      <c r="H158" s="57">
        <v>200</v>
      </c>
      <c r="I158" s="57">
        <v>0</v>
      </c>
      <c r="J158" s="114">
        <f t="shared" si="7"/>
        <v>0</v>
      </c>
      <c r="K158" s="57"/>
      <c r="L158" s="57"/>
      <c r="M158" s="57" t="e">
        <f t="shared" si="8"/>
        <v>#DIV/0!</v>
      </c>
      <c r="N158" s="117" t="s">
        <v>357</v>
      </c>
      <c r="O158" s="38" t="s">
        <v>384</v>
      </c>
    </row>
    <row r="159" spans="1:15" hidden="1" x14ac:dyDescent="0.2">
      <c r="A159" s="60" t="s">
        <v>138</v>
      </c>
      <c r="B159" s="708"/>
      <c r="C159" s="710"/>
      <c r="D159" s="710"/>
      <c r="E159" s="710"/>
      <c r="F159" s="703"/>
      <c r="G159" s="705"/>
      <c r="H159" s="60">
        <v>200</v>
      </c>
      <c r="I159" s="60">
        <v>0</v>
      </c>
      <c r="J159" s="114">
        <f t="shared" si="7"/>
        <v>0</v>
      </c>
      <c r="K159" s="60"/>
      <c r="L159" s="60"/>
      <c r="M159" s="60" t="e">
        <f t="shared" si="8"/>
        <v>#DIV/0!</v>
      </c>
      <c r="N159" s="117" t="s">
        <v>358</v>
      </c>
      <c r="O159" s="38" t="s">
        <v>383</v>
      </c>
    </row>
    <row r="160" spans="1:15" hidden="1" x14ac:dyDescent="0.2">
      <c r="A160" s="60" t="s">
        <v>139</v>
      </c>
      <c r="B160" s="708"/>
      <c r="C160" s="710"/>
      <c r="D160" s="710"/>
      <c r="E160" s="710"/>
      <c r="F160" s="703"/>
      <c r="G160" s="705"/>
      <c r="H160" s="60">
        <v>200</v>
      </c>
      <c r="I160" s="60">
        <v>0</v>
      </c>
      <c r="J160" s="114">
        <f t="shared" si="7"/>
        <v>0</v>
      </c>
      <c r="K160" s="60"/>
      <c r="L160" s="60"/>
      <c r="M160" s="60" t="e">
        <f t="shared" si="8"/>
        <v>#DIV/0!</v>
      </c>
      <c r="N160" s="117" t="s">
        <v>359</v>
      </c>
      <c r="O160" s="38" t="s">
        <v>383</v>
      </c>
    </row>
    <row r="161" spans="1:15" hidden="1" x14ac:dyDescent="0.2">
      <c r="A161" s="60" t="s">
        <v>140</v>
      </c>
      <c r="B161" s="708"/>
      <c r="C161" s="710"/>
      <c r="D161" s="710"/>
      <c r="E161" s="710"/>
      <c r="F161" s="703"/>
      <c r="G161" s="705"/>
      <c r="H161" s="60">
        <v>200</v>
      </c>
      <c r="I161" s="60">
        <v>0</v>
      </c>
      <c r="J161" s="214">
        <f t="shared" si="7"/>
        <v>0</v>
      </c>
      <c r="K161" s="60"/>
      <c r="L161" s="60"/>
      <c r="M161" s="60" t="e">
        <f t="shared" si="8"/>
        <v>#DIV/0!</v>
      </c>
      <c r="N161" s="117" t="s">
        <v>359</v>
      </c>
      <c r="O161" s="38" t="s">
        <v>383</v>
      </c>
    </row>
    <row r="162" spans="1:15" ht="27.95" hidden="1" customHeight="1" x14ac:dyDescent="0.2">
      <c r="A162" s="60" t="s">
        <v>141</v>
      </c>
      <c r="B162" s="708"/>
      <c r="C162" s="710"/>
      <c r="D162" s="710"/>
      <c r="E162" s="710"/>
      <c r="F162" s="703"/>
      <c r="G162" s="705"/>
      <c r="H162" s="60">
        <v>200</v>
      </c>
      <c r="I162" s="60">
        <v>0</v>
      </c>
      <c r="J162" s="214">
        <f t="shared" si="7"/>
        <v>0</v>
      </c>
      <c r="K162" s="60"/>
      <c r="L162" s="60"/>
      <c r="M162" s="60" t="e">
        <f t="shared" si="8"/>
        <v>#DIV/0!</v>
      </c>
      <c r="N162" s="117" t="s">
        <v>376</v>
      </c>
      <c r="O162" s="38" t="s">
        <v>383</v>
      </c>
    </row>
    <row r="163" spans="1:15" ht="27.95" hidden="1" customHeight="1" x14ac:dyDescent="0.2">
      <c r="A163" s="60" t="s">
        <v>142</v>
      </c>
      <c r="B163" s="708"/>
      <c r="C163" s="710"/>
      <c r="D163" s="710"/>
      <c r="E163" s="710"/>
      <c r="F163" s="703"/>
      <c r="G163" s="705"/>
      <c r="H163" s="60">
        <v>200</v>
      </c>
      <c r="I163" s="60">
        <v>0</v>
      </c>
      <c r="J163" s="214">
        <f t="shared" si="7"/>
        <v>0</v>
      </c>
      <c r="K163" s="60"/>
      <c r="L163" s="60"/>
      <c r="M163" s="60" t="e">
        <f t="shared" si="8"/>
        <v>#DIV/0!</v>
      </c>
      <c r="N163" s="117" t="s">
        <v>370</v>
      </c>
      <c r="O163" s="38" t="s">
        <v>383</v>
      </c>
    </row>
    <row r="164" spans="1:15" ht="27.95" hidden="1" customHeight="1" x14ac:dyDescent="0.2">
      <c r="A164" s="60" t="s">
        <v>130</v>
      </c>
      <c r="B164" s="708"/>
      <c r="C164" s="710"/>
      <c r="D164" s="710"/>
      <c r="E164" s="710"/>
      <c r="F164" s="703"/>
      <c r="G164" s="705"/>
      <c r="H164" s="60">
        <v>200</v>
      </c>
      <c r="I164" s="132">
        <f>+INVERSIÓN!AO45</f>
        <v>0</v>
      </c>
      <c r="J164" s="214">
        <f t="shared" si="7"/>
        <v>0</v>
      </c>
      <c r="K164" s="60"/>
      <c r="L164" s="60"/>
      <c r="M164" s="60" t="e">
        <f t="shared" si="8"/>
        <v>#DIV/0!</v>
      </c>
      <c r="N164" s="117" t="s">
        <v>379</v>
      </c>
      <c r="O164" s="38" t="s">
        <v>383</v>
      </c>
    </row>
    <row r="165" spans="1:15" ht="27.95" hidden="1" customHeight="1" x14ac:dyDescent="0.2">
      <c r="A165" s="60" t="s">
        <v>131</v>
      </c>
      <c r="B165" s="708"/>
      <c r="C165" s="710"/>
      <c r="D165" s="710"/>
      <c r="E165" s="710"/>
      <c r="F165" s="703"/>
      <c r="G165" s="705"/>
      <c r="H165" s="60">
        <v>200</v>
      </c>
      <c r="I165" s="131">
        <f>+INVERSIÓN!AQ45</f>
        <v>10</v>
      </c>
      <c r="J165" s="214">
        <f t="shared" si="7"/>
        <v>0.05</v>
      </c>
      <c r="K165" s="60"/>
      <c r="L165" s="60"/>
      <c r="M165" s="60" t="e">
        <f t="shared" si="8"/>
        <v>#DIV/0!</v>
      </c>
      <c r="N165" s="117" t="s">
        <v>390</v>
      </c>
      <c r="O165" s="38" t="s">
        <v>383</v>
      </c>
    </row>
    <row r="166" spans="1:15" ht="27.95" hidden="1" customHeight="1" x14ac:dyDescent="0.2">
      <c r="A166" s="60" t="s">
        <v>132</v>
      </c>
      <c r="B166" s="708"/>
      <c r="C166" s="710"/>
      <c r="D166" s="710"/>
      <c r="E166" s="710"/>
      <c r="F166" s="703"/>
      <c r="G166" s="705"/>
      <c r="H166" s="60">
        <v>200</v>
      </c>
      <c r="I166" s="131">
        <f>+INVERSIÓN!AS45</f>
        <v>20</v>
      </c>
      <c r="J166" s="214">
        <f t="shared" si="7"/>
        <v>0.1</v>
      </c>
      <c r="K166" s="60"/>
      <c r="L166" s="60"/>
      <c r="M166" s="60" t="e">
        <f t="shared" si="8"/>
        <v>#DIV/0!</v>
      </c>
      <c r="N166" s="117" t="s">
        <v>390</v>
      </c>
      <c r="O166" s="38" t="s">
        <v>383</v>
      </c>
    </row>
    <row r="167" spans="1:15" ht="27.95" hidden="1" customHeight="1" x14ac:dyDescent="0.2">
      <c r="A167" s="60" t="s">
        <v>133</v>
      </c>
      <c r="B167" s="708"/>
      <c r="C167" s="710"/>
      <c r="D167" s="710"/>
      <c r="E167" s="710"/>
      <c r="F167" s="703"/>
      <c r="G167" s="705"/>
      <c r="H167" s="60">
        <v>200</v>
      </c>
      <c r="I167" s="60">
        <v>0</v>
      </c>
      <c r="J167" s="214">
        <f t="shared" si="7"/>
        <v>0</v>
      </c>
      <c r="K167" s="60"/>
      <c r="L167" s="60"/>
      <c r="M167" s="60" t="e">
        <f t="shared" si="8"/>
        <v>#DIV/0!</v>
      </c>
      <c r="N167" s="117" t="s">
        <v>417</v>
      </c>
      <c r="O167" s="38" t="s">
        <v>383</v>
      </c>
    </row>
    <row r="168" spans="1:15" ht="27.95" hidden="1" customHeight="1" x14ac:dyDescent="0.2">
      <c r="A168" s="60" t="s">
        <v>134</v>
      </c>
      <c r="B168" s="708"/>
      <c r="C168" s="710"/>
      <c r="D168" s="710"/>
      <c r="E168" s="710"/>
      <c r="F168" s="703"/>
      <c r="G168" s="705"/>
      <c r="H168" s="60">
        <v>200</v>
      </c>
      <c r="I168" s="60"/>
      <c r="J168" s="214">
        <f t="shared" si="7"/>
        <v>0</v>
      </c>
      <c r="K168" s="60"/>
      <c r="L168" s="60"/>
      <c r="M168" s="60" t="e">
        <f t="shared" si="8"/>
        <v>#DIV/0!</v>
      </c>
      <c r="N168" s="61" t="s">
        <v>432</v>
      </c>
      <c r="O168" s="38" t="s">
        <v>383</v>
      </c>
    </row>
    <row r="169" spans="1:15" ht="27.95" hidden="1" customHeight="1" thickBot="1" x14ac:dyDescent="0.25">
      <c r="A169" s="60" t="s">
        <v>135</v>
      </c>
      <c r="B169" s="709"/>
      <c r="C169" s="710"/>
      <c r="D169" s="710"/>
      <c r="E169" s="710"/>
      <c r="F169" s="703"/>
      <c r="G169" s="706"/>
      <c r="H169" s="60">
        <v>200</v>
      </c>
      <c r="I169" s="65">
        <v>200</v>
      </c>
      <c r="J169" s="215">
        <f t="shared" si="7"/>
        <v>1</v>
      </c>
      <c r="K169" s="65"/>
      <c r="L169" s="65"/>
      <c r="M169" s="65" t="e">
        <f t="shared" si="8"/>
        <v>#DIV/0!</v>
      </c>
      <c r="N169" s="66" t="s">
        <v>433</v>
      </c>
      <c r="O169" s="38" t="s">
        <v>383</v>
      </c>
    </row>
    <row r="170" spans="1:15" ht="27.95" customHeight="1" x14ac:dyDescent="0.2">
      <c r="O170" s="38" t="s">
        <v>383</v>
      </c>
    </row>
    <row r="171" spans="1:15" ht="15" thickBot="1" x14ac:dyDescent="0.25"/>
    <row r="172" spans="1:15" ht="15" x14ac:dyDescent="0.2">
      <c r="A172" s="743" t="s">
        <v>164</v>
      </c>
      <c r="B172" s="744"/>
      <c r="C172" s="744"/>
      <c r="D172" s="744"/>
      <c r="E172" s="744"/>
      <c r="F172" s="744"/>
      <c r="G172" s="744"/>
      <c r="H172" s="744"/>
      <c r="I172" s="744"/>
      <c r="J172" s="744"/>
      <c r="K172" s="744"/>
      <c r="L172" s="744"/>
      <c r="M172" s="744"/>
      <c r="N172" s="745"/>
    </row>
    <row r="173" spans="1:15" ht="45.75" thickBot="1" x14ac:dyDescent="0.25">
      <c r="A173" s="52" t="s">
        <v>62</v>
      </c>
      <c r="B173" s="337" t="s">
        <v>147</v>
      </c>
      <c r="C173" s="337" t="s">
        <v>148</v>
      </c>
      <c r="D173" s="337" t="s">
        <v>149</v>
      </c>
      <c r="E173" s="337" t="s">
        <v>150</v>
      </c>
      <c r="F173" s="337" t="s">
        <v>165</v>
      </c>
      <c r="G173" s="337" t="s">
        <v>152</v>
      </c>
      <c r="H173" s="337" t="s">
        <v>166</v>
      </c>
      <c r="I173" s="337" t="s">
        <v>167</v>
      </c>
      <c r="J173" s="339" t="s">
        <v>168</v>
      </c>
      <c r="K173" s="337" t="s">
        <v>156</v>
      </c>
      <c r="L173" s="337" t="s">
        <v>157</v>
      </c>
      <c r="M173" s="337" t="s">
        <v>158</v>
      </c>
      <c r="N173" s="338" t="s">
        <v>159</v>
      </c>
    </row>
    <row r="174" spans="1:15" ht="17.25" customHeight="1" thickBot="1" x14ac:dyDescent="0.25">
      <c r="A174" s="60" t="s">
        <v>137</v>
      </c>
      <c r="B174" s="46"/>
      <c r="C174" s="710" t="s">
        <v>309</v>
      </c>
      <c r="D174" s="710" t="s">
        <v>209</v>
      </c>
      <c r="E174" s="710" t="s">
        <v>310</v>
      </c>
      <c r="F174" s="703">
        <v>100</v>
      </c>
      <c r="G174" s="704">
        <v>5</v>
      </c>
      <c r="H174" s="112">
        <v>2</v>
      </c>
      <c r="I174" s="263">
        <v>0</v>
      </c>
      <c r="J174" s="113">
        <f>I174/H174</f>
        <v>0</v>
      </c>
      <c r="K174" s="57">
        <v>0</v>
      </c>
      <c r="L174" s="57">
        <v>0</v>
      </c>
      <c r="M174" s="57" t="e">
        <f>L174/K174</f>
        <v>#DIV/0!</v>
      </c>
      <c r="N174" s="117"/>
      <c r="O174" s="38" t="s">
        <v>383</v>
      </c>
    </row>
    <row r="175" spans="1:15" ht="17.25" customHeight="1" thickBot="1" x14ac:dyDescent="0.25">
      <c r="A175" s="60" t="s">
        <v>138</v>
      </c>
      <c r="B175" s="46"/>
      <c r="C175" s="710"/>
      <c r="D175" s="710"/>
      <c r="E175" s="710"/>
      <c r="F175" s="703"/>
      <c r="G175" s="705"/>
      <c r="H175" s="112">
        <v>2</v>
      </c>
      <c r="I175" s="264">
        <v>0</v>
      </c>
      <c r="J175" s="113">
        <f t="shared" ref="J175:J185" si="9">I175/H175</f>
        <v>0</v>
      </c>
      <c r="K175" s="57">
        <v>0</v>
      </c>
      <c r="L175" s="57">
        <v>0</v>
      </c>
      <c r="M175" s="57" t="e">
        <f t="shared" ref="M175:M185" si="10">L175/K175</f>
        <v>#DIV/0!</v>
      </c>
      <c r="N175" s="117" t="s">
        <v>479</v>
      </c>
      <c r="O175" s="38" t="s">
        <v>384</v>
      </c>
    </row>
    <row r="176" spans="1:15" ht="17.25" customHeight="1" thickBot="1" x14ac:dyDescent="0.25">
      <c r="A176" s="60" t="s">
        <v>139</v>
      </c>
      <c r="B176" s="46"/>
      <c r="C176" s="710"/>
      <c r="D176" s="710"/>
      <c r="E176" s="710"/>
      <c r="F176" s="703"/>
      <c r="G176" s="705"/>
      <c r="H176" s="104">
        <v>2</v>
      </c>
      <c r="I176" s="264">
        <v>0</v>
      </c>
      <c r="J176" s="113">
        <v>0</v>
      </c>
      <c r="K176" s="57">
        <v>0</v>
      </c>
      <c r="L176" s="57">
        <v>0</v>
      </c>
      <c r="M176" s="57" t="e">
        <v>#DIV/0!</v>
      </c>
      <c r="N176" s="117" t="s">
        <v>478</v>
      </c>
      <c r="O176" s="38" t="s">
        <v>383</v>
      </c>
    </row>
    <row r="177" spans="1:15" ht="17.25" customHeight="1" thickBot="1" x14ac:dyDescent="0.25">
      <c r="A177" s="60" t="s">
        <v>140</v>
      </c>
      <c r="B177" s="46"/>
      <c r="C177" s="710"/>
      <c r="D177" s="710"/>
      <c r="E177" s="710"/>
      <c r="F177" s="703"/>
      <c r="G177" s="705"/>
      <c r="H177" s="104">
        <v>2</v>
      </c>
      <c r="I177" s="264">
        <v>0</v>
      </c>
      <c r="J177" s="113">
        <f t="shared" si="9"/>
        <v>0</v>
      </c>
      <c r="K177" s="57">
        <v>0</v>
      </c>
      <c r="L177" s="57">
        <v>0</v>
      </c>
      <c r="M177" s="57" t="e">
        <f t="shared" si="10"/>
        <v>#DIV/0!</v>
      </c>
      <c r="N177" s="117" t="s">
        <v>483</v>
      </c>
      <c r="O177" s="38" t="s">
        <v>383</v>
      </c>
    </row>
    <row r="178" spans="1:15" ht="17.25" customHeight="1" thickBot="1" x14ac:dyDescent="0.25">
      <c r="A178" s="60" t="s">
        <v>141</v>
      </c>
      <c r="B178" s="46"/>
      <c r="C178" s="710"/>
      <c r="D178" s="710"/>
      <c r="E178" s="710"/>
      <c r="F178" s="703"/>
      <c r="G178" s="705"/>
      <c r="H178" s="104">
        <v>2</v>
      </c>
      <c r="I178" s="264">
        <v>0</v>
      </c>
      <c r="J178" s="113">
        <f t="shared" si="9"/>
        <v>0</v>
      </c>
      <c r="K178" s="57">
        <v>0</v>
      </c>
      <c r="L178" s="57">
        <v>0</v>
      </c>
      <c r="M178" s="57" t="e">
        <f t="shared" si="10"/>
        <v>#DIV/0!</v>
      </c>
      <c r="N178" s="117" t="s">
        <v>498</v>
      </c>
      <c r="O178" s="38" t="s">
        <v>383</v>
      </c>
    </row>
    <row r="179" spans="1:15" ht="17.25" customHeight="1" thickBot="1" x14ac:dyDescent="0.25">
      <c r="A179" s="60" t="s">
        <v>142</v>
      </c>
      <c r="B179" s="46"/>
      <c r="C179" s="710"/>
      <c r="D179" s="710"/>
      <c r="E179" s="710"/>
      <c r="F179" s="703"/>
      <c r="G179" s="705"/>
      <c r="H179" s="104">
        <v>2</v>
      </c>
      <c r="I179" s="264">
        <v>0</v>
      </c>
      <c r="J179" s="113">
        <f t="shared" si="9"/>
        <v>0</v>
      </c>
      <c r="K179" s="57">
        <v>0</v>
      </c>
      <c r="L179" s="57">
        <v>0</v>
      </c>
      <c r="M179" s="57" t="e">
        <f t="shared" si="10"/>
        <v>#DIV/0!</v>
      </c>
      <c r="N179" s="117" t="s">
        <v>505</v>
      </c>
      <c r="O179" s="38" t="s">
        <v>383</v>
      </c>
    </row>
    <row r="180" spans="1:15" ht="17.25" customHeight="1" thickBot="1" x14ac:dyDescent="0.25">
      <c r="A180" s="60" t="s">
        <v>130</v>
      </c>
      <c r="B180" s="46"/>
      <c r="C180" s="710"/>
      <c r="D180" s="710"/>
      <c r="E180" s="710"/>
      <c r="F180" s="703"/>
      <c r="G180" s="705"/>
      <c r="H180" s="104">
        <v>2</v>
      </c>
      <c r="I180" s="264">
        <v>0</v>
      </c>
      <c r="J180" s="113">
        <f t="shared" si="9"/>
        <v>0</v>
      </c>
      <c r="K180" s="57">
        <v>0</v>
      </c>
      <c r="L180" s="57">
        <v>0</v>
      </c>
      <c r="M180" s="57" t="e">
        <f t="shared" si="10"/>
        <v>#DIV/0!</v>
      </c>
      <c r="N180" s="83" t="s">
        <v>513</v>
      </c>
      <c r="O180" s="38" t="s">
        <v>383</v>
      </c>
    </row>
    <row r="181" spans="1:15" ht="17.25" customHeight="1" thickBot="1" x14ac:dyDescent="0.25">
      <c r="A181" s="60" t="s">
        <v>131</v>
      </c>
      <c r="B181" s="46"/>
      <c r="C181" s="710"/>
      <c r="D181" s="710"/>
      <c r="E181" s="710"/>
      <c r="F181" s="703"/>
      <c r="G181" s="705"/>
      <c r="H181" s="104">
        <v>2</v>
      </c>
      <c r="I181" s="264">
        <v>0</v>
      </c>
      <c r="J181" s="113">
        <f t="shared" si="9"/>
        <v>0</v>
      </c>
      <c r="K181" s="57">
        <v>0</v>
      </c>
      <c r="L181" s="57">
        <v>0</v>
      </c>
      <c r="M181" s="57" t="e">
        <f t="shared" si="10"/>
        <v>#DIV/0!</v>
      </c>
      <c r="N181" s="83" t="s">
        <v>518</v>
      </c>
      <c r="O181" s="38" t="s">
        <v>383</v>
      </c>
    </row>
    <row r="182" spans="1:15" ht="17.25" customHeight="1" thickBot="1" x14ac:dyDescent="0.25">
      <c r="A182" s="60" t="s">
        <v>132</v>
      </c>
      <c r="B182" s="46"/>
      <c r="C182" s="710"/>
      <c r="D182" s="710"/>
      <c r="E182" s="710"/>
      <c r="F182" s="703"/>
      <c r="G182" s="705"/>
      <c r="H182" s="104">
        <v>2</v>
      </c>
      <c r="I182" s="264">
        <v>1</v>
      </c>
      <c r="J182" s="113">
        <f t="shared" si="9"/>
        <v>0.5</v>
      </c>
      <c r="K182" s="57">
        <v>0</v>
      </c>
      <c r="L182" s="57">
        <v>0</v>
      </c>
      <c r="M182" s="57" t="e">
        <f t="shared" si="10"/>
        <v>#DIV/0!</v>
      </c>
      <c r="N182" s="256" t="s">
        <v>510</v>
      </c>
      <c r="O182" s="38" t="s">
        <v>383</v>
      </c>
    </row>
    <row r="183" spans="1:15" ht="17.25" customHeight="1" thickBot="1" x14ac:dyDescent="0.25">
      <c r="A183" s="60" t="s">
        <v>133</v>
      </c>
      <c r="B183" s="46"/>
      <c r="C183" s="710"/>
      <c r="D183" s="710"/>
      <c r="E183" s="710"/>
      <c r="F183" s="703"/>
      <c r="G183" s="705"/>
      <c r="H183" s="104">
        <v>2</v>
      </c>
      <c r="I183" s="264">
        <v>1</v>
      </c>
      <c r="J183" s="113">
        <f t="shared" si="9"/>
        <v>0.5</v>
      </c>
      <c r="K183" s="57">
        <v>0</v>
      </c>
      <c r="L183" s="57">
        <v>0</v>
      </c>
      <c r="M183" s="57" t="e">
        <f t="shared" si="10"/>
        <v>#DIV/0!</v>
      </c>
      <c r="N183" s="147" t="s">
        <v>527</v>
      </c>
      <c r="O183" s="38" t="s">
        <v>383</v>
      </c>
    </row>
    <row r="184" spans="1:15" ht="17.25" customHeight="1" thickBot="1" x14ac:dyDescent="0.25">
      <c r="A184" s="60" t="s">
        <v>134</v>
      </c>
      <c r="B184" s="46"/>
      <c r="C184" s="710"/>
      <c r="D184" s="710"/>
      <c r="E184" s="710"/>
      <c r="F184" s="703"/>
      <c r="G184" s="705"/>
      <c r="H184" s="104">
        <v>2</v>
      </c>
      <c r="I184" s="264">
        <v>2</v>
      </c>
      <c r="J184" s="113">
        <f t="shared" si="9"/>
        <v>1</v>
      </c>
      <c r="K184" s="57">
        <v>0</v>
      </c>
      <c r="L184" s="57">
        <v>0</v>
      </c>
      <c r="M184" s="57" t="e">
        <f t="shared" si="10"/>
        <v>#DIV/0!</v>
      </c>
      <c r="N184" s="117" t="s">
        <v>528</v>
      </c>
      <c r="O184" s="38" t="s">
        <v>383</v>
      </c>
    </row>
    <row r="185" spans="1:15" ht="17.25" customHeight="1" thickBot="1" x14ac:dyDescent="0.25">
      <c r="A185" s="60" t="s">
        <v>135</v>
      </c>
      <c r="B185" s="50"/>
      <c r="C185" s="710"/>
      <c r="D185" s="710"/>
      <c r="E185" s="710"/>
      <c r="F185" s="703"/>
      <c r="G185" s="706"/>
      <c r="H185" s="104">
        <v>3</v>
      </c>
      <c r="I185" s="264">
        <v>3</v>
      </c>
      <c r="J185" s="113">
        <f t="shared" si="9"/>
        <v>1</v>
      </c>
      <c r="K185" s="57">
        <v>0</v>
      </c>
      <c r="L185" s="57">
        <v>0</v>
      </c>
      <c r="M185" s="57" t="e">
        <f t="shared" si="10"/>
        <v>#DIV/0!</v>
      </c>
      <c r="N185" s="120" t="str">
        <f>+INVERSIÓN!EW10</f>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v>
      </c>
      <c r="O185" s="38" t="s">
        <v>383</v>
      </c>
    </row>
    <row r="186" spans="1:15" ht="17.25" customHeight="1" thickBot="1" x14ac:dyDescent="0.25">
      <c r="A186" s="60" t="s">
        <v>137</v>
      </c>
      <c r="B186" s="221"/>
      <c r="C186" s="710" t="s">
        <v>312</v>
      </c>
      <c r="D186" s="710" t="s">
        <v>313</v>
      </c>
      <c r="E186" s="710" t="s">
        <v>310</v>
      </c>
      <c r="F186" s="703">
        <v>100</v>
      </c>
      <c r="G186" s="704">
        <v>1000</v>
      </c>
      <c r="H186" s="222">
        <f>+INVERSIÓN!CE24</f>
        <v>550</v>
      </c>
      <c r="I186" s="265">
        <v>0</v>
      </c>
      <c r="J186" s="113">
        <f>I186/H186</f>
        <v>0</v>
      </c>
      <c r="K186" s="57">
        <v>0</v>
      </c>
      <c r="L186" s="57">
        <v>0</v>
      </c>
      <c r="M186" s="57" t="e">
        <f>L186/K186</f>
        <v>#DIV/0!</v>
      </c>
      <c r="N186" s="117"/>
      <c r="O186" s="38" t="s">
        <v>383</v>
      </c>
    </row>
    <row r="187" spans="1:15" ht="17.25" customHeight="1" thickBot="1" x14ac:dyDescent="0.25">
      <c r="A187" s="60" t="s">
        <v>138</v>
      </c>
      <c r="B187" s="221"/>
      <c r="C187" s="710"/>
      <c r="D187" s="710"/>
      <c r="E187" s="710"/>
      <c r="F187" s="703"/>
      <c r="G187" s="705"/>
      <c r="H187" s="60">
        <v>550</v>
      </c>
      <c r="I187" s="266">
        <v>25</v>
      </c>
      <c r="J187" s="113">
        <f t="shared" ref="J187:J197" si="11">I187/H187</f>
        <v>4.5454545454545456E-2</v>
      </c>
      <c r="K187" s="57">
        <v>0</v>
      </c>
      <c r="L187" s="57">
        <v>0</v>
      </c>
      <c r="M187" s="57" t="e">
        <f t="shared" ref="M187:M197" si="12">L187/K187</f>
        <v>#DIV/0!</v>
      </c>
      <c r="N187" s="117" t="s">
        <v>480</v>
      </c>
      <c r="O187" s="38" t="s">
        <v>383</v>
      </c>
    </row>
    <row r="188" spans="1:15" ht="17.25" customHeight="1" thickBot="1" x14ac:dyDescent="0.25">
      <c r="A188" s="60" t="s">
        <v>139</v>
      </c>
      <c r="B188" s="221"/>
      <c r="C188" s="710"/>
      <c r="D188" s="710"/>
      <c r="E188" s="710"/>
      <c r="F188" s="703"/>
      <c r="G188" s="705"/>
      <c r="H188" s="60">
        <v>550</v>
      </c>
      <c r="I188" s="266">
        <v>188</v>
      </c>
      <c r="J188" s="113">
        <f t="shared" si="11"/>
        <v>0.3418181818181818</v>
      </c>
      <c r="K188" s="57">
        <v>0</v>
      </c>
      <c r="L188" s="57">
        <v>0</v>
      </c>
      <c r="M188" s="57" t="e">
        <f t="shared" si="12"/>
        <v>#DIV/0!</v>
      </c>
      <c r="N188" s="117" t="s">
        <v>475</v>
      </c>
      <c r="O188" s="38" t="s">
        <v>383</v>
      </c>
    </row>
    <row r="189" spans="1:15" ht="17.25" customHeight="1" thickBot="1" x14ac:dyDescent="0.25">
      <c r="A189" s="60" t="s">
        <v>140</v>
      </c>
      <c r="B189" s="221"/>
      <c r="C189" s="710"/>
      <c r="D189" s="710"/>
      <c r="E189" s="710"/>
      <c r="F189" s="703"/>
      <c r="G189" s="705"/>
      <c r="H189" s="60">
        <v>550</v>
      </c>
      <c r="I189" s="266">
        <v>285</v>
      </c>
      <c r="J189" s="113">
        <f t="shared" si="11"/>
        <v>0.51818181818181819</v>
      </c>
      <c r="K189" s="57">
        <v>0</v>
      </c>
      <c r="L189" s="57">
        <v>0</v>
      </c>
      <c r="M189" s="57" t="e">
        <f t="shared" si="12"/>
        <v>#DIV/0!</v>
      </c>
      <c r="N189" s="117" t="s">
        <v>490</v>
      </c>
      <c r="O189" s="38" t="s">
        <v>383</v>
      </c>
    </row>
    <row r="190" spans="1:15" ht="17.25" customHeight="1" thickBot="1" x14ac:dyDescent="0.25">
      <c r="A190" s="60" t="s">
        <v>141</v>
      </c>
      <c r="B190" s="221"/>
      <c r="C190" s="710"/>
      <c r="D190" s="710"/>
      <c r="E190" s="710"/>
      <c r="F190" s="703"/>
      <c r="G190" s="705"/>
      <c r="H190" s="60">
        <v>550</v>
      </c>
      <c r="I190" s="266">
        <v>395</v>
      </c>
      <c r="J190" s="113">
        <f t="shared" si="11"/>
        <v>0.71818181818181814</v>
      </c>
      <c r="K190" s="57">
        <v>0</v>
      </c>
      <c r="L190" s="57">
        <v>0</v>
      </c>
      <c r="M190" s="57" t="e">
        <f t="shared" si="12"/>
        <v>#DIV/0!</v>
      </c>
      <c r="N190" s="117" t="s">
        <v>497</v>
      </c>
      <c r="O190" s="38" t="s">
        <v>383</v>
      </c>
    </row>
    <row r="191" spans="1:15" ht="17.25" customHeight="1" thickBot="1" x14ac:dyDescent="0.25">
      <c r="A191" s="60" t="s">
        <v>142</v>
      </c>
      <c r="B191" s="221"/>
      <c r="C191" s="710"/>
      <c r="D191" s="710"/>
      <c r="E191" s="710"/>
      <c r="F191" s="703"/>
      <c r="G191" s="705"/>
      <c r="H191" s="60">
        <v>550</v>
      </c>
      <c r="I191" s="267">
        <v>445</v>
      </c>
      <c r="J191" s="113">
        <f t="shared" si="11"/>
        <v>0.80909090909090908</v>
      </c>
      <c r="K191" s="57">
        <v>0</v>
      </c>
      <c r="L191" s="57">
        <v>0</v>
      </c>
      <c r="M191" s="57" t="e">
        <f t="shared" si="12"/>
        <v>#DIV/0!</v>
      </c>
      <c r="N191" s="117" t="s">
        <v>504</v>
      </c>
      <c r="O191" s="38" t="s">
        <v>383</v>
      </c>
    </row>
    <row r="192" spans="1:15" ht="17.25" customHeight="1" thickBot="1" x14ac:dyDescent="0.25">
      <c r="A192" s="60" t="s">
        <v>130</v>
      </c>
      <c r="B192" s="221"/>
      <c r="C192" s="710"/>
      <c r="D192" s="710" t="s">
        <v>313</v>
      </c>
      <c r="E192" s="710" t="s">
        <v>310</v>
      </c>
      <c r="F192" s="703"/>
      <c r="G192" s="705"/>
      <c r="H192" s="60">
        <v>550</v>
      </c>
      <c r="I192" s="266">
        <v>463</v>
      </c>
      <c r="J192" s="113">
        <f t="shared" si="11"/>
        <v>0.8418181818181818</v>
      </c>
      <c r="K192" s="57">
        <v>0</v>
      </c>
      <c r="L192" s="57">
        <v>0</v>
      </c>
      <c r="M192" s="57" t="e">
        <f t="shared" si="12"/>
        <v>#DIV/0!</v>
      </c>
      <c r="N192" s="117" t="s">
        <v>514</v>
      </c>
      <c r="O192" s="38" t="s">
        <v>383</v>
      </c>
    </row>
    <row r="193" spans="1:15" ht="17.25" customHeight="1" thickBot="1" x14ac:dyDescent="0.25">
      <c r="A193" s="60" t="s">
        <v>131</v>
      </c>
      <c r="B193" s="221"/>
      <c r="C193" s="710"/>
      <c r="D193" s="710"/>
      <c r="E193" s="710"/>
      <c r="F193" s="703"/>
      <c r="G193" s="705"/>
      <c r="H193" s="60">
        <v>550</v>
      </c>
      <c r="I193" s="266">
        <v>490</v>
      </c>
      <c r="J193" s="113">
        <f t="shared" si="11"/>
        <v>0.89090909090909087</v>
      </c>
      <c r="K193" s="57">
        <v>0</v>
      </c>
      <c r="L193" s="57">
        <v>0</v>
      </c>
      <c r="M193" s="57" t="e">
        <f t="shared" si="12"/>
        <v>#DIV/0!</v>
      </c>
      <c r="N193" s="83" t="s">
        <v>519</v>
      </c>
      <c r="O193" s="38" t="s">
        <v>383</v>
      </c>
    </row>
    <row r="194" spans="1:15" ht="17.25" customHeight="1" thickBot="1" x14ac:dyDescent="0.25">
      <c r="A194" s="60" t="s">
        <v>132</v>
      </c>
      <c r="B194" s="221"/>
      <c r="C194" s="710"/>
      <c r="D194" s="710"/>
      <c r="E194" s="710"/>
      <c r="F194" s="703"/>
      <c r="G194" s="705"/>
      <c r="H194" s="60">
        <v>550</v>
      </c>
      <c r="I194" s="264">
        <v>538</v>
      </c>
      <c r="J194" s="113">
        <f t="shared" si="11"/>
        <v>0.97818181818181815</v>
      </c>
      <c r="K194" s="57">
        <v>0</v>
      </c>
      <c r="L194" s="57">
        <v>0</v>
      </c>
      <c r="M194" s="57" t="e">
        <f t="shared" si="12"/>
        <v>#DIV/0!</v>
      </c>
      <c r="N194" s="256" t="s">
        <v>509</v>
      </c>
      <c r="O194" s="38" t="s">
        <v>383</v>
      </c>
    </row>
    <row r="195" spans="1:15" ht="17.25" customHeight="1" thickBot="1" x14ac:dyDescent="0.25">
      <c r="A195" s="60" t="s">
        <v>133</v>
      </c>
      <c r="B195" s="221"/>
      <c r="C195" s="710"/>
      <c r="D195" s="710"/>
      <c r="E195" s="710"/>
      <c r="F195" s="703"/>
      <c r="G195" s="705"/>
      <c r="H195" s="60">
        <v>550</v>
      </c>
      <c r="I195" s="264">
        <v>550</v>
      </c>
      <c r="J195" s="113">
        <f t="shared" si="11"/>
        <v>1</v>
      </c>
      <c r="K195" s="57">
        <v>0</v>
      </c>
      <c r="L195" s="57">
        <v>0</v>
      </c>
      <c r="M195" s="57" t="e">
        <f t="shared" si="12"/>
        <v>#DIV/0!</v>
      </c>
      <c r="N195" s="116" t="s">
        <v>523</v>
      </c>
      <c r="O195" s="38" t="s">
        <v>383</v>
      </c>
    </row>
    <row r="196" spans="1:15" ht="17.25" customHeight="1" thickBot="1" x14ac:dyDescent="0.25">
      <c r="A196" s="60" t="s">
        <v>134</v>
      </c>
      <c r="B196" s="221"/>
      <c r="C196" s="710"/>
      <c r="D196" s="710"/>
      <c r="E196" s="710"/>
      <c r="F196" s="703"/>
      <c r="G196" s="705"/>
      <c r="H196" s="60">
        <v>550</v>
      </c>
      <c r="I196" s="266">
        <v>550</v>
      </c>
      <c r="J196" s="113">
        <f t="shared" si="11"/>
        <v>1</v>
      </c>
      <c r="K196" s="57">
        <v>0</v>
      </c>
      <c r="L196" s="57">
        <v>0</v>
      </c>
      <c r="M196" s="57" t="e">
        <f t="shared" si="12"/>
        <v>#DIV/0!</v>
      </c>
      <c r="N196" s="117" t="s">
        <v>529</v>
      </c>
      <c r="O196" s="38" t="s">
        <v>383</v>
      </c>
    </row>
    <row r="197" spans="1:15" ht="17.25" customHeight="1" thickBot="1" x14ac:dyDescent="0.25">
      <c r="A197" s="60" t="s">
        <v>135</v>
      </c>
      <c r="B197" s="221"/>
      <c r="C197" s="710"/>
      <c r="D197" s="710"/>
      <c r="E197" s="710"/>
      <c r="F197" s="703"/>
      <c r="G197" s="706"/>
      <c r="H197" s="60">
        <v>550</v>
      </c>
      <c r="I197" s="268">
        <v>550</v>
      </c>
      <c r="J197" s="113">
        <f t="shared" si="11"/>
        <v>1</v>
      </c>
      <c r="K197" s="57">
        <v>0</v>
      </c>
      <c r="L197" s="57">
        <v>0</v>
      </c>
      <c r="M197" s="57" t="e">
        <f t="shared" si="12"/>
        <v>#DIV/0!</v>
      </c>
      <c r="N197" s="120" t="str">
        <f>+INVERSIÓN!EZ24</f>
        <v xml:space="preserve">Fortalecer los conocimientos de las comunidades a los proyectos institucionales.
Mejoramiento en el  manejo de la finca </v>
      </c>
      <c r="O197" s="38" t="s">
        <v>383</v>
      </c>
    </row>
    <row r="198" spans="1:15" ht="17.25" customHeight="1" thickBot="1" x14ac:dyDescent="0.25">
      <c r="A198" s="60" t="s">
        <v>137</v>
      </c>
      <c r="B198" s="221"/>
      <c r="C198" s="710" t="s">
        <v>315</v>
      </c>
      <c r="D198" s="710" t="s">
        <v>316</v>
      </c>
      <c r="E198" s="710" t="s">
        <v>310</v>
      </c>
      <c r="F198" s="703">
        <v>100</v>
      </c>
      <c r="G198" s="704">
        <v>500</v>
      </c>
      <c r="H198" s="222">
        <f>+INVERSIÓN!CE31</f>
        <v>168</v>
      </c>
      <c r="I198" s="265">
        <v>0</v>
      </c>
      <c r="J198" s="113">
        <f>I198/H198</f>
        <v>0</v>
      </c>
      <c r="K198" s="57">
        <v>0</v>
      </c>
      <c r="L198" s="57">
        <v>0</v>
      </c>
      <c r="M198" s="57" t="e">
        <f>L198/K198</f>
        <v>#DIV/0!</v>
      </c>
      <c r="N198" s="117"/>
      <c r="O198" s="38" t="s">
        <v>383</v>
      </c>
    </row>
    <row r="199" spans="1:15" ht="17.25" customHeight="1" thickBot="1" x14ac:dyDescent="0.25">
      <c r="A199" s="60" t="s">
        <v>138</v>
      </c>
      <c r="B199" s="221"/>
      <c r="C199" s="710"/>
      <c r="D199" s="710"/>
      <c r="E199" s="710"/>
      <c r="F199" s="703"/>
      <c r="G199" s="705"/>
      <c r="H199" s="60">
        <v>168</v>
      </c>
      <c r="I199" s="266">
        <v>18</v>
      </c>
      <c r="J199" s="113">
        <f t="shared" ref="J199:J209" si="13">I199/H199</f>
        <v>0.10714285714285714</v>
      </c>
      <c r="K199" s="57">
        <v>0</v>
      </c>
      <c r="L199" s="57">
        <v>0</v>
      </c>
      <c r="M199" s="57" t="e">
        <f t="shared" ref="M199:M209" si="14">L199/K199</f>
        <v>#DIV/0!</v>
      </c>
      <c r="N199" s="117" t="s">
        <v>481</v>
      </c>
      <c r="O199" s="38" t="s">
        <v>383</v>
      </c>
    </row>
    <row r="200" spans="1:15" ht="17.25" customHeight="1" thickBot="1" x14ac:dyDescent="0.25">
      <c r="A200" s="60" t="s">
        <v>139</v>
      </c>
      <c r="B200" s="221"/>
      <c r="C200" s="710"/>
      <c r="D200" s="710"/>
      <c r="E200" s="710"/>
      <c r="F200" s="703"/>
      <c r="G200" s="705"/>
      <c r="H200" s="60">
        <v>168</v>
      </c>
      <c r="I200" s="266">
        <v>44</v>
      </c>
      <c r="J200" s="113">
        <f t="shared" si="13"/>
        <v>0.26190476190476192</v>
      </c>
      <c r="K200" s="57">
        <v>0</v>
      </c>
      <c r="L200" s="57">
        <v>0</v>
      </c>
      <c r="M200" s="57" t="e">
        <f t="shared" si="14"/>
        <v>#DIV/0!</v>
      </c>
      <c r="N200" s="117" t="s">
        <v>476</v>
      </c>
      <c r="O200" s="38" t="s">
        <v>383</v>
      </c>
    </row>
    <row r="201" spans="1:15" ht="17.25" customHeight="1" thickBot="1" x14ac:dyDescent="0.25">
      <c r="A201" s="60" t="s">
        <v>140</v>
      </c>
      <c r="B201" s="221"/>
      <c r="C201" s="710"/>
      <c r="D201" s="710"/>
      <c r="E201" s="710"/>
      <c r="F201" s="703"/>
      <c r="G201" s="705"/>
      <c r="H201" s="60">
        <v>168</v>
      </c>
      <c r="I201" s="266">
        <v>62</v>
      </c>
      <c r="J201" s="113">
        <f t="shared" si="13"/>
        <v>0.36904761904761907</v>
      </c>
      <c r="K201" s="57">
        <v>0</v>
      </c>
      <c r="L201" s="57">
        <v>0</v>
      </c>
      <c r="M201" s="57" t="e">
        <f t="shared" si="14"/>
        <v>#DIV/0!</v>
      </c>
      <c r="N201" s="83" t="s">
        <v>496</v>
      </c>
      <c r="O201" s="38" t="s">
        <v>383</v>
      </c>
    </row>
    <row r="202" spans="1:15" ht="17.25" customHeight="1" thickBot="1" x14ac:dyDescent="0.25">
      <c r="A202" s="60" t="s">
        <v>141</v>
      </c>
      <c r="B202" s="221"/>
      <c r="C202" s="710"/>
      <c r="D202" s="710"/>
      <c r="E202" s="710"/>
      <c r="F202" s="703"/>
      <c r="G202" s="705"/>
      <c r="H202" s="60">
        <v>168</v>
      </c>
      <c r="I202" s="266">
        <v>77</v>
      </c>
      <c r="J202" s="113">
        <f t="shared" si="13"/>
        <v>0.45833333333333331</v>
      </c>
      <c r="K202" s="57">
        <v>0</v>
      </c>
      <c r="L202" s="57">
        <v>0</v>
      </c>
      <c r="M202" s="57" t="e">
        <f t="shared" si="14"/>
        <v>#DIV/0!</v>
      </c>
      <c r="N202" s="117" t="s">
        <v>499</v>
      </c>
      <c r="O202" s="38" t="s">
        <v>383</v>
      </c>
    </row>
    <row r="203" spans="1:15" ht="17.25" customHeight="1" thickBot="1" x14ac:dyDescent="0.25">
      <c r="A203" s="60" t="s">
        <v>142</v>
      </c>
      <c r="B203" s="221"/>
      <c r="C203" s="710"/>
      <c r="D203" s="710"/>
      <c r="E203" s="710"/>
      <c r="F203" s="703"/>
      <c r="G203" s="705"/>
      <c r="H203" s="60">
        <v>168</v>
      </c>
      <c r="I203" s="266">
        <v>99</v>
      </c>
      <c r="J203" s="113">
        <f t="shared" si="13"/>
        <v>0.5892857142857143</v>
      </c>
      <c r="K203" s="57">
        <v>0</v>
      </c>
      <c r="L203" s="57">
        <v>0</v>
      </c>
      <c r="M203" s="57" t="e">
        <f t="shared" si="14"/>
        <v>#DIV/0!</v>
      </c>
      <c r="N203" s="117" t="s">
        <v>506</v>
      </c>
      <c r="O203" s="38" t="s">
        <v>383</v>
      </c>
    </row>
    <row r="204" spans="1:15" s="77" customFormat="1" ht="17.25" customHeight="1" thickBot="1" x14ac:dyDescent="0.25">
      <c r="A204" s="60" t="s">
        <v>130</v>
      </c>
      <c r="B204" s="221"/>
      <c r="C204" s="710" t="s">
        <v>315</v>
      </c>
      <c r="D204" s="710" t="s">
        <v>316</v>
      </c>
      <c r="E204" s="710" t="s">
        <v>310</v>
      </c>
      <c r="F204" s="703"/>
      <c r="G204" s="705"/>
      <c r="H204" s="60">
        <v>168</v>
      </c>
      <c r="I204" s="269">
        <v>115</v>
      </c>
      <c r="J204" s="113">
        <f t="shared" si="13"/>
        <v>0.68452380952380953</v>
      </c>
      <c r="K204" s="57">
        <v>0</v>
      </c>
      <c r="L204" s="57">
        <v>0</v>
      </c>
      <c r="M204" s="57" t="e">
        <f t="shared" si="14"/>
        <v>#DIV/0!</v>
      </c>
      <c r="N204" s="83" t="s">
        <v>515</v>
      </c>
      <c r="O204" s="77" t="s">
        <v>383</v>
      </c>
    </row>
    <row r="205" spans="1:15" ht="17.25" customHeight="1" thickBot="1" x14ac:dyDescent="0.25">
      <c r="A205" s="60" t="s">
        <v>131</v>
      </c>
      <c r="B205" s="221"/>
      <c r="C205" s="710"/>
      <c r="D205" s="710"/>
      <c r="E205" s="710"/>
      <c r="F205" s="703"/>
      <c r="G205" s="705"/>
      <c r="H205" s="60">
        <v>168</v>
      </c>
      <c r="I205" s="264">
        <v>136</v>
      </c>
      <c r="J205" s="113">
        <f t="shared" si="13"/>
        <v>0.80952380952380953</v>
      </c>
      <c r="K205" s="57">
        <v>0</v>
      </c>
      <c r="L205" s="57">
        <v>0</v>
      </c>
      <c r="M205" s="57" t="e">
        <f t="shared" si="14"/>
        <v>#DIV/0!</v>
      </c>
      <c r="N205" s="83" t="s">
        <v>520</v>
      </c>
      <c r="O205" s="38" t="s">
        <v>383</v>
      </c>
    </row>
    <row r="206" spans="1:15" ht="17.25" customHeight="1" thickBot="1" x14ac:dyDescent="0.25">
      <c r="A206" s="60" t="s">
        <v>132</v>
      </c>
      <c r="B206" s="221"/>
      <c r="C206" s="710"/>
      <c r="D206" s="710"/>
      <c r="E206" s="710"/>
      <c r="F206" s="703"/>
      <c r="G206" s="705"/>
      <c r="H206" s="60">
        <v>168</v>
      </c>
      <c r="I206" s="264">
        <v>150</v>
      </c>
      <c r="J206" s="113">
        <f t="shared" si="13"/>
        <v>0.8928571428571429</v>
      </c>
      <c r="K206" s="57">
        <v>0</v>
      </c>
      <c r="L206" s="57">
        <v>0</v>
      </c>
      <c r="M206" s="57" t="e">
        <f t="shared" si="14"/>
        <v>#DIV/0!</v>
      </c>
      <c r="N206" s="257" t="s">
        <v>509</v>
      </c>
      <c r="O206" s="38" t="s">
        <v>383</v>
      </c>
    </row>
    <row r="207" spans="1:15" ht="17.25" customHeight="1" thickBot="1" x14ac:dyDescent="0.25">
      <c r="A207" s="60" t="s">
        <v>133</v>
      </c>
      <c r="B207" s="221"/>
      <c r="C207" s="710"/>
      <c r="D207" s="710"/>
      <c r="E207" s="710"/>
      <c r="F207" s="703"/>
      <c r="G207" s="705"/>
      <c r="H207" s="60">
        <v>168</v>
      </c>
      <c r="I207" s="264">
        <v>169</v>
      </c>
      <c r="J207" s="113">
        <f t="shared" si="13"/>
        <v>1.0059523809523809</v>
      </c>
      <c r="K207" s="57">
        <v>0</v>
      </c>
      <c r="L207" s="57">
        <v>0</v>
      </c>
      <c r="M207" s="57" t="e">
        <f t="shared" si="14"/>
        <v>#DIV/0!</v>
      </c>
      <c r="N207" s="83" t="s">
        <v>524</v>
      </c>
      <c r="O207" s="38" t="s">
        <v>383</v>
      </c>
    </row>
    <row r="208" spans="1:15" ht="17.25" customHeight="1" thickBot="1" x14ac:dyDescent="0.25">
      <c r="A208" s="60" t="s">
        <v>134</v>
      </c>
      <c r="B208" s="221"/>
      <c r="C208" s="710"/>
      <c r="D208" s="710"/>
      <c r="E208" s="710"/>
      <c r="F208" s="703"/>
      <c r="G208" s="705"/>
      <c r="H208" s="60">
        <v>168</v>
      </c>
      <c r="I208" s="264">
        <v>169</v>
      </c>
      <c r="J208" s="113">
        <f t="shared" si="13"/>
        <v>1.0059523809523809</v>
      </c>
      <c r="K208" s="57">
        <v>0</v>
      </c>
      <c r="L208" s="57">
        <v>0</v>
      </c>
      <c r="M208" s="57" t="e">
        <f t="shared" si="14"/>
        <v>#DIV/0!</v>
      </c>
      <c r="N208" s="83" t="s">
        <v>530</v>
      </c>
      <c r="O208" s="38" t="s">
        <v>383</v>
      </c>
    </row>
    <row r="209" spans="1:15" ht="17.25" customHeight="1" thickBot="1" x14ac:dyDescent="0.25">
      <c r="A209" s="60" t="s">
        <v>135</v>
      </c>
      <c r="B209" s="221"/>
      <c r="C209" s="710"/>
      <c r="D209" s="710"/>
      <c r="E209" s="710"/>
      <c r="F209" s="703"/>
      <c r="G209" s="706"/>
      <c r="H209" s="60">
        <v>168</v>
      </c>
      <c r="I209" s="268">
        <v>169</v>
      </c>
      <c r="J209" s="113">
        <f t="shared" si="13"/>
        <v>1.0059523809523809</v>
      </c>
      <c r="K209" s="57">
        <v>0</v>
      </c>
      <c r="L209" s="57">
        <v>0</v>
      </c>
      <c r="M209" s="57" t="e">
        <f t="shared" si="14"/>
        <v>#DIV/0!</v>
      </c>
      <c r="N209" s="83" t="str">
        <f>+INVERSIÓN!EW31</f>
        <v>En 2022 se vincularon 169 nuevos predios al Ordenamiento Ambiental de Finca (OAF) mediante formalización de acuerdos de uso del suelo y Buenas Prácticas Ambientales, distribuidos a lo largo del año así: octubre 19 predios, septiembre 14 predios, agosto 21 predios, julio 16 predios, junio 22 predios, mayo 15 predios, abril 18 predios, marzo 26 predios y en febrero 18 predios. Se realizaron 1020 visitas de seguimiento a predios vinculados con anterioridad al Ordenamiento Ambiental de Finca, constatando que continúen aplicando las acciones del acuerdo e identificando problemáticas que se han venido presentado respecto a las acciones implementadas.
En 2020 – 2021, se vincularon 258 nuevos predios rurales en la formalización de acuerdos para el Ordenamiento Ambiental de Finca y se realizaron 692 visitas de seguimiento a predios vinculados.</v>
      </c>
      <c r="O209" s="38" t="s">
        <v>383</v>
      </c>
    </row>
    <row r="210" spans="1:15" ht="17.25" customHeight="1" thickBot="1" x14ac:dyDescent="0.25">
      <c r="A210" s="60" t="s">
        <v>137</v>
      </c>
      <c r="B210" s="707" t="s">
        <v>317</v>
      </c>
      <c r="C210" s="710" t="s">
        <v>318</v>
      </c>
      <c r="D210" s="710" t="s">
        <v>211</v>
      </c>
      <c r="E210" s="710" t="s">
        <v>351</v>
      </c>
      <c r="F210" s="703">
        <v>100</v>
      </c>
      <c r="G210" s="704">
        <v>1</v>
      </c>
      <c r="H210" s="57">
        <v>0.1</v>
      </c>
      <c r="I210" s="265"/>
      <c r="J210" s="114">
        <f>I210/H210</f>
        <v>0</v>
      </c>
      <c r="K210" s="57">
        <v>0</v>
      </c>
      <c r="L210" s="57">
        <v>0</v>
      </c>
      <c r="M210" s="57" t="e">
        <f>L210/K210</f>
        <v>#DIV/0!</v>
      </c>
      <c r="N210" s="117" t="str">
        <f>+INVERSIÓN!EW38</f>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
      <c r="O210" s="38" t="s">
        <v>383</v>
      </c>
    </row>
    <row r="211" spans="1:15" ht="17.25" customHeight="1" thickBot="1" x14ac:dyDescent="0.25">
      <c r="A211" s="60" t="s">
        <v>138</v>
      </c>
      <c r="B211" s="708"/>
      <c r="C211" s="710"/>
      <c r="D211" s="710"/>
      <c r="E211" s="710"/>
      <c r="F211" s="703"/>
      <c r="G211" s="705"/>
      <c r="H211" s="60">
        <v>0.1</v>
      </c>
      <c r="I211" s="262">
        <v>0.01</v>
      </c>
      <c r="J211" s="114">
        <f t="shared" ref="J211:J221" si="15">I211/H211</f>
        <v>9.9999999999999992E-2</v>
      </c>
      <c r="K211" s="57">
        <v>0</v>
      </c>
      <c r="L211" s="57">
        <v>0</v>
      </c>
      <c r="M211" s="57" t="e">
        <f t="shared" ref="M211:M221" si="16">L211/K211</f>
        <v>#DIV/0!</v>
      </c>
      <c r="N211" s="117" t="s">
        <v>482</v>
      </c>
      <c r="O211" s="38" t="s">
        <v>383</v>
      </c>
    </row>
    <row r="212" spans="1:15" ht="17.25" customHeight="1" thickBot="1" x14ac:dyDescent="0.25">
      <c r="A212" s="60" t="s">
        <v>139</v>
      </c>
      <c r="B212" s="708"/>
      <c r="C212" s="710"/>
      <c r="D212" s="710"/>
      <c r="E212" s="710"/>
      <c r="F212" s="703"/>
      <c r="G212" s="705"/>
      <c r="H212" s="60">
        <v>0.1</v>
      </c>
      <c r="I212" s="262">
        <v>0.02</v>
      </c>
      <c r="J212" s="114">
        <f t="shared" si="15"/>
        <v>0.19999999999999998</v>
      </c>
      <c r="K212" s="57">
        <v>0</v>
      </c>
      <c r="L212" s="57">
        <v>0</v>
      </c>
      <c r="M212" s="57" t="e">
        <f t="shared" si="16"/>
        <v>#DIV/0!</v>
      </c>
      <c r="N212" s="117" t="s">
        <v>477</v>
      </c>
      <c r="O212" s="38" t="s">
        <v>383</v>
      </c>
    </row>
    <row r="213" spans="1:15" ht="17.25" customHeight="1" thickBot="1" x14ac:dyDescent="0.25">
      <c r="A213" s="60" t="s">
        <v>140</v>
      </c>
      <c r="B213" s="708"/>
      <c r="C213" s="710"/>
      <c r="D213" s="710"/>
      <c r="E213" s="710"/>
      <c r="F213" s="703"/>
      <c r="G213" s="705"/>
      <c r="H213" s="60">
        <v>0.1</v>
      </c>
      <c r="I213" s="262">
        <v>0.03</v>
      </c>
      <c r="J213" s="114">
        <f t="shared" si="15"/>
        <v>0.3</v>
      </c>
      <c r="K213" s="57">
        <v>0</v>
      </c>
      <c r="L213" s="57">
        <v>0</v>
      </c>
      <c r="M213" s="57" t="e">
        <f t="shared" si="16"/>
        <v>#DIV/0!</v>
      </c>
      <c r="N213" s="117" t="s">
        <v>491</v>
      </c>
      <c r="O213" s="38" t="s">
        <v>383</v>
      </c>
    </row>
    <row r="214" spans="1:15" ht="17.25" customHeight="1" thickBot="1" x14ac:dyDescent="0.25">
      <c r="A214" s="60" t="s">
        <v>141</v>
      </c>
      <c r="B214" s="708"/>
      <c r="C214" s="710"/>
      <c r="D214" s="710"/>
      <c r="E214" s="710"/>
      <c r="F214" s="703"/>
      <c r="G214" s="705"/>
      <c r="H214" s="60">
        <v>0.1</v>
      </c>
      <c r="I214" s="262">
        <v>0.04</v>
      </c>
      <c r="J214" s="114">
        <f t="shared" si="15"/>
        <v>0.39999999999999997</v>
      </c>
      <c r="K214" s="57">
        <v>0</v>
      </c>
      <c r="L214" s="57">
        <v>0</v>
      </c>
      <c r="M214" s="57" t="e">
        <f t="shared" si="16"/>
        <v>#DIV/0!</v>
      </c>
      <c r="N214" s="117" t="s">
        <v>501</v>
      </c>
      <c r="O214" s="38" t="s">
        <v>383</v>
      </c>
    </row>
    <row r="215" spans="1:15" ht="17.25" customHeight="1" thickBot="1" x14ac:dyDescent="0.25">
      <c r="A215" s="60" t="s">
        <v>142</v>
      </c>
      <c r="B215" s="708"/>
      <c r="C215" s="710"/>
      <c r="D215" s="710"/>
      <c r="E215" s="710"/>
      <c r="F215" s="703"/>
      <c r="G215" s="705"/>
      <c r="H215" s="60">
        <v>0.1</v>
      </c>
      <c r="I215" s="262">
        <v>0.05</v>
      </c>
      <c r="J215" s="114">
        <f t="shared" si="15"/>
        <v>0.5</v>
      </c>
      <c r="K215" s="57">
        <v>0</v>
      </c>
      <c r="L215" s="57">
        <v>0</v>
      </c>
      <c r="M215" s="57" t="e">
        <f t="shared" si="16"/>
        <v>#DIV/0!</v>
      </c>
      <c r="N215" s="117" t="s">
        <v>502</v>
      </c>
      <c r="O215" s="38" t="s">
        <v>383</v>
      </c>
    </row>
    <row r="216" spans="1:15" ht="17.25" customHeight="1" thickBot="1" x14ac:dyDescent="0.25">
      <c r="A216" s="60" t="s">
        <v>130</v>
      </c>
      <c r="B216" s="708"/>
      <c r="C216" s="710"/>
      <c r="D216" s="710"/>
      <c r="E216" s="710"/>
      <c r="F216" s="703"/>
      <c r="G216" s="705"/>
      <c r="H216" s="60">
        <v>0.1</v>
      </c>
      <c r="I216" s="262">
        <v>6.0000000000000005E-2</v>
      </c>
      <c r="J216" s="114">
        <f t="shared" si="15"/>
        <v>0.6</v>
      </c>
      <c r="K216" s="57">
        <v>0</v>
      </c>
      <c r="L216" s="57">
        <v>0</v>
      </c>
      <c r="M216" s="57" t="e">
        <f t="shared" si="16"/>
        <v>#DIV/0!</v>
      </c>
      <c r="N216" s="83" t="s">
        <v>516</v>
      </c>
      <c r="O216" s="38" t="s">
        <v>383</v>
      </c>
    </row>
    <row r="217" spans="1:15" ht="17.25" customHeight="1" thickBot="1" x14ac:dyDescent="0.25">
      <c r="A217" s="60" t="s">
        <v>131</v>
      </c>
      <c r="B217" s="708"/>
      <c r="C217" s="710"/>
      <c r="D217" s="710"/>
      <c r="E217" s="710"/>
      <c r="F217" s="703"/>
      <c r="G217" s="705"/>
      <c r="H217" s="60">
        <v>0.1</v>
      </c>
      <c r="I217" s="261">
        <v>7.0000000000000007E-2</v>
      </c>
      <c r="J217" s="114">
        <f t="shared" si="15"/>
        <v>0.70000000000000007</v>
      </c>
      <c r="K217" s="57">
        <v>0</v>
      </c>
      <c r="L217" s="57">
        <v>0</v>
      </c>
      <c r="M217" s="57" t="e">
        <f t="shared" si="16"/>
        <v>#DIV/0!</v>
      </c>
      <c r="N217" s="83" t="s">
        <v>521</v>
      </c>
      <c r="O217" s="38" t="s">
        <v>383</v>
      </c>
    </row>
    <row r="218" spans="1:15" ht="17.25" customHeight="1" thickBot="1" x14ac:dyDescent="0.25">
      <c r="A218" s="60" t="s">
        <v>132</v>
      </c>
      <c r="B218" s="708"/>
      <c r="C218" s="710"/>
      <c r="D218" s="710"/>
      <c r="E218" s="710"/>
      <c r="F218" s="703"/>
      <c r="G218" s="705"/>
      <c r="H218" s="60">
        <v>0.1</v>
      </c>
      <c r="I218" s="261">
        <v>0.08</v>
      </c>
      <c r="J218" s="114">
        <f t="shared" si="15"/>
        <v>0.79999999999999993</v>
      </c>
      <c r="K218" s="57">
        <v>0</v>
      </c>
      <c r="L218" s="57">
        <v>0</v>
      </c>
      <c r="M218" s="57" t="e">
        <f t="shared" si="16"/>
        <v>#DIV/0!</v>
      </c>
      <c r="N218" s="256" t="s">
        <v>511</v>
      </c>
      <c r="O218" s="38" t="s">
        <v>383</v>
      </c>
    </row>
    <row r="219" spans="1:15" ht="17.25" customHeight="1" thickBot="1" x14ac:dyDescent="0.25">
      <c r="A219" s="60" t="s">
        <v>133</v>
      </c>
      <c r="B219" s="708"/>
      <c r="C219" s="710"/>
      <c r="D219" s="710"/>
      <c r="E219" s="710"/>
      <c r="F219" s="703"/>
      <c r="G219" s="705"/>
      <c r="H219" s="60">
        <v>0.1</v>
      </c>
      <c r="I219" s="262">
        <v>0.09</v>
      </c>
      <c r="J219" s="114">
        <f t="shared" si="15"/>
        <v>0.89999999999999991</v>
      </c>
      <c r="K219" s="57">
        <v>0</v>
      </c>
      <c r="L219" s="57">
        <v>0</v>
      </c>
      <c r="M219" s="57" t="e">
        <f t="shared" si="16"/>
        <v>#DIV/0!</v>
      </c>
      <c r="N219" s="117" t="s">
        <v>525</v>
      </c>
      <c r="O219" s="38" t="s">
        <v>383</v>
      </c>
    </row>
    <row r="220" spans="1:15" ht="17.25" customHeight="1" thickBot="1" x14ac:dyDescent="0.25">
      <c r="A220" s="60" t="s">
        <v>134</v>
      </c>
      <c r="B220" s="708"/>
      <c r="C220" s="710"/>
      <c r="D220" s="710"/>
      <c r="E220" s="710"/>
      <c r="F220" s="703"/>
      <c r="G220" s="705"/>
      <c r="H220" s="60">
        <v>0.1</v>
      </c>
      <c r="I220" s="262">
        <v>9.9999999999999992E-2</v>
      </c>
      <c r="J220" s="114">
        <f t="shared" si="15"/>
        <v>0.99999999999999989</v>
      </c>
      <c r="K220" s="57">
        <v>0</v>
      </c>
      <c r="L220" s="57">
        <v>0</v>
      </c>
      <c r="M220" s="57" t="e">
        <f t="shared" si="16"/>
        <v>#DIV/0!</v>
      </c>
      <c r="N220" s="117" t="s">
        <v>531</v>
      </c>
      <c r="O220" s="38" t="s">
        <v>383</v>
      </c>
    </row>
    <row r="221" spans="1:15" ht="17.25" customHeight="1" thickBot="1" x14ac:dyDescent="0.25">
      <c r="A221" s="60" t="s">
        <v>135</v>
      </c>
      <c r="B221" s="709"/>
      <c r="C221" s="710"/>
      <c r="D221" s="710"/>
      <c r="E221" s="710"/>
      <c r="F221" s="703"/>
      <c r="G221" s="706"/>
      <c r="H221" s="60">
        <v>0.1</v>
      </c>
      <c r="I221" s="268">
        <v>0.1</v>
      </c>
      <c r="J221" s="114">
        <f t="shared" si="15"/>
        <v>1</v>
      </c>
      <c r="K221" s="57">
        <v>0</v>
      </c>
      <c r="L221" s="57">
        <v>0</v>
      </c>
      <c r="M221" s="57" t="e">
        <f t="shared" si="16"/>
        <v>#DIV/0!</v>
      </c>
      <c r="N221" s="117" t="str">
        <f>+INVERSIÓN!EZ38</f>
        <v>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v>
      </c>
      <c r="O221" s="38" t="s">
        <v>383</v>
      </c>
    </row>
    <row r="222" spans="1:15" ht="17.25" customHeight="1" thickBot="1" x14ac:dyDescent="0.25">
      <c r="A222" s="60" t="s">
        <v>137</v>
      </c>
      <c r="B222" s="707" t="s">
        <v>317</v>
      </c>
      <c r="C222" s="710" t="s">
        <v>331</v>
      </c>
      <c r="D222" s="710" t="s">
        <v>356</v>
      </c>
      <c r="E222" s="710" t="s">
        <v>210</v>
      </c>
      <c r="F222" s="703">
        <v>100</v>
      </c>
      <c r="G222" s="704">
        <v>1000</v>
      </c>
      <c r="H222" s="57">
        <v>550</v>
      </c>
      <c r="I222" s="265">
        <v>0</v>
      </c>
      <c r="J222" s="114">
        <f>I222/H222</f>
        <v>0</v>
      </c>
      <c r="K222" s="57">
        <v>0</v>
      </c>
      <c r="L222" s="57">
        <v>0</v>
      </c>
      <c r="M222" s="57" t="e">
        <f>L222/K222</f>
        <v>#DIV/0!</v>
      </c>
      <c r="N222" s="117" t="str">
        <f>+INVERSIÓN!EW45</f>
        <v>En 2022, se suscribieron acuerdos  en 561.6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
En 2021, se suscribieron acuerdos que corresponden 200ha con PSA de regulación y calidad hídrica para la preservación y restauración de áreas y ecosistemas estratégicos en la Localidad de Usme.Se inició con la implementación del programa de Pago por Servicios Ambientales en la Cuenca Curubital de la Localidad de Usme, enfocado a los sistemas de abastecimiento de acueductos veredales que abastecen de agua a las Veredas Curubital y Arrayanes.</v>
      </c>
      <c r="O222" s="38" t="s">
        <v>384</v>
      </c>
    </row>
    <row r="223" spans="1:15" ht="17.25" customHeight="1" thickBot="1" x14ac:dyDescent="0.25">
      <c r="A223" s="60" t="s">
        <v>138</v>
      </c>
      <c r="B223" s="708"/>
      <c r="C223" s="710"/>
      <c r="D223" s="710"/>
      <c r="E223" s="710"/>
      <c r="F223" s="703"/>
      <c r="G223" s="705"/>
      <c r="H223" s="60">
        <v>550</v>
      </c>
      <c r="I223" s="266">
        <v>0</v>
      </c>
      <c r="J223" s="114">
        <f t="shared" ref="J223:J233" si="17">I223/H223</f>
        <v>0</v>
      </c>
      <c r="K223" s="57">
        <v>0</v>
      </c>
      <c r="L223" s="57">
        <v>0</v>
      </c>
      <c r="M223" s="57" t="e">
        <f t="shared" ref="M223:M233" si="18">L223/K223</f>
        <v>#DIV/0!</v>
      </c>
      <c r="N223" s="117" t="s">
        <v>447</v>
      </c>
      <c r="O223" s="38" t="s">
        <v>383</v>
      </c>
    </row>
    <row r="224" spans="1:15" ht="17.25" customHeight="1" thickBot="1" x14ac:dyDescent="0.25">
      <c r="A224" s="60" t="s">
        <v>139</v>
      </c>
      <c r="B224" s="708"/>
      <c r="C224" s="710"/>
      <c r="D224" s="710"/>
      <c r="E224" s="710"/>
      <c r="F224" s="703"/>
      <c r="G224" s="705"/>
      <c r="H224" s="60">
        <v>550</v>
      </c>
      <c r="I224" s="266">
        <v>0</v>
      </c>
      <c r="J224" s="114">
        <f t="shared" si="17"/>
        <v>0</v>
      </c>
      <c r="K224" s="57">
        <v>0</v>
      </c>
      <c r="L224" s="57">
        <v>0</v>
      </c>
      <c r="M224" s="57" t="e">
        <f t="shared" si="18"/>
        <v>#DIV/0!</v>
      </c>
      <c r="N224" s="117" t="s">
        <v>447</v>
      </c>
      <c r="O224" s="38" t="s">
        <v>383</v>
      </c>
    </row>
    <row r="225" spans="1:15" ht="17.25" customHeight="1" thickBot="1" x14ac:dyDescent="0.25">
      <c r="A225" s="60" t="s">
        <v>140</v>
      </c>
      <c r="B225" s="708"/>
      <c r="C225" s="710"/>
      <c r="D225" s="710"/>
      <c r="E225" s="710"/>
      <c r="F225" s="703"/>
      <c r="G225" s="705"/>
      <c r="H225" s="60">
        <v>550</v>
      </c>
      <c r="I225" s="266">
        <v>0</v>
      </c>
      <c r="J225" s="114">
        <f t="shared" si="17"/>
        <v>0</v>
      </c>
      <c r="K225" s="57">
        <v>0</v>
      </c>
      <c r="L225" s="57">
        <v>0</v>
      </c>
      <c r="M225" s="57" t="e">
        <f t="shared" si="18"/>
        <v>#DIV/0!</v>
      </c>
      <c r="N225" s="117" t="s">
        <v>492</v>
      </c>
      <c r="O225" s="38" t="s">
        <v>383</v>
      </c>
    </row>
    <row r="226" spans="1:15" ht="17.25" customHeight="1" thickBot="1" x14ac:dyDescent="0.25">
      <c r="A226" s="60" t="s">
        <v>141</v>
      </c>
      <c r="B226" s="708"/>
      <c r="C226" s="710"/>
      <c r="D226" s="710"/>
      <c r="E226" s="710"/>
      <c r="F226" s="703"/>
      <c r="G226" s="705"/>
      <c r="H226" s="60">
        <v>550</v>
      </c>
      <c r="I226" s="266">
        <v>53.9</v>
      </c>
      <c r="J226" s="114">
        <f t="shared" si="17"/>
        <v>9.8000000000000004E-2</v>
      </c>
      <c r="K226" s="57">
        <v>0</v>
      </c>
      <c r="L226" s="57">
        <v>0</v>
      </c>
      <c r="M226" s="57" t="e">
        <f t="shared" si="18"/>
        <v>#DIV/0!</v>
      </c>
      <c r="N226" s="117" t="s">
        <v>500</v>
      </c>
      <c r="O226" s="38" t="s">
        <v>383</v>
      </c>
    </row>
    <row r="227" spans="1:15" ht="17.25" customHeight="1" thickBot="1" x14ac:dyDescent="0.25">
      <c r="A227" s="60" t="s">
        <v>142</v>
      </c>
      <c r="B227" s="708"/>
      <c r="C227" s="710"/>
      <c r="D227" s="710"/>
      <c r="E227" s="710"/>
      <c r="F227" s="703"/>
      <c r="G227" s="705"/>
      <c r="H227" s="60">
        <v>550</v>
      </c>
      <c r="I227" s="266">
        <v>53.9</v>
      </c>
      <c r="J227" s="114">
        <f t="shared" si="17"/>
        <v>9.8000000000000004E-2</v>
      </c>
      <c r="K227" s="57">
        <v>0</v>
      </c>
      <c r="L227" s="57">
        <v>0</v>
      </c>
      <c r="M227" s="57" t="e">
        <f t="shared" si="18"/>
        <v>#DIV/0!</v>
      </c>
      <c r="N227" s="117" t="s">
        <v>503</v>
      </c>
      <c r="O227" s="38" t="s">
        <v>383</v>
      </c>
    </row>
    <row r="228" spans="1:15" ht="17.25" customHeight="1" thickBot="1" x14ac:dyDescent="0.25">
      <c r="A228" s="60" t="s">
        <v>130</v>
      </c>
      <c r="B228" s="708"/>
      <c r="C228" s="710"/>
      <c r="D228" s="710"/>
      <c r="E228" s="710"/>
      <c r="F228" s="703"/>
      <c r="G228" s="705"/>
      <c r="H228" s="60">
        <v>550</v>
      </c>
      <c r="I228" s="266">
        <v>53.9</v>
      </c>
      <c r="J228" s="114">
        <f t="shared" si="17"/>
        <v>9.8000000000000004E-2</v>
      </c>
      <c r="K228" s="57">
        <v>0</v>
      </c>
      <c r="L228" s="57">
        <v>0</v>
      </c>
      <c r="M228" s="57" t="e">
        <f t="shared" si="18"/>
        <v>#DIV/0!</v>
      </c>
      <c r="N228" s="83" t="s">
        <v>517</v>
      </c>
      <c r="O228" s="38" t="s">
        <v>383</v>
      </c>
    </row>
    <row r="229" spans="1:15" ht="17.25" customHeight="1" thickBot="1" x14ac:dyDescent="0.25">
      <c r="A229" s="60" t="s">
        <v>131</v>
      </c>
      <c r="B229" s="708"/>
      <c r="C229" s="710"/>
      <c r="D229" s="710"/>
      <c r="E229" s="710"/>
      <c r="F229" s="703"/>
      <c r="G229" s="705"/>
      <c r="H229" s="60">
        <v>550</v>
      </c>
      <c r="I229" s="264">
        <v>53.9</v>
      </c>
      <c r="J229" s="114">
        <f t="shared" si="17"/>
        <v>9.8000000000000004E-2</v>
      </c>
      <c r="K229" s="57">
        <v>0</v>
      </c>
      <c r="L229" s="57">
        <v>0</v>
      </c>
      <c r="M229" s="57" t="e">
        <f t="shared" si="18"/>
        <v>#DIV/0!</v>
      </c>
      <c r="N229" s="83" t="s">
        <v>522</v>
      </c>
      <c r="O229" s="38" t="s">
        <v>383</v>
      </c>
    </row>
    <row r="230" spans="1:15" ht="17.25" customHeight="1" thickBot="1" x14ac:dyDescent="0.25">
      <c r="A230" s="60" t="s">
        <v>132</v>
      </c>
      <c r="B230" s="708"/>
      <c r="C230" s="710"/>
      <c r="D230" s="710"/>
      <c r="E230" s="710"/>
      <c r="F230" s="703"/>
      <c r="G230" s="705"/>
      <c r="H230" s="60">
        <v>550</v>
      </c>
      <c r="I230" s="264">
        <v>53.9</v>
      </c>
      <c r="J230" s="114">
        <f t="shared" si="17"/>
        <v>9.8000000000000004E-2</v>
      </c>
      <c r="K230" s="57">
        <v>0</v>
      </c>
      <c r="L230" s="57">
        <v>0</v>
      </c>
      <c r="M230" s="57" t="e">
        <f t="shared" si="18"/>
        <v>#DIV/0!</v>
      </c>
      <c r="N230" s="256" t="s">
        <v>512</v>
      </c>
      <c r="O230" s="38" t="s">
        <v>383</v>
      </c>
    </row>
    <row r="231" spans="1:15" ht="17.25" customHeight="1" thickBot="1" x14ac:dyDescent="0.25">
      <c r="A231" s="60" t="s">
        <v>133</v>
      </c>
      <c r="B231" s="708"/>
      <c r="C231" s="710"/>
      <c r="D231" s="710"/>
      <c r="E231" s="710"/>
      <c r="F231" s="703"/>
      <c r="G231" s="705"/>
      <c r="H231" s="60">
        <v>550</v>
      </c>
      <c r="I231" s="266">
        <v>53.9</v>
      </c>
      <c r="J231" s="114">
        <f t="shared" si="17"/>
        <v>9.8000000000000004E-2</v>
      </c>
      <c r="K231" s="57">
        <v>0</v>
      </c>
      <c r="L231" s="57">
        <v>0</v>
      </c>
      <c r="M231" s="57" t="e">
        <f t="shared" si="18"/>
        <v>#DIV/0!</v>
      </c>
      <c r="N231" s="117" t="s">
        <v>526</v>
      </c>
      <c r="O231" s="38" t="s">
        <v>383</v>
      </c>
    </row>
    <row r="232" spans="1:15" ht="17.25" customHeight="1" thickBot="1" x14ac:dyDescent="0.25">
      <c r="A232" s="60" t="s">
        <v>134</v>
      </c>
      <c r="B232" s="708"/>
      <c r="C232" s="710"/>
      <c r="D232" s="710"/>
      <c r="E232" s="710"/>
      <c r="F232" s="703"/>
      <c r="G232" s="705"/>
      <c r="H232" s="60">
        <v>550</v>
      </c>
      <c r="I232" s="266">
        <v>550</v>
      </c>
      <c r="J232" s="114">
        <f t="shared" si="17"/>
        <v>1</v>
      </c>
      <c r="K232" s="57">
        <v>0</v>
      </c>
      <c r="L232" s="57">
        <v>0</v>
      </c>
      <c r="M232" s="57" t="e">
        <f t="shared" si="18"/>
        <v>#DIV/0!</v>
      </c>
      <c r="N232" s="117" t="s">
        <v>532</v>
      </c>
      <c r="O232" s="38" t="s">
        <v>383</v>
      </c>
    </row>
    <row r="233" spans="1:15" ht="17.25" customHeight="1" thickBot="1" x14ac:dyDescent="0.25">
      <c r="A233" s="60" t="s">
        <v>135</v>
      </c>
      <c r="B233" s="709"/>
      <c r="C233" s="710"/>
      <c r="D233" s="710"/>
      <c r="E233" s="710"/>
      <c r="F233" s="703"/>
      <c r="G233" s="706"/>
      <c r="H233" s="60">
        <v>550</v>
      </c>
      <c r="I233" s="268">
        <v>561.6</v>
      </c>
      <c r="J233" s="114">
        <f t="shared" si="17"/>
        <v>1.021090909090909</v>
      </c>
      <c r="K233" s="57">
        <v>0</v>
      </c>
      <c r="L233" s="57">
        <v>0</v>
      </c>
      <c r="M233" s="57" t="e">
        <f t="shared" si="18"/>
        <v>#DIV/0!</v>
      </c>
      <c r="N233" s="117" t="str">
        <f>+INVERSIÓN!EZ45</f>
        <v>Conservación de la Biodiversidad en las áreas del Sistema de Áreas Protegidas del Distrito.
Captura y reducción de GEI en las ecosistemas y áreas estratégicas del Distrito.
Servicios culturales en las áreas del Sistema de Áreas Protegidas del Distrito.</v>
      </c>
      <c r="O233" s="38" t="s">
        <v>383</v>
      </c>
    </row>
    <row r="234" spans="1:15" ht="12" hidden="1" customHeight="1" thickBot="1" x14ac:dyDescent="0.25"/>
    <row r="235" spans="1:15" ht="15" hidden="1" x14ac:dyDescent="0.2">
      <c r="A235" s="743" t="s">
        <v>169</v>
      </c>
      <c r="B235" s="744"/>
      <c r="C235" s="744"/>
      <c r="D235" s="744"/>
      <c r="E235" s="744"/>
      <c r="F235" s="744"/>
      <c r="G235" s="744"/>
      <c r="H235" s="744"/>
      <c r="I235" s="744"/>
      <c r="J235" s="744"/>
      <c r="K235" s="744"/>
      <c r="L235" s="744"/>
      <c r="M235" s="744"/>
      <c r="N235" s="745"/>
    </row>
    <row r="236" spans="1:15" ht="45" hidden="1" x14ac:dyDescent="0.2">
      <c r="A236" s="52" t="s">
        <v>63</v>
      </c>
      <c r="B236" s="53" t="s">
        <v>147</v>
      </c>
      <c r="C236" s="53" t="s">
        <v>148</v>
      </c>
      <c r="D236" s="53" t="s">
        <v>149</v>
      </c>
      <c r="E236" s="53" t="s">
        <v>150</v>
      </c>
      <c r="F236" s="53" t="s">
        <v>170</v>
      </c>
      <c r="G236" s="53" t="s">
        <v>152</v>
      </c>
      <c r="H236" s="53" t="s">
        <v>171</v>
      </c>
      <c r="I236" s="53" t="s">
        <v>172</v>
      </c>
      <c r="J236" s="78" t="s">
        <v>173</v>
      </c>
      <c r="K236" s="53" t="s">
        <v>156</v>
      </c>
      <c r="L236" s="53" t="s">
        <v>157</v>
      </c>
      <c r="M236" s="53" t="s">
        <v>158</v>
      </c>
      <c r="N236" s="54" t="s">
        <v>159</v>
      </c>
    </row>
    <row r="237" spans="1:15" hidden="1" x14ac:dyDescent="0.2">
      <c r="A237" s="45" t="s">
        <v>137</v>
      </c>
      <c r="B237" s="46"/>
      <c r="C237" s="46"/>
      <c r="D237" s="46"/>
      <c r="E237" s="46"/>
      <c r="F237" s="46"/>
      <c r="G237" s="46"/>
      <c r="H237" s="46"/>
      <c r="I237" s="46"/>
      <c r="J237" s="46" t="e">
        <f t="shared" ref="J237:J248" si="19">I237/H237</f>
        <v>#DIV/0!</v>
      </c>
      <c r="K237" s="46"/>
      <c r="L237" s="46"/>
      <c r="M237" s="46" t="e">
        <f t="shared" ref="M237:M248" si="20">L237/K237</f>
        <v>#DIV/0!</v>
      </c>
      <c r="N237" s="47"/>
    </row>
    <row r="238" spans="1:15" hidden="1" x14ac:dyDescent="0.2">
      <c r="A238" s="45" t="s">
        <v>138</v>
      </c>
      <c r="B238" s="46"/>
      <c r="C238" s="46"/>
      <c r="D238" s="46"/>
      <c r="E238" s="46"/>
      <c r="F238" s="46"/>
      <c r="G238" s="46"/>
      <c r="H238" s="46"/>
      <c r="I238" s="46"/>
      <c r="J238" s="46" t="e">
        <f t="shared" si="19"/>
        <v>#DIV/0!</v>
      </c>
      <c r="K238" s="46"/>
      <c r="L238" s="46"/>
      <c r="M238" s="46" t="e">
        <f t="shared" si="20"/>
        <v>#DIV/0!</v>
      </c>
      <c r="N238" s="47"/>
    </row>
    <row r="239" spans="1:15" hidden="1" x14ac:dyDescent="0.2">
      <c r="A239" s="45" t="s">
        <v>139</v>
      </c>
      <c r="B239" s="46"/>
      <c r="C239" s="46"/>
      <c r="D239" s="46"/>
      <c r="E239" s="46"/>
      <c r="F239" s="46"/>
      <c r="G239" s="46"/>
      <c r="H239" s="46"/>
      <c r="I239" s="46"/>
      <c r="J239" s="46" t="e">
        <f t="shared" si="19"/>
        <v>#DIV/0!</v>
      </c>
      <c r="K239" s="46"/>
      <c r="L239" s="46"/>
      <c r="M239" s="46" t="e">
        <f t="shared" si="20"/>
        <v>#DIV/0!</v>
      </c>
      <c r="N239" s="47"/>
    </row>
    <row r="240" spans="1:15" hidden="1" x14ac:dyDescent="0.2">
      <c r="A240" s="45" t="s">
        <v>140</v>
      </c>
      <c r="B240" s="46"/>
      <c r="C240" s="46"/>
      <c r="D240" s="46"/>
      <c r="E240" s="46"/>
      <c r="F240" s="46"/>
      <c r="G240" s="46"/>
      <c r="H240" s="46"/>
      <c r="I240" s="46"/>
      <c r="J240" s="46" t="e">
        <f t="shared" si="19"/>
        <v>#DIV/0!</v>
      </c>
      <c r="K240" s="46"/>
      <c r="L240" s="46"/>
      <c r="M240" s="46" t="e">
        <f t="shared" si="20"/>
        <v>#DIV/0!</v>
      </c>
      <c r="N240" s="47"/>
    </row>
    <row r="241" spans="1:14" hidden="1" x14ac:dyDescent="0.2">
      <c r="A241" s="45" t="s">
        <v>141</v>
      </c>
      <c r="B241" s="46"/>
      <c r="C241" s="46"/>
      <c r="D241" s="46"/>
      <c r="E241" s="46"/>
      <c r="F241" s="46"/>
      <c r="G241" s="46"/>
      <c r="H241" s="46"/>
      <c r="I241" s="46"/>
      <c r="J241" s="46" t="e">
        <f t="shared" si="19"/>
        <v>#DIV/0!</v>
      </c>
      <c r="K241" s="46"/>
      <c r="L241" s="46"/>
      <c r="M241" s="46" t="e">
        <f t="shared" si="20"/>
        <v>#DIV/0!</v>
      </c>
      <c r="N241" s="47"/>
    </row>
    <row r="242" spans="1:14" hidden="1" x14ac:dyDescent="0.2">
      <c r="A242" s="45" t="s">
        <v>142</v>
      </c>
      <c r="B242" s="46"/>
      <c r="C242" s="46"/>
      <c r="D242" s="46"/>
      <c r="E242" s="46"/>
      <c r="F242" s="46"/>
      <c r="G242" s="46"/>
      <c r="H242" s="46"/>
      <c r="I242" s="46"/>
      <c r="J242" s="46" t="e">
        <f t="shared" si="19"/>
        <v>#DIV/0!</v>
      </c>
      <c r="K242" s="46"/>
      <c r="L242" s="46"/>
      <c r="M242" s="46" t="e">
        <f t="shared" si="20"/>
        <v>#DIV/0!</v>
      </c>
      <c r="N242" s="47"/>
    </row>
    <row r="243" spans="1:14" hidden="1" x14ac:dyDescent="0.2">
      <c r="A243" s="45" t="s">
        <v>130</v>
      </c>
      <c r="B243" s="46"/>
      <c r="C243" s="46"/>
      <c r="D243" s="46"/>
      <c r="E243" s="46"/>
      <c r="F243" s="46"/>
      <c r="G243" s="46"/>
      <c r="H243" s="46"/>
      <c r="I243" s="46"/>
      <c r="J243" s="46" t="e">
        <f t="shared" si="19"/>
        <v>#DIV/0!</v>
      </c>
      <c r="K243" s="46"/>
      <c r="L243" s="46"/>
      <c r="M243" s="46" t="e">
        <f t="shared" si="20"/>
        <v>#DIV/0!</v>
      </c>
      <c r="N243" s="47"/>
    </row>
    <row r="244" spans="1:14" hidden="1" x14ac:dyDescent="0.2">
      <c r="A244" s="45" t="s">
        <v>131</v>
      </c>
      <c r="B244" s="46"/>
      <c r="C244" s="46"/>
      <c r="D244" s="46"/>
      <c r="E244" s="46"/>
      <c r="F244" s="46"/>
      <c r="G244" s="46"/>
      <c r="H244" s="46"/>
      <c r="I244" s="46"/>
      <c r="J244" s="46" t="e">
        <f t="shared" si="19"/>
        <v>#DIV/0!</v>
      </c>
      <c r="K244" s="46"/>
      <c r="L244" s="46"/>
      <c r="M244" s="46" t="e">
        <f t="shared" si="20"/>
        <v>#DIV/0!</v>
      </c>
      <c r="N244" s="47"/>
    </row>
    <row r="245" spans="1:14" hidden="1" x14ac:dyDescent="0.2">
      <c r="A245" s="45" t="s">
        <v>132</v>
      </c>
      <c r="B245" s="46"/>
      <c r="C245" s="46"/>
      <c r="D245" s="46"/>
      <c r="E245" s="46"/>
      <c r="F245" s="46"/>
      <c r="G245" s="46"/>
      <c r="H245" s="46"/>
      <c r="I245" s="46"/>
      <c r="J245" s="46" t="e">
        <f t="shared" si="19"/>
        <v>#DIV/0!</v>
      </c>
      <c r="K245" s="46"/>
      <c r="L245" s="46"/>
      <c r="M245" s="46" t="e">
        <f t="shared" si="20"/>
        <v>#DIV/0!</v>
      </c>
      <c r="N245" s="47"/>
    </row>
    <row r="246" spans="1:14" hidden="1" x14ac:dyDescent="0.2">
      <c r="A246" s="45" t="s">
        <v>133</v>
      </c>
      <c r="B246" s="46"/>
      <c r="C246" s="46"/>
      <c r="D246" s="46"/>
      <c r="E246" s="46"/>
      <c r="F246" s="46"/>
      <c r="G246" s="46"/>
      <c r="H246" s="46"/>
      <c r="I246" s="46"/>
      <c r="J246" s="46" t="e">
        <f t="shared" si="19"/>
        <v>#DIV/0!</v>
      </c>
      <c r="K246" s="46"/>
      <c r="L246" s="46"/>
      <c r="M246" s="46" t="e">
        <f t="shared" si="20"/>
        <v>#DIV/0!</v>
      </c>
      <c r="N246" s="47"/>
    </row>
    <row r="247" spans="1:14" hidden="1" x14ac:dyDescent="0.2">
      <c r="A247" s="45" t="s">
        <v>134</v>
      </c>
      <c r="B247" s="46"/>
      <c r="C247" s="46"/>
      <c r="D247" s="46"/>
      <c r="E247" s="46"/>
      <c r="F247" s="46"/>
      <c r="G247" s="46"/>
      <c r="H247" s="46"/>
      <c r="I247" s="46"/>
      <c r="J247" s="46" t="e">
        <f t="shared" si="19"/>
        <v>#DIV/0!</v>
      </c>
      <c r="K247" s="46"/>
      <c r="L247" s="46"/>
      <c r="M247" s="46" t="e">
        <f t="shared" si="20"/>
        <v>#DIV/0!</v>
      </c>
      <c r="N247" s="47"/>
    </row>
    <row r="248" spans="1:14" ht="15" hidden="1" thickBot="1" x14ac:dyDescent="0.25">
      <c r="A248" s="49" t="s">
        <v>135</v>
      </c>
      <c r="B248" s="50"/>
      <c r="C248" s="50"/>
      <c r="D248" s="50"/>
      <c r="E248" s="50"/>
      <c r="F248" s="50"/>
      <c r="G248" s="50"/>
      <c r="H248" s="50"/>
      <c r="I248" s="50"/>
      <c r="J248" s="50" t="e">
        <f t="shared" si="19"/>
        <v>#DIV/0!</v>
      </c>
      <c r="K248" s="50"/>
      <c r="L248" s="50"/>
      <c r="M248" s="50" t="e">
        <f t="shared" si="20"/>
        <v>#DIV/0!</v>
      </c>
      <c r="N248" s="51"/>
    </row>
    <row r="249" spans="1:14" ht="15" hidden="1" thickBot="1" x14ac:dyDescent="0.25"/>
    <row r="250" spans="1:14" ht="15" hidden="1" x14ac:dyDescent="0.2">
      <c r="A250" s="743" t="s">
        <v>174</v>
      </c>
      <c r="B250" s="744"/>
      <c r="C250" s="744"/>
      <c r="D250" s="744"/>
      <c r="E250" s="744"/>
      <c r="F250" s="744"/>
      <c r="G250" s="744"/>
      <c r="H250" s="744"/>
      <c r="I250" s="744"/>
      <c r="J250" s="744"/>
      <c r="K250" s="744"/>
      <c r="L250" s="744"/>
      <c r="M250" s="744"/>
      <c r="N250" s="745"/>
    </row>
    <row r="251" spans="1:14" ht="45" hidden="1" x14ac:dyDescent="0.2">
      <c r="A251" s="52" t="s">
        <v>64</v>
      </c>
      <c r="B251" s="53" t="s">
        <v>147</v>
      </c>
      <c r="C251" s="53" t="s">
        <v>148</v>
      </c>
      <c r="D251" s="53" t="s">
        <v>149</v>
      </c>
      <c r="E251" s="53" t="s">
        <v>150</v>
      </c>
      <c r="F251" s="53" t="s">
        <v>175</v>
      </c>
      <c r="G251" s="53" t="s">
        <v>152</v>
      </c>
      <c r="H251" s="53" t="s">
        <v>176</v>
      </c>
      <c r="I251" s="53" t="s">
        <v>177</v>
      </c>
      <c r="J251" s="78" t="s">
        <v>178</v>
      </c>
      <c r="K251" s="53" t="s">
        <v>156</v>
      </c>
      <c r="L251" s="53" t="s">
        <v>157</v>
      </c>
      <c r="M251" s="53" t="s">
        <v>158</v>
      </c>
      <c r="N251" s="54" t="s">
        <v>159</v>
      </c>
    </row>
    <row r="252" spans="1:14" hidden="1" x14ac:dyDescent="0.2">
      <c r="A252" s="45" t="s">
        <v>137</v>
      </c>
      <c r="B252" s="46"/>
      <c r="C252" s="46"/>
      <c r="D252" s="46"/>
      <c r="E252" s="46"/>
      <c r="F252" s="46"/>
      <c r="G252" s="46"/>
      <c r="H252" s="46"/>
      <c r="I252" s="46"/>
      <c r="J252" s="46" t="e">
        <f t="shared" ref="J252:J263" si="21">I252/H252</f>
        <v>#DIV/0!</v>
      </c>
      <c r="K252" s="46"/>
      <c r="L252" s="46"/>
      <c r="M252" s="46" t="e">
        <f t="shared" ref="M252:M263" si="22">L252/K252</f>
        <v>#DIV/0!</v>
      </c>
      <c r="N252" s="47"/>
    </row>
    <row r="253" spans="1:14" hidden="1" x14ac:dyDescent="0.2">
      <c r="A253" s="45" t="s">
        <v>138</v>
      </c>
      <c r="B253" s="46"/>
      <c r="C253" s="46"/>
      <c r="D253" s="46"/>
      <c r="E253" s="46"/>
      <c r="F253" s="46"/>
      <c r="G253" s="46"/>
      <c r="H253" s="46"/>
      <c r="I253" s="46"/>
      <c r="J253" s="46" t="e">
        <f t="shared" si="21"/>
        <v>#DIV/0!</v>
      </c>
      <c r="K253" s="46"/>
      <c r="L253" s="46"/>
      <c r="M253" s="46" t="e">
        <f t="shared" si="22"/>
        <v>#DIV/0!</v>
      </c>
      <c r="N253" s="47"/>
    </row>
    <row r="254" spans="1:14" hidden="1" x14ac:dyDescent="0.2">
      <c r="A254" s="45" t="s">
        <v>139</v>
      </c>
      <c r="B254" s="46"/>
      <c r="C254" s="46"/>
      <c r="D254" s="46"/>
      <c r="E254" s="46"/>
      <c r="F254" s="46"/>
      <c r="G254" s="46"/>
      <c r="H254" s="46"/>
      <c r="I254" s="46"/>
      <c r="J254" s="46" t="e">
        <f t="shared" si="21"/>
        <v>#DIV/0!</v>
      </c>
      <c r="K254" s="46"/>
      <c r="L254" s="46"/>
      <c r="M254" s="46" t="e">
        <f t="shared" si="22"/>
        <v>#DIV/0!</v>
      </c>
      <c r="N254" s="47"/>
    </row>
    <row r="255" spans="1:14" hidden="1" x14ac:dyDescent="0.2">
      <c r="A255" s="45" t="s">
        <v>140</v>
      </c>
      <c r="B255" s="46"/>
      <c r="C255" s="46"/>
      <c r="D255" s="46"/>
      <c r="E255" s="46"/>
      <c r="F255" s="46"/>
      <c r="G255" s="46"/>
      <c r="H255" s="46"/>
      <c r="I255" s="46"/>
      <c r="J255" s="46" t="e">
        <f t="shared" si="21"/>
        <v>#DIV/0!</v>
      </c>
      <c r="K255" s="46"/>
      <c r="L255" s="46"/>
      <c r="M255" s="46" t="e">
        <f t="shared" si="22"/>
        <v>#DIV/0!</v>
      </c>
      <c r="N255" s="47"/>
    </row>
    <row r="256" spans="1:14" hidden="1" x14ac:dyDescent="0.2">
      <c r="A256" s="45" t="s">
        <v>141</v>
      </c>
      <c r="B256" s="46"/>
      <c r="C256" s="46"/>
      <c r="D256" s="46"/>
      <c r="E256" s="46"/>
      <c r="F256" s="46"/>
      <c r="G256" s="46"/>
      <c r="H256" s="46"/>
      <c r="I256" s="46"/>
      <c r="J256" s="46" t="e">
        <f t="shared" si="21"/>
        <v>#DIV/0!</v>
      </c>
      <c r="K256" s="46"/>
      <c r="L256" s="46"/>
      <c r="M256" s="46" t="e">
        <f t="shared" si="22"/>
        <v>#DIV/0!</v>
      </c>
      <c r="N256" s="47"/>
    </row>
    <row r="257" spans="1:15" hidden="1" x14ac:dyDescent="0.2">
      <c r="A257" s="45" t="s">
        <v>142</v>
      </c>
      <c r="B257" s="46"/>
      <c r="C257" s="46"/>
      <c r="D257" s="46"/>
      <c r="E257" s="46"/>
      <c r="F257" s="46"/>
      <c r="G257" s="46"/>
      <c r="H257" s="46"/>
      <c r="I257" s="46"/>
      <c r="J257" s="46" t="e">
        <f t="shared" si="21"/>
        <v>#DIV/0!</v>
      </c>
      <c r="K257" s="46"/>
      <c r="L257" s="46"/>
      <c r="M257" s="46" t="e">
        <f t="shared" si="22"/>
        <v>#DIV/0!</v>
      </c>
      <c r="N257" s="47"/>
    </row>
    <row r="258" spans="1:15" hidden="1" x14ac:dyDescent="0.2">
      <c r="A258" s="45" t="s">
        <v>130</v>
      </c>
      <c r="B258" s="46"/>
      <c r="C258" s="46"/>
      <c r="D258" s="46"/>
      <c r="E258" s="46"/>
      <c r="F258" s="46"/>
      <c r="G258" s="46"/>
      <c r="H258" s="46"/>
      <c r="I258" s="46"/>
      <c r="J258" s="46" t="e">
        <f t="shared" si="21"/>
        <v>#DIV/0!</v>
      </c>
      <c r="K258" s="46"/>
      <c r="L258" s="46"/>
      <c r="M258" s="46" t="e">
        <f t="shared" si="22"/>
        <v>#DIV/0!</v>
      </c>
      <c r="N258" s="47"/>
    </row>
    <row r="259" spans="1:15" hidden="1" x14ac:dyDescent="0.2">
      <c r="A259" s="45" t="s">
        <v>131</v>
      </c>
      <c r="B259" s="46"/>
      <c r="C259" s="46"/>
      <c r="D259" s="46"/>
      <c r="E259" s="46"/>
      <c r="F259" s="46"/>
      <c r="G259" s="46"/>
      <c r="H259" s="46"/>
      <c r="I259" s="46"/>
      <c r="J259" s="46" t="e">
        <f t="shared" si="21"/>
        <v>#DIV/0!</v>
      </c>
      <c r="K259" s="46"/>
      <c r="L259" s="46"/>
      <c r="M259" s="46" t="e">
        <f t="shared" si="22"/>
        <v>#DIV/0!</v>
      </c>
      <c r="N259" s="47"/>
    </row>
    <row r="260" spans="1:15" hidden="1" x14ac:dyDescent="0.2">
      <c r="A260" s="45" t="s">
        <v>132</v>
      </c>
      <c r="B260" s="46"/>
      <c r="C260" s="46"/>
      <c r="D260" s="46"/>
      <c r="E260" s="46"/>
      <c r="F260" s="46"/>
      <c r="G260" s="46"/>
      <c r="H260" s="46"/>
      <c r="I260" s="46"/>
      <c r="J260" s="46" t="e">
        <f t="shared" si="21"/>
        <v>#DIV/0!</v>
      </c>
      <c r="K260" s="46"/>
      <c r="L260" s="46"/>
      <c r="M260" s="46" t="e">
        <f t="shared" si="22"/>
        <v>#DIV/0!</v>
      </c>
      <c r="N260" s="47"/>
    </row>
    <row r="261" spans="1:15" hidden="1" x14ac:dyDescent="0.2">
      <c r="A261" s="45" t="s">
        <v>133</v>
      </c>
      <c r="B261" s="46"/>
      <c r="C261" s="46"/>
      <c r="D261" s="46"/>
      <c r="E261" s="46"/>
      <c r="F261" s="46"/>
      <c r="G261" s="46"/>
      <c r="H261" s="46"/>
      <c r="I261" s="46"/>
      <c r="J261" s="46" t="e">
        <f t="shared" si="21"/>
        <v>#DIV/0!</v>
      </c>
      <c r="K261" s="46"/>
      <c r="L261" s="46"/>
      <c r="M261" s="46" t="e">
        <f t="shared" si="22"/>
        <v>#DIV/0!</v>
      </c>
      <c r="N261" s="47"/>
    </row>
    <row r="262" spans="1:15" hidden="1" x14ac:dyDescent="0.2">
      <c r="A262" s="45" t="s">
        <v>134</v>
      </c>
      <c r="B262" s="46"/>
      <c r="C262" s="46"/>
      <c r="D262" s="46"/>
      <c r="E262" s="46"/>
      <c r="F262" s="46"/>
      <c r="G262" s="46"/>
      <c r="H262" s="46"/>
      <c r="I262" s="46"/>
      <c r="J262" s="46" t="e">
        <f t="shared" si="21"/>
        <v>#DIV/0!</v>
      </c>
      <c r="K262" s="46"/>
      <c r="L262" s="46"/>
      <c r="M262" s="46" t="e">
        <f t="shared" si="22"/>
        <v>#DIV/0!</v>
      </c>
      <c r="N262" s="47"/>
    </row>
    <row r="263" spans="1:15" ht="15" hidden="1" thickBot="1" x14ac:dyDescent="0.25">
      <c r="A263" s="49" t="s">
        <v>135</v>
      </c>
      <c r="B263" s="50"/>
      <c r="C263" s="50"/>
      <c r="D263" s="50"/>
      <c r="E263" s="50"/>
      <c r="F263" s="50"/>
      <c r="G263" s="50"/>
      <c r="H263" s="50"/>
      <c r="I263" s="50"/>
      <c r="J263" s="50" t="e">
        <f t="shared" si="21"/>
        <v>#DIV/0!</v>
      </c>
      <c r="K263" s="50"/>
      <c r="L263" s="50"/>
      <c r="M263" s="50" t="e">
        <f t="shared" si="22"/>
        <v>#DIV/0!</v>
      </c>
      <c r="N263" s="51"/>
    </row>
    <row r="264" spans="1:15" x14ac:dyDescent="0.2">
      <c r="O264" s="38" t="s">
        <v>383</v>
      </c>
    </row>
    <row r="265" spans="1:15" ht="15" hidden="1" thickBot="1" x14ac:dyDescent="0.25"/>
    <row r="266" spans="1:15" ht="15.75" hidden="1" thickBot="1" x14ac:dyDescent="0.3">
      <c r="A266" s="699" t="s">
        <v>179</v>
      </c>
      <c r="B266" s="700"/>
      <c r="C266" s="700"/>
      <c r="D266" s="700"/>
      <c r="E266" s="700"/>
      <c r="F266" s="700"/>
      <c r="G266" s="701"/>
    </row>
    <row r="267" spans="1:15" ht="45.75" hidden="1" thickBot="1" x14ac:dyDescent="0.25">
      <c r="A267" s="52" t="s">
        <v>49</v>
      </c>
      <c r="B267" s="79" t="s">
        <v>147</v>
      </c>
      <c r="C267" s="40" t="s">
        <v>148</v>
      </c>
      <c r="D267" s="40" t="s">
        <v>180</v>
      </c>
      <c r="E267" s="40" t="s">
        <v>181</v>
      </c>
      <c r="F267" s="40" t="s">
        <v>182</v>
      </c>
      <c r="G267" s="41" t="s">
        <v>183</v>
      </c>
    </row>
    <row r="268" spans="1:15" ht="14.25" hidden="1" customHeight="1" x14ac:dyDescent="0.2">
      <c r="A268" s="67" t="s">
        <v>130</v>
      </c>
      <c r="B268" s="766" t="s">
        <v>320</v>
      </c>
      <c r="C268" s="767" t="s">
        <v>321</v>
      </c>
      <c r="D268" s="769" t="s">
        <v>322</v>
      </c>
      <c r="E268" s="57"/>
      <c r="F268" s="57"/>
      <c r="G268" s="58"/>
    </row>
    <row r="269" spans="1:15" ht="15" hidden="1" customHeight="1" x14ac:dyDescent="0.2">
      <c r="A269" s="71" t="s">
        <v>131</v>
      </c>
      <c r="B269" s="748"/>
      <c r="C269" s="768"/>
      <c r="D269" s="770"/>
      <c r="E269" s="60"/>
      <c r="F269" s="60"/>
      <c r="G269" s="61"/>
    </row>
    <row r="270" spans="1:15" ht="15" hidden="1" customHeight="1" x14ac:dyDescent="0.2">
      <c r="A270" s="71" t="s">
        <v>132</v>
      </c>
      <c r="B270" s="748"/>
      <c r="C270" s="768"/>
      <c r="D270" s="770"/>
      <c r="E270" s="60"/>
      <c r="F270" s="60"/>
      <c r="G270" s="61"/>
    </row>
    <row r="271" spans="1:15" ht="15" hidden="1" customHeight="1" x14ac:dyDescent="0.2">
      <c r="A271" s="71" t="s">
        <v>133</v>
      </c>
      <c r="B271" s="748"/>
      <c r="C271" s="768"/>
      <c r="D271" s="770"/>
      <c r="E271" s="80">
        <v>100000000</v>
      </c>
      <c r="F271" s="80">
        <v>62272000</v>
      </c>
      <c r="G271" s="81" t="s">
        <v>323</v>
      </c>
    </row>
    <row r="272" spans="1:15" ht="15" hidden="1" customHeight="1" x14ac:dyDescent="0.2">
      <c r="A272" s="71" t="s">
        <v>134</v>
      </c>
      <c r="B272" s="748"/>
      <c r="C272" s="768"/>
      <c r="D272" s="770"/>
      <c r="E272" s="82"/>
      <c r="F272" s="82"/>
      <c r="G272" s="83"/>
    </row>
    <row r="273" spans="1:7" ht="15" hidden="1" customHeight="1" x14ac:dyDescent="0.2">
      <c r="A273" s="73" t="s">
        <v>135</v>
      </c>
      <c r="B273" s="748"/>
      <c r="C273" s="768"/>
      <c r="D273" s="770"/>
      <c r="E273" s="82"/>
      <c r="F273" s="82"/>
      <c r="G273" s="83"/>
    </row>
    <row r="274" spans="1:7" ht="14.25" hidden="1" customHeight="1" x14ac:dyDescent="0.2">
      <c r="A274" s="67" t="s">
        <v>130</v>
      </c>
      <c r="B274" s="748"/>
      <c r="C274" s="768" t="s">
        <v>312</v>
      </c>
      <c r="D274" s="770" t="s">
        <v>324</v>
      </c>
      <c r="E274" s="82"/>
      <c r="F274" s="82"/>
      <c r="G274" s="83"/>
    </row>
    <row r="275" spans="1:7" ht="15" hidden="1" customHeight="1" x14ac:dyDescent="0.2">
      <c r="A275" s="71" t="s">
        <v>131</v>
      </c>
      <c r="B275" s="748"/>
      <c r="C275" s="768"/>
      <c r="D275" s="770"/>
      <c r="E275" s="82"/>
      <c r="F275" s="82"/>
      <c r="G275" s="83"/>
    </row>
    <row r="276" spans="1:7" ht="15" hidden="1" customHeight="1" x14ac:dyDescent="0.2">
      <c r="A276" s="71" t="s">
        <v>132</v>
      </c>
      <c r="B276" s="748"/>
      <c r="C276" s="768"/>
      <c r="D276" s="770"/>
      <c r="E276" s="82"/>
      <c r="F276" s="82"/>
      <c r="G276" s="83"/>
    </row>
    <row r="277" spans="1:7" ht="15" hidden="1" customHeight="1" x14ac:dyDescent="0.2">
      <c r="A277" s="71" t="s">
        <v>133</v>
      </c>
      <c r="B277" s="748"/>
      <c r="C277" s="768"/>
      <c r="D277" s="770"/>
      <c r="E277" s="80">
        <v>100000000</v>
      </c>
      <c r="F277" s="80">
        <v>10000000</v>
      </c>
      <c r="G277" s="81" t="s">
        <v>325</v>
      </c>
    </row>
    <row r="278" spans="1:7" ht="15" hidden="1" customHeight="1" x14ac:dyDescent="0.2">
      <c r="A278" s="71" t="s">
        <v>134</v>
      </c>
      <c r="B278" s="748"/>
      <c r="C278" s="768"/>
      <c r="D278" s="770"/>
      <c r="E278" s="82"/>
      <c r="F278" s="82"/>
      <c r="G278" s="83"/>
    </row>
    <row r="279" spans="1:7" ht="15" hidden="1" customHeight="1" x14ac:dyDescent="0.2">
      <c r="A279" s="73" t="s">
        <v>135</v>
      </c>
      <c r="B279" s="748"/>
      <c r="C279" s="768"/>
      <c r="D279" s="770"/>
      <c r="E279" s="82"/>
      <c r="F279" s="82"/>
      <c r="G279" s="83"/>
    </row>
    <row r="280" spans="1:7" ht="14.25" hidden="1" customHeight="1" x14ac:dyDescent="0.2">
      <c r="A280" s="67" t="s">
        <v>130</v>
      </c>
      <c r="B280" s="748"/>
      <c r="C280" s="768" t="s">
        <v>326</v>
      </c>
      <c r="D280" s="770" t="s">
        <v>327</v>
      </c>
      <c r="E280" s="82"/>
      <c r="F280" s="82"/>
      <c r="G280" s="83"/>
    </row>
    <row r="281" spans="1:7" ht="15" hidden="1" customHeight="1" x14ac:dyDescent="0.2">
      <c r="A281" s="71" t="s">
        <v>131</v>
      </c>
      <c r="B281" s="748"/>
      <c r="C281" s="768"/>
      <c r="D281" s="770"/>
      <c r="E281" s="82"/>
      <c r="F281" s="82"/>
      <c r="G281" s="83"/>
    </row>
    <row r="282" spans="1:7" ht="15" hidden="1" customHeight="1" x14ac:dyDescent="0.2">
      <c r="A282" s="71" t="s">
        <v>132</v>
      </c>
      <c r="B282" s="748"/>
      <c r="C282" s="768"/>
      <c r="D282" s="770"/>
      <c r="E282" s="82"/>
      <c r="F282" s="82"/>
      <c r="G282" s="83"/>
    </row>
    <row r="283" spans="1:7" ht="15" hidden="1" customHeight="1" x14ac:dyDescent="0.2">
      <c r="A283" s="71" t="s">
        <v>133</v>
      </c>
      <c r="B283" s="748"/>
      <c r="C283" s="768"/>
      <c r="D283" s="770"/>
      <c r="E283" s="80">
        <v>610000000</v>
      </c>
      <c r="F283" s="84"/>
      <c r="G283" s="81" t="s">
        <v>328</v>
      </c>
    </row>
    <row r="284" spans="1:7" ht="15" hidden="1" customHeight="1" x14ac:dyDescent="0.2">
      <c r="A284" s="71" t="s">
        <v>134</v>
      </c>
      <c r="B284" s="748"/>
      <c r="C284" s="768"/>
      <c r="D284" s="770"/>
      <c r="E284" s="82"/>
      <c r="F284" s="82"/>
      <c r="G284" s="83"/>
    </row>
    <row r="285" spans="1:7" ht="15" hidden="1" customHeight="1" x14ac:dyDescent="0.2">
      <c r="A285" s="73" t="s">
        <v>135</v>
      </c>
      <c r="B285" s="749"/>
      <c r="C285" s="771"/>
      <c r="D285" s="775"/>
      <c r="E285" s="85"/>
      <c r="F285" s="85"/>
      <c r="G285" s="86"/>
    </row>
    <row r="286" spans="1:7" ht="14.25" hidden="1" customHeight="1" x14ac:dyDescent="0.2">
      <c r="A286" s="67" t="s">
        <v>130</v>
      </c>
      <c r="B286" s="753" t="s">
        <v>317</v>
      </c>
      <c r="C286" s="762" t="s">
        <v>318</v>
      </c>
      <c r="D286" s="762" t="s">
        <v>329</v>
      </c>
      <c r="E286" s="87"/>
      <c r="F286" s="87"/>
      <c r="G286" s="88"/>
    </row>
    <row r="287" spans="1:7" ht="15" hidden="1" customHeight="1" x14ac:dyDescent="0.2">
      <c r="A287" s="71" t="s">
        <v>131</v>
      </c>
      <c r="B287" s="754"/>
      <c r="C287" s="762"/>
      <c r="D287" s="762"/>
      <c r="E287" s="82"/>
      <c r="F287" s="82"/>
      <c r="G287" s="83"/>
    </row>
    <row r="288" spans="1:7" ht="15" hidden="1" customHeight="1" x14ac:dyDescent="0.2">
      <c r="A288" s="71" t="s">
        <v>132</v>
      </c>
      <c r="B288" s="754"/>
      <c r="C288" s="762"/>
      <c r="D288" s="762"/>
      <c r="E288" s="82"/>
      <c r="F288" s="82"/>
      <c r="G288" s="83"/>
    </row>
    <row r="289" spans="1:15" ht="15" hidden="1" customHeight="1" x14ac:dyDescent="0.2">
      <c r="A289" s="71" t="s">
        <v>133</v>
      </c>
      <c r="B289" s="754"/>
      <c r="C289" s="762"/>
      <c r="D289" s="762"/>
      <c r="E289" s="89">
        <v>100000000</v>
      </c>
      <c r="F289" s="90">
        <v>69982000</v>
      </c>
      <c r="G289" s="91" t="s">
        <v>330</v>
      </c>
    </row>
    <row r="290" spans="1:15" ht="15" hidden="1" customHeight="1" x14ac:dyDescent="0.2">
      <c r="A290" s="71" t="s">
        <v>134</v>
      </c>
      <c r="B290" s="754"/>
      <c r="C290" s="762"/>
      <c r="D290" s="762"/>
      <c r="E290" s="60"/>
      <c r="F290" s="60"/>
      <c r="G290" s="61"/>
    </row>
    <row r="291" spans="1:15" ht="15" hidden="1" customHeight="1" x14ac:dyDescent="0.2">
      <c r="A291" s="73" t="s">
        <v>135</v>
      </c>
      <c r="B291" s="754"/>
      <c r="C291" s="763"/>
      <c r="D291" s="763"/>
      <c r="E291" s="65"/>
      <c r="F291" s="65"/>
      <c r="G291" s="66"/>
    </row>
    <row r="292" spans="1:15" ht="14.25" hidden="1" customHeight="1" x14ac:dyDescent="0.2">
      <c r="A292" s="67" t="s">
        <v>130</v>
      </c>
      <c r="B292" s="754"/>
      <c r="C292" s="776" t="s">
        <v>331</v>
      </c>
      <c r="D292" s="776"/>
      <c r="E292" s="68"/>
      <c r="F292" s="68"/>
      <c r="G292" s="92"/>
    </row>
    <row r="293" spans="1:15" ht="15" hidden="1" customHeight="1" x14ac:dyDescent="0.2">
      <c r="A293" s="71" t="s">
        <v>131</v>
      </c>
      <c r="B293" s="754"/>
      <c r="C293" s="762"/>
      <c r="D293" s="762"/>
      <c r="E293" s="60"/>
      <c r="F293" s="60"/>
      <c r="G293" s="61"/>
    </row>
    <row r="294" spans="1:15" ht="15" hidden="1" customHeight="1" x14ac:dyDescent="0.2">
      <c r="A294" s="71" t="s">
        <v>132</v>
      </c>
      <c r="B294" s="754"/>
      <c r="C294" s="762"/>
      <c r="D294" s="762"/>
      <c r="E294" s="60"/>
      <c r="F294" s="60"/>
      <c r="G294" s="61"/>
    </row>
    <row r="295" spans="1:15" ht="15" hidden="1" customHeight="1" x14ac:dyDescent="0.2">
      <c r="A295" s="71" t="s">
        <v>133</v>
      </c>
      <c r="B295" s="754"/>
      <c r="C295" s="762"/>
      <c r="D295" s="762"/>
      <c r="E295" s="93"/>
      <c r="F295" s="94"/>
      <c r="G295" s="95"/>
    </row>
    <row r="296" spans="1:15" ht="15" hidden="1" customHeight="1" x14ac:dyDescent="0.2">
      <c r="A296" s="71" t="s">
        <v>134</v>
      </c>
      <c r="B296" s="754"/>
      <c r="C296" s="762"/>
      <c r="D296" s="762"/>
      <c r="E296" s="60"/>
      <c r="F296" s="60"/>
      <c r="G296" s="61"/>
    </row>
    <row r="297" spans="1:15" ht="15" hidden="1" customHeight="1" x14ac:dyDescent="0.2">
      <c r="A297" s="73" t="s">
        <v>135</v>
      </c>
      <c r="B297" s="754"/>
      <c r="C297" s="763"/>
      <c r="D297" s="763"/>
      <c r="E297" s="65"/>
      <c r="F297" s="65"/>
      <c r="G297" s="66"/>
    </row>
    <row r="298" spans="1:15" ht="15" hidden="1" x14ac:dyDescent="0.25">
      <c r="A298" s="699" t="s">
        <v>441</v>
      </c>
      <c r="B298" s="700"/>
      <c r="C298" s="700"/>
      <c r="D298" s="700"/>
      <c r="E298" s="700"/>
      <c r="F298" s="700"/>
      <c r="G298" s="701"/>
      <c r="O298" s="38" t="s">
        <v>383</v>
      </c>
    </row>
    <row r="299" spans="1:15" ht="45.75" hidden="1" thickBot="1" x14ac:dyDescent="0.25">
      <c r="A299" s="39" t="s">
        <v>50</v>
      </c>
      <c r="B299" s="40" t="s">
        <v>147</v>
      </c>
      <c r="C299" s="40" t="s">
        <v>148</v>
      </c>
      <c r="D299" s="40" t="s">
        <v>180</v>
      </c>
      <c r="E299" s="40" t="s">
        <v>184</v>
      </c>
      <c r="F299" s="40" t="s">
        <v>185</v>
      </c>
      <c r="G299" s="41" t="s">
        <v>183</v>
      </c>
      <c r="O299" s="38" t="s">
        <v>383</v>
      </c>
    </row>
    <row r="300" spans="1:15" ht="14.25" hidden="1" customHeight="1" x14ac:dyDescent="0.2">
      <c r="A300" s="102" t="s">
        <v>137</v>
      </c>
      <c r="B300" s="772" t="s">
        <v>320</v>
      </c>
      <c r="C300" s="773" t="s">
        <v>321</v>
      </c>
      <c r="D300" s="774" t="s">
        <v>322</v>
      </c>
      <c r="E300" s="124">
        <v>23016000</v>
      </c>
      <c r="F300" s="57"/>
      <c r="G300" s="103" t="s">
        <v>340</v>
      </c>
      <c r="O300" s="38" t="s">
        <v>383</v>
      </c>
    </row>
    <row r="301" spans="1:15" ht="15" hidden="1" customHeight="1" x14ac:dyDescent="0.2">
      <c r="A301" s="71" t="s">
        <v>138</v>
      </c>
      <c r="B301" s="694"/>
      <c r="C301" s="688"/>
      <c r="D301" s="691"/>
      <c r="E301" s="80">
        <v>23016000</v>
      </c>
      <c r="F301" s="60"/>
      <c r="G301" s="83" t="s">
        <v>341</v>
      </c>
      <c r="O301" s="38" t="s">
        <v>383</v>
      </c>
    </row>
    <row r="302" spans="1:15" ht="15" hidden="1" customHeight="1" x14ac:dyDescent="0.2">
      <c r="A302" s="71" t="s">
        <v>139</v>
      </c>
      <c r="B302" s="694"/>
      <c r="C302" s="688"/>
      <c r="D302" s="691"/>
      <c r="E302" s="80">
        <v>23016000</v>
      </c>
      <c r="F302" s="60"/>
      <c r="G302" s="83" t="s">
        <v>342</v>
      </c>
      <c r="O302" s="38" t="s">
        <v>383</v>
      </c>
    </row>
    <row r="303" spans="1:15" ht="15" hidden="1" customHeight="1" x14ac:dyDescent="0.2">
      <c r="A303" s="71" t="s">
        <v>140</v>
      </c>
      <c r="B303" s="694"/>
      <c r="C303" s="688"/>
      <c r="D303" s="691"/>
      <c r="E303" s="80">
        <v>23016000</v>
      </c>
      <c r="F303" s="80"/>
      <c r="G303" s="83" t="s">
        <v>343</v>
      </c>
      <c r="O303" s="38" t="s">
        <v>383</v>
      </c>
    </row>
    <row r="304" spans="1:15" ht="15" hidden="1" customHeight="1" x14ac:dyDescent="0.2">
      <c r="A304" s="71" t="s">
        <v>141</v>
      </c>
      <c r="B304" s="694"/>
      <c r="C304" s="688"/>
      <c r="D304" s="691"/>
      <c r="E304" s="80">
        <v>23016000</v>
      </c>
      <c r="F304" s="82"/>
      <c r="G304" s="83" t="s">
        <v>373</v>
      </c>
      <c r="O304" s="38" t="s">
        <v>384</v>
      </c>
    </row>
    <row r="305" spans="1:15" ht="15" hidden="1" customHeight="1" x14ac:dyDescent="0.2">
      <c r="A305" s="148" t="s">
        <v>142</v>
      </c>
      <c r="B305" s="694"/>
      <c r="C305" s="688"/>
      <c r="D305" s="691"/>
      <c r="E305" s="80">
        <v>23016000</v>
      </c>
      <c r="F305" s="82"/>
      <c r="G305" s="83" t="s">
        <v>371</v>
      </c>
      <c r="O305" s="38" t="s">
        <v>383</v>
      </c>
    </row>
    <row r="306" spans="1:15" ht="14.25" hidden="1" customHeight="1" x14ac:dyDescent="0.2">
      <c r="A306" s="148" t="s">
        <v>130</v>
      </c>
      <c r="B306" s="694"/>
      <c r="C306" s="688"/>
      <c r="D306" s="691"/>
      <c r="E306" s="80">
        <v>23016000</v>
      </c>
      <c r="F306" s="60"/>
      <c r="G306" s="83" t="str">
        <f t="shared" ref="G306:G311" si="23">+N116</f>
        <v>Para lograr avanzar en las alianzas, se participó en reuniones semanales de Coordinación interinstitucional proyectar y articular las actividades en el marco y metas a cumplir en el marco de la Política Pública Distrital de Ruralidad</v>
      </c>
      <c r="O306" s="38" t="s">
        <v>383</v>
      </c>
    </row>
    <row r="307" spans="1:15" ht="15" hidden="1" customHeight="1" x14ac:dyDescent="0.2">
      <c r="A307" s="148" t="s">
        <v>131</v>
      </c>
      <c r="B307" s="694"/>
      <c r="C307" s="688"/>
      <c r="D307" s="691"/>
      <c r="E307" s="80">
        <v>23016000</v>
      </c>
      <c r="F307" s="60"/>
      <c r="G307" s="83" t="str">
        <f t="shared" si="23"/>
        <v>Para lograr avanzar en las alianzas, se participó en reuniones semanales de coordinación interinstitucional para proyectar y articular las actividades a desarrollar en el marco de la Política Pública Distrital de Ruralidad y para la suscripcion de alianzas.</v>
      </c>
      <c r="O307" s="38" t="s">
        <v>383</v>
      </c>
    </row>
    <row r="308" spans="1:15" ht="15" hidden="1" customHeight="1" x14ac:dyDescent="0.2">
      <c r="A308" s="148" t="s">
        <v>132</v>
      </c>
      <c r="B308" s="694"/>
      <c r="C308" s="688"/>
      <c r="D308" s="691"/>
      <c r="E308" s="80">
        <v>23016000</v>
      </c>
      <c r="F308" s="80">
        <v>23016000</v>
      </c>
      <c r="G308" s="83" t="str">
        <f t="shared" si="23"/>
        <v>Para lograr avanzar en las alianzas, se participó en reuniones semanales de coordinación interinstitucional para proyectar y articular las actividades a desarrollar en el marco de la Política Pública Distrital de Ruralidad y para la suscripcion de alianzas.</v>
      </c>
      <c r="O308" s="38" t="s">
        <v>383</v>
      </c>
    </row>
    <row r="309" spans="1:15" ht="15" hidden="1" customHeight="1" x14ac:dyDescent="0.2">
      <c r="A309" s="148" t="s">
        <v>133</v>
      </c>
      <c r="B309" s="694"/>
      <c r="C309" s="688"/>
      <c r="D309" s="691"/>
      <c r="E309" s="80">
        <v>23016000</v>
      </c>
      <c r="F309" s="80">
        <v>23016000</v>
      </c>
      <c r="G309" s="216" t="str">
        <f t="shared" si="23"/>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O309" s="38" t="s">
        <v>384</v>
      </c>
    </row>
    <row r="310" spans="1:15" ht="15" hidden="1" customHeight="1" x14ac:dyDescent="0.2">
      <c r="A310" s="148" t="s">
        <v>134</v>
      </c>
      <c r="B310" s="694"/>
      <c r="C310" s="688"/>
      <c r="D310" s="691"/>
      <c r="E310" s="80">
        <v>23016000</v>
      </c>
      <c r="F310" s="80">
        <v>23016000</v>
      </c>
      <c r="G310" s="216" t="str">
        <f t="shared" si="23"/>
        <v>Se realizó la gestión administrativa con las  localidades de Sumapaz y Suba para obtener el documento final y se avanza en la retroalimentación de la propuesta con la localidad de Usme</v>
      </c>
      <c r="O310" s="38" t="s">
        <v>383</v>
      </c>
    </row>
    <row r="311" spans="1:15" ht="15" hidden="1" customHeight="1" thickBot="1" x14ac:dyDescent="0.25">
      <c r="A311" s="149" t="s">
        <v>135</v>
      </c>
      <c r="B311" s="695"/>
      <c r="C311" s="689"/>
      <c r="D311" s="692"/>
      <c r="E311" s="125">
        <v>23016000</v>
      </c>
      <c r="F311" s="80">
        <v>23016000</v>
      </c>
      <c r="G311" s="216" t="str">
        <f t="shared" si="23"/>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v>
      </c>
      <c r="O311" s="38" t="s">
        <v>383</v>
      </c>
    </row>
    <row r="312" spans="1:15" ht="15" hidden="1" customHeight="1" x14ac:dyDescent="0.2">
      <c r="A312" s="227" t="s">
        <v>137</v>
      </c>
      <c r="B312" s="693" t="s">
        <v>320</v>
      </c>
      <c r="C312" s="687" t="s">
        <v>312</v>
      </c>
      <c r="D312" s="690" t="s">
        <v>324</v>
      </c>
      <c r="E312" s="228"/>
      <c r="F312" s="229"/>
      <c r="G312" s="225" t="s">
        <v>344</v>
      </c>
      <c r="O312" s="38" t="s">
        <v>383</v>
      </c>
    </row>
    <row r="313" spans="1:15" ht="15" hidden="1" customHeight="1" x14ac:dyDescent="0.2">
      <c r="A313" s="148" t="s">
        <v>138</v>
      </c>
      <c r="B313" s="694"/>
      <c r="C313" s="688"/>
      <c r="D313" s="691"/>
      <c r="E313" s="80">
        <v>50000000</v>
      </c>
      <c r="F313" s="80">
        <v>16042500</v>
      </c>
      <c r="G313" s="83" t="s">
        <v>345</v>
      </c>
    </row>
    <row r="314" spans="1:15" ht="15" hidden="1" customHeight="1" x14ac:dyDescent="0.2">
      <c r="A314" s="148" t="s">
        <v>139</v>
      </c>
      <c r="B314" s="694"/>
      <c r="C314" s="688"/>
      <c r="D314" s="691"/>
      <c r="E314" s="80">
        <v>50000000</v>
      </c>
      <c r="F314" s="80">
        <v>16042500</v>
      </c>
      <c r="G314" s="83" t="s">
        <v>345</v>
      </c>
    </row>
    <row r="315" spans="1:15" ht="15" hidden="1" customHeight="1" x14ac:dyDescent="0.2">
      <c r="A315" s="148" t="s">
        <v>140</v>
      </c>
      <c r="B315" s="694"/>
      <c r="C315" s="688"/>
      <c r="D315" s="691"/>
      <c r="E315" s="80">
        <v>50000000</v>
      </c>
      <c r="F315" s="80">
        <v>16042500</v>
      </c>
      <c r="G315" s="83" t="s">
        <v>346</v>
      </c>
    </row>
    <row r="316" spans="1:15" ht="15" hidden="1" customHeight="1" x14ac:dyDescent="0.2">
      <c r="A316" s="148" t="s">
        <v>141</v>
      </c>
      <c r="B316" s="694"/>
      <c r="C316" s="688"/>
      <c r="D316" s="691"/>
      <c r="E316" s="80">
        <v>50000000</v>
      </c>
      <c r="F316" s="80">
        <v>16042500</v>
      </c>
      <c r="G316" s="83" t="s">
        <v>372</v>
      </c>
    </row>
    <row r="317" spans="1:15" ht="15" hidden="1" customHeight="1" x14ac:dyDescent="0.2">
      <c r="A317" s="148" t="s">
        <v>142</v>
      </c>
      <c r="B317" s="694"/>
      <c r="C317" s="688"/>
      <c r="D317" s="691"/>
      <c r="E317" s="80">
        <v>50000000</v>
      </c>
      <c r="F317" s="80">
        <v>16042500</v>
      </c>
      <c r="G317" s="83" t="s">
        <v>369</v>
      </c>
    </row>
    <row r="318" spans="1:15" ht="14.25" hidden="1" customHeight="1" x14ac:dyDescent="0.2">
      <c r="A318" s="148" t="s">
        <v>130</v>
      </c>
      <c r="B318" s="694"/>
      <c r="C318" s="688"/>
      <c r="D318" s="691"/>
      <c r="E318" s="80">
        <v>50000000</v>
      </c>
      <c r="F318" s="80">
        <v>50000000</v>
      </c>
      <c r="G318" s="83" t="str">
        <f t="shared" ref="G318:G323" si="24">+N128</f>
        <v>En el mes de julio se capacitaron cincuenta y un (51) personas  en Mejoramiento de Praderas,  Biodigestores, Preparación de Abonos Verdes Biol, en total se cuenta con ochenta y cinco (85) personas capacitadas.</v>
      </c>
    </row>
    <row r="319" spans="1:15" ht="15" hidden="1" customHeight="1" x14ac:dyDescent="0.2">
      <c r="A319" s="148" t="s">
        <v>131</v>
      </c>
      <c r="B319" s="694"/>
      <c r="C319" s="688"/>
      <c r="D319" s="691"/>
      <c r="E319" s="80">
        <v>50000000</v>
      </c>
      <c r="F319" s="80">
        <v>50000000</v>
      </c>
      <c r="G319" s="83" t="str">
        <f t="shared" si="24"/>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320" spans="1:15" ht="15" hidden="1" customHeight="1" x14ac:dyDescent="0.2">
      <c r="A320" s="148" t="s">
        <v>132</v>
      </c>
      <c r="B320" s="694"/>
      <c r="C320" s="688"/>
      <c r="D320" s="691"/>
      <c r="E320" s="80">
        <v>50000000</v>
      </c>
      <c r="F320" s="80">
        <v>50000000</v>
      </c>
      <c r="G320" s="83" t="str">
        <f t="shared" si="24"/>
        <v xml:space="preserve">Se han capacitado 391 personas en mejoramiento de praderas, biodigestores, preparación de abonos verdes Biol. 
Se continúa con la estrategia de capacitación en el marco del Ordenamiento Ambiental de Finca OAF.
</v>
      </c>
    </row>
    <row r="321" spans="1:7" ht="15" hidden="1" customHeight="1" x14ac:dyDescent="0.2">
      <c r="A321" s="148" t="s">
        <v>133</v>
      </c>
      <c r="B321" s="694"/>
      <c r="C321" s="688"/>
      <c r="D321" s="691"/>
      <c r="E321" s="80">
        <v>50000000</v>
      </c>
      <c r="F321" s="80">
        <v>50000000</v>
      </c>
      <c r="G321" s="83" t="str">
        <f t="shared" si="24"/>
        <v xml:space="preserve">Se han capacitado 391 personas en mejoramiento de praderas, biodigestores, preparación de abonos verdes Biol. 
Se continúa con la estrategia de capacitación en el marco del Ordenamiento Ambiental de Finca OAF.
</v>
      </c>
    </row>
    <row r="322" spans="1:7" ht="15" hidden="1" customHeight="1" x14ac:dyDescent="0.2">
      <c r="A322" s="148" t="s">
        <v>134</v>
      </c>
      <c r="B322" s="694"/>
      <c r="C322" s="688"/>
      <c r="D322" s="691"/>
      <c r="E322" s="80">
        <v>50000000</v>
      </c>
      <c r="F322" s="80">
        <v>50000000</v>
      </c>
      <c r="G322" s="83" t="str">
        <f t="shared" si="24"/>
        <v>Se ha capacitado a 481 personas en mejoramiento de praderas, biodigestores, preparación de abonos verdes Biol, entre otros temas.</v>
      </c>
    </row>
    <row r="323" spans="1:7" ht="15" hidden="1" customHeight="1" thickBot="1" x14ac:dyDescent="0.25">
      <c r="A323" s="149" t="s">
        <v>135</v>
      </c>
      <c r="B323" s="695"/>
      <c r="C323" s="689"/>
      <c r="D323" s="692"/>
      <c r="E323" s="125">
        <v>50000000</v>
      </c>
      <c r="F323" s="125">
        <v>50000000</v>
      </c>
      <c r="G323" s="86" t="str">
        <f t="shared" si="24"/>
        <v>En 2022 se capacitaron 550 personas en elaboración de biopreparados, montaje e instalación de invernadero escolar, disposición adecuada de residuos sólidos, buenas practicas agroambientales y fortalecimiento organizativo, de la siguiente forma: en octubre 12 personas, septiembre 48 personas, en agosto 27 personas,en  julio 18 personas, en junio 50 personas, en mayo 110 personas, en abril 97 personas, en marzo 163 personas y en febrero 25 personas.
En 2020 y 2021, se capacitaron 547 personas en mejoramiento de praderas, biodigestores, preparación de abonos verdes Biol, entre otros temas.</v>
      </c>
    </row>
    <row r="324" spans="1:7" ht="15" hidden="1" customHeight="1" x14ac:dyDescent="0.2">
      <c r="A324" s="150" t="s">
        <v>137</v>
      </c>
      <c r="B324" s="694" t="s">
        <v>320</v>
      </c>
      <c r="C324" s="688" t="s">
        <v>360</v>
      </c>
      <c r="D324" s="691" t="s">
        <v>361</v>
      </c>
      <c r="E324" s="126"/>
      <c r="F324" s="87"/>
      <c r="G324" s="88" t="s">
        <v>347</v>
      </c>
    </row>
    <row r="325" spans="1:7" ht="15" hidden="1" customHeight="1" x14ac:dyDescent="0.2">
      <c r="A325" s="151" t="s">
        <v>138</v>
      </c>
      <c r="B325" s="694"/>
      <c r="C325" s="688"/>
      <c r="D325" s="691"/>
      <c r="E325" s="80"/>
      <c r="F325" s="80"/>
      <c r="G325" s="83" t="s">
        <v>348</v>
      </c>
    </row>
    <row r="326" spans="1:7" ht="15" hidden="1" customHeight="1" x14ac:dyDescent="0.2">
      <c r="A326" s="151" t="s">
        <v>139</v>
      </c>
      <c r="B326" s="694"/>
      <c r="C326" s="688"/>
      <c r="D326" s="691"/>
      <c r="E326" s="80"/>
      <c r="F326" s="80"/>
      <c r="G326" s="83" t="s">
        <v>349</v>
      </c>
    </row>
    <row r="327" spans="1:7" ht="15" hidden="1" customHeight="1" x14ac:dyDescent="0.2">
      <c r="A327" s="151" t="s">
        <v>140</v>
      </c>
      <c r="B327" s="694"/>
      <c r="C327" s="688"/>
      <c r="D327" s="691"/>
      <c r="E327" s="80"/>
      <c r="F327" s="80"/>
      <c r="G327" s="83" t="s">
        <v>350</v>
      </c>
    </row>
    <row r="328" spans="1:7" ht="15" hidden="1" customHeight="1" x14ac:dyDescent="0.2">
      <c r="A328" s="151" t="s">
        <v>141</v>
      </c>
      <c r="B328" s="694"/>
      <c r="C328" s="688"/>
      <c r="D328" s="691"/>
      <c r="E328" s="80"/>
      <c r="F328" s="82"/>
      <c r="G328" s="83" t="s">
        <v>374</v>
      </c>
    </row>
    <row r="329" spans="1:7" ht="15" hidden="1" customHeight="1" x14ac:dyDescent="0.2">
      <c r="A329" s="151" t="s">
        <v>142</v>
      </c>
      <c r="B329" s="694"/>
      <c r="C329" s="688"/>
      <c r="D329" s="691"/>
      <c r="E329" s="80">
        <v>1980800000</v>
      </c>
      <c r="F329" s="82"/>
      <c r="G329" s="83" t="s">
        <v>368</v>
      </c>
    </row>
    <row r="330" spans="1:7" ht="14.25" hidden="1" customHeight="1" x14ac:dyDescent="0.2">
      <c r="A330" s="151" t="s">
        <v>130</v>
      </c>
      <c r="B330" s="694"/>
      <c r="C330" s="688"/>
      <c r="D330" s="691"/>
      <c r="E330" s="80">
        <v>1980800000</v>
      </c>
      <c r="F330" s="129">
        <v>220709866</v>
      </c>
      <c r="G330" s="83" t="str">
        <f t="shared" ref="G330:G335" si="25">+N140</f>
        <v>En el mes de julio se incorporaron veintiocho (28) nuevos predios rurales en formalización de acuerdos  para el Ordenamiento  Ambiental de Finca (OAF), mediante firma de Acta.  En total a la fecha se han vinculado  setenta y cinco (75) nuevas fincas.</v>
      </c>
    </row>
    <row r="331" spans="1:7" ht="15" hidden="1" customHeight="1" x14ac:dyDescent="0.2">
      <c r="A331" s="151" t="s">
        <v>131</v>
      </c>
      <c r="B331" s="694"/>
      <c r="C331" s="688"/>
      <c r="D331" s="691"/>
      <c r="E331" s="80">
        <v>1980800000</v>
      </c>
      <c r="F331" s="82"/>
      <c r="G331" s="83" t="str">
        <f t="shared" si="25"/>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332" spans="1:7" ht="15" hidden="1" customHeight="1" x14ac:dyDescent="0.2">
      <c r="A332" s="151" t="s">
        <v>132</v>
      </c>
      <c r="B332" s="694"/>
      <c r="C332" s="688"/>
      <c r="D332" s="691"/>
      <c r="E332" s="80">
        <v>1980800000</v>
      </c>
      <c r="F332" s="82"/>
      <c r="G332" s="83" t="str">
        <f t="shared" si="25"/>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3" spans="1:7" ht="15" hidden="1" customHeight="1" x14ac:dyDescent="0.2">
      <c r="A333" s="151" t="s">
        <v>133</v>
      </c>
      <c r="B333" s="694"/>
      <c r="C333" s="688"/>
      <c r="D333" s="691"/>
      <c r="E333" s="80">
        <v>1980800000</v>
      </c>
      <c r="F333" s="84"/>
      <c r="G333" s="83" t="str">
        <f t="shared" si="25"/>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4" spans="1:7" ht="15" hidden="1" customHeight="1" x14ac:dyDescent="0.2">
      <c r="A334" s="60" t="s">
        <v>134</v>
      </c>
      <c r="B334" s="694"/>
      <c r="C334" s="688"/>
      <c r="D334" s="691"/>
      <c r="E334" s="217">
        <v>996457345</v>
      </c>
      <c r="F334" s="129">
        <v>570147863.10371172</v>
      </c>
      <c r="G334" s="83" t="str">
        <f t="shared" si="25"/>
        <v>Se incorporaron 33 nuevos predios rurales en la formalización de acuerdos  para el Ordenamiento  Ambiental de Finca (OAF), mediante firma de acta.  En total, a la fecha, se han vinculado 192 nuevas fincas.</v>
      </c>
    </row>
    <row r="335" spans="1:7" ht="15" hidden="1" customHeight="1" thickBot="1" x14ac:dyDescent="0.25">
      <c r="A335" s="127" t="s">
        <v>135</v>
      </c>
      <c r="B335" s="694"/>
      <c r="C335" s="688"/>
      <c r="D335" s="691"/>
      <c r="E335" s="218">
        <v>779025533</v>
      </c>
      <c r="F335" s="218">
        <f>+INVERSIÓN!BE32</f>
        <v>776901400</v>
      </c>
      <c r="G335" s="226" t="str">
        <f t="shared" si="25"/>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row>
    <row r="336" spans="1:7" ht="34.5" hidden="1" customHeight="1" x14ac:dyDescent="0.2">
      <c r="A336" s="223" t="s">
        <v>137</v>
      </c>
      <c r="B336" s="781" t="s">
        <v>317</v>
      </c>
      <c r="C336" s="781" t="s">
        <v>318</v>
      </c>
      <c r="D336" s="779" t="s">
        <v>329</v>
      </c>
      <c r="E336" s="228">
        <v>1950000000</v>
      </c>
      <c r="F336" s="229"/>
      <c r="G336" s="225" t="s">
        <v>352</v>
      </c>
    </row>
    <row r="337" spans="1:7" ht="15" hidden="1" customHeight="1" x14ac:dyDescent="0.2">
      <c r="A337" s="71" t="s">
        <v>138</v>
      </c>
      <c r="B337" s="661"/>
      <c r="C337" s="661"/>
      <c r="D337" s="682"/>
      <c r="E337" s="80">
        <v>1950000000</v>
      </c>
      <c r="F337" s="80">
        <v>16042500</v>
      </c>
      <c r="G337" s="83" t="s">
        <v>353</v>
      </c>
    </row>
    <row r="338" spans="1:7" ht="15" hidden="1" customHeight="1" x14ac:dyDescent="0.2">
      <c r="A338" s="71" t="s">
        <v>139</v>
      </c>
      <c r="B338" s="661"/>
      <c r="C338" s="661"/>
      <c r="D338" s="682"/>
      <c r="E338" s="80">
        <v>1950000000</v>
      </c>
      <c r="F338" s="80">
        <v>16042500</v>
      </c>
      <c r="G338" s="83" t="s">
        <v>354</v>
      </c>
    </row>
    <row r="339" spans="1:7" ht="15" hidden="1" customHeight="1" x14ac:dyDescent="0.2">
      <c r="A339" s="71" t="s">
        <v>140</v>
      </c>
      <c r="B339" s="661"/>
      <c r="C339" s="661"/>
      <c r="D339" s="682"/>
      <c r="E339" s="80">
        <v>1950000000</v>
      </c>
      <c r="F339" s="80">
        <v>16042500</v>
      </c>
      <c r="G339" s="83" t="s">
        <v>355</v>
      </c>
    </row>
    <row r="340" spans="1:7" ht="15" hidden="1" customHeight="1" x14ac:dyDescent="0.2">
      <c r="A340" s="71" t="s">
        <v>141</v>
      </c>
      <c r="B340" s="661"/>
      <c r="C340" s="661"/>
      <c r="D340" s="682"/>
      <c r="E340" s="80">
        <v>1950000000</v>
      </c>
      <c r="F340" s="80">
        <v>16042500</v>
      </c>
      <c r="G340" s="83" t="s">
        <v>375</v>
      </c>
    </row>
    <row r="341" spans="1:7" ht="15" hidden="1" customHeight="1" x14ac:dyDescent="0.2">
      <c r="A341" s="71" t="s">
        <v>142</v>
      </c>
      <c r="B341" s="661"/>
      <c r="C341" s="661"/>
      <c r="D341" s="682"/>
      <c r="E341" s="80">
        <v>1950000000</v>
      </c>
      <c r="F341" s="80">
        <v>16042500</v>
      </c>
      <c r="G341" s="83" t="s">
        <v>367</v>
      </c>
    </row>
    <row r="342" spans="1:7" ht="15" hidden="1" customHeight="1" x14ac:dyDescent="0.2">
      <c r="A342" s="71" t="s">
        <v>130</v>
      </c>
      <c r="B342" s="661"/>
      <c r="C342" s="661"/>
      <c r="D342" s="682"/>
      <c r="E342" s="80">
        <v>1950000000</v>
      </c>
      <c r="F342" s="80">
        <v>16042500</v>
      </c>
      <c r="G342" s="83" t="s">
        <v>385</v>
      </c>
    </row>
    <row r="343" spans="1:7" ht="15" hidden="1" customHeight="1" x14ac:dyDescent="0.2">
      <c r="A343" s="130" t="s">
        <v>131</v>
      </c>
      <c r="B343" s="661"/>
      <c r="C343" s="661"/>
      <c r="D343" s="682"/>
      <c r="E343" s="80">
        <v>1950000000</v>
      </c>
      <c r="F343" s="80">
        <v>16042500</v>
      </c>
      <c r="G343" s="83"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344" spans="1:7" ht="15" hidden="1" customHeight="1" x14ac:dyDescent="0.2">
      <c r="A344" s="71" t="s">
        <v>132</v>
      </c>
      <c r="B344" s="661"/>
      <c r="C344" s="661"/>
      <c r="D344" s="682"/>
      <c r="E344" s="80">
        <v>1950000000</v>
      </c>
      <c r="F344" s="80">
        <v>16042500</v>
      </c>
      <c r="G344" s="83" t="str">
        <f>+N154</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5" spans="1:7" ht="15" hidden="1" customHeight="1" x14ac:dyDescent="0.2">
      <c r="A345" s="71" t="s">
        <v>133</v>
      </c>
      <c r="B345" s="661"/>
      <c r="C345" s="661"/>
      <c r="D345" s="682"/>
      <c r="E345" s="80">
        <v>1950000000</v>
      </c>
      <c r="F345" s="80">
        <v>16042500</v>
      </c>
      <c r="G345" s="83" t="str">
        <f>+N155</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6" spans="1:7" ht="15" hidden="1" customHeight="1" x14ac:dyDescent="0.2">
      <c r="A346" s="71" t="s">
        <v>134</v>
      </c>
      <c r="B346" s="661"/>
      <c r="C346" s="661"/>
      <c r="D346" s="682"/>
      <c r="E346" s="80">
        <v>1084003000</v>
      </c>
      <c r="F346" s="80">
        <v>1084003000</v>
      </c>
      <c r="G346" s="83" t="str">
        <f>+N156</f>
        <v>Se realizó visita a la Alcaldía Local de Usme y la Unidad Local de Atención Técnica y Agropecuaria (ULATA); para socializar los avances del programa de pago por servicios ambientales y presentar la alianza SDA-PNUD</v>
      </c>
    </row>
    <row r="347" spans="1:7" ht="15" hidden="1" customHeight="1" thickBot="1" x14ac:dyDescent="0.25">
      <c r="A347" s="73" t="s">
        <v>135</v>
      </c>
      <c r="B347" s="782"/>
      <c r="C347" s="782"/>
      <c r="D347" s="780"/>
      <c r="E347" s="80">
        <v>1084003000</v>
      </c>
      <c r="F347" s="218">
        <v>1084003000</v>
      </c>
      <c r="G347" s="83" t="str">
        <f>+N157</f>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
    </row>
    <row r="348" spans="1:7" ht="15" hidden="1" customHeight="1" x14ac:dyDescent="0.2">
      <c r="A348" s="223" t="s">
        <v>137</v>
      </c>
      <c r="B348" s="777" t="s">
        <v>317</v>
      </c>
      <c r="C348" s="777" t="s">
        <v>331</v>
      </c>
      <c r="D348" s="779" t="s">
        <v>362</v>
      </c>
      <c r="E348" s="224"/>
      <c r="F348" s="224"/>
      <c r="G348" s="225" t="s">
        <v>357</v>
      </c>
    </row>
    <row r="349" spans="1:7" ht="15" hidden="1" customHeight="1" x14ac:dyDescent="0.2">
      <c r="A349" s="71" t="s">
        <v>138</v>
      </c>
      <c r="B349" s="657"/>
      <c r="C349" s="657"/>
      <c r="D349" s="682"/>
      <c r="E349" s="80">
        <v>1485001000</v>
      </c>
      <c r="F349" s="80"/>
      <c r="G349" s="83" t="s">
        <v>358</v>
      </c>
    </row>
    <row r="350" spans="1:7" ht="15" hidden="1" customHeight="1" x14ac:dyDescent="0.2">
      <c r="A350" s="71" t="s">
        <v>139</v>
      </c>
      <c r="B350" s="657"/>
      <c r="C350" s="657"/>
      <c r="D350" s="682"/>
      <c r="E350" s="80">
        <v>1485001000</v>
      </c>
      <c r="F350" s="80"/>
      <c r="G350" s="83" t="s">
        <v>359</v>
      </c>
    </row>
    <row r="351" spans="1:7" ht="15" hidden="1" customHeight="1" x14ac:dyDescent="0.2">
      <c r="A351" s="71" t="s">
        <v>140</v>
      </c>
      <c r="B351" s="657"/>
      <c r="C351" s="657"/>
      <c r="D351" s="682"/>
      <c r="E351" s="80">
        <v>1485001000</v>
      </c>
      <c r="F351" s="80"/>
      <c r="G351" s="83" t="s">
        <v>359</v>
      </c>
    </row>
    <row r="352" spans="1:7" ht="15" hidden="1" customHeight="1" x14ac:dyDescent="0.2">
      <c r="A352" s="71" t="s">
        <v>141</v>
      </c>
      <c r="B352" s="657"/>
      <c r="C352" s="657"/>
      <c r="D352" s="682"/>
      <c r="E352" s="80">
        <v>1485001000</v>
      </c>
      <c r="F352" s="60"/>
      <c r="G352" s="83" t="s">
        <v>376</v>
      </c>
    </row>
    <row r="353" spans="1:15" ht="15" hidden="1" customHeight="1" x14ac:dyDescent="0.2">
      <c r="A353" s="71" t="s">
        <v>142</v>
      </c>
      <c r="B353" s="657"/>
      <c r="C353" s="657"/>
      <c r="D353" s="682"/>
      <c r="E353" s="80">
        <v>1485001000</v>
      </c>
      <c r="F353" s="80"/>
      <c r="G353" s="83" t="s">
        <v>370</v>
      </c>
    </row>
    <row r="354" spans="1:15" ht="14.25" hidden="1" customHeight="1" x14ac:dyDescent="0.2">
      <c r="A354" s="71" t="s">
        <v>130</v>
      </c>
      <c r="B354" s="657"/>
      <c r="C354" s="657"/>
      <c r="D354" s="682"/>
      <c r="E354" s="80">
        <v>1485001000</v>
      </c>
      <c r="F354" s="80">
        <v>162876800</v>
      </c>
      <c r="G354" s="83" t="s">
        <v>385</v>
      </c>
    </row>
    <row r="355" spans="1:15" ht="15" hidden="1" customHeight="1" x14ac:dyDescent="0.2">
      <c r="A355" s="130" t="s">
        <v>131</v>
      </c>
      <c r="B355" s="657"/>
      <c r="C355" s="657"/>
      <c r="D355" s="682"/>
      <c r="E355" s="80">
        <v>1485001000</v>
      </c>
      <c r="F355" s="80">
        <v>162876800</v>
      </c>
      <c r="G355" s="83"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6" spans="1:15" ht="15" hidden="1" customHeight="1" x14ac:dyDescent="0.2">
      <c r="A356" s="71" t="s">
        <v>132</v>
      </c>
      <c r="B356" s="657"/>
      <c r="C356" s="657"/>
      <c r="D356" s="682"/>
      <c r="E356" s="80">
        <v>1485001000</v>
      </c>
      <c r="F356" s="80">
        <v>162876800</v>
      </c>
      <c r="G356" s="83"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7" spans="1:15" ht="15" hidden="1" customHeight="1" x14ac:dyDescent="0.2">
      <c r="A357" s="71" t="s">
        <v>133</v>
      </c>
      <c r="B357" s="657"/>
      <c r="C357" s="657"/>
      <c r="D357" s="682"/>
      <c r="E357" s="80">
        <v>1485001000</v>
      </c>
      <c r="F357" s="80">
        <v>162876800</v>
      </c>
      <c r="G357" s="83" t="str">
        <f>+N167</f>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row>
    <row r="358" spans="1:15" ht="15" hidden="1" customHeight="1" x14ac:dyDescent="0.2">
      <c r="A358" s="71" t="s">
        <v>134</v>
      </c>
      <c r="B358" s="657"/>
      <c r="C358" s="657"/>
      <c r="D358" s="682"/>
      <c r="E358" s="80">
        <v>1772816000</v>
      </c>
      <c r="F358" s="80">
        <v>1319161234.9654295</v>
      </c>
      <c r="G358" s="83" t="str">
        <f>+N168</f>
        <v xml:space="preserve">Se cuenta con 7 actas de intención de firma del acuerdo de conservación del programa de pago por servicios ambientales, </v>
      </c>
    </row>
    <row r="359" spans="1:15" ht="15" hidden="1" customHeight="1" thickBot="1" x14ac:dyDescent="0.25">
      <c r="A359" s="73" t="s">
        <v>135</v>
      </c>
      <c r="B359" s="778"/>
      <c r="C359" s="778"/>
      <c r="D359" s="780"/>
      <c r="E359" s="125">
        <f>+INVERSIÓN!BB46</f>
        <v>1772816000</v>
      </c>
      <c r="F359" s="125">
        <v>1379968011.9654295</v>
      </c>
      <c r="G359" s="86" t="str">
        <f>+N169</f>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row>
    <row r="360" spans="1:15" ht="15" thickBot="1" x14ac:dyDescent="0.25">
      <c r="A360" s="96"/>
      <c r="G360" s="97"/>
    </row>
    <row r="361" spans="1:15" ht="15" x14ac:dyDescent="0.25">
      <c r="A361" s="699" t="s">
        <v>332</v>
      </c>
      <c r="B361" s="700"/>
      <c r="C361" s="700"/>
      <c r="D361" s="700"/>
      <c r="E361" s="700"/>
      <c r="F361" s="700"/>
      <c r="G361" s="701"/>
    </row>
    <row r="362" spans="1:15" ht="45.75" thickBot="1" x14ac:dyDescent="0.25">
      <c r="A362" s="52" t="s">
        <v>62</v>
      </c>
      <c r="B362" s="340" t="s">
        <v>147</v>
      </c>
      <c r="C362" s="340" t="s">
        <v>148</v>
      </c>
      <c r="D362" s="340" t="s">
        <v>180</v>
      </c>
      <c r="E362" s="341" t="s">
        <v>333</v>
      </c>
      <c r="F362" s="341" t="s">
        <v>334</v>
      </c>
      <c r="G362" s="342" t="s">
        <v>183</v>
      </c>
    </row>
    <row r="363" spans="1:15" ht="14.25" customHeight="1" x14ac:dyDescent="0.2">
      <c r="A363" s="223" t="s">
        <v>137</v>
      </c>
      <c r="B363" s="693" t="s">
        <v>320</v>
      </c>
      <c r="C363" s="687" t="s">
        <v>321</v>
      </c>
      <c r="D363" s="690" t="s">
        <v>322</v>
      </c>
      <c r="E363" s="217">
        <v>484062100</v>
      </c>
      <c r="F363" s="232">
        <v>478551000</v>
      </c>
      <c r="G363" s="83">
        <f>+N174</f>
        <v>0</v>
      </c>
      <c r="O363" s="38" t="s">
        <v>383</v>
      </c>
    </row>
    <row r="364" spans="1:15" ht="15" customHeight="1" x14ac:dyDescent="0.2">
      <c r="A364" s="71" t="s">
        <v>138</v>
      </c>
      <c r="B364" s="694"/>
      <c r="C364" s="688"/>
      <c r="D364" s="691"/>
      <c r="E364" s="217">
        <v>484062100</v>
      </c>
      <c r="F364" s="232">
        <v>478551000</v>
      </c>
      <c r="G364" s="83" t="str">
        <f t="shared" ref="G364:G422" si="26">+N175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O364" s="38" t="s">
        <v>383</v>
      </c>
    </row>
    <row r="365" spans="1:15" ht="15" customHeight="1" x14ac:dyDescent="0.2">
      <c r="A365" s="71" t="s">
        <v>139</v>
      </c>
      <c r="B365" s="694"/>
      <c r="C365" s="688"/>
      <c r="D365" s="691"/>
      <c r="E365" s="217">
        <v>484062100</v>
      </c>
      <c r="F365" s="232">
        <v>478551000</v>
      </c>
      <c r="G365" s="83" t="str">
        <f t="shared" si="26"/>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O365" s="38" t="s">
        <v>383</v>
      </c>
    </row>
    <row r="366" spans="1:15" ht="15" customHeight="1" x14ac:dyDescent="0.2">
      <c r="A366" s="71" t="s">
        <v>140</v>
      </c>
      <c r="B366" s="694"/>
      <c r="C366" s="688"/>
      <c r="D366" s="691"/>
      <c r="E366" s="217">
        <v>484062100</v>
      </c>
      <c r="F366" s="233">
        <v>478551000</v>
      </c>
      <c r="G366" s="83" t="str">
        <f t="shared" si="26"/>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366" s="38" t="s">
        <v>383</v>
      </c>
    </row>
    <row r="367" spans="1:15" ht="15" customHeight="1" x14ac:dyDescent="0.2">
      <c r="A367" s="71" t="s">
        <v>141</v>
      </c>
      <c r="B367" s="694"/>
      <c r="C367" s="688"/>
      <c r="D367" s="691"/>
      <c r="E367" s="217">
        <v>484062100</v>
      </c>
      <c r="F367" s="232">
        <v>478551000</v>
      </c>
      <c r="G367" s="83" t="str">
        <f t="shared" si="26"/>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O367" s="38" t="s">
        <v>384</v>
      </c>
    </row>
    <row r="368" spans="1:15" ht="15" customHeight="1" x14ac:dyDescent="0.2">
      <c r="A368" s="148" t="s">
        <v>142</v>
      </c>
      <c r="B368" s="694"/>
      <c r="C368" s="688"/>
      <c r="D368" s="691"/>
      <c r="E368" s="217">
        <v>484062100</v>
      </c>
      <c r="F368" s="232">
        <v>478551000</v>
      </c>
      <c r="G368" s="83" t="str">
        <f t="shared" si="26"/>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368" s="38" t="s">
        <v>383</v>
      </c>
    </row>
    <row r="369" spans="1:15" ht="14.25" customHeight="1" x14ac:dyDescent="0.2">
      <c r="A369" s="148" t="s">
        <v>130</v>
      </c>
      <c r="B369" s="694"/>
      <c r="C369" s="688"/>
      <c r="D369" s="691"/>
      <c r="E369" s="217">
        <v>478551000</v>
      </c>
      <c r="F369" s="232">
        <v>478551000</v>
      </c>
      <c r="G369" s="83" t="str">
        <f t="shared" ref="G369:G375" si="27">+N180</f>
        <v>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O369" s="38" t="s">
        <v>383</v>
      </c>
    </row>
    <row r="370" spans="1:15" ht="15" customHeight="1" x14ac:dyDescent="0.2">
      <c r="A370" s="148" t="s">
        <v>131</v>
      </c>
      <c r="B370" s="694"/>
      <c r="C370" s="688"/>
      <c r="D370" s="691"/>
      <c r="E370" s="217">
        <v>478551000</v>
      </c>
      <c r="F370" s="232">
        <v>478551000</v>
      </c>
      <c r="G370" s="83" t="str">
        <f t="shared" si="27"/>
        <v>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O370" s="38" t="s">
        <v>383</v>
      </c>
    </row>
    <row r="371" spans="1:15" ht="15" customHeight="1" x14ac:dyDescent="0.2">
      <c r="A371" s="148" t="s">
        <v>132</v>
      </c>
      <c r="B371" s="694"/>
      <c r="C371" s="688"/>
      <c r="D371" s="691"/>
      <c r="E371" s="217" t="e">
        <f>+#REF!</f>
        <v>#REF!</v>
      </c>
      <c r="F371" s="233">
        <f>+INVERSIÓN!CI11</f>
        <v>538358167</v>
      </c>
      <c r="G371" s="83" t="str">
        <f t="shared" si="27"/>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O371" s="38" t="s">
        <v>383</v>
      </c>
    </row>
    <row r="372" spans="1:15" ht="15" customHeight="1" x14ac:dyDescent="0.2">
      <c r="A372" s="148" t="s">
        <v>133</v>
      </c>
      <c r="B372" s="694"/>
      <c r="C372" s="688"/>
      <c r="D372" s="691"/>
      <c r="E372" s="217">
        <v>542438233</v>
      </c>
      <c r="F372" s="233">
        <v>502271700</v>
      </c>
      <c r="G372" s="83" t="str">
        <f t="shared" si="27"/>
        <v>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v>
      </c>
      <c r="O372" s="38" t="s">
        <v>384</v>
      </c>
    </row>
    <row r="373" spans="1:15" ht="15" customHeight="1" x14ac:dyDescent="0.2">
      <c r="A373" s="148" t="s">
        <v>134</v>
      </c>
      <c r="B373" s="694"/>
      <c r="C373" s="688"/>
      <c r="D373" s="691"/>
      <c r="E373" s="217">
        <v>542438233</v>
      </c>
      <c r="F373" s="233">
        <v>515813033</v>
      </c>
      <c r="G373" s="83" t="str">
        <f t="shared" si="27"/>
        <v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v>
      </c>
      <c r="O373" s="38" t="s">
        <v>383</v>
      </c>
    </row>
    <row r="374" spans="1:15" ht="15" customHeight="1" thickBot="1" x14ac:dyDescent="0.25">
      <c r="A374" s="149" t="s">
        <v>135</v>
      </c>
      <c r="B374" s="695"/>
      <c r="C374" s="689"/>
      <c r="D374" s="692"/>
      <c r="E374" s="230" t="e">
        <f>+#REF!</f>
        <v>#REF!</v>
      </c>
      <c r="F374" s="234" t="e">
        <f>+#REF!</f>
        <v>#REF!</v>
      </c>
      <c r="G374" s="86" t="str">
        <f t="shared" si="27"/>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v>
      </c>
      <c r="O374" s="38" t="s">
        <v>383</v>
      </c>
    </row>
    <row r="375" spans="1:15" ht="15" customHeight="1" x14ac:dyDescent="0.2">
      <c r="A375" s="223" t="s">
        <v>137</v>
      </c>
      <c r="B375" s="693" t="s">
        <v>320</v>
      </c>
      <c r="C375" s="687" t="s">
        <v>312</v>
      </c>
      <c r="D375" s="690" t="s">
        <v>324</v>
      </c>
      <c r="E375" s="217">
        <f>+INVERSIÓN!CE25</f>
        <v>76069667</v>
      </c>
      <c r="F375" s="232"/>
      <c r="G375" s="83">
        <f t="shared" si="27"/>
        <v>0</v>
      </c>
      <c r="O375" s="38" t="s">
        <v>383</v>
      </c>
    </row>
    <row r="376" spans="1:15" ht="15" customHeight="1" x14ac:dyDescent="0.2">
      <c r="A376" s="71" t="s">
        <v>138</v>
      </c>
      <c r="B376" s="694"/>
      <c r="C376" s="688"/>
      <c r="D376" s="691"/>
      <c r="E376" s="217">
        <v>84427000</v>
      </c>
      <c r="F376" s="232">
        <v>76069667</v>
      </c>
      <c r="G376" s="83" t="str">
        <f t="shared" si="26"/>
        <v>Se capacitaron 25 personas en fortalecimiento  del conocimiento ambiental, específicamente 19 personas en la Cuenca Salitrosa- Suba (UPL Torca) y 6 personas en la Cuenca Río Blanco (UPL Sumapaz)  en  biopreparados para la  fertilización y manejo del suelo.</v>
      </c>
    </row>
    <row r="377" spans="1:15" ht="15" customHeight="1" x14ac:dyDescent="0.2">
      <c r="A377" s="71" t="s">
        <v>139</v>
      </c>
      <c r="B377" s="694"/>
      <c r="C377" s="688"/>
      <c r="D377" s="691"/>
      <c r="E377" s="217">
        <v>84427000</v>
      </c>
      <c r="F377" s="232">
        <v>76069667</v>
      </c>
      <c r="G377" s="83" t="str">
        <f t="shared" si="26"/>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row>
    <row r="378" spans="1:15" ht="15" customHeight="1" x14ac:dyDescent="0.2">
      <c r="A378" s="71" t="s">
        <v>140</v>
      </c>
      <c r="B378" s="694"/>
      <c r="C378" s="688"/>
      <c r="D378" s="691"/>
      <c r="E378" s="217">
        <v>84427000</v>
      </c>
      <c r="F378" s="232">
        <v>76069667</v>
      </c>
      <c r="G378" s="83" t="str">
        <f t="shared" si="26"/>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row>
    <row r="379" spans="1:15" ht="15" customHeight="1" x14ac:dyDescent="0.2">
      <c r="A379" s="71" t="s">
        <v>141</v>
      </c>
      <c r="B379" s="694"/>
      <c r="C379" s="688"/>
      <c r="D379" s="691"/>
      <c r="E379" s="217">
        <v>84427000</v>
      </c>
      <c r="F379" s="232">
        <v>76069667</v>
      </c>
      <c r="G379" s="83" t="str">
        <f t="shared" si="26"/>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row>
    <row r="380" spans="1:15" ht="15" customHeight="1" x14ac:dyDescent="0.2">
      <c r="A380" s="148" t="s">
        <v>142</v>
      </c>
      <c r="B380" s="694"/>
      <c r="C380" s="688"/>
      <c r="D380" s="691"/>
      <c r="E380" s="217">
        <v>84427000</v>
      </c>
      <c r="F380" s="232">
        <v>76069667</v>
      </c>
      <c r="G380" s="83" t="str">
        <f t="shared" si="26"/>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row>
    <row r="381" spans="1:15" ht="14.25" customHeight="1" x14ac:dyDescent="0.2">
      <c r="A381" s="148" t="s">
        <v>130</v>
      </c>
      <c r="B381" s="694"/>
      <c r="C381" s="688"/>
      <c r="D381" s="691"/>
      <c r="E381" s="217">
        <v>84427000</v>
      </c>
      <c r="F381" s="232">
        <v>76069667</v>
      </c>
      <c r="G381" s="83" t="str">
        <f t="shared" si="26"/>
        <v>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v>
      </c>
    </row>
    <row r="382" spans="1:15" ht="15" customHeight="1" x14ac:dyDescent="0.2">
      <c r="A382" s="148" t="s">
        <v>131</v>
      </c>
      <c r="B382" s="694"/>
      <c r="C382" s="688"/>
      <c r="D382" s="691"/>
      <c r="E382" s="217">
        <v>84427000</v>
      </c>
      <c r="F382" s="232">
        <v>76069667</v>
      </c>
      <c r="G382" s="83" t="str">
        <f t="shared" si="26"/>
        <v>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v>
      </c>
    </row>
    <row r="383" spans="1:15" ht="15" customHeight="1" x14ac:dyDescent="0.2">
      <c r="A383" s="148" t="s">
        <v>132</v>
      </c>
      <c r="B383" s="694"/>
      <c r="C383" s="688"/>
      <c r="D383" s="691"/>
      <c r="E383" s="217" t="e">
        <f>+#REF!</f>
        <v>#REF!</v>
      </c>
      <c r="F383" s="233">
        <f>+INVERSIÓN!CI25</f>
        <v>76069667</v>
      </c>
      <c r="G383" s="83" t="str">
        <f t="shared" si="26"/>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row>
    <row r="384" spans="1:15" ht="15" customHeight="1" x14ac:dyDescent="0.2">
      <c r="A384" s="148" t="s">
        <v>133</v>
      </c>
      <c r="B384" s="694"/>
      <c r="C384" s="688"/>
      <c r="D384" s="691"/>
      <c r="E384" s="217" t="e">
        <f>+#REF!</f>
        <v>#REF!</v>
      </c>
      <c r="F384" s="233">
        <v>76069667</v>
      </c>
      <c r="G384" s="83" t="str">
        <f t="shared" si="26"/>
        <v>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row>
    <row r="385" spans="1:7" ht="15" customHeight="1" x14ac:dyDescent="0.2">
      <c r="A385" s="148" t="s">
        <v>134</v>
      </c>
      <c r="B385" s="694"/>
      <c r="C385" s="688"/>
      <c r="D385" s="691"/>
      <c r="E385" s="217">
        <v>81488867</v>
      </c>
      <c r="F385" s="233">
        <v>76069667</v>
      </c>
      <c r="G385" s="83" t="str">
        <f t="shared" si="26"/>
        <v>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row>
    <row r="386" spans="1:7" ht="15" customHeight="1" thickBot="1" x14ac:dyDescent="0.25">
      <c r="A386" s="149" t="s">
        <v>135</v>
      </c>
      <c r="B386" s="695"/>
      <c r="C386" s="689"/>
      <c r="D386" s="692"/>
      <c r="E386" s="230" t="e">
        <f>+#REF!</f>
        <v>#REF!</v>
      </c>
      <c r="F386" s="234" t="e">
        <f>+#REF!</f>
        <v>#REF!</v>
      </c>
      <c r="G386" s="86" t="str">
        <f t="shared" si="26"/>
        <v xml:space="preserve">Fortalecer los conocimientos de las comunidades a los proyectos institucionales.
Mejoramiento en el  manejo de la finca </v>
      </c>
    </row>
    <row r="387" spans="1:7" ht="15" customHeight="1" x14ac:dyDescent="0.2">
      <c r="A387" s="223" t="s">
        <v>137</v>
      </c>
      <c r="B387" s="693" t="s">
        <v>320</v>
      </c>
      <c r="C387" s="687" t="s">
        <v>360</v>
      </c>
      <c r="D387" s="690" t="s">
        <v>361</v>
      </c>
      <c r="E387" s="217">
        <f>+INVERSIÓN!CE32</f>
        <v>907674746</v>
      </c>
      <c r="F387" s="232"/>
      <c r="G387" s="83">
        <f t="shared" si="26"/>
        <v>0</v>
      </c>
    </row>
    <row r="388" spans="1:7" ht="15" customHeight="1" x14ac:dyDescent="0.2">
      <c r="A388" s="71" t="s">
        <v>138</v>
      </c>
      <c r="B388" s="694"/>
      <c r="C388" s="688"/>
      <c r="D388" s="691"/>
      <c r="E388" s="217">
        <v>905368900</v>
      </c>
      <c r="F388" s="232"/>
      <c r="G388" s="83" t="str">
        <f t="shared" si="26"/>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row>
    <row r="389" spans="1:7" ht="15" customHeight="1" x14ac:dyDescent="0.2">
      <c r="A389" s="71" t="s">
        <v>139</v>
      </c>
      <c r="B389" s="694"/>
      <c r="C389" s="688"/>
      <c r="D389" s="691"/>
      <c r="E389" s="217">
        <v>905368900</v>
      </c>
      <c r="F389" s="232">
        <v>49895267</v>
      </c>
      <c r="G389" s="83" t="str">
        <f t="shared" si="26"/>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row>
    <row r="390" spans="1:7" ht="15" customHeight="1" x14ac:dyDescent="0.2">
      <c r="A390" s="71" t="s">
        <v>140</v>
      </c>
      <c r="B390" s="694"/>
      <c r="C390" s="688"/>
      <c r="D390" s="691"/>
      <c r="E390" s="217">
        <v>905368900</v>
      </c>
      <c r="F390" s="232">
        <f>+INVERSIÓN!CI32</f>
        <v>903732614</v>
      </c>
      <c r="G390" s="83" t="str">
        <f t="shared" si="26"/>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row>
    <row r="391" spans="1:7" ht="15" customHeight="1" x14ac:dyDescent="0.2">
      <c r="A391" s="71" t="s">
        <v>141</v>
      </c>
      <c r="B391" s="694"/>
      <c r="C391" s="688"/>
      <c r="D391" s="691"/>
      <c r="E391" s="217">
        <v>905368900</v>
      </c>
      <c r="F391" s="232">
        <v>152937267</v>
      </c>
      <c r="G391" s="83" t="str">
        <f t="shared" si="26"/>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row>
    <row r="392" spans="1:7" ht="15" customHeight="1" x14ac:dyDescent="0.2">
      <c r="A392" s="148" t="s">
        <v>142</v>
      </c>
      <c r="B392" s="694"/>
      <c r="C392" s="688"/>
      <c r="D392" s="691"/>
      <c r="E392" s="217">
        <v>905368900</v>
      </c>
      <c r="F392" s="232">
        <v>770463533</v>
      </c>
      <c r="G392" s="83" t="str">
        <f t="shared" si="26"/>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row>
    <row r="393" spans="1:7" ht="14.25" customHeight="1" x14ac:dyDescent="0.2">
      <c r="A393" s="148" t="s">
        <v>130</v>
      </c>
      <c r="B393" s="694"/>
      <c r="C393" s="688"/>
      <c r="D393" s="691"/>
      <c r="E393" s="217">
        <v>905368900</v>
      </c>
      <c r="F393" s="232">
        <v>770463533</v>
      </c>
      <c r="G393" s="83" t="str">
        <f t="shared" si="26"/>
        <v>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v>
      </c>
    </row>
    <row r="394" spans="1:7" ht="15" customHeight="1" x14ac:dyDescent="0.2">
      <c r="A394" s="148" t="s">
        <v>131</v>
      </c>
      <c r="B394" s="694"/>
      <c r="C394" s="688"/>
      <c r="D394" s="691"/>
      <c r="E394" s="217">
        <v>905368900</v>
      </c>
      <c r="F394" s="232">
        <v>770463533</v>
      </c>
      <c r="G394" s="83" t="str">
        <f t="shared" si="26"/>
        <v>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v>
      </c>
    </row>
    <row r="395" spans="1:7" ht="15" customHeight="1" x14ac:dyDescent="0.2">
      <c r="A395" s="148" t="s">
        <v>132</v>
      </c>
      <c r="B395" s="694"/>
      <c r="C395" s="688"/>
      <c r="D395" s="691"/>
      <c r="E395" s="217">
        <v>905368900</v>
      </c>
      <c r="F395" s="233">
        <f>+INVERSIÓN!CI32</f>
        <v>903732614</v>
      </c>
      <c r="G395" s="83" t="str">
        <f t="shared" si="26"/>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row>
    <row r="396" spans="1:7" ht="15" customHeight="1" x14ac:dyDescent="0.2">
      <c r="A396" s="148" t="s">
        <v>133</v>
      </c>
      <c r="B396" s="694"/>
      <c r="C396" s="688"/>
      <c r="D396" s="691"/>
      <c r="E396" s="217">
        <v>905368900</v>
      </c>
      <c r="F396" s="233">
        <v>770463533</v>
      </c>
      <c r="G396" s="83" t="str">
        <f t="shared" si="26"/>
        <v>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v>
      </c>
    </row>
    <row r="397" spans="1:7" ht="15" customHeight="1" x14ac:dyDescent="0.2">
      <c r="A397" s="148" t="s">
        <v>134</v>
      </c>
      <c r="B397" s="694"/>
      <c r="C397" s="688"/>
      <c r="D397" s="691"/>
      <c r="E397" s="217">
        <v>905368900</v>
      </c>
      <c r="F397" s="233">
        <v>770463533</v>
      </c>
      <c r="G397" s="83" t="str">
        <f t="shared" si="26"/>
        <v>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v>
      </c>
    </row>
    <row r="398" spans="1:7" ht="15" customHeight="1" thickBot="1" x14ac:dyDescent="0.25">
      <c r="A398" s="149" t="s">
        <v>135</v>
      </c>
      <c r="B398" s="695"/>
      <c r="C398" s="689"/>
      <c r="D398" s="692"/>
      <c r="E398" s="230" t="e">
        <f>+#REF!</f>
        <v>#REF!</v>
      </c>
      <c r="F398" s="234" t="e">
        <f>+#REF!</f>
        <v>#REF!</v>
      </c>
      <c r="G398" s="86" t="str">
        <f t="shared" si="26"/>
        <v>En 2022 se vincularon 169 nuevos predios al Ordenamiento Ambiental de Finca (OAF) mediante formalización de acuerdos de uso del suelo y Buenas Prácticas Ambientales, distribuidos a lo largo del año así: octubre 19 predios, septiembre 14 predios, agosto 21 predios, julio 16 predios, junio 22 predios, mayo 15 predios, abril 18 predios, marzo 26 predios y en febrero 18 predios. Se realizaron 1020 visitas de seguimiento a predios vinculados con anterioridad al Ordenamiento Ambiental de Finca, constatando que continúen aplicando las acciones del acuerdo e identificando problemáticas que se han venido presentado respecto a las acciones implementadas.
En 2020 – 2021, se vincularon 258 nuevos predios rurales en la formalización de acuerdos para el Ordenamiento Ambiental de Finca y se realizaron 692 visitas de seguimiento a predios vinculados.</v>
      </c>
    </row>
    <row r="399" spans="1:7" ht="15.95" customHeight="1" x14ac:dyDescent="0.2">
      <c r="A399" s="223" t="s">
        <v>137</v>
      </c>
      <c r="B399" s="693" t="s">
        <v>317</v>
      </c>
      <c r="C399" s="687" t="s">
        <v>318</v>
      </c>
      <c r="D399" s="690" t="s">
        <v>329</v>
      </c>
      <c r="E399" s="217">
        <v>975245000</v>
      </c>
      <c r="F399" s="232"/>
      <c r="G399" s="83" t="str">
        <f t="shared" si="26"/>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
    </row>
    <row r="400" spans="1:7" ht="15" customHeight="1" x14ac:dyDescent="0.2">
      <c r="A400" s="71" t="s">
        <v>138</v>
      </c>
      <c r="B400" s="694"/>
      <c r="C400" s="688"/>
      <c r="D400" s="691"/>
      <c r="E400" s="217">
        <v>975245000</v>
      </c>
      <c r="F400" s="232"/>
      <c r="G400" s="83" t="str">
        <f t="shared" si="26"/>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row>
    <row r="401" spans="1:7" ht="15" customHeight="1" x14ac:dyDescent="0.2">
      <c r="A401" s="71" t="s">
        <v>139</v>
      </c>
      <c r="B401" s="694"/>
      <c r="C401" s="688"/>
      <c r="D401" s="691"/>
      <c r="E401" s="217">
        <v>975245000</v>
      </c>
      <c r="F401" s="232">
        <v>21382200</v>
      </c>
      <c r="G401" s="83" t="str">
        <f t="shared" si="26"/>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row>
    <row r="402" spans="1:7" ht="15" customHeight="1" x14ac:dyDescent="0.2">
      <c r="A402" s="71" t="s">
        <v>140</v>
      </c>
      <c r="B402" s="694"/>
      <c r="C402" s="688"/>
      <c r="D402" s="691"/>
      <c r="E402" s="217">
        <v>975245000</v>
      </c>
      <c r="F402" s="217">
        <f>+INVERSIÓN!CI39</f>
        <v>970910701</v>
      </c>
      <c r="G402" s="83" t="str">
        <f t="shared" si="26"/>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row>
    <row r="403" spans="1:7" ht="15" customHeight="1" x14ac:dyDescent="0.2">
      <c r="A403" s="71" t="s">
        <v>141</v>
      </c>
      <c r="B403" s="694"/>
      <c r="C403" s="688"/>
      <c r="D403" s="691"/>
      <c r="E403" s="217">
        <v>975245000</v>
      </c>
      <c r="F403" s="232">
        <v>64890200</v>
      </c>
      <c r="G403" s="83" t="str">
        <f t="shared" si="26"/>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row>
    <row r="404" spans="1:7" ht="15" customHeight="1" x14ac:dyDescent="0.2">
      <c r="A404" s="148" t="s">
        <v>142</v>
      </c>
      <c r="B404" s="694"/>
      <c r="C404" s="688"/>
      <c r="D404" s="691"/>
      <c r="E404" s="217">
        <v>975245000</v>
      </c>
      <c r="F404" s="232">
        <v>295618667</v>
      </c>
      <c r="G404" s="83" t="str">
        <f t="shared" si="26"/>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05" spans="1:7" ht="15" customHeight="1" x14ac:dyDescent="0.2">
      <c r="A405" s="148" t="s">
        <v>130</v>
      </c>
      <c r="B405" s="694"/>
      <c r="C405" s="688"/>
      <c r="D405" s="691"/>
      <c r="E405" s="217">
        <v>975245000</v>
      </c>
      <c r="F405" s="232">
        <v>295618667</v>
      </c>
      <c r="G405" s="83" t="str">
        <f t="shared" si="26"/>
        <v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06" spans="1:7" ht="15" customHeight="1" x14ac:dyDescent="0.2">
      <c r="A406" s="148" t="s">
        <v>131</v>
      </c>
      <c r="B406" s="694"/>
      <c r="C406" s="688"/>
      <c r="D406" s="691"/>
      <c r="E406" s="217">
        <v>975245000</v>
      </c>
      <c r="F406" s="232">
        <v>295618667</v>
      </c>
      <c r="G406" s="83" t="str">
        <f t="shared" si="26"/>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407" spans="1:7" ht="15" customHeight="1" x14ac:dyDescent="0.2">
      <c r="A407" s="148" t="s">
        <v>132</v>
      </c>
      <c r="B407" s="694"/>
      <c r="C407" s="688"/>
      <c r="D407" s="691"/>
      <c r="E407" s="217" t="e">
        <f>+#REF!</f>
        <v>#REF!</v>
      </c>
      <c r="F407" s="233" t="e">
        <f>+#REF!</f>
        <v>#REF!</v>
      </c>
      <c r="G407" s="83" t="str">
        <f t="shared" si="26"/>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408" spans="1:7" ht="15" customHeight="1" x14ac:dyDescent="0.2">
      <c r="A408" s="148" t="s">
        <v>133</v>
      </c>
      <c r="B408" s="694"/>
      <c r="C408" s="688"/>
      <c r="D408" s="691"/>
      <c r="E408" s="217">
        <v>975245000</v>
      </c>
      <c r="F408" s="233">
        <v>295618667</v>
      </c>
      <c r="G408" s="83" t="str">
        <f t="shared" si="26"/>
        <v>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v>
      </c>
    </row>
    <row r="409" spans="1:7" ht="15" customHeight="1" x14ac:dyDescent="0.2">
      <c r="A409" s="148" t="s">
        <v>134</v>
      </c>
      <c r="B409" s="694"/>
      <c r="C409" s="688"/>
      <c r="D409" s="691"/>
      <c r="E409" s="217">
        <v>975245000</v>
      </c>
      <c r="F409" s="233">
        <v>295618667</v>
      </c>
      <c r="G409" s="83" t="str">
        <f t="shared" si="26"/>
        <v>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v>
      </c>
    </row>
    <row r="410" spans="1:7" ht="15" customHeight="1" thickBot="1" x14ac:dyDescent="0.25">
      <c r="A410" s="149" t="s">
        <v>135</v>
      </c>
      <c r="B410" s="695"/>
      <c r="C410" s="689"/>
      <c r="D410" s="692"/>
      <c r="E410" s="230" t="e">
        <f>+#REF!</f>
        <v>#REF!</v>
      </c>
      <c r="F410" s="234" t="e">
        <f>+#REF!</f>
        <v>#REF!</v>
      </c>
      <c r="G410" s="86" t="str">
        <f t="shared" si="26"/>
        <v>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v>
      </c>
    </row>
    <row r="411" spans="1:7" ht="15" customHeight="1" x14ac:dyDescent="0.2">
      <c r="A411" s="223" t="s">
        <v>137</v>
      </c>
      <c r="B411" s="693" t="s">
        <v>317</v>
      </c>
      <c r="C411" s="687" t="s">
        <v>331</v>
      </c>
      <c r="D411" s="690" t="s">
        <v>362</v>
      </c>
      <c r="E411" s="217">
        <v>4061750000</v>
      </c>
      <c r="F411" s="232"/>
      <c r="G411" s="83" t="str">
        <f t="shared" si="26"/>
        <v>En 2022, se suscribieron acuerdos  en 561.6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
En 2021, se suscribieron acuerdos que corresponden 200ha con PSA de regulación y calidad hídrica para la preservación y restauración de áreas y ecosistemas estratégicos en la Localidad de Usme.Se inició con la implementación del programa de Pago por Servicios Ambientales en la Cuenca Curubital de la Localidad de Usme, enfocado a los sistemas de abastecimiento de acueductos veredales que abastecen de agua a las Veredas Curubital y Arrayanes.</v>
      </c>
    </row>
    <row r="412" spans="1:7" ht="15" customHeight="1" x14ac:dyDescent="0.2">
      <c r="A412" s="71" t="s">
        <v>138</v>
      </c>
      <c r="B412" s="694"/>
      <c r="C412" s="688"/>
      <c r="D412" s="691"/>
      <c r="E412" s="217">
        <v>4061750000</v>
      </c>
      <c r="F412" s="232"/>
      <c r="G412" s="83" t="str">
        <f t="shared" si="26"/>
        <v>Se tiene programado avanzar en el seguimiento de cada acuerdo suscrito, de forma trimestral a partir de la firma de cada acuerdo.</v>
      </c>
    </row>
    <row r="413" spans="1:7" ht="15" customHeight="1" x14ac:dyDescent="0.2">
      <c r="A413" s="71" t="s">
        <v>139</v>
      </c>
      <c r="B413" s="694"/>
      <c r="C413" s="688"/>
      <c r="D413" s="691"/>
      <c r="E413" s="217">
        <v>4061750000</v>
      </c>
      <c r="F413" s="232">
        <v>31840467</v>
      </c>
      <c r="G413" s="83" t="str">
        <f t="shared" si="26"/>
        <v>Se tiene programado avanzar en el seguimiento de cada acuerdo suscrito, de forma trimestral a partir de la firma de cada acuerdo.</v>
      </c>
    </row>
    <row r="414" spans="1:7" ht="15" customHeight="1" x14ac:dyDescent="0.2">
      <c r="A414" s="71" t="s">
        <v>140</v>
      </c>
      <c r="B414" s="694"/>
      <c r="C414" s="688"/>
      <c r="D414" s="691"/>
      <c r="E414" s="217">
        <v>4061750000</v>
      </c>
      <c r="F414" s="217">
        <f>+INVERSIÓN!CI46</f>
        <v>4032060127</v>
      </c>
      <c r="G414" s="83" t="str">
        <f t="shared" si="26"/>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row>
    <row r="415" spans="1:7" ht="15" customHeight="1" x14ac:dyDescent="0.2">
      <c r="A415" s="71" t="s">
        <v>141</v>
      </c>
      <c r="B415" s="694"/>
      <c r="C415" s="688"/>
      <c r="D415" s="691"/>
      <c r="E415" s="217">
        <v>4061750000</v>
      </c>
      <c r="F415" s="232">
        <v>100688467</v>
      </c>
      <c r="G415" s="83" t="str">
        <f t="shared" si="26"/>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row>
    <row r="416" spans="1:7" ht="15" customHeight="1" x14ac:dyDescent="0.2">
      <c r="A416" s="148" t="s">
        <v>142</v>
      </c>
      <c r="B416" s="694"/>
      <c r="C416" s="688"/>
      <c r="D416" s="691"/>
      <c r="E416" s="217">
        <v>4061750000</v>
      </c>
      <c r="F416" s="232">
        <v>407309666</v>
      </c>
      <c r="G416" s="83" t="str">
        <f t="shared" si="26"/>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17" spans="1:7" ht="14.25" customHeight="1" x14ac:dyDescent="0.2">
      <c r="A417" s="148" t="s">
        <v>130</v>
      </c>
      <c r="B417" s="694"/>
      <c r="C417" s="688"/>
      <c r="D417" s="691"/>
      <c r="E417" s="217">
        <v>4061750000</v>
      </c>
      <c r="F417" s="232">
        <v>407309666</v>
      </c>
      <c r="G417" s="83" t="str">
        <f t="shared" si="26"/>
        <v>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18" spans="1:7" ht="15" customHeight="1" x14ac:dyDescent="0.2">
      <c r="A418" s="148" t="s">
        <v>131</v>
      </c>
      <c r="B418" s="694"/>
      <c r="C418" s="688"/>
      <c r="D418" s="691"/>
      <c r="E418" s="217">
        <v>4061750000</v>
      </c>
      <c r="F418" s="232">
        <v>540882578</v>
      </c>
      <c r="G418" s="83" t="str">
        <f t="shared" si="26"/>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row>
    <row r="419" spans="1:7" ht="15" customHeight="1" x14ac:dyDescent="0.2">
      <c r="A419" s="148" t="s">
        <v>132</v>
      </c>
      <c r="B419" s="694"/>
      <c r="C419" s="688"/>
      <c r="D419" s="691"/>
      <c r="E419" s="217" t="e">
        <f>+#REF!</f>
        <v>#REF!</v>
      </c>
      <c r="F419" s="233" t="e">
        <f>+#REF!</f>
        <v>#REF!</v>
      </c>
      <c r="G419" s="83" t="str">
        <f t="shared" si="26"/>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row>
    <row r="420" spans="1:7" ht="15" customHeight="1" x14ac:dyDescent="0.2">
      <c r="A420" s="148" t="s">
        <v>133</v>
      </c>
      <c r="B420" s="694"/>
      <c r="C420" s="688"/>
      <c r="D420" s="691"/>
      <c r="E420" s="217">
        <v>4061750000</v>
      </c>
      <c r="F420" s="233">
        <v>540882578</v>
      </c>
      <c r="G420" s="83" t="str">
        <f t="shared" si="26"/>
        <v>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row>
    <row r="421" spans="1:7" ht="15" customHeight="1" x14ac:dyDescent="0.2">
      <c r="A421" s="148" t="s">
        <v>134</v>
      </c>
      <c r="B421" s="694"/>
      <c r="C421" s="688"/>
      <c r="D421" s="691"/>
      <c r="E421" s="217">
        <v>4061750000</v>
      </c>
      <c r="F421" s="233">
        <v>543421578</v>
      </c>
      <c r="G421" s="83" t="str">
        <f t="shared" si="26"/>
        <v>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row>
    <row r="422" spans="1:7" ht="15" customHeight="1" thickBot="1" x14ac:dyDescent="0.25">
      <c r="A422" s="149" t="s">
        <v>135</v>
      </c>
      <c r="B422" s="695"/>
      <c r="C422" s="689"/>
      <c r="D422" s="692"/>
      <c r="E422" s="230" t="e">
        <f>+#REF!</f>
        <v>#REF!</v>
      </c>
      <c r="F422" s="234" t="e">
        <f>+#REF!</f>
        <v>#REF!</v>
      </c>
      <c r="G422" s="86" t="str">
        <f t="shared" si="26"/>
        <v>Conservación de la Biodiversidad en las áreas del Sistema de Áreas Protegidas del Distrito.
Captura y reducción de GEI en las ecosistemas y áreas estratégicas del Distrito.
Servicios culturales en las áreas del Sistema de Áreas Protegidas del Distrito.</v>
      </c>
    </row>
    <row r="423" spans="1:7" x14ac:dyDescent="0.2">
      <c r="A423" s="96"/>
    </row>
    <row r="424" spans="1:7" ht="15" hidden="1" x14ac:dyDescent="0.25">
      <c r="A424" s="699" t="s">
        <v>186</v>
      </c>
      <c r="B424" s="700"/>
      <c r="C424" s="700"/>
      <c r="D424" s="700"/>
      <c r="E424" s="700"/>
      <c r="F424" s="700"/>
      <c r="G424" s="701"/>
    </row>
    <row r="425" spans="1:7" ht="45.75" hidden="1" thickBot="1" x14ac:dyDescent="0.25">
      <c r="A425" s="52" t="s">
        <v>63</v>
      </c>
      <c r="B425" s="79" t="s">
        <v>147</v>
      </c>
      <c r="C425" s="79" t="s">
        <v>148</v>
      </c>
      <c r="D425" s="79" t="s">
        <v>180</v>
      </c>
      <c r="E425" s="79" t="s">
        <v>187</v>
      </c>
      <c r="F425" s="79" t="s">
        <v>188</v>
      </c>
      <c r="G425" s="98" t="s">
        <v>183</v>
      </c>
    </row>
    <row r="426" spans="1:7" hidden="1" x14ac:dyDescent="0.2">
      <c r="A426" s="45" t="s">
        <v>137</v>
      </c>
      <c r="B426" s="46"/>
      <c r="C426" s="46"/>
      <c r="D426" s="46"/>
      <c r="E426" s="46"/>
      <c r="F426" s="46"/>
      <c r="G426" s="47"/>
    </row>
    <row r="427" spans="1:7" hidden="1" x14ac:dyDescent="0.2">
      <c r="A427" s="45" t="s">
        <v>138</v>
      </c>
      <c r="B427" s="46"/>
      <c r="C427" s="46"/>
      <c r="D427" s="46"/>
      <c r="E427" s="46"/>
      <c r="F427" s="46"/>
      <c r="G427" s="47"/>
    </row>
    <row r="428" spans="1:7" hidden="1" x14ac:dyDescent="0.2">
      <c r="A428" s="45" t="s">
        <v>139</v>
      </c>
      <c r="B428" s="46"/>
      <c r="C428" s="46"/>
      <c r="D428" s="46"/>
      <c r="E428" s="46"/>
      <c r="F428" s="46"/>
      <c r="G428" s="47"/>
    </row>
    <row r="429" spans="1:7" hidden="1" x14ac:dyDescent="0.2">
      <c r="A429" s="45" t="s">
        <v>140</v>
      </c>
      <c r="B429" s="46"/>
      <c r="C429" s="46"/>
      <c r="D429" s="46"/>
      <c r="E429" s="46"/>
      <c r="F429" s="46"/>
      <c r="G429" s="47"/>
    </row>
    <row r="430" spans="1:7" hidden="1" x14ac:dyDescent="0.2">
      <c r="A430" s="45" t="s">
        <v>141</v>
      </c>
      <c r="B430" s="46"/>
      <c r="C430" s="46"/>
      <c r="D430" s="46"/>
      <c r="E430" s="46"/>
      <c r="F430" s="46"/>
      <c r="G430" s="47"/>
    </row>
    <row r="431" spans="1:7" hidden="1" x14ac:dyDescent="0.2">
      <c r="A431" s="45" t="s">
        <v>142</v>
      </c>
      <c r="B431" s="46"/>
      <c r="C431" s="46"/>
      <c r="D431" s="46"/>
      <c r="E431" s="46"/>
      <c r="F431" s="46"/>
      <c r="G431" s="47"/>
    </row>
    <row r="432" spans="1:7" hidden="1" x14ac:dyDescent="0.2">
      <c r="A432" s="99" t="s">
        <v>130</v>
      </c>
      <c r="B432" s="100"/>
      <c r="C432" s="100"/>
      <c r="D432" s="100"/>
      <c r="E432" s="100"/>
      <c r="F432" s="100"/>
      <c r="G432" s="101"/>
    </row>
    <row r="433" spans="1:7" hidden="1" x14ac:dyDescent="0.2">
      <c r="A433" s="45" t="s">
        <v>131</v>
      </c>
      <c r="B433" s="46"/>
      <c r="C433" s="46"/>
      <c r="D433" s="46"/>
      <c r="E433" s="46"/>
      <c r="F433" s="46"/>
      <c r="G433" s="47"/>
    </row>
    <row r="434" spans="1:7" hidden="1" x14ac:dyDescent="0.2">
      <c r="A434" s="45" t="s">
        <v>132</v>
      </c>
      <c r="B434" s="46"/>
      <c r="C434" s="46"/>
      <c r="D434" s="46"/>
      <c r="E434" s="46"/>
      <c r="F434" s="46"/>
      <c r="G434" s="47"/>
    </row>
    <row r="435" spans="1:7" hidden="1" x14ac:dyDescent="0.2">
      <c r="A435" s="45" t="s">
        <v>133</v>
      </c>
      <c r="B435" s="46"/>
      <c r="C435" s="46"/>
      <c r="D435" s="46"/>
      <c r="E435" s="46"/>
      <c r="F435" s="46"/>
      <c r="G435" s="47"/>
    </row>
    <row r="436" spans="1:7" hidden="1" x14ac:dyDescent="0.2">
      <c r="A436" s="45" t="s">
        <v>134</v>
      </c>
      <c r="B436" s="46"/>
      <c r="C436" s="46"/>
      <c r="D436" s="46"/>
      <c r="E436" s="46"/>
      <c r="F436" s="46"/>
      <c r="G436" s="47"/>
    </row>
    <row r="437" spans="1:7" ht="15" hidden="1" thickBot="1" x14ac:dyDescent="0.25">
      <c r="A437" s="49" t="s">
        <v>135</v>
      </c>
      <c r="B437" s="50"/>
      <c r="C437" s="50"/>
      <c r="D437" s="50"/>
      <c r="E437" s="50"/>
      <c r="F437" s="50"/>
      <c r="G437" s="51"/>
    </row>
    <row r="438" spans="1:7" ht="15" hidden="1" thickBot="1" x14ac:dyDescent="0.25">
      <c r="A438" s="96"/>
      <c r="G438" s="97"/>
    </row>
    <row r="439" spans="1:7" ht="15" hidden="1" x14ac:dyDescent="0.25">
      <c r="A439" s="699" t="s">
        <v>189</v>
      </c>
      <c r="B439" s="700"/>
      <c r="C439" s="700"/>
      <c r="D439" s="700"/>
      <c r="E439" s="700"/>
      <c r="F439" s="700"/>
      <c r="G439" s="701"/>
    </row>
    <row r="440" spans="1:7" ht="45.75" hidden="1" thickBot="1" x14ac:dyDescent="0.25">
      <c r="A440" s="52" t="s">
        <v>64</v>
      </c>
      <c r="B440" s="79" t="s">
        <v>147</v>
      </c>
      <c r="C440" s="79" t="s">
        <v>148</v>
      </c>
      <c r="D440" s="79" t="s">
        <v>180</v>
      </c>
      <c r="E440" s="79" t="s">
        <v>190</v>
      </c>
      <c r="F440" s="79" t="s">
        <v>191</v>
      </c>
      <c r="G440" s="98" t="s">
        <v>183</v>
      </c>
    </row>
    <row r="441" spans="1:7" hidden="1" x14ac:dyDescent="0.2">
      <c r="A441" s="45" t="s">
        <v>137</v>
      </c>
      <c r="B441" s="46"/>
      <c r="C441" s="46"/>
      <c r="D441" s="46"/>
      <c r="E441" s="46"/>
      <c r="F441" s="46"/>
      <c r="G441" s="47"/>
    </row>
    <row r="442" spans="1:7" hidden="1" x14ac:dyDescent="0.2">
      <c r="A442" s="45" t="s">
        <v>138</v>
      </c>
      <c r="B442" s="46"/>
      <c r="C442" s="46"/>
      <c r="D442" s="46"/>
      <c r="E442" s="46"/>
      <c r="F442" s="46"/>
      <c r="G442" s="47"/>
    </row>
    <row r="443" spans="1:7" hidden="1" x14ac:dyDescent="0.2">
      <c r="A443" s="45" t="s">
        <v>139</v>
      </c>
      <c r="B443" s="46"/>
      <c r="C443" s="46"/>
      <c r="D443" s="46"/>
      <c r="E443" s="46"/>
      <c r="F443" s="46"/>
      <c r="G443" s="47"/>
    </row>
    <row r="444" spans="1:7" hidden="1" x14ac:dyDescent="0.2">
      <c r="A444" s="45" t="s">
        <v>140</v>
      </c>
      <c r="B444" s="46"/>
      <c r="C444" s="46"/>
      <c r="D444" s="46"/>
      <c r="E444" s="46"/>
      <c r="F444" s="46"/>
      <c r="G444" s="47"/>
    </row>
    <row r="445" spans="1:7" hidden="1" x14ac:dyDescent="0.2">
      <c r="A445" s="45" t="s">
        <v>141</v>
      </c>
      <c r="B445" s="46"/>
      <c r="C445" s="46"/>
      <c r="D445" s="46"/>
      <c r="E445" s="46"/>
      <c r="F445" s="46"/>
      <c r="G445" s="47"/>
    </row>
    <row r="446" spans="1:7" hidden="1" x14ac:dyDescent="0.2">
      <c r="A446" s="45" t="s">
        <v>142</v>
      </c>
      <c r="B446" s="46"/>
      <c r="C446" s="46"/>
      <c r="D446" s="46"/>
      <c r="E446" s="46"/>
      <c r="F446" s="46"/>
      <c r="G446" s="47"/>
    </row>
    <row r="447" spans="1:7" hidden="1" x14ac:dyDescent="0.2">
      <c r="A447" s="99" t="s">
        <v>130</v>
      </c>
      <c r="B447" s="100"/>
      <c r="C447" s="100"/>
      <c r="D447" s="100"/>
      <c r="E447" s="100"/>
      <c r="F447" s="100"/>
      <c r="G447" s="101"/>
    </row>
    <row r="448" spans="1:7" hidden="1" x14ac:dyDescent="0.2">
      <c r="A448" s="45" t="s">
        <v>131</v>
      </c>
      <c r="B448" s="46"/>
      <c r="C448" s="46"/>
      <c r="D448" s="46"/>
      <c r="E448" s="46"/>
      <c r="F448" s="46"/>
      <c r="G448" s="47"/>
    </row>
    <row r="449" spans="1:8" hidden="1" x14ac:dyDescent="0.2">
      <c r="A449" s="45" t="s">
        <v>132</v>
      </c>
      <c r="B449" s="46"/>
      <c r="C449" s="46"/>
      <c r="D449" s="46"/>
      <c r="E449" s="46"/>
      <c r="F449" s="46"/>
      <c r="G449" s="47"/>
    </row>
    <row r="450" spans="1:8" hidden="1" x14ac:dyDescent="0.2">
      <c r="A450" s="45" t="s">
        <v>133</v>
      </c>
      <c r="B450" s="46"/>
      <c r="C450" s="46"/>
      <c r="D450" s="46"/>
      <c r="E450" s="46"/>
      <c r="F450" s="46"/>
      <c r="G450" s="47"/>
    </row>
    <row r="451" spans="1:8" hidden="1" x14ac:dyDescent="0.2">
      <c r="A451" s="45" t="s">
        <v>134</v>
      </c>
      <c r="B451" s="46"/>
      <c r="C451" s="46"/>
      <c r="D451" s="46"/>
      <c r="E451" s="46"/>
      <c r="F451" s="46"/>
      <c r="G451" s="47"/>
    </row>
    <row r="452" spans="1:8" ht="15" hidden="1" thickBot="1" x14ac:dyDescent="0.25">
      <c r="A452" s="49" t="s">
        <v>135</v>
      </c>
      <c r="B452" s="50"/>
      <c r="C452" s="50"/>
      <c r="D452" s="50"/>
      <c r="E452" s="50"/>
      <c r="F452" s="50"/>
      <c r="G452" s="51"/>
    </row>
    <row r="454" spans="1:8" ht="24.75" hidden="1" customHeight="1" x14ac:dyDescent="0.25">
      <c r="A454" s="699" t="s">
        <v>192</v>
      </c>
      <c r="B454" s="700"/>
      <c r="C454" s="700"/>
      <c r="D454" s="700"/>
      <c r="E454" s="700"/>
      <c r="F454" s="700"/>
      <c r="G454" s="700"/>
      <c r="H454" s="701"/>
    </row>
    <row r="455" spans="1:8" ht="46.5" hidden="1" customHeight="1" thickBot="1" x14ac:dyDescent="0.25">
      <c r="A455" s="39" t="s">
        <v>49</v>
      </c>
      <c r="B455" s="40" t="s">
        <v>193</v>
      </c>
      <c r="C455" s="28" t="s">
        <v>150</v>
      </c>
      <c r="D455" s="28" t="s">
        <v>151</v>
      </c>
      <c r="E455" s="28" t="s">
        <v>194</v>
      </c>
      <c r="F455" s="28" t="s">
        <v>195</v>
      </c>
      <c r="G455" s="28" t="s">
        <v>196</v>
      </c>
      <c r="H455" s="41" t="s">
        <v>183</v>
      </c>
    </row>
    <row r="456" spans="1:8" hidden="1" x14ac:dyDescent="0.2">
      <c r="A456" s="102" t="s">
        <v>130</v>
      </c>
      <c r="B456" s="696" t="s">
        <v>335</v>
      </c>
      <c r="C456" s="57"/>
      <c r="D456" s="57"/>
      <c r="E456" s="57"/>
      <c r="F456" s="57"/>
      <c r="G456" s="57" t="e">
        <f t="shared" ref="G456:G467" si="28">F456/E456</f>
        <v>#DIV/0!</v>
      </c>
      <c r="H456" s="103"/>
    </row>
    <row r="457" spans="1:8" ht="15" hidden="1" customHeight="1" x14ac:dyDescent="0.2">
      <c r="A457" s="71" t="s">
        <v>131</v>
      </c>
      <c r="B457" s="697"/>
      <c r="C457" s="60"/>
      <c r="D457" s="60"/>
      <c r="E457" s="60"/>
      <c r="F457" s="60"/>
      <c r="G457" s="60" t="e">
        <f t="shared" si="28"/>
        <v>#DIV/0!</v>
      </c>
      <c r="H457" s="83"/>
    </row>
    <row r="458" spans="1:8" ht="15" hidden="1" customHeight="1" x14ac:dyDescent="0.2">
      <c r="A458" s="71" t="s">
        <v>132</v>
      </c>
      <c r="B458" s="697"/>
      <c r="C458" s="60"/>
      <c r="D458" s="60"/>
      <c r="E458" s="60"/>
      <c r="F458" s="60"/>
      <c r="G458" s="60" t="e">
        <f t="shared" si="28"/>
        <v>#DIV/0!</v>
      </c>
      <c r="H458" s="83"/>
    </row>
    <row r="459" spans="1:8" ht="35.25" hidden="1" customHeight="1" x14ac:dyDescent="0.2">
      <c r="A459" s="71" t="s">
        <v>133</v>
      </c>
      <c r="B459" s="697"/>
      <c r="C459" s="104" t="s">
        <v>336</v>
      </c>
      <c r="D459" s="105">
        <v>50</v>
      </c>
      <c r="E459" s="105">
        <v>0.5</v>
      </c>
      <c r="F459" s="105">
        <v>0</v>
      </c>
      <c r="G459" s="60">
        <f t="shared" si="28"/>
        <v>0</v>
      </c>
      <c r="H459" s="81" t="s">
        <v>337</v>
      </c>
    </row>
    <row r="460" spans="1:8" ht="15" hidden="1" customHeight="1" x14ac:dyDescent="0.2">
      <c r="A460" s="71" t="s">
        <v>134</v>
      </c>
      <c r="B460" s="697"/>
      <c r="C460" s="60"/>
      <c r="D460" s="60"/>
      <c r="E460" s="60"/>
      <c r="F460" s="60"/>
      <c r="G460" s="60" t="e">
        <f t="shared" si="28"/>
        <v>#DIV/0!</v>
      </c>
      <c r="H460" s="83"/>
    </row>
    <row r="461" spans="1:8" ht="15" hidden="1" customHeight="1" thickBot="1" x14ac:dyDescent="0.25">
      <c r="A461" s="73" t="s">
        <v>135</v>
      </c>
      <c r="B461" s="698"/>
      <c r="C461" s="65"/>
      <c r="D461" s="65"/>
      <c r="E461" s="65"/>
      <c r="F461" s="65"/>
      <c r="G461" s="65" t="e">
        <f t="shared" si="28"/>
        <v>#DIV/0!</v>
      </c>
      <c r="H461" s="86"/>
    </row>
    <row r="462" spans="1:8" hidden="1" x14ac:dyDescent="0.2">
      <c r="A462" s="102" t="s">
        <v>130</v>
      </c>
      <c r="B462" s="696" t="s">
        <v>338</v>
      </c>
      <c r="C462" s="57"/>
      <c r="D462" s="57"/>
      <c r="E462" s="57"/>
      <c r="F462" s="57"/>
      <c r="G462" s="57" t="e">
        <f t="shared" si="28"/>
        <v>#DIV/0!</v>
      </c>
      <c r="H462" s="103"/>
    </row>
    <row r="463" spans="1:8" ht="15" hidden="1" customHeight="1" x14ac:dyDescent="0.2">
      <c r="A463" s="71" t="s">
        <v>131</v>
      </c>
      <c r="B463" s="697"/>
      <c r="C463" s="60"/>
      <c r="D463" s="60"/>
      <c r="E463" s="60"/>
      <c r="F463" s="60"/>
      <c r="G463" s="60" t="e">
        <f t="shared" si="28"/>
        <v>#DIV/0!</v>
      </c>
      <c r="H463" s="83"/>
    </row>
    <row r="464" spans="1:8" ht="15" hidden="1" customHeight="1" x14ac:dyDescent="0.2">
      <c r="A464" s="71" t="s">
        <v>132</v>
      </c>
      <c r="B464" s="697"/>
      <c r="C464" s="60"/>
      <c r="D464" s="60"/>
      <c r="E464" s="60"/>
      <c r="F464" s="60"/>
      <c r="G464" s="60" t="e">
        <f t="shared" si="28"/>
        <v>#DIV/0!</v>
      </c>
      <c r="H464" s="83"/>
    </row>
    <row r="465" spans="1:9" ht="35.25" hidden="1" customHeight="1" x14ac:dyDescent="0.2">
      <c r="A465" s="71" t="s">
        <v>133</v>
      </c>
      <c r="B465" s="697"/>
      <c r="C465" s="104" t="s">
        <v>336</v>
      </c>
      <c r="D465" s="105">
        <v>50</v>
      </c>
      <c r="E465" s="105">
        <v>100</v>
      </c>
      <c r="F465" s="105">
        <v>36</v>
      </c>
      <c r="G465" s="60">
        <f t="shared" si="28"/>
        <v>0.36</v>
      </c>
      <c r="H465" s="81" t="s">
        <v>339</v>
      </c>
    </row>
    <row r="466" spans="1:9" ht="15" hidden="1" customHeight="1" x14ac:dyDescent="0.2">
      <c r="A466" s="71" t="s">
        <v>134</v>
      </c>
      <c r="B466" s="697"/>
      <c r="C466" s="60"/>
      <c r="D466" s="60"/>
      <c r="E466" s="60"/>
      <c r="F466" s="60"/>
      <c r="G466" s="60" t="e">
        <f t="shared" si="28"/>
        <v>#DIV/0!</v>
      </c>
      <c r="H466" s="83"/>
    </row>
    <row r="467" spans="1:9" ht="15" hidden="1" customHeight="1" thickBot="1" x14ac:dyDescent="0.25">
      <c r="A467" s="73" t="s">
        <v>135</v>
      </c>
      <c r="B467" s="698"/>
      <c r="C467" s="65"/>
      <c r="D467" s="65"/>
      <c r="E467" s="65"/>
      <c r="F467" s="65"/>
      <c r="G467" s="65" t="e">
        <f t="shared" si="28"/>
        <v>#DIV/0!</v>
      </c>
      <c r="H467" s="66"/>
    </row>
    <row r="468" spans="1:9" ht="24.75" hidden="1" customHeight="1" x14ac:dyDescent="0.25">
      <c r="A468" s="699" t="s">
        <v>212</v>
      </c>
      <c r="B468" s="700"/>
      <c r="C468" s="700"/>
      <c r="D468" s="700"/>
      <c r="E468" s="700"/>
      <c r="F468" s="700"/>
      <c r="G468" s="700"/>
      <c r="H468" s="701"/>
    </row>
    <row r="469" spans="1:9" ht="46.5" hidden="1" customHeight="1" thickBot="1" x14ac:dyDescent="0.25">
      <c r="A469" s="39" t="s">
        <v>50</v>
      </c>
      <c r="B469" s="40" t="s">
        <v>193</v>
      </c>
      <c r="C469" s="28" t="s">
        <v>150</v>
      </c>
      <c r="D469" s="28" t="s">
        <v>160</v>
      </c>
      <c r="E469" s="28" t="s">
        <v>214</v>
      </c>
      <c r="F469" s="28" t="s">
        <v>215</v>
      </c>
      <c r="G469" s="28" t="s">
        <v>196</v>
      </c>
      <c r="H469" s="41" t="s">
        <v>183</v>
      </c>
    </row>
    <row r="470" spans="1:9" customFormat="1" ht="15" hidden="1" customHeight="1" x14ac:dyDescent="0.25">
      <c r="A470" s="60" t="s">
        <v>137</v>
      </c>
      <c r="B470" s="684" t="s">
        <v>335</v>
      </c>
      <c r="C470" s="684" t="s">
        <v>336</v>
      </c>
      <c r="D470" s="684">
        <v>20</v>
      </c>
      <c r="E470" s="684">
        <v>1.5</v>
      </c>
      <c r="F470" s="685">
        <f>+INVERSIÓN!BE10</f>
        <v>1.5</v>
      </c>
      <c r="G470" s="686">
        <f>+F470/E470</f>
        <v>1</v>
      </c>
      <c r="H470" s="121" t="s">
        <v>340</v>
      </c>
      <c r="I470" t="s">
        <v>383</v>
      </c>
    </row>
    <row r="471" spans="1:9" customFormat="1" ht="15" hidden="1" x14ac:dyDescent="0.25">
      <c r="A471" s="60" t="s">
        <v>138</v>
      </c>
      <c r="B471" s="684"/>
      <c r="C471" s="684"/>
      <c r="D471" s="684"/>
      <c r="E471" s="684"/>
      <c r="F471" s="684"/>
      <c r="G471" s="686"/>
      <c r="H471" s="117" t="s">
        <v>341</v>
      </c>
      <c r="I471" t="s">
        <v>383</v>
      </c>
    </row>
    <row r="472" spans="1:9" customFormat="1" ht="15" hidden="1" x14ac:dyDescent="0.25">
      <c r="A472" s="60" t="s">
        <v>139</v>
      </c>
      <c r="B472" s="684"/>
      <c r="C472" s="684"/>
      <c r="D472" s="684"/>
      <c r="E472" s="684"/>
      <c r="F472" s="684"/>
      <c r="G472" s="686"/>
      <c r="H472" s="117" t="s">
        <v>342</v>
      </c>
      <c r="I472" t="s">
        <v>383</v>
      </c>
    </row>
    <row r="473" spans="1:9" customFormat="1" ht="15" hidden="1" x14ac:dyDescent="0.25">
      <c r="A473" s="60" t="s">
        <v>140</v>
      </c>
      <c r="B473" s="684"/>
      <c r="C473" s="684"/>
      <c r="D473" s="684"/>
      <c r="E473" s="684"/>
      <c r="F473" s="684"/>
      <c r="G473" s="686"/>
      <c r="H473" s="117" t="s">
        <v>343</v>
      </c>
      <c r="I473" t="s">
        <v>383</v>
      </c>
    </row>
    <row r="474" spans="1:9" customFormat="1" ht="15" hidden="1" x14ac:dyDescent="0.25">
      <c r="A474" s="60" t="s">
        <v>141</v>
      </c>
      <c r="B474" s="684"/>
      <c r="C474" s="684"/>
      <c r="D474" s="684"/>
      <c r="E474" s="684"/>
      <c r="F474" s="684"/>
      <c r="G474" s="686"/>
      <c r="H474" s="117" t="s">
        <v>377</v>
      </c>
      <c r="I474" t="s">
        <v>383</v>
      </c>
    </row>
    <row r="475" spans="1:9" customFormat="1" ht="15" hidden="1" customHeight="1" x14ac:dyDescent="0.25">
      <c r="A475" s="60" t="s">
        <v>142</v>
      </c>
      <c r="B475" s="684"/>
      <c r="C475" s="684"/>
      <c r="D475" s="684"/>
      <c r="E475" s="684"/>
      <c r="F475" s="684"/>
      <c r="G475" s="686"/>
      <c r="H475" s="117" t="s">
        <v>375</v>
      </c>
      <c r="I475" t="s">
        <v>383</v>
      </c>
    </row>
    <row r="476" spans="1:9" customFormat="1" ht="15" hidden="1" customHeight="1" x14ac:dyDescent="0.25">
      <c r="A476" s="60" t="s">
        <v>130</v>
      </c>
      <c r="B476" s="684"/>
      <c r="C476" s="684"/>
      <c r="D476" s="684"/>
      <c r="E476" s="684"/>
      <c r="F476" s="684"/>
      <c r="G476" s="686"/>
      <c r="H476" s="117" t="s">
        <v>367</v>
      </c>
      <c r="I476" t="s">
        <v>383</v>
      </c>
    </row>
    <row r="477" spans="1:9" customFormat="1" ht="15" hidden="1" customHeight="1" x14ac:dyDescent="0.25">
      <c r="A477" s="60" t="s">
        <v>131</v>
      </c>
      <c r="B477" s="684"/>
      <c r="C477" s="684"/>
      <c r="D477" s="684"/>
      <c r="E477" s="684"/>
      <c r="F477" s="684"/>
      <c r="G477" s="686"/>
      <c r="H477" s="117" t="str">
        <f>+G306</f>
        <v>Para lograr avanzar en las alianzas, se participó en reuniones semanales de Coordinación interinstitucional proyectar y articular las actividades en el marco y metas a cumplir en el marco de la Política Pública Distrital de Ruralidad</v>
      </c>
      <c r="I477" t="s">
        <v>383</v>
      </c>
    </row>
    <row r="478" spans="1:9" customFormat="1" ht="15" hidden="1" customHeight="1" x14ac:dyDescent="0.25">
      <c r="A478" s="60" t="s">
        <v>132</v>
      </c>
      <c r="B478" s="684"/>
      <c r="C478" s="684"/>
      <c r="D478" s="684"/>
      <c r="E478" s="684"/>
      <c r="F478" s="684"/>
      <c r="G478" s="686"/>
      <c r="H478" s="117" t="str">
        <f>+G307</f>
        <v>Para lograr avanzar en las alianzas, se participó en reuniones semanales de coordinación interinstitucional para proyectar y articular las actividades a desarrollar en el marco de la Política Pública Distrital de Ruralidad y para la suscripcion de alianzas.</v>
      </c>
      <c r="I478" t="s">
        <v>383</v>
      </c>
    </row>
    <row r="479" spans="1:9" customFormat="1" ht="15" hidden="1" customHeight="1" x14ac:dyDescent="0.25">
      <c r="A479" s="60" t="s">
        <v>133</v>
      </c>
      <c r="B479" s="684"/>
      <c r="C479" s="684"/>
      <c r="D479" s="684"/>
      <c r="E479" s="684"/>
      <c r="F479" s="684"/>
      <c r="G479" s="686"/>
      <c r="H479" s="117" t="str">
        <f>+G308</f>
        <v>Para lograr avanzar en las alianzas, se participó en reuniones semanales de coordinación interinstitucional para proyectar y articular las actividades a desarrollar en el marco de la Política Pública Distrital de Ruralidad y para la suscripcion de alianzas.</v>
      </c>
      <c r="I479" t="s">
        <v>383</v>
      </c>
    </row>
    <row r="480" spans="1:9" customFormat="1" ht="15" hidden="1" customHeight="1" x14ac:dyDescent="0.25">
      <c r="A480" s="60" t="s">
        <v>134</v>
      </c>
      <c r="B480" s="684"/>
      <c r="C480" s="684"/>
      <c r="D480" s="684"/>
      <c r="E480" s="684"/>
      <c r="F480" s="684"/>
      <c r="G480" s="686"/>
      <c r="H480" s="117" t="str">
        <f>+G309</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I480" t="s">
        <v>383</v>
      </c>
    </row>
    <row r="481" spans="1:17" customFormat="1" ht="15" hidden="1" customHeight="1" thickBot="1" x14ac:dyDescent="0.3">
      <c r="A481" s="60" t="s">
        <v>135</v>
      </c>
      <c r="B481" s="684"/>
      <c r="C481" s="684"/>
      <c r="D481" s="684"/>
      <c r="E481" s="684"/>
      <c r="F481" s="684"/>
      <c r="G481" s="686"/>
      <c r="H481" s="117" t="str">
        <f>+G310</f>
        <v>Se realizó la gestión administrativa con las  localidades de Sumapaz y Suba para obtener el documento final y se avanza en la retroalimentación de la propuesta con la localidad de Usme</v>
      </c>
      <c r="I481" t="s">
        <v>383</v>
      </c>
    </row>
    <row r="482" spans="1:17" customFormat="1" ht="15" hidden="1" customHeight="1" x14ac:dyDescent="0.25">
      <c r="A482" s="60" t="s">
        <v>137</v>
      </c>
      <c r="B482" s="684" t="s">
        <v>338</v>
      </c>
      <c r="C482" s="684" t="s">
        <v>336</v>
      </c>
      <c r="D482" s="684">
        <v>20</v>
      </c>
      <c r="E482" s="684">
        <v>481</v>
      </c>
      <c r="F482" s="702">
        <f>+INVERSIÓN!BE24</f>
        <v>481</v>
      </c>
      <c r="G482" s="686">
        <f>+F482/E482</f>
        <v>1</v>
      </c>
      <c r="H482" s="121" t="s">
        <v>344</v>
      </c>
      <c r="I482" t="s">
        <v>383</v>
      </c>
    </row>
    <row r="483" spans="1:17" customFormat="1" ht="15" hidden="1" x14ac:dyDescent="0.25">
      <c r="A483" s="60" t="s">
        <v>138</v>
      </c>
      <c r="B483" s="684"/>
      <c r="C483" s="684"/>
      <c r="D483" s="684"/>
      <c r="E483" s="684"/>
      <c r="F483" s="684"/>
      <c r="G483" s="686"/>
      <c r="H483" s="117" t="s">
        <v>345</v>
      </c>
      <c r="I483" t="s">
        <v>383</v>
      </c>
    </row>
    <row r="484" spans="1:17" customFormat="1" ht="15" hidden="1" x14ac:dyDescent="0.25">
      <c r="A484" s="60" t="s">
        <v>139</v>
      </c>
      <c r="B484" s="684"/>
      <c r="C484" s="684"/>
      <c r="D484" s="684"/>
      <c r="E484" s="684"/>
      <c r="F484" s="684"/>
      <c r="G484" s="686"/>
      <c r="H484" s="117" t="s">
        <v>345</v>
      </c>
      <c r="I484" t="s">
        <v>383</v>
      </c>
    </row>
    <row r="485" spans="1:17" customFormat="1" ht="15" hidden="1" x14ac:dyDescent="0.25">
      <c r="A485" s="60" t="s">
        <v>140</v>
      </c>
      <c r="B485" s="684"/>
      <c r="C485" s="684"/>
      <c r="D485" s="684"/>
      <c r="E485" s="684"/>
      <c r="F485" s="684"/>
      <c r="G485" s="686"/>
      <c r="H485" s="117" t="s">
        <v>346</v>
      </c>
      <c r="I485" t="s">
        <v>383</v>
      </c>
    </row>
    <row r="486" spans="1:17" customFormat="1" ht="15" hidden="1" x14ac:dyDescent="0.25">
      <c r="A486" s="60" t="s">
        <v>141</v>
      </c>
      <c r="B486" s="684"/>
      <c r="C486" s="684"/>
      <c r="D486" s="684"/>
      <c r="E486" s="684"/>
      <c r="F486" s="684"/>
      <c r="G486" s="686"/>
      <c r="H486" s="117" t="s">
        <v>376</v>
      </c>
      <c r="I486" t="s">
        <v>383</v>
      </c>
    </row>
    <row r="487" spans="1:17" customFormat="1" ht="15" hidden="1" customHeight="1" x14ac:dyDescent="0.25">
      <c r="A487" s="60" t="s">
        <v>142</v>
      </c>
      <c r="B487" s="684"/>
      <c r="C487" s="684"/>
      <c r="D487" s="684"/>
      <c r="E487" s="684"/>
      <c r="F487" s="684"/>
      <c r="G487" s="686"/>
      <c r="H487" s="117" t="s">
        <v>370</v>
      </c>
      <c r="I487" t="s">
        <v>383</v>
      </c>
      <c r="J487" s="38"/>
      <c r="K487" s="38"/>
      <c r="L487" s="38"/>
      <c r="M487" s="38"/>
      <c r="N487" s="38"/>
      <c r="O487" s="38"/>
    </row>
    <row r="488" spans="1:17" customFormat="1" ht="15" hidden="1" customHeight="1" x14ac:dyDescent="0.25">
      <c r="A488" s="60" t="s">
        <v>130</v>
      </c>
      <c r="B488" s="684"/>
      <c r="C488" s="684"/>
      <c r="D488" s="684"/>
      <c r="E488" s="684"/>
      <c r="F488" s="684"/>
      <c r="G488" s="686"/>
      <c r="H488" s="117" t="str">
        <f t="shared" ref="H488:H493" si="29">+G318</f>
        <v>En el mes de julio se capacitaron cincuenta y un (51) personas  en Mejoramiento de Praderas,  Biodigestores, Preparación de Abonos Verdes Biol, en total se cuenta con ochenta y cinco (85) personas capacitadas.</v>
      </c>
      <c r="I488" t="s">
        <v>383</v>
      </c>
      <c r="J488" s="38"/>
      <c r="K488" s="38"/>
      <c r="L488" s="38"/>
      <c r="M488" s="38"/>
      <c r="N488" s="38"/>
      <c r="O488" s="38"/>
    </row>
    <row r="489" spans="1:17" customFormat="1" ht="15" hidden="1" customHeight="1" x14ac:dyDescent="0.25">
      <c r="A489" s="60" t="s">
        <v>131</v>
      </c>
      <c r="B489" s="684"/>
      <c r="C489" s="684"/>
      <c r="D489" s="684"/>
      <c r="E489" s="684"/>
      <c r="F489" s="684"/>
      <c r="G489" s="686"/>
      <c r="H489" s="117" t="str">
        <f t="shared" si="29"/>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489" t="s">
        <v>383</v>
      </c>
      <c r="J489" s="38"/>
      <c r="K489" s="38"/>
      <c r="L489" s="38"/>
      <c r="M489" s="38"/>
      <c r="N489" s="38"/>
      <c r="O489" s="38"/>
    </row>
    <row r="490" spans="1:17" customFormat="1" ht="15" hidden="1" customHeight="1" x14ac:dyDescent="0.25">
      <c r="A490" s="60" t="s">
        <v>132</v>
      </c>
      <c r="B490" s="684"/>
      <c r="C490" s="684"/>
      <c r="D490" s="684"/>
      <c r="E490" s="684"/>
      <c r="F490" s="684"/>
      <c r="G490" s="686"/>
      <c r="H490" s="117" t="str">
        <f t="shared" si="29"/>
        <v xml:space="preserve">Se han capacitado 391 personas en mejoramiento de praderas, biodigestores, preparación de abonos verdes Biol. 
Se continúa con la estrategia de capacitación en el marco del Ordenamiento Ambiental de Finca OAF.
</v>
      </c>
      <c r="I490" t="s">
        <v>383</v>
      </c>
      <c r="J490" s="38"/>
      <c r="K490" s="38"/>
      <c r="L490" s="38"/>
      <c r="M490" s="38"/>
      <c r="N490" s="38"/>
      <c r="O490" s="38"/>
    </row>
    <row r="491" spans="1:17" customFormat="1" ht="15" hidden="1" customHeight="1" x14ac:dyDescent="0.25">
      <c r="A491" s="60" t="s">
        <v>133</v>
      </c>
      <c r="B491" s="684"/>
      <c r="C491" s="684"/>
      <c r="D491" s="684"/>
      <c r="E491" s="684"/>
      <c r="F491" s="684"/>
      <c r="G491" s="686"/>
      <c r="H491" s="117" t="str">
        <f t="shared" si="29"/>
        <v xml:space="preserve">Se han capacitado 391 personas en mejoramiento de praderas, biodigestores, preparación de abonos verdes Biol. 
Se continúa con la estrategia de capacitación en el marco del Ordenamiento Ambiental de Finca OAF.
</v>
      </c>
      <c r="I491" t="s">
        <v>383</v>
      </c>
      <c r="J491" s="38"/>
      <c r="K491" s="38"/>
      <c r="L491" s="38"/>
      <c r="M491" s="38"/>
      <c r="N491" s="38"/>
      <c r="O491" s="38"/>
    </row>
    <row r="492" spans="1:17" customFormat="1" ht="15" hidden="1" customHeight="1" x14ac:dyDescent="0.25">
      <c r="A492" s="60" t="s">
        <v>134</v>
      </c>
      <c r="B492" s="684"/>
      <c r="C492" s="684"/>
      <c r="D492" s="684"/>
      <c r="E492" s="684"/>
      <c r="F492" s="684"/>
      <c r="G492" s="686"/>
      <c r="H492" s="117" t="str">
        <f t="shared" si="29"/>
        <v>Se ha capacitado a 481 personas en mejoramiento de praderas, biodigestores, preparación de abonos verdes Biol, entre otros temas.</v>
      </c>
      <c r="I492" t="s">
        <v>383</v>
      </c>
      <c r="J492" s="38"/>
      <c r="K492" s="38"/>
      <c r="L492" s="38"/>
      <c r="M492" s="38"/>
      <c r="N492" s="38"/>
      <c r="O492" s="38"/>
    </row>
    <row r="493" spans="1:17" customFormat="1" ht="15" hidden="1" customHeight="1" x14ac:dyDescent="0.25">
      <c r="A493" s="60" t="s">
        <v>135</v>
      </c>
      <c r="B493" s="684"/>
      <c r="C493" s="684"/>
      <c r="D493" s="684"/>
      <c r="E493" s="684"/>
      <c r="F493" s="684"/>
      <c r="G493" s="686"/>
      <c r="H493" s="117" t="str">
        <f t="shared" si="29"/>
        <v>En 2022 se capacitaron 550 personas en elaboración de biopreparados, montaje e instalación de invernadero escolar, disposición adecuada de residuos sólidos, buenas practicas agroambientales y fortalecimiento organizativo, de la siguiente forma: en octubre 12 personas, septiembre 48 personas, en agosto 27 personas,en  julio 18 personas, en junio 50 personas, en mayo 110 personas, en abril 97 personas, en marzo 163 personas y en febrero 25 personas.
En 2020 y 2021, se capacitaron 547 personas en mejoramiento de praderas, biodigestores, preparación de abonos verdes Biol, entre otros temas.</v>
      </c>
      <c r="I493" t="s">
        <v>383</v>
      </c>
      <c r="J493" s="38"/>
      <c r="K493" s="38"/>
      <c r="L493" s="38"/>
      <c r="M493" s="38"/>
      <c r="N493" s="38"/>
      <c r="O493" s="38"/>
    </row>
    <row r="494" spans="1:17" customFormat="1" ht="15" hidden="1" customHeight="1" x14ac:dyDescent="0.25">
      <c r="A494" s="60" t="s">
        <v>137</v>
      </c>
      <c r="B494" s="684" t="s">
        <v>366</v>
      </c>
      <c r="C494" s="684" t="s">
        <v>336</v>
      </c>
      <c r="D494" s="684">
        <v>20</v>
      </c>
      <c r="E494" s="684">
        <v>192</v>
      </c>
      <c r="F494" s="702">
        <f>+INVERSIÓN!BE31</f>
        <v>192</v>
      </c>
      <c r="G494" s="686">
        <f>+F494/E494</f>
        <v>1</v>
      </c>
      <c r="H494" s="122" t="s">
        <v>347</v>
      </c>
      <c r="I494" t="s">
        <v>383</v>
      </c>
      <c r="J494" s="38"/>
      <c r="K494" s="38"/>
      <c r="L494" s="38"/>
      <c r="M494" s="38"/>
      <c r="N494" s="38"/>
      <c r="O494" s="38"/>
      <c r="P494" s="38"/>
      <c r="Q494" s="38"/>
    </row>
    <row r="495" spans="1:17" customFormat="1" ht="15" hidden="1" x14ac:dyDescent="0.25">
      <c r="A495" s="60" t="s">
        <v>138</v>
      </c>
      <c r="B495" s="684"/>
      <c r="C495" s="684"/>
      <c r="D495" s="684"/>
      <c r="E495" s="684"/>
      <c r="F495" s="684"/>
      <c r="G495" s="686"/>
      <c r="H495" s="117" t="s">
        <v>348</v>
      </c>
      <c r="I495" t="s">
        <v>383</v>
      </c>
      <c r="J495" s="38"/>
      <c r="K495" s="38"/>
      <c r="L495" s="38"/>
      <c r="M495" s="38"/>
      <c r="N495" s="38"/>
      <c r="O495" s="38"/>
      <c r="P495" s="38"/>
      <c r="Q495" s="38"/>
    </row>
    <row r="496" spans="1:17" customFormat="1" ht="15" hidden="1" x14ac:dyDescent="0.25">
      <c r="A496" s="60" t="s">
        <v>139</v>
      </c>
      <c r="B496" s="684"/>
      <c r="C496" s="684"/>
      <c r="D496" s="684"/>
      <c r="E496" s="684"/>
      <c r="F496" s="684"/>
      <c r="G496" s="686"/>
      <c r="H496" s="117" t="s">
        <v>349</v>
      </c>
      <c r="I496" t="s">
        <v>383</v>
      </c>
      <c r="J496" s="38"/>
      <c r="K496" s="38"/>
      <c r="L496" s="38"/>
      <c r="M496" s="38"/>
      <c r="N496" s="38"/>
      <c r="O496" s="38"/>
      <c r="P496" s="38"/>
      <c r="Q496" s="38"/>
    </row>
    <row r="497" spans="1:17" customFormat="1" ht="15" hidden="1" x14ac:dyDescent="0.25">
      <c r="A497" s="60" t="s">
        <v>140</v>
      </c>
      <c r="B497" s="684"/>
      <c r="C497" s="684"/>
      <c r="D497" s="684"/>
      <c r="E497" s="684"/>
      <c r="F497" s="684"/>
      <c r="G497" s="686"/>
      <c r="H497" s="117" t="s">
        <v>350</v>
      </c>
      <c r="I497" t="s">
        <v>383</v>
      </c>
      <c r="J497" s="38"/>
      <c r="K497" s="38"/>
      <c r="L497" s="38"/>
      <c r="M497" s="38"/>
      <c r="N497" s="38"/>
      <c r="O497" s="38"/>
      <c r="P497" s="38"/>
      <c r="Q497" s="38"/>
    </row>
    <row r="498" spans="1:17" customFormat="1" ht="18" hidden="1" customHeight="1" x14ac:dyDescent="0.25">
      <c r="A498" s="60" t="s">
        <v>141</v>
      </c>
      <c r="B498" s="684"/>
      <c r="C498" s="684"/>
      <c r="D498" s="684"/>
      <c r="E498" s="684"/>
      <c r="F498" s="684"/>
      <c r="G498" s="686"/>
      <c r="H498" s="117" t="s">
        <v>372</v>
      </c>
      <c r="I498" t="s">
        <v>383</v>
      </c>
      <c r="J498" s="38"/>
      <c r="K498" s="38"/>
      <c r="L498" s="38"/>
      <c r="M498" s="38"/>
      <c r="N498" s="38"/>
      <c r="O498" s="38"/>
      <c r="P498" s="38"/>
      <c r="Q498" s="38"/>
    </row>
    <row r="499" spans="1:17" customFormat="1" ht="15" hidden="1" customHeight="1" x14ac:dyDescent="0.25">
      <c r="A499" s="60" t="s">
        <v>142</v>
      </c>
      <c r="B499" s="684"/>
      <c r="C499" s="684"/>
      <c r="D499" s="684"/>
      <c r="E499" s="684"/>
      <c r="F499" s="684"/>
      <c r="G499" s="686"/>
      <c r="H499" s="117" t="s">
        <v>369</v>
      </c>
      <c r="I499" t="s">
        <v>383</v>
      </c>
      <c r="J499" s="38"/>
      <c r="K499" s="38"/>
      <c r="L499" s="38"/>
      <c r="M499" s="38"/>
      <c r="N499" s="38"/>
      <c r="O499" s="38"/>
      <c r="P499" s="38"/>
      <c r="Q499" s="38"/>
    </row>
    <row r="500" spans="1:17" customFormat="1" ht="15" hidden="1" customHeight="1" x14ac:dyDescent="0.25">
      <c r="A500" s="60" t="s">
        <v>130</v>
      </c>
      <c r="B500" s="684"/>
      <c r="C500" s="684"/>
      <c r="D500" s="684"/>
      <c r="E500" s="684"/>
      <c r="F500" s="684"/>
      <c r="G500" s="686"/>
      <c r="H500" s="117" t="str">
        <f t="shared" ref="H500:H505" si="30">+G330</f>
        <v>En el mes de julio se incorporaron veintiocho (28) nuevos predios rurales en formalización de acuerdos  para el Ordenamiento  Ambiental de Finca (OAF), mediante firma de Acta.  En total a la fecha se han vinculado  setenta y cinco (75) nuevas fincas.</v>
      </c>
      <c r="I500" t="s">
        <v>383</v>
      </c>
      <c r="J500" s="38"/>
      <c r="K500" s="38"/>
      <c r="L500" s="38"/>
      <c r="M500" s="38"/>
      <c r="N500" s="38"/>
      <c r="O500" s="38"/>
      <c r="P500" s="38"/>
      <c r="Q500" s="38"/>
    </row>
    <row r="501" spans="1:17" customFormat="1" ht="15" hidden="1" customHeight="1" x14ac:dyDescent="0.25">
      <c r="A501" s="60" t="s">
        <v>131</v>
      </c>
      <c r="B501" s="684"/>
      <c r="C501" s="684"/>
      <c r="D501" s="684"/>
      <c r="E501" s="684"/>
      <c r="F501" s="684"/>
      <c r="G501" s="686"/>
      <c r="H501" s="117" t="str">
        <f t="shared" si="30"/>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501" t="s">
        <v>383</v>
      </c>
      <c r="J501" s="38"/>
      <c r="K501" s="38"/>
      <c r="L501" s="38"/>
      <c r="M501" s="38"/>
      <c r="N501" s="38"/>
      <c r="O501" s="38"/>
      <c r="P501" s="38"/>
      <c r="Q501" s="38"/>
    </row>
    <row r="502" spans="1:17" customFormat="1" ht="15" hidden="1" customHeight="1" x14ac:dyDescent="0.25">
      <c r="A502" s="60" t="s">
        <v>132</v>
      </c>
      <c r="B502" s="684"/>
      <c r="C502" s="684"/>
      <c r="D502" s="684"/>
      <c r="E502" s="684"/>
      <c r="F502" s="684"/>
      <c r="G502" s="686"/>
      <c r="H502" s="117" t="str">
        <f t="shared" si="30"/>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2" t="s">
        <v>383</v>
      </c>
      <c r="J502" s="38"/>
      <c r="K502" s="38"/>
      <c r="L502" s="38"/>
      <c r="M502" s="38"/>
      <c r="N502" s="38"/>
      <c r="O502" s="38"/>
      <c r="P502" s="38"/>
      <c r="Q502" s="38"/>
    </row>
    <row r="503" spans="1:17" customFormat="1" ht="15" hidden="1" customHeight="1" x14ac:dyDescent="0.25">
      <c r="A503" s="60" t="s">
        <v>133</v>
      </c>
      <c r="B503" s="684"/>
      <c r="C503" s="684"/>
      <c r="D503" s="684"/>
      <c r="E503" s="684"/>
      <c r="F503" s="684"/>
      <c r="G503" s="686"/>
      <c r="H503" s="117" t="str">
        <f t="shared" si="30"/>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3" t="s">
        <v>383</v>
      </c>
      <c r="J503" s="38"/>
      <c r="K503" s="38"/>
      <c r="L503" s="38"/>
      <c r="M503" s="38"/>
      <c r="N503" s="38"/>
      <c r="O503" s="38"/>
      <c r="P503" s="38"/>
      <c r="Q503" s="38"/>
    </row>
    <row r="504" spans="1:17" customFormat="1" ht="15" hidden="1" customHeight="1" x14ac:dyDescent="0.25">
      <c r="A504" s="60" t="s">
        <v>134</v>
      </c>
      <c r="B504" s="684"/>
      <c r="C504" s="684"/>
      <c r="D504" s="684"/>
      <c r="E504" s="684"/>
      <c r="F504" s="684"/>
      <c r="G504" s="686"/>
      <c r="H504" s="117" t="str">
        <f t="shared" si="30"/>
        <v>Se incorporaron 33 nuevos predios rurales en la formalización de acuerdos  para el Ordenamiento  Ambiental de Finca (OAF), mediante firma de acta.  En total, a la fecha, se han vinculado 192 nuevas fincas.</v>
      </c>
      <c r="I504" t="s">
        <v>383</v>
      </c>
      <c r="J504" s="38"/>
      <c r="K504" s="38"/>
      <c r="L504" s="38"/>
      <c r="M504" s="38"/>
      <c r="N504" s="38"/>
      <c r="O504" s="38"/>
      <c r="P504" s="38"/>
      <c r="Q504" s="38"/>
    </row>
    <row r="505" spans="1:17" customFormat="1" ht="15" hidden="1" customHeight="1" thickBot="1" x14ac:dyDescent="0.3">
      <c r="A505" s="60" t="s">
        <v>135</v>
      </c>
      <c r="B505" s="684"/>
      <c r="C505" s="684"/>
      <c r="D505" s="684"/>
      <c r="E505" s="684"/>
      <c r="F505" s="684"/>
      <c r="G505" s="686"/>
      <c r="H505" s="117" t="str">
        <f t="shared" si="30"/>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c r="I505" t="s">
        <v>383</v>
      </c>
      <c r="J505" s="38"/>
      <c r="K505" s="38"/>
      <c r="L505" s="38"/>
      <c r="M505" s="38"/>
      <c r="N505" s="38"/>
      <c r="O505" s="38"/>
      <c r="P505" s="38"/>
      <c r="Q505" s="38"/>
    </row>
    <row r="506" spans="1:17" customFormat="1" ht="15" hidden="1" customHeight="1" x14ac:dyDescent="0.25">
      <c r="A506" s="60" t="s">
        <v>137</v>
      </c>
      <c r="B506" s="684" t="s">
        <v>363</v>
      </c>
      <c r="C506" s="684" t="s">
        <v>336</v>
      </c>
      <c r="D506" s="684">
        <v>20</v>
      </c>
      <c r="E506" s="684">
        <v>0.8</v>
      </c>
      <c r="F506" s="685">
        <f>+INVERSIÓN!BE38</f>
        <v>0.80100000000000016</v>
      </c>
      <c r="G506" s="686">
        <f>+F506/E506</f>
        <v>1.0012500000000002</v>
      </c>
      <c r="H506" s="121" t="s">
        <v>352</v>
      </c>
      <c r="I506" t="s">
        <v>383</v>
      </c>
      <c r="J506" s="38"/>
      <c r="K506" s="38"/>
      <c r="L506" s="38"/>
      <c r="M506" s="38"/>
      <c r="N506" s="38"/>
      <c r="O506" s="38"/>
    </row>
    <row r="507" spans="1:17" customFormat="1" ht="15" hidden="1" x14ac:dyDescent="0.25">
      <c r="A507" s="60" t="s">
        <v>138</v>
      </c>
      <c r="B507" s="684"/>
      <c r="C507" s="684"/>
      <c r="D507" s="684"/>
      <c r="E507" s="684"/>
      <c r="F507" s="684"/>
      <c r="G507" s="686"/>
      <c r="H507" s="117" t="s">
        <v>353</v>
      </c>
      <c r="I507" t="s">
        <v>383</v>
      </c>
      <c r="J507" s="38"/>
      <c r="K507" s="38"/>
      <c r="L507" s="38"/>
      <c r="M507" s="38"/>
      <c r="N507" s="38"/>
      <c r="O507" s="38"/>
    </row>
    <row r="508" spans="1:17" customFormat="1" ht="15" hidden="1" x14ac:dyDescent="0.25">
      <c r="A508" s="60" t="s">
        <v>139</v>
      </c>
      <c r="B508" s="684"/>
      <c r="C508" s="684"/>
      <c r="D508" s="684"/>
      <c r="E508" s="684"/>
      <c r="F508" s="684"/>
      <c r="G508" s="686"/>
      <c r="H508" s="117" t="s">
        <v>354</v>
      </c>
      <c r="I508" t="s">
        <v>383</v>
      </c>
      <c r="J508" s="38"/>
      <c r="K508" s="38"/>
      <c r="L508" s="38"/>
      <c r="M508" s="38"/>
      <c r="N508" s="38"/>
      <c r="O508" s="38"/>
    </row>
    <row r="509" spans="1:17" customFormat="1" ht="15" hidden="1" x14ac:dyDescent="0.25">
      <c r="A509" s="60" t="s">
        <v>140</v>
      </c>
      <c r="B509" s="684"/>
      <c r="C509" s="684"/>
      <c r="D509" s="684"/>
      <c r="E509" s="684"/>
      <c r="F509" s="684"/>
      <c r="G509" s="686"/>
      <c r="H509" s="117" t="s">
        <v>355</v>
      </c>
      <c r="I509" t="s">
        <v>383</v>
      </c>
      <c r="J509" s="38"/>
      <c r="K509" s="38"/>
      <c r="L509" s="38"/>
      <c r="M509" s="38"/>
      <c r="N509" s="38"/>
      <c r="O509" s="38"/>
    </row>
    <row r="510" spans="1:17" customFormat="1" ht="15" hidden="1" x14ac:dyDescent="0.25">
      <c r="A510" s="60" t="s">
        <v>141</v>
      </c>
      <c r="B510" s="684"/>
      <c r="C510" s="684"/>
      <c r="D510" s="684"/>
      <c r="E510" s="684"/>
      <c r="F510" s="684"/>
      <c r="G510" s="686"/>
      <c r="H510" s="117" t="s">
        <v>373</v>
      </c>
      <c r="I510" t="s">
        <v>383</v>
      </c>
      <c r="J510" s="38"/>
      <c r="K510" s="38"/>
      <c r="L510" s="38"/>
      <c r="M510" s="38"/>
      <c r="N510" s="38"/>
      <c r="O510" s="38"/>
    </row>
    <row r="511" spans="1:17" customFormat="1" ht="15" hidden="1" customHeight="1" x14ac:dyDescent="0.25">
      <c r="A511" s="60" t="s">
        <v>142</v>
      </c>
      <c r="B511" s="684"/>
      <c r="C511" s="684"/>
      <c r="D511" s="684"/>
      <c r="E511" s="684"/>
      <c r="F511" s="684"/>
      <c r="G511" s="686"/>
      <c r="H511" s="117" t="s">
        <v>371</v>
      </c>
      <c r="I511" t="s">
        <v>383</v>
      </c>
    </row>
    <row r="512" spans="1:17" customFormat="1" ht="15" hidden="1" customHeight="1" x14ac:dyDescent="0.25">
      <c r="A512" s="60" t="s">
        <v>130</v>
      </c>
      <c r="B512" s="684"/>
      <c r="C512" s="684"/>
      <c r="D512" s="684"/>
      <c r="E512" s="684"/>
      <c r="F512" s="684"/>
      <c r="G512" s="686"/>
      <c r="H512" s="117" t="str">
        <f t="shared" ref="H512:H517" si="31">+G342</f>
        <v>no hubo avance</v>
      </c>
      <c r="I512" t="s">
        <v>383</v>
      </c>
    </row>
    <row r="513" spans="1:9" customFormat="1" ht="15" hidden="1" customHeight="1" x14ac:dyDescent="0.25">
      <c r="A513" s="60" t="s">
        <v>131</v>
      </c>
      <c r="B513" s="684"/>
      <c r="C513" s="684"/>
      <c r="D513" s="684"/>
      <c r="E513" s="684"/>
      <c r="F513" s="684"/>
      <c r="G513" s="686"/>
      <c r="H513" s="117" t="str">
        <f t="shared" si="31"/>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513" t="s">
        <v>383</v>
      </c>
    </row>
    <row r="514" spans="1:9" customFormat="1" ht="15" hidden="1" customHeight="1" x14ac:dyDescent="0.25">
      <c r="A514" s="60" t="s">
        <v>132</v>
      </c>
      <c r="B514" s="684"/>
      <c r="C514" s="684"/>
      <c r="D514" s="684"/>
      <c r="E514" s="684"/>
      <c r="F514" s="684"/>
      <c r="G514" s="686"/>
      <c r="H514" s="117" t="str">
        <f t="shared" si="31"/>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4" t="s">
        <v>383</v>
      </c>
    </row>
    <row r="515" spans="1:9" customFormat="1" ht="15" hidden="1" customHeight="1" x14ac:dyDescent="0.25">
      <c r="A515" s="60" t="s">
        <v>133</v>
      </c>
      <c r="B515" s="684"/>
      <c r="C515" s="684"/>
      <c r="D515" s="684"/>
      <c r="E515" s="684"/>
      <c r="F515" s="684"/>
      <c r="G515" s="686"/>
      <c r="H515" s="117" t="str">
        <f t="shared" si="31"/>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5" t="s">
        <v>383</v>
      </c>
    </row>
    <row r="516" spans="1:9" customFormat="1" ht="15" hidden="1" customHeight="1" x14ac:dyDescent="0.25">
      <c r="A516" s="60" t="s">
        <v>134</v>
      </c>
      <c r="B516" s="684"/>
      <c r="C516" s="684"/>
      <c r="D516" s="684"/>
      <c r="E516" s="684"/>
      <c r="F516" s="684"/>
      <c r="G516" s="686"/>
      <c r="H516" s="117" t="str">
        <f t="shared" si="31"/>
        <v>Se realizó visita a la Alcaldía Local de Usme y la Unidad Local de Atención Técnica y Agropecuaria (ULATA); para socializar los avances del programa de pago por servicios ambientales y presentar la alianza SDA-PNUD</v>
      </c>
      <c r="I516" t="s">
        <v>383</v>
      </c>
    </row>
    <row r="517" spans="1:9" customFormat="1" ht="15" hidden="1" customHeight="1" thickBot="1" x14ac:dyDescent="0.3">
      <c r="A517" s="60" t="s">
        <v>135</v>
      </c>
      <c r="B517" s="684"/>
      <c r="C517" s="684"/>
      <c r="D517" s="684"/>
      <c r="E517" s="684"/>
      <c r="F517" s="684"/>
      <c r="G517" s="686"/>
      <c r="H517" s="117" t="str">
        <f t="shared" si="31"/>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
      <c r="I517" t="s">
        <v>383</v>
      </c>
    </row>
    <row r="518" spans="1:9" customFormat="1" ht="15" hidden="1" x14ac:dyDescent="0.25">
      <c r="A518" s="60" t="s">
        <v>137</v>
      </c>
      <c r="B518" s="684" t="s">
        <v>364</v>
      </c>
      <c r="C518" s="684" t="s">
        <v>365</v>
      </c>
      <c r="D518" s="684">
        <v>20</v>
      </c>
      <c r="E518" s="684">
        <v>200</v>
      </c>
      <c r="F518" s="702">
        <f>+INVERSIÓN!BE45</f>
        <v>200</v>
      </c>
      <c r="G518" s="686">
        <f>+F518/E518</f>
        <v>1</v>
      </c>
      <c r="H518" s="121" t="s">
        <v>357</v>
      </c>
      <c r="I518" t="s">
        <v>383</v>
      </c>
    </row>
    <row r="519" spans="1:9" customFormat="1" ht="15" hidden="1" x14ac:dyDescent="0.25">
      <c r="A519" s="60" t="s">
        <v>138</v>
      </c>
      <c r="B519" s="684"/>
      <c r="C519" s="684"/>
      <c r="D519" s="684"/>
      <c r="E519" s="684"/>
      <c r="F519" s="684"/>
      <c r="G519" s="686"/>
      <c r="H519" s="117" t="s">
        <v>358</v>
      </c>
      <c r="I519" t="s">
        <v>383</v>
      </c>
    </row>
    <row r="520" spans="1:9" customFormat="1" ht="15" hidden="1" x14ac:dyDescent="0.25">
      <c r="A520" s="60" t="s">
        <v>139</v>
      </c>
      <c r="B520" s="684"/>
      <c r="C520" s="684"/>
      <c r="D520" s="684"/>
      <c r="E520" s="684"/>
      <c r="F520" s="684"/>
      <c r="G520" s="686"/>
      <c r="H520" s="117" t="s">
        <v>359</v>
      </c>
      <c r="I520" t="s">
        <v>383</v>
      </c>
    </row>
    <row r="521" spans="1:9" customFormat="1" ht="15" hidden="1" x14ac:dyDescent="0.25">
      <c r="A521" s="60" t="s">
        <v>140</v>
      </c>
      <c r="B521" s="684"/>
      <c r="C521" s="684"/>
      <c r="D521" s="684"/>
      <c r="E521" s="684"/>
      <c r="F521" s="684"/>
      <c r="G521" s="686"/>
      <c r="H521" s="117" t="s">
        <v>359</v>
      </c>
      <c r="I521" t="s">
        <v>383</v>
      </c>
    </row>
    <row r="522" spans="1:9" customFormat="1" ht="15" hidden="1" x14ac:dyDescent="0.25">
      <c r="A522" s="60" t="s">
        <v>141</v>
      </c>
      <c r="B522" s="684"/>
      <c r="C522" s="684"/>
      <c r="D522" s="684"/>
      <c r="E522" s="684"/>
      <c r="F522" s="684"/>
      <c r="G522" s="686"/>
      <c r="H522" s="117" t="s">
        <v>374</v>
      </c>
      <c r="I522" t="s">
        <v>383</v>
      </c>
    </row>
    <row r="523" spans="1:9" customFormat="1" ht="15" hidden="1" customHeight="1" x14ac:dyDescent="0.25">
      <c r="A523" s="60" t="s">
        <v>142</v>
      </c>
      <c r="B523" s="684"/>
      <c r="C523" s="684"/>
      <c r="D523" s="684"/>
      <c r="E523" s="684"/>
      <c r="F523" s="684"/>
      <c r="G523" s="686"/>
      <c r="H523" s="117" t="s">
        <v>368</v>
      </c>
      <c r="I523" t="s">
        <v>383</v>
      </c>
    </row>
    <row r="524" spans="1:9" customFormat="1" ht="15" hidden="1" customHeight="1" x14ac:dyDescent="0.25">
      <c r="A524" s="60" t="s">
        <v>130</v>
      </c>
      <c r="B524" s="684"/>
      <c r="C524" s="684"/>
      <c r="D524" s="684"/>
      <c r="E524" s="684"/>
      <c r="F524" s="684"/>
      <c r="G524" s="686"/>
      <c r="H524" s="117" t="str">
        <f t="shared" ref="H524:H529" si="32">+G354</f>
        <v>no hubo avance</v>
      </c>
      <c r="I524" t="s">
        <v>384</v>
      </c>
    </row>
    <row r="525" spans="1:9" customFormat="1" ht="15" hidden="1" customHeight="1" x14ac:dyDescent="0.25">
      <c r="A525" s="60" t="s">
        <v>131</v>
      </c>
      <c r="B525" s="684"/>
      <c r="C525" s="684"/>
      <c r="D525" s="684"/>
      <c r="E525" s="684"/>
      <c r="F525" s="684"/>
      <c r="G525" s="686"/>
      <c r="H525" s="117" t="str">
        <f t="shared" si="32"/>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5" t="s">
        <v>383</v>
      </c>
    </row>
    <row r="526" spans="1:9" customFormat="1" ht="15" hidden="1" customHeight="1" x14ac:dyDescent="0.25">
      <c r="A526" s="60" t="s">
        <v>132</v>
      </c>
      <c r="B526" s="684"/>
      <c r="C526" s="684"/>
      <c r="D526" s="684"/>
      <c r="E526" s="684"/>
      <c r="F526" s="684"/>
      <c r="G526" s="686"/>
      <c r="H526" s="117" t="str">
        <f t="shared" si="32"/>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6" t="s">
        <v>383</v>
      </c>
    </row>
    <row r="527" spans="1:9" customFormat="1" ht="15" hidden="1" customHeight="1" x14ac:dyDescent="0.25">
      <c r="A527" s="60" t="s">
        <v>133</v>
      </c>
      <c r="B527" s="684"/>
      <c r="C527" s="684"/>
      <c r="D527" s="684"/>
      <c r="E527" s="684"/>
      <c r="F527" s="684"/>
      <c r="G527" s="686"/>
      <c r="H527" s="117" t="str">
        <f t="shared" si="32"/>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c r="I527" t="s">
        <v>383</v>
      </c>
    </row>
    <row r="528" spans="1:9" customFormat="1" ht="15" hidden="1" customHeight="1" x14ac:dyDescent="0.25">
      <c r="A528" s="60" t="s">
        <v>134</v>
      </c>
      <c r="B528" s="684"/>
      <c r="C528" s="684"/>
      <c r="D528" s="684"/>
      <c r="E528" s="684"/>
      <c r="F528" s="684"/>
      <c r="G528" s="686"/>
      <c r="H528" s="117" t="str">
        <f t="shared" si="32"/>
        <v xml:space="preserve">Se cuenta con 7 actas de intención de firma del acuerdo de conservación del programa de pago por servicios ambientales, </v>
      </c>
      <c r="I528" t="s">
        <v>383</v>
      </c>
    </row>
    <row r="529" spans="1:9" customFormat="1" ht="15" hidden="1" customHeight="1" x14ac:dyDescent="0.25">
      <c r="A529" s="60" t="s">
        <v>135</v>
      </c>
      <c r="B529" s="684"/>
      <c r="C529" s="684"/>
      <c r="D529" s="684"/>
      <c r="E529" s="684"/>
      <c r="F529" s="684"/>
      <c r="G529" s="686"/>
      <c r="H529" s="117" t="str">
        <f t="shared" si="32"/>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c r="I529" t="s">
        <v>383</v>
      </c>
    </row>
    <row r="530" spans="1:9" ht="15" hidden="1" x14ac:dyDescent="0.25">
      <c r="A530"/>
      <c r="B530"/>
      <c r="C530"/>
      <c r="D530"/>
      <c r="E530"/>
      <c r="F530"/>
      <c r="G530"/>
      <c r="I530" s="38" t="s">
        <v>384</v>
      </c>
    </row>
    <row r="531" spans="1:9" ht="15" x14ac:dyDescent="0.25">
      <c r="A531"/>
      <c r="B531"/>
      <c r="C531"/>
      <c r="D531"/>
      <c r="E531"/>
      <c r="F531"/>
      <c r="G531"/>
      <c r="I531" s="38" t="s">
        <v>383</v>
      </c>
    </row>
    <row r="532" spans="1:9" ht="15.75" thickBot="1" x14ac:dyDescent="0.3">
      <c r="A532"/>
      <c r="B532"/>
      <c r="C532"/>
      <c r="D532"/>
      <c r="E532"/>
      <c r="F532"/>
      <c r="G532"/>
      <c r="H532"/>
      <c r="I532" s="38" t="s">
        <v>383</v>
      </c>
    </row>
    <row r="533" spans="1:9" ht="14.25" customHeight="1" x14ac:dyDescent="0.25">
      <c r="A533" s="699" t="s">
        <v>197</v>
      </c>
      <c r="B533" s="700"/>
      <c r="C533" s="700"/>
      <c r="D533" s="700"/>
      <c r="E533" s="700"/>
      <c r="F533" s="700"/>
      <c r="G533" s="700"/>
      <c r="H533" s="701"/>
    </row>
    <row r="534" spans="1:9" ht="42.75" customHeight="1" x14ac:dyDescent="0.2">
      <c r="A534" s="52" t="s">
        <v>62</v>
      </c>
      <c r="B534" s="337" t="s">
        <v>193</v>
      </c>
      <c r="C534" s="343" t="s">
        <v>150</v>
      </c>
      <c r="D534" s="343" t="s">
        <v>165</v>
      </c>
      <c r="E534" s="343" t="s">
        <v>198</v>
      </c>
      <c r="F534" s="343" t="s">
        <v>199</v>
      </c>
      <c r="G534" s="343" t="s">
        <v>200</v>
      </c>
      <c r="H534" s="338" t="s">
        <v>183</v>
      </c>
    </row>
    <row r="535" spans="1:9" customFormat="1" ht="15" customHeight="1" x14ac:dyDescent="0.25">
      <c r="A535" s="60" t="s">
        <v>137</v>
      </c>
      <c r="B535" s="684" t="s">
        <v>335</v>
      </c>
      <c r="C535" s="684" t="s">
        <v>336</v>
      </c>
      <c r="D535" s="684">
        <v>20</v>
      </c>
      <c r="E535" s="684">
        <v>2</v>
      </c>
      <c r="F535" s="685">
        <f>+INVERSIÓN!CI10</f>
        <v>3</v>
      </c>
      <c r="G535" s="686">
        <f>+F535/E535</f>
        <v>1.5</v>
      </c>
      <c r="H535" s="83">
        <f>+N174</f>
        <v>0</v>
      </c>
      <c r="I535" t="s">
        <v>383</v>
      </c>
    </row>
    <row r="536" spans="1:9" customFormat="1" ht="15" customHeight="1" x14ac:dyDescent="0.25">
      <c r="A536" s="60" t="s">
        <v>138</v>
      </c>
      <c r="B536" s="684"/>
      <c r="C536" s="684"/>
      <c r="D536" s="684"/>
      <c r="E536" s="684"/>
      <c r="F536" s="685"/>
      <c r="G536" s="686"/>
      <c r="H536" s="83" t="str">
        <f t="shared" ref="H536:H594" si="33">+N175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I536" t="s">
        <v>383</v>
      </c>
    </row>
    <row r="537" spans="1:9" customFormat="1" ht="15" customHeight="1" x14ac:dyDescent="0.25">
      <c r="A537" s="60" t="s">
        <v>139</v>
      </c>
      <c r="B537" s="684"/>
      <c r="C537" s="684"/>
      <c r="D537" s="684"/>
      <c r="E537" s="684"/>
      <c r="F537" s="685"/>
      <c r="G537" s="686"/>
      <c r="H537" s="83" t="str">
        <f t="shared" si="33"/>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I537" t="s">
        <v>383</v>
      </c>
    </row>
    <row r="538" spans="1:9" customFormat="1" ht="15" customHeight="1" x14ac:dyDescent="0.25">
      <c r="A538" s="60" t="s">
        <v>140</v>
      </c>
      <c r="B538" s="684"/>
      <c r="C538" s="684"/>
      <c r="D538" s="684"/>
      <c r="E538" s="684"/>
      <c r="F538" s="685"/>
      <c r="G538" s="686"/>
      <c r="H538" s="83" t="str">
        <f t="shared" si="33"/>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I538" t="s">
        <v>383</v>
      </c>
    </row>
    <row r="539" spans="1:9" customFormat="1" ht="15" customHeight="1" x14ac:dyDescent="0.25">
      <c r="A539" s="60" t="s">
        <v>141</v>
      </c>
      <c r="B539" s="684"/>
      <c r="C539" s="684"/>
      <c r="D539" s="684"/>
      <c r="E539" s="684"/>
      <c r="F539" s="685"/>
      <c r="G539" s="686"/>
      <c r="H539" s="83" t="str">
        <f t="shared" si="33"/>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I539" t="s">
        <v>383</v>
      </c>
    </row>
    <row r="540" spans="1:9" customFormat="1" ht="15" customHeight="1" x14ac:dyDescent="0.25">
      <c r="A540" s="60" t="s">
        <v>142</v>
      </c>
      <c r="B540" s="684"/>
      <c r="C540" s="684"/>
      <c r="D540" s="684"/>
      <c r="E540" s="684"/>
      <c r="F540" s="685"/>
      <c r="G540" s="686"/>
      <c r="H540" s="83" t="str">
        <f t="shared" si="33"/>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I540" t="s">
        <v>383</v>
      </c>
    </row>
    <row r="541" spans="1:9" customFormat="1" ht="15" customHeight="1" x14ac:dyDescent="0.25">
      <c r="A541" s="60" t="s">
        <v>130</v>
      </c>
      <c r="B541" s="684"/>
      <c r="C541" s="684"/>
      <c r="D541" s="684"/>
      <c r="E541" s="684"/>
      <c r="F541" s="685"/>
      <c r="G541" s="686"/>
      <c r="H541" s="83" t="str">
        <f t="shared" ref="H541:H547" si="34">+N180</f>
        <v>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I541" t="s">
        <v>383</v>
      </c>
    </row>
    <row r="542" spans="1:9" customFormat="1" ht="15" customHeight="1" x14ac:dyDescent="0.25">
      <c r="A542" s="60" t="s">
        <v>131</v>
      </c>
      <c r="B542" s="684"/>
      <c r="C542" s="684"/>
      <c r="D542" s="684"/>
      <c r="E542" s="684"/>
      <c r="F542" s="685"/>
      <c r="G542" s="686"/>
      <c r="H542" s="83" t="str">
        <f t="shared" si="34"/>
        <v>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I542" t="s">
        <v>383</v>
      </c>
    </row>
    <row r="543" spans="1:9" customFormat="1" ht="15" customHeight="1" x14ac:dyDescent="0.25">
      <c r="A543" s="60" t="s">
        <v>132</v>
      </c>
      <c r="B543" s="684"/>
      <c r="C543" s="684"/>
      <c r="D543" s="684"/>
      <c r="E543" s="684"/>
      <c r="F543" s="685"/>
      <c r="G543" s="686"/>
      <c r="H543" s="83" t="str">
        <f t="shared" si="34"/>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I543" t="s">
        <v>383</v>
      </c>
    </row>
    <row r="544" spans="1:9" customFormat="1" ht="15" customHeight="1" x14ac:dyDescent="0.25">
      <c r="A544" s="60" t="s">
        <v>133</v>
      </c>
      <c r="B544" s="684"/>
      <c r="C544" s="684"/>
      <c r="D544" s="684"/>
      <c r="E544" s="684"/>
      <c r="F544" s="685"/>
      <c r="G544" s="686"/>
      <c r="H544" s="83" t="str">
        <f t="shared" si="34"/>
        <v>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v>
      </c>
      <c r="I544" t="s">
        <v>383</v>
      </c>
    </row>
    <row r="545" spans="1:17" customFormat="1" ht="15" customHeight="1" x14ac:dyDescent="0.25">
      <c r="A545" s="60" t="s">
        <v>134</v>
      </c>
      <c r="B545" s="684"/>
      <c r="C545" s="684"/>
      <c r="D545" s="684"/>
      <c r="E545" s="684"/>
      <c r="F545" s="685"/>
      <c r="G545" s="686"/>
      <c r="H545" s="83" t="str">
        <f t="shared" si="34"/>
        <v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v>
      </c>
      <c r="I545" t="s">
        <v>383</v>
      </c>
    </row>
    <row r="546" spans="1:17" customFormat="1" ht="15" customHeight="1" thickBot="1" x14ac:dyDescent="0.3">
      <c r="A546" s="60" t="s">
        <v>135</v>
      </c>
      <c r="B546" s="684"/>
      <c r="C546" s="684"/>
      <c r="D546" s="684"/>
      <c r="E546" s="684"/>
      <c r="F546" s="685"/>
      <c r="G546" s="686"/>
      <c r="H546" s="86" t="str">
        <f t="shared" si="34"/>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v>
      </c>
      <c r="I546" t="s">
        <v>383</v>
      </c>
    </row>
    <row r="547" spans="1:17" customFormat="1" ht="15" customHeight="1" x14ac:dyDescent="0.25">
      <c r="A547" s="60" t="s">
        <v>137</v>
      </c>
      <c r="B547" s="684" t="s">
        <v>338</v>
      </c>
      <c r="C547" s="684" t="s">
        <v>336</v>
      </c>
      <c r="D547" s="684">
        <v>20</v>
      </c>
      <c r="E547" s="684">
        <v>550</v>
      </c>
      <c r="F547" s="685">
        <f>+INVERSIÓN!CI24</f>
        <v>550</v>
      </c>
      <c r="G547" s="686">
        <f>+F547/E547</f>
        <v>1</v>
      </c>
      <c r="H547" s="83">
        <f t="shared" si="34"/>
        <v>0</v>
      </c>
      <c r="I547" t="s">
        <v>383</v>
      </c>
    </row>
    <row r="548" spans="1:17" customFormat="1" ht="15" customHeight="1" x14ac:dyDescent="0.25">
      <c r="A548" s="60" t="s">
        <v>138</v>
      </c>
      <c r="B548" s="684"/>
      <c r="C548" s="684"/>
      <c r="D548" s="684"/>
      <c r="E548" s="684"/>
      <c r="F548" s="685"/>
      <c r="G548" s="686"/>
      <c r="H548" s="83" t="str">
        <f t="shared" si="33"/>
        <v>Se capacitaron 25 personas en fortalecimiento  del conocimiento ambiental, específicamente 19 personas en la Cuenca Salitrosa- Suba (UPL Torca) y 6 personas en la Cuenca Río Blanco (UPL Sumapaz)  en  biopreparados para la  fertilización y manejo del suelo.</v>
      </c>
      <c r="I548" t="s">
        <v>383</v>
      </c>
    </row>
    <row r="549" spans="1:17" customFormat="1" ht="15" customHeight="1" x14ac:dyDescent="0.25">
      <c r="A549" s="60" t="s">
        <v>139</v>
      </c>
      <c r="B549" s="684"/>
      <c r="C549" s="684"/>
      <c r="D549" s="684"/>
      <c r="E549" s="684"/>
      <c r="F549" s="685"/>
      <c r="G549" s="686"/>
      <c r="H549" s="83" t="str">
        <f t="shared" si="33"/>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c r="I549" t="s">
        <v>383</v>
      </c>
    </row>
    <row r="550" spans="1:17" customFormat="1" ht="15" customHeight="1" x14ac:dyDescent="0.25">
      <c r="A550" s="60" t="s">
        <v>140</v>
      </c>
      <c r="B550" s="684"/>
      <c r="C550" s="684"/>
      <c r="D550" s="684"/>
      <c r="E550" s="684"/>
      <c r="F550" s="685"/>
      <c r="G550" s="686"/>
      <c r="H550" s="83" t="str">
        <f t="shared" si="33"/>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c r="I550" t="s">
        <v>383</v>
      </c>
    </row>
    <row r="551" spans="1:17" customFormat="1" ht="15" customHeight="1" x14ac:dyDescent="0.25">
      <c r="A551" s="60" t="s">
        <v>141</v>
      </c>
      <c r="B551" s="684"/>
      <c r="C551" s="684"/>
      <c r="D551" s="684"/>
      <c r="E551" s="684"/>
      <c r="F551" s="685"/>
      <c r="G551" s="686"/>
      <c r="H551" s="83" t="str">
        <f t="shared" si="33"/>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c r="I551" t="s">
        <v>383</v>
      </c>
    </row>
    <row r="552" spans="1:17" customFormat="1" ht="15" customHeight="1" x14ac:dyDescent="0.25">
      <c r="A552" s="60" t="s">
        <v>142</v>
      </c>
      <c r="B552" s="684"/>
      <c r="C552" s="684"/>
      <c r="D552" s="684"/>
      <c r="E552" s="684"/>
      <c r="F552" s="685"/>
      <c r="G552" s="686"/>
      <c r="H552" s="83" t="str">
        <f t="shared" si="33"/>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c r="I552" t="s">
        <v>383</v>
      </c>
      <c r="J552" s="38"/>
      <c r="K552" s="38"/>
      <c r="L552" s="38"/>
      <c r="M552" s="38"/>
      <c r="N552" s="38"/>
      <c r="O552" s="38"/>
    </row>
    <row r="553" spans="1:17" customFormat="1" ht="15" customHeight="1" x14ac:dyDescent="0.25">
      <c r="A553" s="60" t="s">
        <v>130</v>
      </c>
      <c r="B553" s="684"/>
      <c r="C553" s="684"/>
      <c r="D553" s="684"/>
      <c r="E553" s="684"/>
      <c r="F553" s="685"/>
      <c r="G553" s="686"/>
      <c r="H553" s="83" t="str">
        <f t="shared" si="33"/>
        <v>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v>
      </c>
      <c r="I553" t="s">
        <v>383</v>
      </c>
      <c r="J553" s="38"/>
      <c r="K553" s="38"/>
      <c r="L553" s="38"/>
      <c r="M553" s="38"/>
      <c r="N553" s="38"/>
      <c r="O553" s="38"/>
    </row>
    <row r="554" spans="1:17" customFormat="1" ht="15" customHeight="1" x14ac:dyDescent="0.25">
      <c r="A554" s="60" t="s">
        <v>131</v>
      </c>
      <c r="B554" s="684"/>
      <c r="C554" s="684"/>
      <c r="D554" s="684"/>
      <c r="E554" s="684"/>
      <c r="F554" s="685"/>
      <c r="G554" s="686"/>
      <c r="H554" s="83" t="str">
        <f t="shared" si="33"/>
        <v>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v>
      </c>
      <c r="I554" t="s">
        <v>383</v>
      </c>
      <c r="J554" s="38"/>
      <c r="K554" s="38"/>
      <c r="L554" s="38"/>
      <c r="M554" s="38"/>
      <c r="N554" s="38"/>
      <c r="O554" s="38"/>
    </row>
    <row r="555" spans="1:17" customFormat="1" ht="15" customHeight="1" x14ac:dyDescent="0.25">
      <c r="A555" s="60" t="s">
        <v>132</v>
      </c>
      <c r="B555" s="684"/>
      <c r="C555" s="684"/>
      <c r="D555" s="684"/>
      <c r="E555" s="684"/>
      <c r="F555" s="685"/>
      <c r="G555" s="686"/>
      <c r="H555" s="83" t="str">
        <f t="shared" si="33"/>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I555" t="s">
        <v>383</v>
      </c>
      <c r="J555" s="38"/>
      <c r="K555" s="38"/>
      <c r="L555" s="38"/>
      <c r="M555" s="38"/>
      <c r="N555" s="38"/>
      <c r="O555" s="38"/>
    </row>
    <row r="556" spans="1:17" customFormat="1" ht="15" customHeight="1" x14ac:dyDescent="0.25">
      <c r="A556" s="60" t="s">
        <v>133</v>
      </c>
      <c r="B556" s="684"/>
      <c r="C556" s="684"/>
      <c r="D556" s="684"/>
      <c r="E556" s="684"/>
      <c r="F556" s="685"/>
      <c r="G556" s="686"/>
      <c r="H556" s="83" t="str">
        <f t="shared" si="33"/>
        <v>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c r="I556" t="s">
        <v>383</v>
      </c>
      <c r="J556" s="38"/>
      <c r="K556" s="38"/>
      <c r="L556" s="38"/>
      <c r="M556" s="38"/>
      <c r="N556" s="38"/>
      <c r="O556" s="38"/>
    </row>
    <row r="557" spans="1:17" customFormat="1" ht="15" customHeight="1" x14ac:dyDescent="0.25">
      <c r="A557" s="60" t="s">
        <v>134</v>
      </c>
      <c r="B557" s="684"/>
      <c r="C557" s="684"/>
      <c r="D557" s="684"/>
      <c r="E557" s="684"/>
      <c r="F557" s="685"/>
      <c r="G557" s="686"/>
      <c r="H557" s="83" t="str">
        <f t="shared" si="33"/>
        <v>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c r="I557" t="s">
        <v>383</v>
      </c>
      <c r="J557" s="38"/>
      <c r="K557" s="38"/>
      <c r="L557" s="38"/>
      <c r="M557" s="38"/>
      <c r="N557" s="38"/>
      <c r="O557" s="38"/>
    </row>
    <row r="558" spans="1:17" customFormat="1" ht="15" customHeight="1" thickBot="1" x14ac:dyDescent="0.3">
      <c r="A558" s="60" t="s">
        <v>135</v>
      </c>
      <c r="B558" s="684"/>
      <c r="C558" s="684"/>
      <c r="D558" s="684"/>
      <c r="E558" s="684"/>
      <c r="F558" s="685"/>
      <c r="G558" s="686"/>
      <c r="H558" s="86" t="str">
        <f t="shared" si="33"/>
        <v xml:space="preserve">Fortalecer los conocimientos de las comunidades a los proyectos institucionales.
Mejoramiento en el  manejo de la finca </v>
      </c>
      <c r="I558" t="s">
        <v>383</v>
      </c>
      <c r="J558" s="38"/>
      <c r="K558" s="38"/>
      <c r="L558" s="38"/>
      <c r="M558" s="38"/>
      <c r="N558" s="38"/>
      <c r="O558" s="38"/>
    </row>
    <row r="559" spans="1:17" customFormat="1" ht="15" customHeight="1" x14ac:dyDescent="0.25">
      <c r="A559" s="60" t="s">
        <v>137</v>
      </c>
      <c r="B559" s="684" t="s">
        <v>366</v>
      </c>
      <c r="C559" s="684" t="s">
        <v>336</v>
      </c>
      <c r="D559" s="684">
        <v>20</v>
      </c>
      <c r="E559" s="684">
        <v>168</v>
      </c>
      <c r="F559" s="685">
        <f>+INVERSIÓN!CI31</f>
        <v>169</v>
      </c>
      <c r="G559" s="686">
        <f>+F559/E559</f>
        <v>1.0059523809523809</v>
      </c>
      <c r="H559" s="83">
        <f t="shared" si="33"/>
        <v>0</v>
      </c>
      <c r="I559" t="s">
        <v>383</v>
      </c>
      <c r="J559" s="38"/>
      <c r="K559" s="38"/>
      <c r="L559" s="38"/>
      <c r="M559" s="38"/>
      <c r="N559" s="38"/>
      <c r="O559" s="38"/>
      <c r="P559" s="38"/>
      <c r="Q559" s="38"/>
    </row>
    <row r="560" spans="1:17" customFormat="1" ht="15" customHeight="1" x14ac:dyDescent="0.25">
      <c r="A560" s="60" t="s">
        <v>138</v>
      </c>
      <c r="B560" s="684"/>
      <c r="C560" s="684"/>
      <c r="D560" s="684"/>
      <c r="E560" s="684"/>
      <c r="F560" s="685"/>
      <c r="G560" s="686"/>
      <c r="H560" s="83" t="str">
        <f t="shared" si="33"/>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c r="I560" t="s">
        <v>383</v>
      </c>
      <c r="J560" s="38"/>
      <c r="K560" s="38"/>
      <c r="L560" s="38"/>
      <c r="M560" s="38"/>
      <c r="N560" s="38"/>
      <c r="O560" s="38"/>
      <c r="P560" s="38"/>
      <c r="Q560" s="38"/>
    </row>
    <row r="561" spans="1:17" customFormat="1" ht="15" customHeight="1" x14ac:dyDescent="0.25">
      <c r="A561" s="60" t="s">
        <v>139</v>
      </c>
      <c r="B561" s="684"/>
      <c r="C561" s="684"/>
      <c r="D561" s="684"/>
      <c r="E561" s="684"/>
      <c r="F561" s="685"/>
      <c r="G561" s="686"/>
      <c r="H561" s="83" t="str">
        <f t="shared" si="33"/>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c r="I561" t="s">
        <v>383</v>
      </c>
      <c r="J561" s="38"/>
      <c r="K561" s="38"/>
      <c r="L561" s="38"/>
      <c r="M561" s="38"/>
      <c r="N561" s="38"/>
      <c r="O561" s="38"/>
      <c r="P561" s="38"/>
      <c r="Q561" s="38"/>
    </row>
    <row r="562" spans="1:17" customFormat="1" ht="15" customHeight="1" x14ac:dyDescent="0.25">
      <c r="A562" s="60" t="s">
        <v>140</v>
      </c>
      <c r="B562" s="684"/>
      <c r="C562" s="684"/>
      <c r="D562" s="684"/>
      <c r="E562" s="684"/>
      <c r="F562" s="685"/>
      <c r="G562" s="686"/>
      <c r="H562" s="83" t="str">
        <f t="shared" si="33"/>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c r="I562" t="s">
        <v>383</v>
      </c>
      <c r="J562" s="38"/>
      <c r="K562" s="38"/>
      <c r="L562" s="38"/>
      <c r="M562" s="38"/>
      <c r="N562" s="38"/>
      <c r="O562" s="38"/>
      <c r="P562" s="38"/>
      <c r="Q562" s="38"/>
    </row>
    <row r="563" spans="1:17" customFormat="1" ht="15" customHeight="1" x14ac:dyDescent="0.25">
      <c r="A563" s="60" t="s">
        <v>141</v>
      </c>
      <c r="B563" s="684"/>
      <c r="C563" s="684"/>
      <c r="D563" s="684"/>
      <c r="E563" s="684"/>
      <c r="F563" s="685"/>
      <c r="G563" s="686"/>
      <c r="H563" s="83" t="str">
        <f t="shared" si="33"/>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c r="I563" t="s">
        <v>383</v>
      </c>
      <c r="J563" s="38"/>
      <c r="K563" s="38"/>
      <c r="L563" s="38"/>
      <c r="M563" s="38"/>
      <c r="N563" s="38"/>
      <c r="O563" s="38"/>
      <c r="P563" s="38"/>
      <c r="Q563" s="38"/>
    </row>
    <row r="564" spans="1:17" customFormat="1" ht="15" customHeight="1" x14ac:dyDescent="0.25">
      <c r="A564" s="60" t="s">
        <v>142</v>
      </c>
      <c r="B564" s="684"/>
      <c r="C564" s="684"/>
      <c r="D564" s="684"/>
      <c r="E564" s="684"/>
      <c r="F564" s="685"/>
      <c r="G564" s="686"/>
      <c r="H564" s="83" t="str">
        <f t="shared" si="33"/>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c r="I564" t="s">
        <v>383</v>
      </c>
      <c r="J564" s="38"/>
      <c r="K564" s="38"/>
      <c r="L564" s="38"/>
      <c r="M564" s="38"/>
      <c r="N564" s="38"/>
      <c r="O564" s="38"/>
      <c r="P564" s="38"/>
      <c r="Q564" s="38"/>
    </row>
    <row r="565" spans="1:17" customFormat="1" ht="15" customHeight="1" x14ac:dyDescent="0.25">
      <c r="A565" s="60" t="s">
        <v>130</v>
      </c>
      <c r="B565" s="684"/>
      <c r="C565" s="684"/>
      <c r="D565" s="684"/>
      <c r="E565" s="684"/>
      <c r="F565" s="685"/>
      <c r="G565" s="686"/>
      <c r="H565" s="83" t="str">
        <f t="shared" si="33"/>
        <v>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v>
      </c>
      <c r="I565" t="s">
        <v>383</v>
      </c>
      <c r="J565" s="38"/>
      <c r="K565" s="38"/>
      <c r="L565" s="38"/>
      <c r="M565" s="38"/>
      <c r="N565" s="38"/>
      <c r="O565" s="38"/>
      <c r="P565" s="38"/>
      <c r="Q565" s="38"/>
    </row>
    <row r="566" spans="1:17" customFormat="1" ht="15" customHeight="1" x14ac:dyDescent="0.25">
      <c r="A566" s="60" t="s">
        <v>131</v>
      </c>
      <c r="B566" s="684"/>
      <c r="C566" s="684"/>
      <c r="D566" s="684"/>
      <c r="E566" s="684"/>
      <c r="F566" s="685"/>
      <c r="G566" s="686"/>
      <c r="H566" s="83" t="str">
        <f t="shared" si="33"/>
        <v>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v>
      </c>
      <c r="I566" t="s">
        <v>383</v>
      </c>
      <c r="J566" s="38"/>
      <c r="K566" s="38"/>
      <c r="L566" s="38"/>
      <c r="M566" s="38"/>
      <c r="N566" s="38"/>
      <c r="O566" s="38"/>
      <c r="P566" s="38"/>
      <c r="Q566" s="38"/>
    </row>
    <row r="567" spans="1:17" customFormat="1" ht="15" customHeight="1" x14ac:dyDescent="0.25">
      <c r="A567" s="60" t="s">
        <v>132</v>
      </c>
      <c r="B567" s="684"/>
      <c r="C567" s="684"/>
      <c r="D567" s="684"/>
      <c r="E567" s="684"/>
      <c r="F567" s="685"/>
      <c r="G567" s="686"/>
      <c r="H567" s="83" t="str">
        <f t="shared" si="33"/>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I567" t="s">
        <v>383</v>
      </c>
      <c r="J567" s="38"/>
      <c r="K567" s="38"/>
      <c r="L567" s="38"/>
      <c r="M567" s="38"/>
      <c r="N567" s="38"/>
      <c r="O567" s="38"/>
      <c r="P567" s="38"/>
      <c r="Q567" s="38"/>
    </row>
    <row r="568" spans="1:17" customFormat="1" ht="15" customHeight="1" x14ac:dyDescent="0.25">
      <c r="A568" s="60" t="s">
        <v>133</v>
      </c>
      <c r="B568" s="684"/>
      <c r="C568" s="684"/>
      <c r="D568" s="684"/>
      <c r="E568" s="684"/>
      <c r="F568" s="685"/>
      <c r="G568" s="686"/>
      <c r="H568" s="83" t="str">
        <f t="shared" si="33"/>
        <v>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v>
      </c>
      <c r="I568" t="s">
        <v>383</v>
      </c>
      <c r="J568" s="38"/>
      <c r="K568" s="38"/>
      <c r="L568" s="38"/>
      <c r="M568" s="38"/>
      <c r="N568" s="38"/>
      <c r="O568" s="38"/>
      <c r="P568" s="38"/>
      <c r="Q568" s="38"/>
    </row>
    <row r="569" spans="1:17" customFormat="1" ht="15" customHeight="1" x14ac:dyDescent="0.25">
      <c r="A569" s="60" t="s">
        <v>134</v>
      </c>
      <c r="B569" s="684"/>
      <c r="C569" s="684"/>
      <c r="D569" s="684"/>
      <c r="E569" s="684"/>
      <c r="F569" s="685"/>
      <c r="G569" s="686"/>
      <c r="H569" s="83" t="str">
        <f t="shared" si="33"/>
        <v>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v>
      </c>
      <c r="I569" t="s">
        <v>383</v>
      </c>
      <c r="J569" s="38"/>
      <c r="K569" s="38"/>
      <c r="L569" s="38"/>
      <c r="M569" s="38"/>
      <c r="N569" s="38"/>
      <c r="O569" s="38"/>
      <c r="P569" s="38"/>
      <c r="Q569" s="38"/>
    </row>
    <row r="570" spans="1:17" customFormat="1" ht="15" customHeight="1" thickBot="1" x14ac:dyDescent="0.3">
      <c r="A570" s="60" t="s">
        <v>135</v>
      </c>
      <c r="B570" s="684"/>
      <c r="C570" s="684"/>
      <c r="D570" s="684"/>
      <c r="E570" s="684"/>
      <c r="F570" s="685"/>
      <c r="G570" s="686"/>
      <c r="H570" s="86" t="str">
        <f t="shared" si="33"/>
        <v>En 2022 se vincularon 169 nuevos predios al Ordenamiento Ambiental de Finca (OAF) mediante formalización de acuerdos de uso del suelo y Buenas Prácticas Ambientales, distribuidos a lo largo del año así: octubre 19 predios, septiembre 14 predios, agosto 21 predios, julio 16 predios, junio 22 predios, mayo 15 predios, abril 18 predios, marzo 26 predios y en febrero 18 predios. Se realizaron 1020 visitas de seguimiento a predios vinculados con anterioridad al Ordenamiento Ambiental de Finca, constatando que continúen aplicando las acciones del acuerdo e identificando problemáticas que se han venido presentado respecto a las acciones implementadas.
En 2020 – 2021, se vincularon 258 nuevos predios rurales en la formalización de acuerdos para el Ordenamiento Ambiental de Finca y se realizaron 692 visitas de seguimiento a predios vinculados.</v>
      </c>
      <c r="I570" t="s">
        <v>383</v>
      </c>
      <c r="J570" s="38"/>
      <c r="K570" s="38"/>
      <c r="L570" s="38"/>
      <c r="M570" s="38"/>
      <c r="N570" s="38"/>
      <c r="O570" s="38"/>
      <c r="P570" s="38"/>
      <c r="Q570" s="38"/>
    </row>
    <row r="571" spans="1:17" customFormat="1" ht="15" customHeight="1" x14ac:dyDescent="0.25">
      <c r="A571" s="60" t="s">
        <v>137</v>
      </c>
      <c r="B571" s="684" t="s">
        <v>363</v>
      </c>
      <c r="C571" s="684" t="s">
        <v>336</v>
      </c>
      <c r="D571" s="684">
        <v>20</v>
      </c>
      <c r="E571" s="684">
        <v>0.1</v>
      </c>
      <c r="F571" s="685">
        <f>+INVERSIÓN!CI38</f>
        <v>9.9999999999999992E-2</v>
      </c>
      <c r="G571" s="686">
        <f>+F571/E571</f>
        <v>0.99999999999999989</v>
      </c>
      <c r="H571" s="83" t="str">
        <f t="shared" si="3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desarrollaron espacios de discusión entre los equipos técnicos y jurídicos de la SDA y PNUD, para generar propuestas de acción para la suscripción de los nuevos acuerdos.  
En 2020-2021: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v>
      </c>
      <c r="I571" t="s">
        <v>383</v>
      </c>
      <c r="J571" s="38"/>
      <c r="K571" s="38"/>
      <c r="L571" s="38"/>
      <c r="M571" s="38"/>
      <c r="N571" s="38"/>
      <c r="O571" s="38"/>
    </row>
    <row r="572" spans="1:17" customFormat="1" ht="15" customHeight="1" x14ac:dyDescent="0.25">
      <c r="A572" s="60" t="s">
        <v>138</v>
      </c>
      <c r="B572" s="684"/>
      <c r="C572" s="684"/>
      <c r="D572" s="684"/>
      <c r="E572" s="684"/>
      <c r="F572" s="685"/>
      <c r="G572" s="686"/>
      <c r="H572" s="83" t="str">
        <f t="shared" si="33"/>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c r="I572" t="s">
        <v>383</v>
      </c>
      <c r="J572" s="38"/>
      <c r="K572" s="38"/>
      <c r="L572" s="38"/>
      <c r="M572" s="38"/>
      <c r="N572" s="38"/>
      <c r="O572" s="38"/>
    </row>
    <row r="573" spans="1:17" customFormat="1" ht="15" customHeight="1" x14ac:dyDescent="0.25">
      <c r="A573" s="60" t="s">
        <v>139</v>
      </c>
      <c r="B573" s="684"/>
      <c r="C573" s="684"/>
      <c r="D573" s="684"/>
      <c r="E573" s="684"/>
      <c r="F573" s="685"/>
      <c r="G573" s="686"/>
      <c r="H573" s="83" t="str">
        <f t="shared" si="33"/>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c r="I573" t="s">
        <v>383</v>
      </c>
      <c r="J573" s="38"/>
      <c r="K573" s="38"/>
      <c r="L573" s="38"/>
      <c r="M573" s="38"/>
      <c r="N573" s="38"/>
      <c r="O573" s="38"/>
    </row>
    <row r="574" spans="1:17" customFormat="1" ht="15" customHeight="1" x14ac:dyDescent="0.25">
      <c r="A574" s="60" t="s">
        <v>140</v>
      </c>
      <c r="B574" s="684"/>
      <c r="C574" s="684"/>
      <c r="D574" s="684"/>
      <c r="E574" s="684"/>
      <c r="F574" s="685"/>
      <c r="G574" s="686"/>
      <c r="H574" s="83" t="str">
        <f t="shared" si="33"/>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c r="I574" t="s">
        <v>383</v>
      </c>
      <c r="J574" s="38"/>
      <c r="K574" s="38"/>
      <c r="L574" s="38"/>
      <c r="M574" s="38"/>
      <c r="N574" s="38"/>
      <c r="O574" s="38"/>
    </row>
    <row r="575" spans="1:17" customFormat="1" ht="15" customHeight="1" x14ac:dyDescent="0.25">
      <c r="A575" s="60" t="s">
        <v>141</v>
      </c>
      <c r="B575" s="684"/>
      <c r="C575" s="684"/>
      <c r="D575" s="684"/>
      <c r="E575" s="684"/>
      <c r="F575" s="685"/>
      <c r="G575" s="686"/>
      <c r="H575" s="83" t="str">
        <f t="shared" si="33"/>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c r="I575" t="s">
        <v>383</v>
      </c>
      <c r="J575" s="38"/>
      <c r="K575" s="38"/>
      <c r="L575" s="38"/>
      <c r="M575" s="38"/>
      <c r="N575" s="38"/>
      <c r="O575" s="38"/>
    </row>
    <row r="576" spans="1:17" customFormat="1" ht="15" customHeight="1" x14ac:dyDescent="0.25">
      <c r="A576" s="60" t="s">
        <v>142</v>
      </c>
      <c r="B576" s="684"/>
      <c r="C576" s="684"/>
      <c r="D576" s="684"/>
      <c r="E576" s="684"/>
      <c r="F576" s="685"/>
      <c r="G576" s="686"/>
      <c r="H576" s="83" t="str">
        <f t="shared" si="33"/>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576" t="s">
        <v>383</v>
      </c>
    </row>
    <row r="577" spans="1:9" customFormat="1" ht="15" customHeight="1" x14ac:dyDescent="0.25">
      <c r="A577" s="60" t="s">
        <v>130</v>
      </c>
      <c r="B577" s="684"/>
      <c r="C577" s="684"/>
      <c r="D577" s="684"/>
      <c r="E577" s="684"/>
      <c r="F577" s="685"/>
      <c r="G577" s="686"/>
      <c r="H577" s="83" t="str">
        <f t="shared" si="33"/>
        <v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577" t="s">
        <v>383</v>
      </c>
    </row>
    <row r="578" spans="1:9" customFormat="1" ht="15" customHeight="1" x14ac:dyDescent="0.25">
      <c r="A578" s="60" t="s">
        <v>131</v>
      </c>
      <c r="B578" s="684"/>
      <c r="C578" s="684"/>
      <c r="D578" s="684"/>
      <c r="E578" s="684"/>
      <c r="F578" s="685"/>
      <c r="G578" s="686"/>
      <c r="H578" s="83" t="str">
        <f t="shared" si="33"/>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578" t="s">
        <v>383</v>
      </c>
    </row>
    <row r="579" spans="1:9" customFormat="1" ht="15" customHeight="1" x14ac:dyDescent="0.25">
      <c r="A579" s="60" t="s">
        <v>132</v>
      </c>
      <c r="B579" s="684"/>
      <c r="C579" s="684"/>
      <c r="D579" s="684"/>
      <c r="E579" s="684"/>
      <c r="F579" s="685"/>
      <c r="G579" s="686"/>
      <c r="H579" s="83" t="str">
        <f t="shared" si="33"/>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579" t="s">
        <v>383</v>
      </c>
    </row>
    <row r="580" spans="1:9" customFormat="1" ht="15" customHeight="1" x14ac:dyDescent="0.25">
      <c r="A580" s="60" t="s">
        <v>133</v>
      </c>
      <c r="B580" s="684"/>
      <c r="C580" s="684"/>
      <c r="D580" s="684"/>
      <c r="E580" s="684"/>
      <c r="F580" s="685"/>
      <c r="G580" s="686"/>
      <c r="H580" s="83" t="str">
        <f t="shared" si="33"/>
        <v>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v>
      </c>
      <c r="I580" t="s">
        <v>383</v>
      </c>
    </row>
    <row r="581" spans="1:9" customFormat="1" ht="15" customHeight="1" x14ac:dyDescent="0.25">
      <c r="A581" s="60" t="s">
        <v>134</v>
      </c>
      <c r="B581" s="684"/>
      <c r="C581" s="684"/>
      <c r="D581" s="684"/>
      <c r="E581" s="684"/>
      <c r="F581" s="685"/>
      <c r="G581" s="686"/>
      <c r="H581" s="83" t="str">
        <f t="shared" si="33"/>
        <v>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v>
      </c>
      <c r="I581" t="s">
        <v>383</v>
      </c>
    </row>
    <row r="582" spans="1:9" customFormat="1" ht="15" customHeight="1" thickBot="1" x14ac:dyDescent="0.3">
      <c r="A582" s="60" t="s">
        <v>135</v>
      </c>
      <c r="B582" s="684"/>
      <c r="C582" s="684"/>
      <c r="D582" s="684"/>
      <c r="E582" s="684"/>
      <c r="F582" s="685"/>
      <c r="G582" s="686"/>
      <c r="H582" s="86" t="str">
        <f t="shared" si="33"/>
        <v>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v>
      </c>
      <c r="I582" t="s">
        <v>383</v>
      </c>
    </row>
    <row r="583" spans="1:9" customFormat="1" ht="15" customHeight="1" x14ac:dyDescent="0.25">
      <c r="A583" s="60" t="s">
        <v>137</v>
      </c>
      <c r="B583" s="684" t="s">
        <v>364</v>
      </c>
      <c r="C583" s="684" t="s">
        <v>365</v>
      </c>
      <c r="D583" s="684">
        <v>20</v>
      </c>
      <c r="E583" s="684">
        <v>550</v>
      </c>
      <c r="F583" s="685">
        <f>+INVERSIÓN!CI45</f>
        <v>561.6</v>
      </c>
      <c r="G583" s="686">
        <f>+F583/E583</f>
        <v>1.021090909090909</v>
      </c>
      <c r="H583" s="83" t="str">
        <f t="shared" si="33"/>
        <v>En 2022, se suscribieron acuerdos  en 561.6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
En 2021, se suscribieron acuerdos que corresponden 200ha con PSA de regulación y calidad hídrica para la preservación y restauración de áreas y ecosistemas estratégicos en la Localidad de Usme.Se inició con la implementación del programa de Pago por Servicios Ambientales en la Cuenca Curubital de la Localidad de Usme, enfocado a los sistemas de abastecimiento de acueductos veredales que abastecen de agua a las Veredas Curubital y Arrayanes.</v>
      </c>
      <c r="I583" t="s">
        <v>383</v>
      </c>
    </row>
    <row r="584" spans="1:9" customFormat="1" ht="15" customHeight="1" x14ac:dyDescent="0.25">
      <c r="A584" s="60" t="s">
        <v>138</v>
      </c>
      <c r="B584" s="684"/>
      <c r="C584" s="684"/>
      <c r="D584" s="684"/>
      <c r="E584" s="684"/>
      <c r="F584" s="685"/>
      <c r="G584" s="686"/>
      <c r="H584" s="83" t="str">
        <f t="shared" si="33"/>
        <v>Se tiene programado avanzar en el seguimiento de cada acuerdo suscrito, de forma trimestral a partir de la firma de cada acuerdo.</v>
      </c>
      <c r="I584" t="s">
        <v>383</v>
      </c>
    </row>
    <row r="585" spans="1:9" customFormat="1" ht="15" customHeight="1" x14ac:dyDescent="0.25">
      <c r="A585" s="60" t="s">
        <v>139</v>
      </c>
      <c r="B585" s="684"/>
      <c r="C585" s="684"/>
      <c r="D585" s="684"/>
      <c r="E585" s="684"/>
      <c r="F585" s="685"/>
      <c r="G585" s="686"/>
      <c r="H585" s="83" t="str">
        <f t="shared" si="33"/>
        <v>Se tiene programado avanzar en el seguimiento de cada acuerdo suscrito, de forma trimestral a partir de la firma de cada acuerdo.</v>
      </c>
      <c r="I585" t="s">
        <v>383</v>
      </c>
    </row>
    <row r="586" spans="1:9" customFormat="1" ht="15" customHeight="1" x14ac:dyDescent="0.25">
      <c r="A586" s="60" t="s">
        <v>140</v>
      </c>
      <c r="B586" s="684"/>
      <c r="C586" s="684"/>
      <c r="D586" s="684"/>
      <c r="E586" s="684"/>
      <c r="F586" s="685"/>
      <c r="G586" s="686"/>
      <c r="H586" s="83" t="str">
        <f t="shared" si="33"/>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c r="I586" t="s">
        <v>383</v>
      </c>
    </row>
    <row r="587" spans="1:9" customFormat="1" ht="15" customHeight="1" x14ac:dyDescent="0.25">
      <c r="A587" s="60" t="s">
        <v>141</v>
      </c>
      <c r="B587" s="684"/>
      <c r="C587" s="684"/>
      <c r="D587" s="684"/>
      <c r="E587" s="684"/>
      <c r="F587" s="685"/>
      <c r="G587" s="686"/>
      <c r="H587" s="83" t="str">
        <f t="shared" si="33"/>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c r="I587" t="s">
        <v>383</v>
      </c>
    </row>
    <row r="588" spans="1:9" customFormat="1" ht="15" customHeight="1" x14ac:dyDescent="0.25">
      <c r="A588" s="60" t="s">
        <v>142</v>
      </c>
      <c r="B588" s="684"/>
      <c r="C588" s="684"/>
      <c r="D588" s="684"/>
      <c r="E588" s="684"/>
      <c r="F588" s="685"/>
      <c r="G588" s="686"/>
      <c r="H588" s="83" t="str">
        <f t="shared" si="33"/>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588" t="s">
        <v>383</v>
      </c>
    </row>
    <row r="589" spans="1:9" customFormat="1" ht="15" customHeight="1" x14ac:dyDescent="0.25">
      <c r="A589" s="60" t="s">
        <v>130</v>
      </c>
      <c r="B589" s="684"/>
      <c r="C589" s="684"/>
      <c r="D589" s="684"/>
      <c r="E589" s="684"/>
      <c r="F589" s="685"/>
      <c r="G589" s="686"/>
      <c r="H589" s="83" t="str">
        <f t="shared" si="33"/>
        <v>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589" t="s">
        <v>384</v>
      </c>
    </row>
    <row r="590" spans="1:9" customFormat="1" ht="15" customHeight="1" x14ac:dyDescent="0.25">
      <c r="A590" s="60" t="s">
        <v>131</v>
      </c>
      <c r="B590" s="684"/>
      <c r="C590" s="684"/>
      <c r="D590" s="684"/>
      <c r="E590" s="684"/>
      <c r="F590" s="685"/>
      <c r="G590" s="686"/>
      <c r="H590" s="83" t="str">
        <f t="shared" si="33"/>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c r="I590" t="s">
        <v>383</v>
      </c>
    </row>
    <row r="591" spans="1:9" customFormat="1" ht="15" customHeight="1" x14ac:dyDescent="0.25">
      <c r="A591" s="60" t="s">
        <v>132</v>
      </c>
      <c r="B591" s="684"/>
      <c r="C591" s="684"/>
      <c r="D591" s="684"/>
      <c r="E591" s="684"/>
      <c r="F591" s="685"/>
      <c r="G591" s="686"/>
      <c r="H591" s="83" t="str">
        <f t="shared" si="33"/>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I591" t="s">
        <v>383</v>
      </c>
    </row>
    <row r="592" spans="1:9" customFormat="1" ht="15" customHeight="1" x14ac:dyDescent="0.25">
      <c r="A592" s="60" t="s">
        <v>133</v>
      </c>
      <c r="B592" s="684"/>
      <c r="C592" s="684"/>
      <c r="D592" s="684"/>
      <c r="E592" s="684"/>
      <c r="F592" s="685"/>
      <c r="G592" s="686"/>
      <c r="H592" s="83" t="str">
        <f t="shared" si="33"/>
        <v>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I592" t="s">
        <v>383</v>
      </c>
    </row>
    <row r="593" spans="1:9" customFormat="1" ht="15" customHeight="1" x14ac:dyDescent="0.25">
      <c r="A593" s="60" t="s">
        <v>134</v>
      </c>
      <c r="B593" s="684"/>
      <c r="C593" s="684"/>
      <c r="D593" s="684"/>
      <c r="E593" s="684"/>
      <c r="F593" s="685"/>
      <c r="G593" s="686"/>
      <c r="H593" s="83" t="str">
        <f t="shared" si="33"/>
        <v>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c r="I593" t="s">
        <v>383</v>
      </c>
    </row>
    <row r="594" spans="1:9" customFormat="1" ht="15" customHeight="1" thickBot="1" x14ac:dyDescent="0.3">
      <c r="A594" s="60" t="s">
        <v>135</v>
      </c>
      <c r="B594" s="684"/>
      <c r="C594" s="684"/>
      <c r="D594" s="684"/>
      <c r="E594" s="684"/>
      <c r="F594" s="685"/>
      <c r="G594" s="686"/>
      <c r="H594" s="86" t="str">
        <f t="shared" si="33"/>
        <v>Conservación de la Biodiversidad en las áreas del Sistema de Áreas Protegidas del Distrito.
Captura y reducción de GEI en las ecosistemas y áreas estratégicas del Distrito.
Servicios culturales en las áreas del Sistema de Áreas Protegidas del Distrito.</v>
      </c>
      <c r="I594" t="s">
        <v>383</v>
      </c>
    </row>
    <row r="595" spans="1:9" ht="15" hidden="1" customHeight="1" thickBot="1" x14ac:dyDescent="0.25"/>
    <row r="596" spans="1:9" ht="14.25" hidden="1" customHeight="1" x14ac:dyDescent="0.25">
      <c r="A596" s="699" t="s">
        <v>201</v>
      </c>
      <c r="B596" s="700"/>
      <c r="C596" s="700"/>
      <c r="D596" s="700"/>
      <c r="E596" s="700"/>
      <c r="F596" s="700"/>
      <c r="G596" s="700"/>
      <c r="H596" s="701"/>
    </row>
    <row r="597" spans="1:9" ht="42.75" hidden="1" customHeight="1" x14ac:dyDescent="0.2">
      <c r="A597" s="52" t="s">
        <v>63</v>
      </c>
      <c r="B597" s="53" t="s">
        <v>193</v>
      </c>
      <c r="C597" s="27" t="s">
        <v>150</v>
      </c>
      <c r="D597" s="27" t="s">
        <v>170</v>
      </c>
      <c r="E597" s="27" t="s">
        <v>202</v>
      </c>
      <c r="F597" s="27" t="s">
        <v>203</v>
      </c>
      <c r="G597" s="27" t="s">
        <v>204</v>
      </c>
      <c r="H597" s="54" t="s">
        <v>183</v>
      </c>
    </row>
    <row r="598" spans="1:9" ht="14.25" hidden="1" customHeight="1" x14ac:dyDescent="0.2">
      <c r="A598" s="45" t="s">
        <v>137</v>
      </c>
      <c r="B598" s="46"/>
      <c r="C598" s="46"/>
      <c r="D598" s="46"/>
      <c r="E598" s="46"/>
      <c r="F598" s="46"/>
      <c r="G598" s="46" t="e">
        <f>F598/E598</f>
        <v>#DIV/0!</v>
      </c>
      <c r="H598" s="47"/>
    </row>
    <row r="599" spans="1:9" ht="14.25" hidden="1" customHeight="1" x14ac:dyDescent="0.2">
      <c r="A599" s="45" t="s">
        <v>138</v>
      </c>
      <c r="B599" s="46"/>
      <c r="C599" s="46"/>
      <c r="D599" s="46"/>
      <c r="E599" s="46"/>
      <c r="F599" s="46"/>
      <c r="G599" s="46" t="e">
        <f t="shared" ref="G599:G609" si="35">F599/E599</f>
        <v>#DIV/0!</v>
      </c>
      <c r="H599" s="47"/>
    </row>
    <row r="600" spans="1:9" ht="14.25" hidden="1" customHeight="1" x14ac:dyDescent="0.2">
      <c r="A600" s="45" t="s">
        <v>139</v>
      </c>
      <c r="B600" s="46"/>
      <c r="C600" s="46"/>
      <c r="D600" s="46"/>
      <c r="E600" s="46"/>
      <c r="F600" s="46"/>
      <c r="G600" s="46" t="e">
        <f t="shared" si="35"/>
        <v>#DIV/0!</v>
      </c>
      <c r="H600" s="47"/>
    </row>
    <row r="601" spans="1:9" ht="14.25" hidden="1" customHeight="1" x14ac:dyDescent="0.2">
      <c r="A601" s="45" t="s">
        <v>140</v>
      </c>
      <c r="B601" s="46"/>
      <c r="C601" s="46"/>
      <c r="D601" s="46"/>
      <c r="E601" s="46"/>
      <c r="F601" s="46"/>
      <c r="G601" s="46" t="e">
        <f t="shared" si="35"/>
        <v>#DIV/0!</v>
      </c>
      <c r="H601" s="47"/>
    </row>
    <row r="602" spans="1:9" ht="14.25" hidden="1" customHeight="1" x14ac:dyDescent="0.2">
      <c r="A602" s="45" t="s">
        <v>141</v>
      </c>
      <c r="B602" s="46"/>
      <c r="C602" s="46"/>
      <c r="D602" s="46"/>
      <c r="E602" s="46"/>
      <c r="F602" s="46"/>
      <c r="G602" s="46" t="e">
        <f t="shared" si="35"/>
        <v>#DIV/0!</v>
      </c>
      <c r="H602" s="47"/>
    </row>
    <row r="603" spans="1:9" ht="14.25" hidden="1" customHeight="1" x14ac:dyDescent="0.2">
      <c r="A603" s="45" t="s">
        <v>142</v>
      </c>
      <c r="B603" s="46"/>
      <c r="C603" s="46"/>
      <c r="D603" s="46"/>
      <c r="E603" s="46"/>
      <c r="F603" s="46"/>
      <c r="G603" s="46" t="e">
        <f t="shared" si="35"/>
        <v>#DIV/0!</v>
      </c>
      <c r="H603" s="47"/>
    </row>
    <row r="604" spans="1:9" ht="14.25" hidden="1" customHeight="1" x14ac:dyDescent="0.2">
      <c r="A604" s="45" t="s">
        <v>130</v>
      </c>
      <c r="B604" s="46"/>
      <c r="C604" s="46"/>
      <c r="D604" s="46"/>
      <c r="E604" s="46"/>
      <c r="F604" s="46"/>
      <c r="G604" s="46" t="e">
        <f t="shared" si="35"/>
        <v>#DIV/0!</v>
      </c>
      <c r="H604" s="47"/>
    </row>
    <row r="605" spans="1:9" ht="14.25" hidden="1" customHeight="1" x14ac:dyDescent="0.2">
      <c r="A605" s="45" t="s">
        <v>131</v>
      </c>
      <c r="B605" s="46"/>
      <c r="C605" s="46"/>
      <c r="D605" s="46"/>
      <c r="E605" s="46"/>
      <c r="F605" s="46"/>
      <c r="G605" s="46" t="e">
        <f t="shared" si="35"/>
        <v>#DIV/0!</v>
      </c>
      <c r="H605" s="47"/>
    </row>
    <row r="606" spans="1:9" ht="14.25" hidden="1" customHeight="1" x14ac:dyDescent="0.2">
      <c r="A606" s="45" t="s">
        <v>132</v>
      </c>
      <c r="B606" s="46"/>
      <c r="C606" s="46"/>
      <c r="D606" s="46"/>
      <c r="E606" s="46"/>
      <c r="F606" s="46"/>
      <c r="G606" s="46" t="e">
        <f t="shared" si="35"/>
        <v>#DIV/0!</v>
      </c>
      <c r="H606" s="47"/>
    </row>
    <row r="607" spans="1:9" ht="14.25" hidden="1" customHeight="1" x14ac:dyDescent="0.2">
      <c r="A607" s="45" t="s">
        <v>133</v>
      </c>
      <c r="B607" s="46"/>
      <c r="C607" s="46"/>
      <c r="D607" s="46"/>
      <c r="E607" s="46"/>
      <c r="F607" s="46"/>
      <c r="G607" s="46" t="e">
        <f t="shared" si="35"/>
        <v>#DIV/0!</v>
      </c>
      <c r="H607" s="47"/>
    </row>
    <row r="608" spans="1:9" ht="14.25" hidden="1" customHeight="1" x14ac:dyDescent="0.2">
      <c r="A608" s="45" t="s">
        <v>134</v>
      </c>
      <c r="B608" s="46"/>
      <c r="C608" s="46"/>
      <c r="D608" s="46"/>
      <c r="E608" s="46"/>
      <c r="F608" s="46"/>
      <c r="G608" s="46" t="e">
        <f t="shared" si="35"/>
        <v>#DIV/0!</v>
      </c>
      <c r="H608" s="47"/>
    </row>
    <row r="609" spans="1:8" ht="15" hidden="1" customHeight="1" thickBot="1" x14ac:dyDescent="0.25">
      <c r="A609" s="49" t="s">
        <v>135</v>
      </c>
      <c r="B609" s="50"/>
      <c r="C609" s="50"/>
      <c r="D609" s="50"/>
      <c r="E609" s="50"/>
      <c r="F609" s="50"/>
      <c r="G609" s="50" t="e">
        <f t="shared" si="35"/>
        <v>#DIV/0!</v>
      </c>
      <c r="H609" s="51"/>
    </row>
    <row r="610" spans="1:8" ht="15" hidden="1" customHeight="1" thickBot="1" x14ac:dyDescent="0.25"/>
    <row r="611" spans="1:8" ht="14.25" hidden="1" customHeight="1" x14ac:dyDescent="0.25">
      <c r="A611" s="699" t="s">
        <v>205</v>
      </c>
      <c r="B611" s="700"/>
      <c r="C611" s="700"/>
      <c r="D611" s="700"/>
      <c r="E611" s="700"/>
      <c r="F611" s="700"/>
      <c r="G611" s="700"/>
      <c r="H611" s="701"/>
    </row>
    <row r="612" spans="1:8" ht="42.75" hidden="1" customHeight="1" x14ac:dyDescent="0.2">
      <c r="A612" s="52" t="s">
        <v>64</v>
      </c>
      <c r="B612" s="53" t="s">
        <v>193</v>
      </c>
      <c r="C612" s="27" t="s">
        <v>150</v>
      </c>
      <c r="D612" s="27" t="s">
        <v>175</v>
      </c>
      <c r="E612" s="27" t="s">
        <v>206</v>
      </c>
      <c r="F612" s="27" t="s">
        <v>207</v>
      </c>
      <c r="G612" s="27" t="s">
        <v>208</v>
      </c>
      <c r="H612" s="54" t="s">
        <v>183</v>
      </c>
    </row>
    <row r="613" spans="1:8" ht="14.25" hidden="1" customHeight="1" x14ac:dyDescent="0.2">
      <c r="A613" s="45" t="s">
        <v>137</v>
      </c>
      <c r="B613" s="46"/>
      <c r="C613" s="46"/>
      <c r="D613" s="46"/>
      <c r="E613" s="46"/>
      <c r="F613" s="46"/>
      <c r="G613" s="46" t="e">
        <f>F613/E613</f>
        <v>#DIV/0!</v>
      </c>
      <c r="H613" s="47"/>
    </row>
    <row r="614" spans="1:8" ht="14.25" hidden="1" customHeight="1" x14ac:dyDescent="0.2">
      <c r="A614" s="45" t="s">
        <v>138</v>
      </c>
      <c r="B614" s="46"/>
      <c r="C614" s="46"/>
      <c r="D614" s="46"/>
      <c r="E614" s="46"/>
      <c r="F614" s="46"/>
      <c r="G614" s="46" t="e">
        <f t="shared" ref="G614:G624" si="36">F614/E614</f>
        <v>#DIV/0!</v>
      </c>
      <c r="H614" s="47"/>
    </row>
    <row r="615" spans="1:8" ht="14.25" hidden="1" customHeight="1" x14ac:dyDescent="0.2">
      <c r="A615" s="45" t="s">
        <v>139</v>
      </c>
      <c r="B615" s="46"/>
      <c r="C615" s="46"/>
      <c r="D615" s="46"/>
      <c r="E615" s="46"/>
      <c r="F615" s="46"/>
      <c r="G615" s="46" t="e">
        <f t="shared" si="36"/>
        <v>#DIV/0!</v>
      </c>
      <c r="H615" s="47"/>
    </row>
    <row r="616" spans="1:8" ht="14.25" hidden="1" customHeight="1" x14ac:dyDescent="0.2">
      <c r="A616" s="45" t="s">
        <v>140</v>
      </c>
      <c r="B616" s="46"/>
      <c r="C616" s="46"/>
      <c r="D616" s="46"/>
      <c r="E616" s="46"/>
      <c r="F616" s="46"/>
      <c r="G616" s="46" t="e">
        <f t="shared" si="36"/>
        <v>#DIV/0!</v>
      </c>
      <c r="H616" s="47"/>
    </row>
    <row r="617" spans="1:8" ht="14.25" hidden="1" customHeight="1" x14ac:dyDescent="0.2">
      <c r="A617" s="45" t="s">
        <v>141</v>
      </c>
      <c r="B617" s="46"/>
      <c r="C617" s="46"/>
      <c r="D617" s="46"/>
      <c r="E617" s="46"/>
      <c r="F617" s="46"/>
      <c r="G617" s="46" t="e">
        <f t="shared" si="36"/>
        <v>#DIV/0!</v>
      </c>
      <c r="H617" s="47"/>
    </row>
    <row r="618" spans="1:8" ht="14.25" hidden="1" customHeight="1" x14ac:dyDescent="0.2">
      <c r="A618" s="45" t="s">
        <v>142</v>
      </c>
      <c r="B618" s="46"/>
      <c r="C618" s="46"/>
      <c r="D618" s="46"/>
      <c r="E618" s="46"/>
      <c r="F618" s="46"/>
      <c r="G618" s="46" t="e">
        <f t="shared" si="36"/>
        <v>#DIV/0!</v>
      </c>
      <c r="H618" s="47"/>
    </row>
    <row r="619" spans="1:8" ht="14.25" hidden="1" customHeight="1" x14ac:dyDescent="0.2">
      <c r="A619" s="45" t="s">
        <v>130</v>
      </c>
      <c r="B619" s="46"/>
      <c r="C619" s="46"/>
      <c r="D619" s="46"/>
      <c r="E619" s="46"/>
      <c r="F619" s="46"/>
      <c r="G619" s="46" t="e">
        <f t="shared" si="36"/>
        <v>#DIV/0!</v>
      </c>
      <c r="H619" s="47"/>
    </row>
    <row r="620" spans="1:8" ht="14.25" hidden="1" customHeight="1" x14ac:dyDescent="0.2">
      <c r="A620" s="45" t="s">
        <v>131</v>
      </c>
      <c r="B620" s="46"/>
      <c r="C620" s="46"/>
      <c r="D620" s="46"/>
      <c r="E620" s="46"/>
      <c r="F620" s="46"/>
      <c r="G620" s="46" t="e">
        <f t="shared" si="36"/>
        <v>#DIV/0!</v>
      </c>
      <c r="H620" s="47"/>
    </row>
    <row r="621" spans="1:8" ht="14.25" hidden="1" customHeight="1" x14ac:dyDescent="0.2">
      <c r="A621" s="45" t="s">
        <v>132</v>
      </c>
      <c r="B621" s="46"/>
      <c r="C621" s="46"/>
      <c r="D621" s="46"/>
      <c r="E621" s="46"/>
      <c r="F621" s="46"/>
      <c r="G621" s="46" t="e">
        <f t="shared" si="36"/>
        <v>#DIV/0!</v>
      </c>
      <c r="H621" s="47"/>
    </row>
    <row r="622" spans="1:8" ht="14.25" hidden="1" customHeight="1" x14ac:dyDescent="0.2">
      <c r="A622" s="45" t="s">
        <v>133</v>
      </c>
      <c r="B622" s="46"/>
      <c r="C622" s="46"/>
      <c r="D622" s="46"/>
      <c r="E622" s="46"/>
      <c r="F622" s="46"/>
      <c r="G622" s="46" t="e">
        <f t="shared" si="36"/>
        <v>#DIV/0!</v>
      </c>
      <c r="H622" s="47"/>
    </row>
    <row r="623" spans="1:8" ht="14.25" hidden="1" customHeight="1" x14ac:dyDescent="0.2">
      <c r="A623" s="45" t="s">
        <v>134</v>
      </c>
      <c r="B623" s="46"/>
      <c r="C623" s="46"/>
      <c r="D623" s="46"/>
      <c r="E623" s="46"/>
      <c r="F623" s="46"/>
      <c r="G623" s="46" t="e">
        <f t="shared" si="36"/>
        <v>#DIV/0!</v>
      </c>
      <c r="H623" s="47"/>
    </row>
    <row r="624" spans="1:8" ht="15" hidden="1" customHeight="1" thickBot="1" x14ac:dyDescent="0.25">
      <c r="A624" s="49" t="s">
        <v>135</v>
      </c>
      <c r="B624" s="50"/>
      <c r="C624" s="50"/>
      <c r="D624" s="50"/>
      <c r="E624" s="50"/>
      <c r="F624" s="50"/>
      <c r="G624" s="50" t="e">
        <f t="shared" si="36"/>
        <v>#DIV/0!</v>
      </c>
      <c r="H624" s="51"/>
    </row>
    <row r="626" spans="1:44" ht="30" x14ac:dyDescent="0.25">
      <c r="A626" s="106" t="s">
        <v>35</v>
      </c>
      <c r="B626" s="107"/>
      <c r="C626" s="107"/>
      <c r="D626" s="107"/>
      <c r="E626" s="108"/>
      <c r="F626" s="108"/>
      <c r="G626" s="108"/>
      <c r="H626" s="108"/>
      <c r="I626" s="108" t="s">
        <v>383</v>
      </c>
      <c r="J626" s="108"/>
      <c r="K626" s="108"/>
      <c r="L626" s="108"/>
      <c r="M626" s="108"/>
      <c r="N626" s="108"/>
      <c r="O626" s="108"/>
      <c r="P626" s="108"/>
      <c r="Q626" s="108"/>
      <c r="R626" s="108"/>
      <c r="S626" s="108"/>
      <c r="T626" s="108"/>
      <c r="U626" s="108"/>
      <c r="V626" s="108"/>
      <c r="W626" s="108"/>
      <c r="X626" s="107"/>
      <c r="Y626" s="107"/>
      <c r="Z626" s="107"/>
      <c r="AA626" s="107"/>
      <c r="AB626" s="107"/>
      <c r="AC626" s="107"/>
      <c r="AD626" s="109"/>
      <c r="AE626" s="109"/>
      <c r="AF626" s="109"/>
      <c r="AG626" s="109"/>
      <c r="AH626" s="109"/>
      <c r="AI626" s="109"/>
      <c r="AJ626" s="110"/>
      <c r="AK626" s="110"/>
      <c r="AL626" s="111"/>
      <c r="AM626" s="111"/>
      <c r="AN626" s="111"/>
      <c r="AO626" s="111"/>
      <c r="AP626" s="111"/>
      <c r="AQ626" s="111"/>
      <c r="AR626" s="111"/>
    </row>
    <row r="627" spans="1:44" ht="15" x14ac:dyDescent="0.2">
      <c r="A627" s="163" t="s">
        <v>36</v>
      </c>
      <c r="B627" s="464" t="s">
        <v>37</v>
      </c>
      <c r="C627" s="465"/>
      <c r="D627" s="465"/>
      <c r="E627" s="465"/>
      <c r="F627" s="465"/>
      <c r="G627" s="465"/>
      <c r="H627" s="466"/>
      <c r="I627" s="467" t="s">
        <v>38</v>
      </c>
      <c r="J627" s="468"/>
      <c r="K627" s="468"/>
      <c r="L627" s="468"/>
      <c r="M627" s="468"/>
      <c r="N627" s="468"/>
      <c r="O627" s="469"/>
    </row>
    <row r="628" spans="1:44" ht="15" x14ac:dyDescent="0.2">
      <c r="A628" s="164">
        <v>13</v>
      </c>
      <c r="B628" s="470" t="s">
        <v>92</v>
      </c>
      <c r="C628" s="470"/>
      <c r="D628" s="470"/>
      <c r="E628" s="470"/>
      <c r="F628" s="470"/>
      <c r="G628" s="470"/>
      <c r="H628" s="470"/>
      <c r="I628" s="470" t="s">
        <v>83</v>
      </c>
      <c r="J628" s="470"/>
      <c r="K628" s="470"/>
      <c r="L628" s="470"/>
      <c r="M628" s="470"/>
      <c r="N628" s="470"/>
      <c r="O628" s="470"/>
    </row>
    <row r="629" spans="1:44" ht="15" x14ac:dyDescent="0.2">
      <c r="A629" s="164">
        <v>14</v>
      </c>
      <c r="B629" s="470" t="s">
        <v>273</v>
      </c>
      <c r="C629" s="470"/>
      <c r="D629" s="470"/>
      <c r="E629" s="470"/>
      <c r="F629" s="470"/>
      <c r="G629" s="470"/>
      <c r="H629" s="470"/>
      <c r="I629" s="471" t="s">
        <v>425</v>
      </c>
      <c r="J629" s="471"/>
      <c r="K629" s="471"/>
      <c r="L629" s="471"/>
      <c r="M629" s="471"/>
      <c r="N629" s="471"/>
      <c r="O629" s="471"/>
    </row>
  </sheetData>
  <mergeCells count="209">
    <mergeCell ref="B518:B529"/>
    <mergeCell ref="C518:C529"/>
    <mergeCell ref="D518:D529"/>
    <mergeCell ref="E518:E529"/>
    <mergeCell ref="F518:F529"/>
    <mergeCell ref="G518:G529"/>
    <mergeCell ref="A533:H533"/>
    <mergeCell ref="A596:H596"/>
    <mergeCell ref="A611:H611"/>
    <mergeCell ref="F535:F546"/>
    <mergeCell ref="G535:G546"/>
    <mergeCell ref="B547:B558"/>
    <mergeCell ref="C547:C558"/>
    <mergeCell ref="D547:D558"/>
    <mergeCell ref="E547:E558"/>
    <mergeCell ref="F547:F558"/>
    <mergeCell ref="B583:B594"/>
    <mergeCell ref="C583:C594"/>
    <mergeCell ref="G494:G505"/>
    <mergeCell ref="B470:B481"/>
    <mergeCell ref="C470:C481"/>
    <mergeCell ref="F470:F481"/>
    <mergeCell ref="G470:G481"/>
    <mergeCell ref="B482:B493"/>
    <mergeCell ref="C482:C493"/>
    <mergeCell ref="D482:D493"/>
    <mergeCell ref="E482:E493"/>
    <mergeCell ref="F482:F493"/>
    <mergeCell ref="G482:G493"/>
    <mergeCell ref="B348:B359"/>
    <mergeCell ref="C348:C359"/>
    <mergeCell ref="D348:D359"/>
    <mergeCell ref="A361:G361"/>
    <mergeCell ref="A424:G424"/>
    <mergeCell ref="A439:G439"/>
    <mergeCell ref="A454:H454"/>
    <mergeCell ref="B456:B461"/>
    <mergeCell ref="B324:B335"/>
    <mergeCell ref="B336:B347"/>
    <mergeCell ref="C336:C347"/>
    <mergeCell ref="D336:D347"/>
    <mergeCell ref="C324:C335"/>
    <mergeCell ref="D324:D335"/>
    <mergeCell ref="B375:B386"/>
    <mergeCell ref="C375:C386"/>
    <mergeCell ref="D375:D386"/>
    <mergeCell ref="B387:B398"/>
    <mergeCell ref="C387:C398"/>
    <mergeCell ref="D387:D398"/>
    <mergeCell ref="B399:B410"/>
    <mergeCell ref="C399:C410"/>
    <mergeCell ref="D399:D410"/>
    <mergeCell ref="B411:B422"/>
    <mergeCell ref="A298:G298"/>
    <mergeCell ref="B300:B311"/>
    <mergeCell ref="C300:C311"/>
    <mergeCell ref="D300:D311"/>
    <mergeCell ref="B312:B323"/>
    <mergeCell ref="C312:C323"/>
    <mergeCell ref="D312:D323"/>
    <mergeCell ref="D280:D285"/>
    <mergeCell ref="B286:B297"/>
    <mergeCell ref="C286:C291"/>
    <mergeCell ref="D286:D291"/>
    <mergeCell ref="C292:C297"/>
    <mergeCell ref="D292:D297"/>
    <mergeCell ref="A172:N172"/>
    <mergeCell ref="A235:N235"/>
    <mergeCell ref="A250:N250"/>
    <mergeCell ref="A266:G266"/>
    <mergeCell ref="B268:B285"/>
    <mergeCell ref="C268:C273"/>
    <mergeCell ref="D268:D273"/>
    <mergeCell ref="C274:C279"/>
    <mergeCell ref="D274:D279"/>
    <mergeCell ref="C280:C285"/>
    <mergeCell ref="C186:C197"/>
    <mergeCell ref="D186:D197"/>
    <mergeCell ref="E186:E197"/>
    <mergeCell ref="F186:F197"/>
    <mergeCell ref="G186:G197"/>
    <mergeCell ref="C198:C209"/>
    <mergeCell ref="D198:D209"/>
    <mergeCell ref="E198:E209"/>
    <mergeCell ref="F198:F209"/>
    <mergeCell ref="G198:G209"/>
    <mergeCell ref="B210:B221"/>
    <mergeCell ref="C210:C221"/>
    <mergeCell ref="D210:D221"/>
    <mergeCell ref="E210:E221"/>
    <mergeCell ref="B158:B169"/>
    <mergeCell ref="C158:C169"/>
    <mergeCell ref="D158:D169"/>
    <mergeCell ref="E158:E169"/>
    <mergeCell ref="F158:F169"/>
    <mergeCell ref="G158:G169"/>
    <mergeCell ref="B146:B157"/>
    <mergeCell ref="C146:C157"/>
    <mergeCell ref="D146:D157"/>
    <mergeCell ref="E146:E157"/>
    <mergeCell ref="F146:F157"/>
    <mergeCell ref="G146:G157"/>
    <mergeCell ref="A108:N108"/>
    <mergeCell ref="C110:C121"/>
    <mergeCell ref="D110:D121"/>
    <mergeCell ref="E110:E121"/>
    <mergeCell ref="F110:F121"/>
    <mergeCell ref="G110:G121"/>
    <mergeCell ref="D90:D95"/>
    <mergeCell ref="E90:E95"/>
    <mergeCell ref="B96:B107"/>
    <mergeCell ref="C96:C101"/>
    <mergeCell ref="D96:D101"/>
    <mergeCell ref="E96:E101"/>
    <mergeCell ref="C102:C107"/>
    <mergeCell ref="B110:B145"/>
    <mergeCell ref="C134:C145"/>
    <mergeCell ref="D134:D145"/>
    <mergeCell ref="E134:E145"/>
    <mergeCell ref="F134:F145"/>
    <mergeCell ref="G134:G145"/>
    <mergeCell ref="C122:C133"/>
    <mergeCell ref="D122:D133"/>
    <mergeCell ref="E122:E133"/>
    <mergeCell ref="F122:F133"/>
    <mergeCell ref="G122:G133"/>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 ref="F210:F221"/>
    <mergeCell ref="G210:G221"/>
    <mergeCell ref="B222:B233"/>
    <mergeCell ref="C222:C233"/>
    <mergeCell ref="D222:D233"/>
    <mergeCell ref="E222:E233"/>
    <mergeCell ref="F222:F233"/>
    <mergeCell ref="G222:G233"/>
    <mergeCell ref="C174:C185"/>
    <mergeCell ref="D174:D185"/>
    <mergeCell ref="E174:E185"/>
    <mergeCell ref="F174:F185"/>
    <mergeCell ref="G174:G185"/>
    <mergeCell ref="C411:C422"/>
    <mergeCell ref="D411:D422"/>
    <mergeCell ref="B363:B374"/>
    <mergeCell ref="C363:C374"/>
    <mergeCell ref="D363:D374"/>
    <mergeCell ref="B535:B546"/>
    <mergeCell ref="C535:C546"/>
    <mergeCell ref="D535:D546"/>
    <mergeCell ref="E535:E546"/>
    <mergeCell ref="B462:B467"/>
    <mergeCell ref="A468:H468"/>
    <mergeCell ref="B506:B517"/>
    <mergeCell ref="C506:C517"/>
    <mergeCell ref="D506:D517"/>
    <mergeCell ref="E506:E517"/>
    <mergeCell ref="F506:F517"/>
    <mergeCell ref="G506:G517"/>
    <mergeCell ref="D470:D481"/>
    <mergeCell ref="E470:E481"/>
    <mergeCell ref="B494:B505"/>
    <mergeCell ref="C494:C505"/>
    <mergeCell ref="D494:D505"/>
    <mergeCell ref="E494:E505"/>
    <mergeCell ref="F494:F505"/>
    <mergeCell ref="G547:G558"/>
    <mergeCell ref="B559:B570"/>
    <mergeCell ref="C559:C570"/>
    <mergeCell ref="D559:D570"/>
    <mergeCell ref="E559:E570"/>
    <mergeCell ref="F559:F570"/>
    <mergeCell ref="G559:G570"/>
    <mergeCell ref="B571:B582"/>
    <mergeCell ref="C571:C582"/>
    <mergeCell ref="D571:D582"/>
    <mergeCell ref="E571:E582"/>
    <mergeCell ref="F571:F582"/>
    <mergeCell ref="G571:G582"/>
    <mergeCell ref="B627:H627"/>
    <mergeCell ref="I627:O627"/>
    <mergeCell ref="B628:H628"/>
    <mergeCell ref="I628:O628"/>
    <mergeCell ref="B629:H629"/>
    <mergeCell ref="I629:O629"/>
    <mergeCell ref="D583:D594"/>
    <mergeCell ref="E583:E594"/>
    <mergeCell ref="F583:F594"/>
    <mergeCell ref="G583:G59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2023-01-31T22:55:19Z</dcterms:modified>
</cp:coreProperties>
</file>