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C:\Users\YULIED.PENARANDA.SDA\Desktop\2023\4-ABRIL\PLAN DE ACCIÓN MARZO 2023\PLAN DE ACCIÓN MARZO 2023\"/>
    </mc:Choice>
  </mc:AlternateContent>
  <xr:revisionPtr revIDLastSave="0" documentId="13_ncr:1_{84BEC6F4-E556-4E93-B0B3-6A9ABDE25791}" xr6:coauthVersionLast="47" xr6:coauthVersionMax="47" xr10:uidLastSave="{00000000-0000-0000-0000-000000000000}"/>
  <bookViews>
    <workbookView xWindow="-120" yWindow="-120" windowWidth="20730" windowHeight="11160" xr2:uid="{00000000-000D-0000-FFFF-FFFF00000000}"/>
  </bookViews>
  <sheets>
    <sheet name="GESTIÓN" sheetId="5" r:id="rId1"/>
    <sheet name="INVERSIÓN" sheetId="6" r:id="rId2"/>
    <sheet name="ACTIVIDADES" sheetId="7" r:id="rId3"/>
    <sheet name="TERRITORIALIZACIÓN" sheetId="17" r:id="rId4"/>
    <sheet name="SPI" sheetId="16" r:id="rId5"/>
  </sheets>
  <externalReferences>
    <externalReference r:id="rId6"/>
    <externalReference r:id="rId7"/>
  </externalReferences>
  <definedNames>
    <definedName name="_xlnm._FilterDatabase" localSheetId="2" hidden="1">ACTIVIDADES!$A$8:$V$8</definedName>
    <definedName name="_xlnm._FilterDatabase" localSheetId="0" hidden="1">GESTIÓN!$A$12:$FC$12</definedName>
    <definedName name="_xlnm._FilterDatabase" localSheetId="1" hidden="1">INVERSIÓN!$A$9:$FA$54</definedName>
    <definedName name="_xlnm.Print_Area" localSheetId="2">ACTIVIDADES!$A$1:$V$24</definedName>
    <definedName name="_xlnm.Print_Area" localSheetId="0">GESTIÓN!$A$1:$FC$13</definedName>
    <definedName name="_xlnm.Print_Area" localSheetId="1">INVERSIÓN!$A$1:$FA$54</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J50" i="6" l="1"/>
  <c r="DK50" i="6"/>
  <c r="DL50" i="6"/>
  <c r="DM50" i="6"/>
  <c r="DN50" i="6"/>
  <c r="G50" i="6" s="1"/>
  <c r="DI50" i="6"/>
  <c r="V54" i="17"/>
  <c r="U54" i="17"/>
  <c r="T54" i="17"/>
  <c r="J54" i="17"/>
  <c r="K54" i="17" s="1"/>
  <c r="L54" i="17" s="1"/>
  <c r="M54" i="17" s="1"/>
  <c r="N54" i="17" s="1"/>
  <c r="O54" i="17" s="1"/>
  <c r="P54" i="17" s="1"/>
  <c r="Q54" i="17" s="1"/>
  <c r="R54" i="17" s="1"/>
  <c r="J53" i="17"/>
  <c r="K53" i="17" s="1"/>
  <c r="L53" i="17" s="1"/>
  <c r="M53" i="17" s="1"/>
  <c r="N53" i="17" s="1"/>
  <c r="O53" i="17" s="1"/>
  <c r="P53" i="17" s="1"/>
  <c r="Q53" i="17" s="1"/>
  <c r="R53" i="17" s="1"/>
  <c r="J52" i="17"/>
  <c r="K52" i="17" s="1"/>
  <c r="L52" i="17" s="1"/>
  <c r="M52" i="17" s="1"/>
  <c r="N52" i="17" s="1"/>
  <c r="O52" i="17" s="1"/>
  <c r="P52" i="17" s="1"/>
  <c r="Q52" i="17" s="1"/>
  <c r="R52" i="17" s="1"/>
  <c r="V51" i="17"/>
  <c r="U51" i="17"/>
  <c r="T51" i="17"/>
  <c r="V50" i="17"/>
  <c r="U50" i="17"/>
  <c r="T50" i="17"/>
  <c r="V49" i="17"/>
  <c r="U49" i="17"/>
  <c r="T49" i="17"/>
  <c r="V48" i="17"/>
  <c r="U48" i="17"/>
  <c r="T48" i="17"/>
  <c r="V47" i="17"/>
  <c r="U47" i="17"/>
  <c r="T47" i="17"/>
  <c r="V46" i="17"/>
  <c r="U46" i="17"/>
  <c r="T46" i="17"/>
  <c r="AF45" i="17"/>
  <c r="V45" i="17"/>
  <c r="U45" i="17"/>
  <c r="T45" i="17"/>
  <c r="V44" i="17"/>
  <c r="U44" i="17"/>
  <c r="T44" i="17"/>
  <c r="V43" i="17"/>
  <c r="U43" i="17"/>
  <c r="T43" i="17"/>
  <c r="V42" i="17"/>
  <c r="U42" i="17"/>
  <c r="T42" i="17"/>
  <c r="V41" i="17"/>
  <c r="U41" i="17"/>
  <c r="T41" i="17"/>
  <c r="V40" i="17"/>
  <c r="U40" i="17"/>
  <c r="T40" i="17"/>
  <c r="V39" i="17"/>
  <c r="U39" i="17"/>
  <c r="T39" i="17"/>
  <c r="AF38" i="17"/>
  <c r="V38" i="17"/>
  <c r="U38" i="17"/>
  <c r="T38" i="17"/>
  <c r="V37" i="17"/>
  <c r="U37" i="17"/>
  <c r="T37" i="17"/>
  <c r="V36" i="17"/>
  <c r="U36" i="17"/>
  <c r="T36" i="17"/>
  <c r="V35" i="17"/>
  <c r="U35" i="17"/>
  <c r="T35" i="17"/>
  <c r="V34" i="17"/>
  <c r="U34" i="17"/>
  <c r="T34" i="17"/>
  <c r="V33" i="17"/>
  <c r="U33" i="17"/>
  <c r="T33" i="17"/>
  <c r="V32" i="17"/>
  <c r="U32" i="17"/>
  <c r="T32" i="17"/>
  <c r="AF31" i="17"/>
  <c r="V31" i="17"/>
  <c r="U31" i="17"/>
  <c r="T31" i="17"/>
  <c r="V30" i="17"/>
  <c r="U30" i="17"/>
  <c r="T30" i="17"/>
  <c r="V29" i="17"/>
  <c r="U29" i="17"/>
  <c r="T29" i="17"/>
  <c r="V28" i="17"/>
  <c r="U28" i="17"/>
  <c r="T28" i="17"/>
  <c r="V27" i="17"/>
  <c r="U27" i="17"/>
  <c r="T27" i="17"/>
  <c r="V26" i="17"/>
  <c r="U26" i="17"/>
  <c r="T26" i="17"/>
  <c r="V25" i="17"/>
  <c r="U25" i="17"/>
  <c r="T25" i="17"/>
  <c r="AF24" i="17"/>
  <c r="V24" i="17"/>
  <c r="U24" i="17"/>
  <c r="T24" i="17"/>
  <c r="V23" i="17"/>
  <c r="U23" i="17"/>
  <c r="T23" i="17"/>
  <c r="V22" i="17"/>
  <c r="U22" i="17"/>
  <c r="T22" i="17"/>
  <c r="V21" i="17"/>
  <c r="U21" i="17"/>
  <c r="T21" i="17"/>
  <c r="V20" i="17"/>
  <c r="U20" i="17"/>
  <c r="T20" i="17"/>
  <c r="V19" i="17"/>
  <c r="U19" i="17"/>
  <c r="T19" i="17"/>
  <c r="V18" i="17"/>
  <c r="U18" i="17"/>
  <c r="U52" i="17" s="1"/>
  <c r="T18" i="17"/>
  <c r="T52" i="17" s="1"/>
  <c r="AF17" i="17"/>
  <c r="V17" i="17"/>
  <c r="U17" i="17"/>
  <c r="T17" i="17"/>
  <c r="V16" i="17"/>
  <c r="U16" i="17"/>
  <c r="T16" i="17"/>
  <c r="V15" i="17"/>
  <c r="U15" i="17"/>
  <c r="T15" i="17"/>
  <c r="V14" i="17"/>
  <c r="U14" i="17"/>
  <c r="T14" i="17"/>
  <c r="V13" i="17"/>
  <c r="U13" i="17"/>
  <c r="T13" i="17"/>
  <c r="V12" i="17"/>
  <c r="U12" i="17"/>
  <c r="T12" i="17"/>
  <c r="V11" i="17"/>
  <c r="U11" i="17"/>
  <c r="T11" i="17"/>
  <c r="AF10" i="17"/>
  <c r="V10" i="17"/>
  <c r="U10" i="17"/>
  <c r="T10" i="17"/>
  <c r="V52" i="17" l="1"/>
  <c r="T53" i="17"/>
  <c r="U53" i="17"/>
  <c r="V53" i="17"/>
  <c r="H51" i="6" l="1"/>
  <c r="I51" i="6"/>
  <c r="J51" i="6"/>
  <c r="K51" i="6"/>
  <c r="L51" i="6"/>
  <c r="M51" i="6"/>
  <c r="N51" i="6"/>
  <c r="O51" i="6"/>
  <c r="P51" i="6"/>
  <c r="Q51" i="6"/>
  <c r="R51" i="6"/>
  <c r="S51" i="6"/>
  <c r="T51" i="6"/>
  <c r="U51" i="6"/>
  <c r="V51" i="6"/>
  <c r="W51" i="6"/>
  <c r="X51" i="6"/>
  <c r="Y51" i="6"/>
  <c r="Z51" i="6"/>
  <c r="AA51" i="6"/>
  <c r="AB51" i="6"/>
  <c r="AC51" i="6"/>
  <c r="AD51" i="6"/>
  <c r="AE51" i="6"/>
  <c r="AF51" i="6"/>
  <c r="AG51" i="6"/>
  <c r="AH51" i="6"/>
  <c r="AI51" i="6"/>
  <c r="AJ51" i="6"/>
  <c r="AK51" i="6"/>
  <c r="AL51" i="6"/>
  <c r="AM51" i="6"/>
  <c r="AN51" i="6"/>
  <c r="AO51" i="6"/>
  <c r="AP51" i="6"/>
  <c r="AQ51" i="6"/>
  <c r="AR51" i="6"/>
  <c r="AS51" i="6"/>
  <c r="AT51" i="6"/>
  <c r="AU51" i="6"/>
  <c r="AV51" i="6"/>
  <c r="AW51" i="6"/>
  <c r="AX51" i="6"/>
  <c r="AY51" i="6"/>
  <c r="AZ51" i="6"/>
  <c r="BA51" i="6"/>
  <c r="BB51" i="6"/>
  <c r="BC51" i="6"/>
  <c r="BD51" i="6"/>
  <c r="BE51" i="6"/>
  <c r="BF51" i="6"/>
  <c r="BG51" i="6"/>
  <c r="BH51" i="6"/>
  <c r="BI51" i="6"/>
  <c r="BJ51" i="6"/>
  <c r="BK51" i="6"/>
  <c r="BL51" i="6"/>
  <c r="BM51" i="6"/>
  <c r="BN51" i="6"/>
  <c r="BO51" i="6"/>
  <c r="BP51" i="6"/>
  <c r="BQ51" i="6"/>
  <c r="BR51" i="6"/>
  <c r="BS51" i="6"/>
  <c r="BT51" i="6"/>
  <c r="BU51" i="6"/>
  <c r="BV51" i="6"/>
  <c r="BW51" i="6"/>
  <c r="BX51" i="6"/>
  <c r="BY51" i="6"/>
  <c r="BZ51" i="6"/>
  <c r="CA51" i="6"/>
  <c r="CB51" i="6"/>
  <c r="CC51" i="6"/>
  <c r="CD51" i="6"/>
  <c r="CE51" i="6"/>
  <c r="CF51" i="6"/>
  <c r="CG51" i="6"/>
  <c r="CH51" i="6"/>
  <c r="CI51" i="6"/>
  <c r="CJ51" i="6"/>
  <c r="CK51" i="6"/>
  <c r="CL51" i="6"/>
  <c r="CM51" i="6"/>
  <c r="CN51" i="6"/>
  <c r="CO51" i="6"/>
  <c r="CP51" i="6"/>
  <c r="CQ51" i="6"/>
  <c r="CR51" i="6"/>
  <c r="CS51" i="6"/>
  <c r="CT51" i="6"/>
  <c r="CU51" i="6"/>
  <c r="CV51" i="6"/>
  <c r="CW51" i="6"/>
  <c r="CX51" i="6"/>
  <c r="CY51" i="6"/>
  <c r="CZ51" i="6"/>
  <c r="DA51" i="6"/>
  <c r="DB51" i="6"/>
  <c r="DC51" i="6"/>
  <c r="DD51" i="6"/>
  <c r="DE51" i="6"/>
  <c r="DF51" i="6"/>
  <c r="DG51" i="6"/>
  <c r="DH51" i="6"/>
  <c r="DI51" i="6"/>
  <c r="DJ51" i="6"/>
  <c r="DK51" i="6"/>
  <c r="DL51" i="6"/>
  <c r="DM51" i="6"/>
  <c r="DN51" i="6"/>
  <c r="H44" i="6"/>
  <c r="I44" i="6"/>
  <c r="J44" i="6"/>
  <c r="K44" i="6"/>
  <c r="L44" i="6"/>
  <c r="M44" i="6"/>
  <c r="N44" i="6"/>
  <c r="O44" i="6"/>
  <c r="P44" i="6"/>
  <c r="Q44" i="6"/>
  <c r="R44" i="6"/>
  <c r="S44" i="6"/>
  <c r="T44" i="6"/>
  <c r="U44" i="6"/>
  <c r="V44" i="6"/>
  <c r="W44" i="6"/>
  <c r="X44" i="6"/>
  <c r="Y44" i="6"/>
  <c r="Z44" i="6"/>
  <c r="AA44" i="6"/>
  <c r="AB44" i="6"/>
  <c r="AC44" i="6"/>
  <c r="AD44" i="6"/>
  <c r="AE44" i="6"/>
  <c r="AF44" i="6"/>
  <c r="AG44" i="6"/>
  <c r="AH44" i="6"/>
  <c r="AI44" i="6"/>
  <c r="AJ44" i="6"/>
  <c r="AK44" i="6"/>
  <c r="AL44" i="6"/>
  <c r="AM44" i="6"/>
  <c r="AN44" i="6"/>
  <c r="AO44" i="6"/>
  <c r="AP44" i="6"/>
  <c r="AQ44" i="6"/>
  <c r="AR44" i="6"/>
  <c r="AS44" i="6"/>
  <c r="AT44" i="6"/>
  <c r="AU44" i="6"/>
  <c r="AV44" i="6"/>
  <c r="AW44" i="6"/>
  <c r="AX44" i="6"/>
  <c r="AY44" i="6"/>
  <c r="AZ44" i="6"/>
  <c r="BA44" i="6"/>
  <c r="BB44" i="6"/>
  <c r="BC44" i="6"/>
  <c r="BD44" i="6"/>
  <c r="BE44" i="6"/>
  <c r="BF44" i="6"/>
  <c r="BG44" i="6"/>
  <c r="BH44" i="6"/>
  <c r="BI44" i="6"/>
  <c r="BJ44" i="6"/>
  <c r="BK44" i="6"/>
  <c r="BL44" i="6"/>
  <c r="BM44" i="6"/>
  <c r="BN44" i="6"/>
  <c r="BO44" i="6"/>
  <c r="BP44" i="6"/>
  <c r="BQ44" i="6"/>
  <c r="BR44" i="6"/>
  <c r="BS44" i="6"/>
  <c r="BT44" i="6"/>
  <c r="BU44" i="6"/>
  <c r="BV44" i="6"/>
  <c r="BW44" i="6"/>
  <c r="BX44" i="6"/>
  <c r="BY44" i="6"/>
  <c r="BZ44" i="6"/>
  <c r="CA44" i="6"/>
  <c r="CB44" i="6"/>
  <c r="CC44" i="6"/>
  <c r="CD44" i="6"/>
  <c r="CE44" i="6"/>
  <c r="CF44" i="6"/>
  <c r="CG44" i="6"/>
  <c r="CH44" i="6"/>
  <c r="CI44" i="6"/>
  <c r="CJ44" i="6"/>
  <c r="CK44" i="6"/>
  <c r="CL44" i="6"/>
  <c r="CM44" i="6"/>
  <c r="CN44" i="6"/>
  <c r="CO44" i="6"/>
  <c r="CP44" i="6"/>
  <c r="CQ44" i="6"/>
  <c r="CR44" i="6"/>
  <c r="CS44" i="6"/>
  <c r="CT44" i="6"/>
  <c r="CU44" i="6"/>
  <c r="CV44" i="6"/>
  <c r="CW44" i="6"/>
  <c r="CX44" i="6"/>
  <c r="CY44" i="6"/>
  <c r="CZ44" i="6"/>
  <c r="DA44" i="6"/>
  <c r="DB44" i="6"/>
  <c r="DC44" i="6"/>
  <c r="DD44" i="6"/>
  <c r="DE44" i="6"/>
  <c r="DF44" i="6"/>
  <c r="DG44" i="6"/>
  <c r="DH44" i="6"/>
  <c r="DI44" i="6"/>
  <c r="DJ44" i="6"/>
  <c r="DK44" i="6"/>
  <c r="DL44" i="6"/>
  <c r="DM44" i="6"/>
  <c r="DN44" i="6"/>
  <c r="H37" i="6"/>
  <c r="I37" i="6"/>
  <c r="J37" i="6"/>
  <c r="K37" i="6"/>
  <c r="L37" i="6"/>
  <c r="M37" i="6"/>
  <c r="N37" i="6"/>
  <c r="O37" i="6"/>
  <c r="P37" i="6"/>
  <c r="Q37" i="6"/>
  <c r="R37" i="6"/>
  <c r="S37" i="6"/>
  <c r="T37" i="6"/>
  <c r="U37" i="6"/>
  <c r="V37" i="6"/>
  <c r="W37" i="6"/>
  <c r="X37" i="6"/>
  <c r="Y37" i="6"/>
  <c r="Z37" i="6"/>
  <c r="AA37" i="6"/>
  <c r="AB37" i="6"/>
  <c r="AC37" i="6"/>
  <c r="AD37" i="6"/>
  <c r="AE37" i="6"/>
  <c r="AF37" i="6"/>
  <c r="AG37" i="6"/>
  <c r="AH37" i="6"/>
  <c r="AI37" i="6"/>
  <c r="AJ37" i="6"/>
  <c r="AK37" i="6"/>
  <c r="AL37" i="6"/>
  <c r="AM37" i="6"/>
  <c r="AN37" i="6"/>
  <c r="AO37" i="6"/>
  <c r="AP37" i="6"/>
  <c r="AQ37" i="6"/>
  <c r="AR37" i="6"/>
  <c r="AS37" i="6"/>
  <c r="AT37" i="6"/>
  <c r="AU37" i="6"/>
  <c r="AV37" i="6"/>
  <c r="AW37" i="6"/>
  <c r="AX37" i="6"/>
  <c r="AY37" i="6"/>
  <c r="AZ37" i="6"/>
  <c r="BA37" i="6"/>
  <c r="BB37" i="6"/>
  <c r="BC37" i="6"/>
  <c r="BD37" i="6"/>
  <c r="BE37" i="6"/>
  <c r="BF37" i="6"/>
  <c r="BG37" i="6"/>
  <c r="BH37" i="6"/>
  <c r="BI37" i="6"/>
  <c r="BJ37" i="6"/>
  <c r="BK37" i="6"/>
  <c r="BL37" i="6"/>
  <c r="BM37" i="6"/>
  <c r="BN37" i="6"/>
  <c r="BO37" i="6"/>
  <c r="BP37" i="6"/>
  <c r="BQ37" i="6"/>
  <c r="BR37" i="6"/>
  <c r="BS37" i="6"/>
  <c r="BT37" i="6"/>
  <c r="BU37" i="6"/>
  <c r="BV37" i="6"/>
  <c r="BW37" i="6"/>
  <c r="BX37" i="6"/>
  <c r="BY37" i="6"/>
  <c r="BZ37" i="6"/>
  <c r="CA37" i="6"/>
  <c r="CB37" i="6"/>
  <c r="CC37" i="6"/>
  <c r="CD37" i="6"/>
  <c r="CE37" i="6"/>
  <c r="CF37" i="6"/>
  <c r="CG37" i="6"/>
  <c r="CH37" i="6"/>
  <c r="CI37" i="6"/>
  <c r="CJ37" i="6"/>
  <c r="CK37" i="6"/>
  <c r="CL37" i="6"/>
  <c r="CM37" i="6"/>
  <c r="CN37" i="6"/>
  <c r="CO37" i="6"/>
  <c r="CP37" i="6"/>
  <c r="ER37" i="6" s="1"/>
  <c r="CQ37" i="6"/>
  <c r="CR37" i="6"/>
  <c r="CS37" i="6"/>
  <c r="CT37" i="6"/>
  <c r="CU37" i="6"/>
  <c r="CV37" i="6"/>
  <c r="CW37" i="6"/>
  <c r="CX37" i="6"/>
  <c r="CY37" i="6"/>
  <c r="CZ37" i="6"/>
  <c r="DA37" i="6"/>
  <c r="DB37" i="6"/>
  <c r="DC37" i="6"/>
  <c r="DD37" i="6"/>
  <c r="DE37" i="6"/>
  <c r="DF37" i="6"/>
  <c r="DG37" i="6"/>
  <c r="DH37" i="6"/>
  <c r="DI37" i="6"/>
  <c r="DJ37" i="6"/>
  <c r="DK37" i="6"/>
  <c r="DL37" i="6"/>
  <c r="DM37" i="6"/>
  <c r="DN37" i="6"/>
  <c r="H30" i="6"/>
  <c r="I30" i="6"/>
  <c r="J30" i="6"/>
  <c r="K30" i="6"/>
  <c r="L30" i="6"/>
  <c r="M30" i="6"/>
  <c r="N30" i="6"/>
  <c r="O30" i="6"/>
  <c r="P30" i="6"/>
  <c r="Q30" i="6"/>
  <c r="R30" i="6"/>
  <c r="S30" i="6"/>
  <c r="T30" i="6"/>
  <c r="U30" i="6"/>
  <c r="V30" i="6"/>
  <c r="W30" i="6"/>
  <c r="X30" i="6"/>
  <c r="Y30" i="6"/>
  <c r="Z30" i="6"/>
  <c r="AA30" i="6"/>
  <c r="AB30" i="6"/>
  <c r="AC30" i="6"/>
  <c r="AD30" i="6"/>
  <c r="AE30" i="6"/>
  <c r="AF30" i="6"/>
  <c r="AG30" i="6"/>
  <c r="AH30" i="6"/>
  <c r="AI30" i="6"/>
  <c r="AJ30" i="6"/>
  <c r="AK30" i="6"/>
  <c r="AL30" i="6"/>
  <c r="AM30" i="6"/>
  <c r="AN30" i="6"/>
  <c r="AO30" i="6"/>
  <c r="AP30" i="6"/>
  <c r="AQ30" i="6"/>
  <c r="AR30" i="6"/>
  <c r="AS30" i="6"/>
  <c r="AT30" i="6"/>
  <c r="AU30" i="6"/>
  <c r="AV30" i="6"/>
  <c r="AW30" i="6"/>
  <c r="AX30" i="6"/>
  <c r="AY30" i="6"/>
  <c r="AZ30" i="6"/>
  <c r="BA30" i="6"/>
  <c r="BB30" i="6"/>
  <c r="BC30" i="6"/>
  <c r="BD30" i="6"/>
  <c r="BE30" i="6"/>
  <c r="BF30" i="6"/>
  <c r="BG30" i="6"/>
  <c r="BH30" i="6"/>
  <c r="BI30" i="6"/>
  <c r="BJ30" i="6"/>
  <c r="BK30" i="6"/>
  <c r="BL30" i="6"/>
  <c r="BM30" i="6"/>
  <c r="BN30" i="6"/>
  <c r="BO30" i="6"/>
  <c r="BP30" i="6"/>
  <c r="BQ30" i="6"/>
  <c r="BR30" i="6"/>
  <c r="BS30" i="6"/>
  <c r="BT30" i="6"/>
  <c r="BU30" i="6"/>
  <c r="BV30" i="6"/>
  <c r="BW30" i="6"/>
  <c r="BX30" i="6"/>
  <c r="BY30" i="6"/>
  <c r="BZ30" i="6"/>
  <c r="CA30" i="6"/>
  <c r="CB30" i="6"/>
  <c r="CC30" i="6"/>
  <c r="CD30" i="6"/>
  <c r="CE30" i="6"/>
  <c r="CF30" i="6"/>
  <c r="CG30" i="6"/>
  <c r="CH30" i="6"/>
  <c r="CI30" i="6"/>
  <c r="CJ30" i="6"/>
  <c r="CK30" i="6"/>
  <c r="CL30" i="6"/>
  <c r="CM30" i="6"/>
  <c r="CN30" i="6"/>
  <c r="CO30" i="6"/>
  <c r="ER30" i="6" s="1"/>
  <c r="CP30" i="6"/>
  <c r="CQ30" i="6"/>
  <c r="CR30" i="6"/>
  <c r="CS30" i="6"/>
  <c r="CT30" i="6"/>
  <c r="CU30" i="6"/>
  <c r="CV30" i="6"/>
  <c r="CW30" i="6"/>
  <c r="CX30" i="6"/>
  <c r="CY30" i="6"/>
  <c r="CZ30" i="6"/>
  <c r="DA30" i="6"/>
  <c r="DB30" i="6"/>
  <c r="DC30" i="6"/>
  <c r="DD30" i="6"/>
  <c r="DE30" i="6"/>
  <c r="DF30" i="6"/>
  <c r="DG30" i="6"/>
  <c r="DH30" i="6"/>
  <c r="DI30" i="6"/>
  <c r="DJ30" i="6"/>
  <c r="DK30" i="6"/>
  <c r="DL30" i="6"/>
  <c r="DM30" i="6"/>
  <c r="DN30"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B23" i="6"/>
  <c r="BC23" i="6"/>
  <c r="BD23" i="6"/>
  <c r="BE23" i="6"/>
  <c r="BF23" i="6"/>
  <c r="BG23" i="6"/>
  <c r="BH23" i="6"/>
  <c r="BI23" i="6"/>
  <c r="BJ23" i="6"/>
  <c r="BK23" i="6"/>
  <c r="BL23" i="6"/>
  <c r="BM23" i="6"/>
  <c r="BN23" i="6"/>
  <c r="BO23" i="6"/>
  <c r="BP23" i="6"/>
  <c r="BQ23" i="6"/>
  <c r="BR23" i="6"/>
  <c r="BS23" i="6"/>
  <c r="BT23" i="6"/>
  <c r="BU23" i="6"/>
  <c r="BV23" i="6"/>
  <c r="BW23" i="6"/>
  <c r="BX23" i="6"/>
  <c r="BY23" i="6"/>
  <c r="BZ23" i="6"/>
  <c r="CA23" i="6"/>
  <c r="CB23" i="6"/>
  <c r="CC23" i="6"/>
  <c r="CD23" i="6"/>
  <c r="CE23" i="6"/>
  <c r="CF23" i="6"/>
  <c r="CG23" i="6"/>
  <c r="CH23" i="6"/>
  <c r="CI23" i="6"/>
  <c r="CJ23" i="6"/>
  <c r="CK23" i="6"/>
  <c r="CL23" i="6"/>
  <c r="CM23" i="6"/>
  <c r="CN23" i="6"/>
  <c r="CO23" i="6"/>
  <c r="CP23" i="6"/>
  <c r="CQ23" i="6"/>
  <c r="CR23" i="6"/>
  <c r="CS23" i="6"/>
  <c r="CT23" i="6"/>
  <c r="CU23" i="6"/>
  <c r="CV23" i="6"/>
  <c r="CW23" i="6"/>
  <c r="CX23" i="6"/>
  <c r="CY23" i="6"/>
  <c r="CZ23" i="6"/>
  <c r="DA23" i="6"/>
  <c r="DB23" i="6"/>
  <c r="DC23" i="6"/>
  <c r="DD23" i="6"/>
  <c r="DE23" i="6"/>
  <c r="DF23" i="6"/>
  <c r="DG23" i="6"/>
  <c r="DH23" i="6"/>
  <c r="DI23" i="6"/>
  <c r="DJ23" i="6"/>
  <c r="DK23" i="6"/>
  <c r="DL23" i="6"/>
  <c r="DM23" i="6"/>
  <c r="DN23"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BB16" i="6"/>
  <c r="BC16" i="6"/>
  <c r="BD16" i="6"/>
  <c r="BE16" i="6"/>
  <c r="BF16" i="6"/>
  <c r="BG16" i="6"/>
  <c r="BH16" i="6"/>
  <c r="BI16" i="6"/>
  <c r="BJ16" i="6"/>
  <c r="BK16" i="6"/>
  <c r="BL16" i="6"/>
  <c r="BM16" i="6"/>
  <c r="BN16" i="6"/>
  <c r="BO16" i="6"/>
  <c r="BP16" i="6"/>
  <c r="BQ16" i="6"/>
  <c r="BR16" i="6"/>
  <c r="BS16" i="6"/>
  <c r="BT16" i="6"/>
  <c r="BU16" i="6"/>
  <c r="BV16" i="6"/>
  <c r="BW16" i="6"/>
  <c r="BX16" i="6"/>
  <c r="BY16" i="6"/>
  <c r="BZ16" i="6"/>
  <c r="CA16" i="6"/>
  <c r="CB16" i="6"/>
  <c r="CC16" i="6"/>
  <c r="CD16" i="6"/>
  <c r="CE16" i="6"/>
  <c r="CF16" i="6"/>
  <c r="CG16" i="6"/>
  <c r="CH16" i="6"/>
  <c r="CI16" i="6"/>
  <c r="CJ16" i="6"/>
  <c r="CK16" i="6"/>
  <c r="CL16" i="6"/>
  <c r="CM16" i="6"/>
  <c r="CN16" i="6"/>
  <c r="CO16" i="6"/>
  <c r="ER16" i="6" s="1"/>
  <c r="CP16" i="6"/>
  <c r="CQ16" i="6"/>
  <c r="CR16" i="6"/>
  <c r="CS16" i="6"/>
  <c r="CT16" i="6"/>
  <c r="CU16" i="6"/>
  <c r="CV16" i="6"/>
  <c r="CW16" i="6"/>
  <c r="CX16" i="6"/>
  <c r="CY16" i="6"/>
  <c r="CZ16" i="6"/>
  <c r="DA16" i="6"/>
  <c r="DB16" i="6"/>
  <c r="DC16" i="6"/>
  <c r="DD16" i="6"/>
  <c r="DE16" i="6"/>
  <c r="DF16" i="6"/>
  <c r="DG16" i="6"/>
  <c r="DH16" i="6"/>
  <c r="DI16" i="6"/>
  <c r="DJ16" i="6"/>
  <c r="DK16" i="6"/>
  <c r="DL16" i="6"/>
  <c r="DM16" i="6"/>
  <c r="DN16" i="6"/>
  <c r="DO16" i="6"/>
  <c r="DP16" i="6"/>
  <c r="DQ16" i="6"/>
  <c r="DR16" i="6"/>
  <c r="DS16" i="6"/>
  <c r="DT16" i="6"/>
  <c r="DU16" i="6"/>
  <c r="DV16" i="6"/>
  <c r="DW16" i="6"/>
  <c r="DX16" i="6"/>
  <c r="DY16" i="6"/>
  <c r="DZ16" i="6"/>
  <c r="EA16" i="6"/>
  <c r="EB16" i="6"/>
  <c r="EC16" i="6"/>
  <c r="ED16" i="6"/>
  <c r="EE16" i="6"/>
  <c r="EF16" i="6"/>
  <c r="EG16" i="6"/>
  <c r="EH16" i="6"/>
  <c r="EI16" i="6"/>
  <c r="EJ16" i="6"/>
  <c r="EK16" i="6"/>
  <c r="EL16" i="6"/>
  <c r="EM16" i="6"/>
  <c r="EN16" i="6"/>
  <c r="EO16" i="6"/>
  <c r="EP16" i="6"/>
  <c r="EQ16" i="6"/>
  <c r="H52" i="6"/>
  <c r="I52" i="6"/>
  <c r="J52" i="6"/>
  <c r="K52" i="6"/>
  <c r="K54" i="6" s="1"/>
  <c r="L52" i="6"/>
  <c r="M52" i="6"/>
  <c r="N52" i="6"/>
  <c r="N54" i="6" s="1"/>
  <c r="O52" i="6"/>
  <c r="P52" i="6"/>
  <c r="Q52" i="6"/>
  <c r="R52" i="6"/>
  <c r="S52" i="6"/>
  <c r="S54" i="6" s="1"/>
  <c r="T52" i="6"/>
  <c r="U52" i="6"/>
  <c r="V52" i="6"/>
  <c r="V54" i="6" s="1"/>
  <c r="W52" i="6"/>
  <c r="X52" i="6"/>
  <c r="Y52" i="6"/>
  <c r="Z52" i="6"/>
  <c r="AA52" i="6"/>
  <c r="AA54" i="6" s="1"/>
  <c r="AB52" i="6"/>
  <c r="AC52" i="6"/>
  <c r="AD52" i="6"/>
  <c r="AD54" i="6" s="1"/>
  <c r="AE52" i="6"/>
  <c r="AF52" i="6"/>
  <c r="AG52" i="6"/>
  <c r="AH52" i="6"/>
  <c r="AI52" i="6"/>
  <c r="AI54" i="6" s="1"/>
  <c r="AJ52" i="6"/>
  <c r="AK52" i="6"/>
  <c r="AL52" i="6"/>
  <c r="AL54" i="6" s="1"/>
  <c r="AM52" i="6"/>
  <c r="AN52" i="6"/>
  <c r="AO52" i="6"/>
  <c r="AP52" i="6"/>
  <c r="AQ52" i="6"/>
  <c r="AQ54" i="6" s="1"/>
  <c r="AR52" i="6"/>
  <c r="AS52" i="6"/>
  <c r="AT52" i="6"/>
  <c r="AT54" i="6" s="1"/>
  <c r="AU52" i="6"/>
  <c r="AV52" i="6"/>
  <c r="AW52" i="6"/>
  <c r="AX52" i="6"/>
  <c r="AY52" i="6"/>
  <c r="AY54" i="6" s="1"/>
  <c r="AZ52" i="6"/>
  <c r="BA52" i="6"/>
  <c r="BB52" i="6"/>
  <c r="BB54" i="6" s="1"/>
  <c r="BC52" i="6"/>
  <c r="BD52" i="6"/>
  <c r="BE52" i="6"/>
  <c r="BF52" i="6"/>
  <c r="BG52" i="6"/>
  <c r="BG54" i="6" s="1"/>
  <c r="BH52" i="6"/>
  <c r="BI52" i="6"/>
  <c r="BJ52" i="6"/>
  <c r="BJ54" i="6" s="1"/>
  <c r="BK52" i="6"/>
  <c r="BL52" i="6"/>
  <c r="BM52" i="6"/>
  <c r="BN52" i="6"/>
  <c r="BO52" i="6"/>
  <c r="BO54" i="6" s="1"/>
  <c r="BP52" i="6"/>
  <c r="BQ52" i="6"/>
  <c r="BR52" i="6"/>
  <c r="BR54" i="6" s="1"/>
  <c r="BS52" i="6"/>
  <c r="BT52" i="6"/>
  <c r="BU52" i="6"/>
  <c r="BV52" i="6"/>
  <c r="BW52" i="6"/>
  <c r="BW54" i="6" s="1"/>
  <c r="BX52" i="6"/>
  <c r="BY52" i="6"/>
  <c r="BZ52" i="6"/>
  <c r="BZ54" i="6" s="1"/>
  <c r="CA52" i="6"/>
  <c r="CB52" i="6"/>
  <c r="CC52" i="6"/>
  <c r="CD52" i="6"/>
  <c r="CE52" i="6"/>
  <c r="CE54" i="6" s="1"/>
  <c r="CF52" i="6"/>
  <c r="CG52" i="6"/>
  <c r="CH52" i="6"/>
  <c r="CH54" i="6" s="1"/>
  <c r="CI52" i="6"/>
  <c r="CJ52" i="6"/>
  <c r="CK52" i="6"/>
  <c r="CL52" i="6"/>
  <c r="CM52" i="6"/>
  <c r="CM54" i="6" s="1"/>
  <c r="CN52" i="6"/>
  <c r="CO52" i="6"/>
  <c r="CP52" i="6"/>
  <c r="CP54" i="6" s="1"/>
  <c r="CQ52" i="6"/>
  <c r="CR52" i="6"/>
  <c r="CS52" i="6"/>
  <c r="CT52" i="6"/>
  <c r="CU52" i="6"/>
  <c r="CU54" i="6" s="1"/>
  <c r="CV52" i="6"/>
  <c r="CW52" i="6"/>
  <c r="CX52" i="6"/>
  <c r="CX54" i="6" s="1"/>
  <c r="CY52" i="6"/>
  <c r="CZ52" i="6"/>
  <c r="DA52" i="6"/>
  <c r="DA54" i="6" s="1"/>
  <c r="DB52" i="6"/>
  <c r="DC52" i="6"/>
  <c r="DC54" i="6" s="1"/>
  <c r="DD52" i="6"/>
  <c r="DE52" i="6"/>
  <c r="DF52" i="6"/>
  <c r="DF54" i="6" s="1"/>
  <c r="DG52" i="6"/>
  <c r="DH52" i="6"/>
  <c r="DI52" i="6"/>
  <c r="DI54" i="6" s="1"/>
  <c r="DJ52" i="6"/>
  <c r="DK52" i="6"/>
  <c r="DK54" i="6" s="1"/>
  <c r="DL52" i="6"/>
  <c r="DM52" i="6"/>
  <c r="DN52" i="6"/>
  <c r="DN54" i="6" s="1"/>
  <c r="H53" i="6"/>
  <c r="I53" i="6"/>
  <c r="I54" i="6" s="1"/>
  <c r="J53" i="6"/>
  <c r="K53" i="6"/>
  <c r="L53" i="6"/>
  <c r="L54" i="6" s="1"/>
  <c r="M53" i="6"/>
  <c r="N53" i="6"/>
  <c r="O53" i="6"/>
  <c r="O54" i="6" s="1"/>
  <c r="P53" i="6"/>
  <c r="Q53" i="6"/>
  <c r="Q54" i="6" s="1"/>
  <c r="R53" i="6"/>
  <c r="S53" i="6"/>
  <c r="T53" i="6"/>
  <c r="T54" i="6" s="1"/>
  <c r="U53" i="6"/>
  <c r="V53" i="6"/>
  <c r="W53" i="6"/>
  <c r="W54" i="6" s="1"/>
  <c r="X53" i="6"/>
  <c r="Y53" i="6"/>
  <c r="Y54" i="6" s="1"/>
  <c r="Z53" i="6"/>
  <c r="AA53" i="6"/>
  <c r="AB53" i="6"/>
  <c r="AB54" i="6" s="1"/>
  <c r="AC53" i="6"/>
  <c r="AD53" i="6"/>
  <c r="AE53" i="6"/>
  <c r="AE54" i="6" s="1"/>
  <c r="AF53" i="6"/>
  <c r="AG53" i="6"/>
  <c r="AG54" i="6" s="1"/>
  <c r="AH53" i="6"/>
  <c r="AI53" i="6"/>
  <c r="AJ53" i="6"/>
  <c r="AJ54" i="6" s="1"/>
  <c r="AK53" i="6"/>
  <c r="AL53" i="6"/>
  <c r="AM53" i="6"/>
  <c r="AM54" i="6" s="1"/>
  <c r="AN53" i="6"/>
  <c r="AO53" i="6"/>
  <c r="AO54" i="6" s="1"/>
  <c r="AP53" i="6"/>
  <c r="AQ53" i="6"/>
  <c r="AR53" i="6"/>
  <c r="AR54" i="6" s="1"/>
  <c r="AS53" i="6"/>
  <c r="AT53" i="6"/>
  <c r="AU53" i="6"/>
  <c r="AU54" i="6" s="1"/>
  <c r="AV53" i="6"/>
  <c r="AW53" i="6"/>
  <c r="AW54" i="6" s="1"/>
  <c r="AX53" i="6"/>
  <c r="AY53" i="6"/>
  <c r="AZ53" i="6"/>
  <c r="AZ54" i="6" s="1"/>
  <c r="BA53" i="6"/>
  <c r="BB53" i="6"/>
  <c r="BC53" i="6"/>
  <c r="BC54" i="6" s="1"/>
  <c r="BD53" i="6"/>
  <c r="BE53" i="6"/>
  <c r="BE54" i="6" s="1"/>
  <c r="BF53" i="6"/>
  <c r="BG53" i="6"/>
  <c r="BH53" i="6"/>
  <c r="BH54" i="6" s="1"/>
  <c r="BI53" i="6"/>
  <c r="BJ53" i="6"/>
  <c r="BK53" i="6"/>
  <c r="BK54" i="6" s="1"/>
  <c r="BL53" i="6"/>
  <c r="BM53" i="6"/>
  <c r="BM54" i="6" s="1"/>
  <c r="BN53" i="6"/>
  <c r="BO53" i="6"/>
  <c r="BP53" i="6"/>
  <c r="BP54" i="6" s="1"/>
  <c r="BQ53" i="6"/>
  <c r="BR53" i="6"/>
  <c r="BS53" i="6"/>
  <c r="BS54" i="6" s="1"/>
  <c r="BT53" i="6"/>
  <c r="BU53" i="6"/>
  <c r="BU54" i="6" s="1"/>
  <c r="BV53" i="6"/>
  <c r="BW53" i="6"/>
  <c r="BX53" i="6"/>
  <c r="BX54" i="6" s="1"/>
  <c r="BY53" i="6"/>
  <c r="BZ53" i="6"/>
  <c r="CA53" i="6"/>
  <c r="CA54" i="6" s="1"/>
  <c r="CB53" i="6"/>
  <c r="CC53" i="6"/>
  <c r="CC54" i="6" s="1"/>
  <c r="CD53" i="6"/>
  <c r="CE53" i="6"/>
  <c r="CF53" i="6"/>
  <c r="CF54" i="6" s="1"/>
  <c r="CG53" i="6"/>
  <c r="CH53" i="6"/>
  <c r="CI53" i="6"/>
  <c r="CI54" i="6" s="1"/>
  <c r="CJ53" i="6"/>
  <c r="CK53" i="6"/>
  <c r="CK54" i="6" s="1"/>
  <c r="CL53" i="6"/>
  <c r="CM53" i="6"/>
  <c r="CN53" i="6"/>
  <c r="CN54" i="6" s="1"/>
  <c r="CO53" i="6"/>
  <c r="CP53" i="6"/>
  <c r="CQ53" i="6"/>
  <c r="CQ54" i="6" s="1"/>
  <c r="CR53" i="6"/>
  <c r="CS53" i="6"/>
  <c r="CS54" i="6" s="1"/>
  <c r="CT53" i="6"/>
  <c r="CU53" i="6"/>
  <c r="CV53" i="6"/>
  <c r="CV54" i="6" s="1"/>
  <c r="CW53" i="6"/>
  <c r="CX53" i="6"/>
  <c r="CY53" i="6"/>
  <c r="CY54" i="6" s="1"/>
  <c r="CZ53" i="6"/>
  <c r="DA53" i="6"/>
  <c r="DB53" i="6"/>
  <c r="DC53" i="6"/>
  <c r="DD53" i="6"/>
  <c r="DD54" i="6" s="1"/>
  <c r="DE53" i="6"/>
  <c r="DF53" i="6"/>
  <c r="DG53" i="6"/>
  <c r="DG54" i="6" s="1"/>
  <c r="DH53" i="6"/>
  <c r="DI53" i="6"/>
  <c r="DJ53" i="6"/>
  <c r="DK53" i="6"/>
  <c r="DL53" i="6"/>
  <c r="DL54" i="6" s="1"/>
  <c r="DM53" i="6"/>
  <c r="DN53" i="6"/>
  <c r="H54" i="6"/>
  <c r="J54" i="6"/>
  <c r="M54" i="6"/>
  <c r="P54" i="6"/>
  <c r="R54" i="6"/>
  <c r="U54" i="6"/>
  <c r="X54" i="6"/>
  <c r="Z54" i="6"/>
  <c r="AC54" i="6"/>
  <c r="AF54" i="6"/>
  <c r="AH54" i="6"/>
  <c r="AK54" i="6"/>
  <c r="AN54" i="6"/>
  <c r="AP54" i="6"/>
  <c r="AS54" i="6"/>
  <c r="AV54" i="6"/>
  <c r="AX54" i="6"/>
  <c r="BA54" i="6"/>
  <c r="BD54" i="6"/>
  <c r="BF54" i="6"/>
  <c r="BI54" i="6"/>
  <c r="BL54" i="6"/>
  <c r="BN54" i="6"/>
  <c r="BQ54" i="6"/>
  <c r="BT54" i="6"/>
  <c r="BV54" i="6"/>
  <c r="BY54" i="6"/>
  <c r="CB54" i="6"/>
  <c r="CD54" i="6"/>
  <c r="CG54" i="6"/>
  <c r="CJ54" i="6"/>
  <c r="CL54" i="6"/>
  <c r="CO54" i="6"/>
  <c r="CR54" i="6"/>
  <c r="CT54" i="6"/>
  <c r="CW54" i="6"/>
  <c r="CZ54" i="6"/>
  <c r="DB54" i="6"/>
  <c r="DE54" i="6"/>
  <c r="DH54" i="6"/>
  <c r="DJ54" i="6"/>
  <c r="DM54" i="6"/>
  <c r="G53" i="6"/>
  <c r="G51" i="6"/>
  <c r="G49" i="6"/>
  <c r="G46" i="6"/>
  <c r="G45" i="6"/>
  <c r="AA43" i="6"/>
  <c r="AB43" i="6"/>
  <c r="AC43" i="6"/>
  <c r="AD43" i="6"/>
  <c r="AE43" i="6"/>
  <c r="AF43" i="6"/>
  <c r="AG43" i="6"/>
  <c r="AH43" i="6"/>
  <c r="AI43" i="6"/>
  <c r="AJ43" i="6"/>
  <c r="AK43" i="6"/>
  <c r="AL43" i="6"/>
  <c r="AM43" i="6"/>
  <c r="AN43" i="6"/>
  <c r="AO43" i="6"/>
  <c r="AP43" i="6"/>
  <c r="AQ43" i="6"/>
  <c r="AR43" i="6"/>
  <c r="AS43" i="6"/>
  <c r="AT43" i="6"/>
  <c r="AU43" i="6"/>
  <c r="AV43" i="6"/>
  <c r="AW43" i="6"/>
  <c r="AX43" i="6"/>
  <c r="AY43" i="6"/>
  <c r="AZ43" i="6"/>
  <c r="BA43" i="6"/>
  <c r="BB43" i="6"/>
  <c r="BC43" i="6"/>
  <c r="BD43" i="6"/>
  <c r="BE43" i="6"/>
  <c r="BF43" i="6"/>
  <c r="BG43" i="6"/>
  <c r="BH43" i="6"/>
  <c r="BI43" i="6"/>
  <c r="BJ43" i="6"/>
  <c r="BK43" i="6"/>
  <c r="BL43" i="6"/>
  <c r="BM43" i="6"/>
  <c r="BN43" i="6"/>
  <c r="BO43" i="6"/>
  <c r="BP43" i="6"/>
  <c r="BQ43" i="6"/>
  <c r="BR43" i="6"/>
  <c r="BS43" i="6"/>
  <c r="BT43" i="6"/>
  <c r="BU43" i="6"/>
  <c r="BV43" i="6"/>
  <c r="BW43" i="6"/>
  <c r="BX43" i="6"/>
  <c r="BY43" i="6"/>
  <c r="BZ43" i="6"/>
  <c r="CA43" i="6"/>
  <c r="CB43" i="6"/>
  <c r="CC43" i="6"/>
  <c r="CD43" i="6"/>
  <c r="CE43" i="6"/>
  <c r="CF43" i="6"/>
  <c r="CG43" i="6"/>
  <c r="CH43" i="6"/>
  <c r="CI43" i="6"/>
  <c r="CJ43" i="6"/>
  <c r="CK43" i="6"/>
  <c r="CL43" i="6"/>
  <c r="CM43" i="6"/>
  <c r="CN43" i="6"/>
  <c r="CO43" i="6"/>
  <c r="CP43" i="6"/>
  <c r="CQ43" i="6"/>
  <c r="CR43" i="6"/>
  <c r="CS43" i="6"/>
  <c r="CT43" i="6"/>
  <c r="CU43" i="6"/>
  <c r="CV43" i="6"/>
  <c r="CW43" i="6"/>
  <c r="CX43" i="6"/>
  <c r="CY43" i="6"/>
  <c r="CZ43" i="6"/>
  <c r="DA43" i="6"/>
  <c r="DB43" i="6"/>
  <c r="DC43" i="6"/>
  <c r="DD43" i="6"/>
  <c r="DE43" i="6"/>
  <c r="DF43" i="6"/>
  <c r="DG43" i="6"/>
  <c r="DH43" i="6"/>
  <c r="DI43" i="6"/>
  <c r="DJ43" i="6"/>
  <c r="DK43" i="6"/>
  <c r="DL43" i="6"/>
  <c r="G43" i="6" s="1"/>
  <c r="DM43" i="6"/>
  <c r="DN43" i="6"/>
  <c r="Z43" i="6"/>
  <c r="G42" i="6"/>
  <c r="G44" i="6" s="1"/>
  <c r="G39" i="6"/>
  <c r="G38" i="6"/>
  <c r="CK36" i="6"/>
  <c r="CL36" i="6"/>
  <c r="CM36" i="6"/>
  <c r="CN36" i="6"/>
  <c r="CO36" i="6"/>
  <c r="CP36" i="6"/>
  <c r="CQ36" i="6"/>
  <c r="CR36" i="6"/>
  <c r="CS36" i="6"/>
  <c r="CT36" i="6"/>
  <c r="CU36" i="6"/>
  <c r="CV36" i="6"/>
  <c r="CW36" i="6"/>
  <c r="CX36" i="6"/>
  <c r="CY36" i="6"/>
  <c r="CZ36" i="6"/>
  <c r="DA36" i="6"/>
  <c r="DB36" i="6"/>
  <c r="DC36" i="6"/>
  <c r="DD36" i="6"/>
  <c r="DE36" i="6"/>
  <c r="DF36" i="6"/>
  <c r="DG36" i="6"/>
  <c r="DH36" i="6"/>
  <c r="DI36" i="6"/>
  <c r="DJ36" i="6"/>
  <c r="DK36" i="6"/>
  <c r="DL36" i="6"/>
  <c r="DM36" i="6"/>
  <c r="DN36" i="6"/>
  <c r="G36" i="6" s="1"/>
  <c r="G35" i="6"/>
  <c r="AA36" i="6"/>
  <c r="AB36" i="6"/>
  <c r="AC36" i="6"/>
  <c r="AD36" i="6"/>
  <c r="AE36" i="6"/>
  <c r="AF36" i="6"/>
  <c r="AG36" i="6"/>
  <c r="AH36" i="6"/>
  <c r="AI36" i="6"/>
  <c r="AJ36" i="6"/>
  <c r="AK36" i="6"/>
  <c r="AL36" i="6"/>
  <c r="AM36" i="6"/>
  <c r="AN36" i="6"/>
  <c r="AO36" i="6"/>
  <c r="AP36" i="6"/>
  <c r="AQ36" i="6"/>
  <c r="AR36" i="6"/>
  <c r="AS36" i="6"/>
  <c r="AT36" i="6"/>
  <c r="AU36" i="6"/>
  <c r="AV36" i="6"/>
  <c r="AW36" i="6"/>
  <c r="AX36" i="6"/>
  <c r="AY36" i="6"/>
  <c r="AZ36" i="6"/>
  <c r="BA36" i="6"/>
  <c r="BB36" i="6"/>
  <c r="BC36" i="6"/>
  <c r="BD36" i="6"/>
  <c r="BE36" i="6"/>
  <c r="BF36" i="6"/>
  <c r="BG36" i="6"/>
  <c r="BH36" i="6"/>
  <c r="BI36" i="6"/>
  <c r="BJ36" i="6"/>
  <c r="BK36" i="6"/>
  <c r="BL36" i="6"/>
  <c r="BM36" i="6"/>
  <c r="BN36" i="6"/>
  <c r="BO36" i="6"/>
  <c r="BP36" i="6"/>
  <c r="BQ36" i="6"/>
  <c r="BR36" i="6"/>
  <c r="BS36" i="6"/>
  <c r="BT36" i="6"/>
  <c r="BU36" i="6"/>
  <c r="BV36" i="6"/>
  <c r="BW36" i="6"/>
  <c r="BX36" i="6"/>
  <c r="BY36" i="6"/>
  <c r="BZ36" i="6"/>
  <c r="CA36" i="6"/>
  <c r="CB36" i="6"/>
  <c r="CC36" i="6"/>
  <c r="CD36" i="6"/>
  <c r="CE36" i="6"/>
  <c r="CF36" i="6"/>
  <c r="CG36" i="6"/>
  <c r="CH36" i="6"/>
  <c r="CI36" i="6"/>
  <c r="CJ36" i="6"/>
  <c r="BE29" i="6"/>
  <c r="G29" i="6" s="1"/>
  <c r="G30" i="6"/>
  <c r="G28" i="6"/>
  <c r="G27" i="6"/>
  <c r="G25" i="6"/>
  <c r="G24" i="6"/>
  <c r="G23" i="6"/>
  <c r="G22" i="6"/>
  <c r="G21" i="6"/>
  <c r="G20" i="6"/>
  <c r="G18" i="6"/>
  <c r="G10" i="6"/>
  <c r="ER31" i="6"/>
  <c r="ER32" i="6"/>
  <c r="ER33" i="6"/>
  <c r="ER34" i="6"/>
  <c r="ER35" i="6"/>
  <c r="ER36" i="6"/>
  <c r="ER38" i="6"/>
  <c r="ER39" i="6"/>
  <c r="ER40" i="6"/>
  <c r="ER41" i="6"/>
  <c r="ER42" i="6"/>
  <c r="ER43" i="6"/>
  <c r="ER44" i="6"/>
  <c r="ER45" i="6"/>
  <c r="ER46" i="6"/>
  <c r="ER47" i="6"/>
  <c r="ER48" i="6"/>
  <c r="ER49" i="6"/>
  <c r="ER50" i="6"/>
  <c r="ER29" i="6"/>
  <c r="ER28" i="6"/>
  <c r="ER27" i="6"/>
  <c r="ER26" i="6"/>
  <c r="ER25" i="6"/>
  <c r="ER24" i="6"/>
  <c r="CM22" i="6"/>
  <c r="CN22" i="6"/>
  <c r="CO22" i="6"/>
  <c r="CP22" i="6"/>
  <c r="CQ22" i="6"/>
  <c r="CR22" i="6"/>
  <c r="CS22" i="6"/>
  <c r="CT22" i="6"/>
  <c r="CU22" i="6"/>
  <c r="CV22" i="6"/>
  <c r="CW22" i="6"/>
  <c r="CX22" i="6"/>
  <c r="CY22" i="6"/>
  <c r="CZ22" i="6"/>
  <c r="DA22" i="6"/>
  <c r="DB22" i="6"/>
  <c r="DC22" i="6"/>
  <c r="DD22" i="6"/>
  <c r="DE22" i="6"/>
  <c r="DF22" i="6"/>
  <c r="DG22" i="6"/>
  <c r="DH22" i="6"/>
  <c r="CL22" i="6"/>
  <c r="ER11" i="6"/>
  <c r="ER12" i="6"/>
  <c r="ER13" i="6"/>
  <c r="ER14" i="6"/>
  <c r="ER15" i="6"/>
  <c r="ER17" i="6"/>
  <c r="ER18" i="6"/>
  <c r="ER19" i="6"/>
  <c r="ER20" i="6"/>
  <c r="ER21" i="6"/>
  <c r="ER23" i="6"/>
  <c r="ER10" i="6"/>
  <c r="ET14" i="5"/>
  <c r="Y13" i="5"/>
  <c r="AB13" i="5" s="1"/>
  <c r="Z13" i="5"/>
  <c r="AC13" i="5" s="1"/>
  <c r="AA13" i="5"/>
  <c r="BC13" i="5"/>
  <c r="BF13" i="5" s="1"/>
  <c r="BD13" i="5"/>
  <c r="BE13" i="5"/>
  <c r="BH13" i="5"/>
  <c r="CG13" i="5"/>
  <c r="CJ13" i="5" s="1"/>
  <c r="CH13" i="5"/>
  <c r="CI13" i="5"/>
  <c r="CL13" i="5"/>
  <c r="DN13" i="5" s="1"/>
  <c r="DK13" i="5"/>
  <c r="DR13" i="5" s="1"/>
  <c r="DL13" i="5"/>
  <c r="DM13" i="5"/>
  <c r="DO13" i="5" s="1"/>
  <c r="ER22" i="6" l="1"/>
  <c r="I13" i="5"/>
  <c r="EU13" i="5"/>
  <c r="EV13" i="5"/>
  <c r="BG13" i="5"/>
  <c r="EW13" i="5" s="1"/>
  <c r="EX13" i="5" l="1"/>
  <c r="DL49" i="6" l="1"/>
  <c r="DL46" i="6"/>
  <c r="DL42" i="6"/>
  <c r="DL39" i="6"/>
  <c r="DL35" i="6"/>
  <c r="DL32" i="6"/>
  <c r="DL28" i="6"/>
  <c r="DL25" i="6"/>
  <c r="DL21" i="6"/>
  <c r="DL18" i="6"/>
  <c r="DL11" i="6"/>
  <c r="DL14" i="6"/>
  <c r="G694" i="16" l="1"/>
  <c r="F48" i="16"/>
  <c r="F49" i="16" s="1"/>
  <c r="F50" i="16" s="1"/>
  <c r="F522" i="16"/>
  <c r="F523" i="16" s="1"/>
  <c r="F524" i="16" s="1"/>
  <c r="F499" i="16"/>
  <c r="F498" i="16"/>
  <c r="F487" i="16"/>
  <c r="F488" i="16" s="1"/>
  <c r="F475" i="16"/>
  <c r="F476" i="16" s="1"/>
  <c r="F500" i="16" l="1"/>
  <c r="DJ19" i="6" l="1"/>
  <c r="DL19" i="6"/>
  <c r="DK14" i="6"/>
  <c r="DN14" i="5" l="1"/>
  <c r="ET13" i="5" l="1"/>
  <c r="DM14" i="5"/>
  <c r="DL14" i="5"/>
  <c r="DK31" i="6"/>
  <c r="DK17" i="6"/>
  <c r="DK11" i="6"/>
  <c r="DK12" i="6"/>
  <c r="DK13" i="6"/>
  <c r="DK15" i="6"/>
  <c r="DK18" i="6"/>
  <c r="DK19" i="6"/>
  <c r="DK20" i="6"/>
  <c r="DK21" i="6"/>
  <c r="DK22" i="6"/>
  <c r="DK24" i="6"/>
  <c r="DK25" i="6"/>
  <c r="DK26" i="6"/>
  <c r="DK27" i="6"/>
  <c r="DK29" i="6"/>
  <c r="DK32" i="6"/>
  <c r="DK33" i="6"/>
  <c r="DK34" i="6"/>
  <c r="DK35" i="6"/>
  <c r="DK38" i="6"/>
  <c r="DK39" i="6"/>
  <c r="DK40" i="6"/>
  <c r="DK41" i="6"/>
  <c r="DK42" i="6"/>
  <c r="DK45" i="6"/>
  <c r="DK46" i="6"/>
  <c r="DK47" i="6"/>
  <c r="DK48" i="6"/>
  <c r="DK49" i="6"/>
  <c r="DK10" i="6"/>
  <c r="DJ11" i="6"/>
  <c r="DJ12" i="6"/>
  <c r="DL12" i="6" s="1"/>
  <c r="DJ13" i="6"/>
  <c r="DL13" i="6" s="1"/>
  <c r="DJ14" i="6"/>
  <c r="ES14" i="6" s="1"/>
  <c r="DJ15" i="6"/>
  <c r="DL15" i="6" s="1"/>
  <c r="DJ17" i="6"/>
  <c r="DJ18" i="6"/>
  <c r="DJ20" i="6"/>
  <c r="DL20" i="6" s="1"/>
  <c r="DJ21" i="6"/>
  <c r="DJ22" i="6"/>
  <c r="DL22" i="6" s="1"/>
  <c r="DJ24" i="6"/>
  <c r="DJ25" i="6"/>
  <c r="DJ26" i="6"/>
  <c r="DL26" i="6" s="1"/>
  <c r="DJ27" i="6"/>
  <c r="DL27" i="6" s="1"/>
  <c r="DJ28" i="6"/>
  <c r="DJ29" i="6"/>
  <c r="DJ31" i="6"/>
  <c r="DJ32" i="6"/>
  <c r="DJ33" i="6"/>
  <c r="DL33" i="6" s="1"/>
  <c r="DJ34" i="6"/>
  <c r="DL34" i="6" s="1"/>
  <c r="DJ35" i="6"/>
  <c r="DJ38" i="6"/>
  <c r="DL38" i="6" s="1"/>
  <c r="DJ39" i="6"/>
  <c r="DJ40" i="6"/>
  <c r="DL40" i="6" s="1"/>
  <c r="DJ41" i="6"/>
  <c r="DL41" i="6" s="1"/>
  <c r="DJ42" i="6"/>
  <c r="DJ45" i="6"/>
  <c r="DJ46" i="6"/>
  <c r="DJ47" i="6"/>
  <c r="DL47" i="6" s="1"/>
  <c r="DJ48" i="6"/>
  <c r="DL48" i="6" s="1"/>
  <c r="DJ49" i="6"/>
  <c r="DJ10" i="6"/>
  <c r="DL10" i="6" s="1"/>
  <c r="ES49" i="6" l="1"/>
  <c r="ES41" i="6"/>
  <c r="ES33" i="6"/>
  <c r="ES23" i="6"/>
  <c r="ES13" i="6"/>
  <c r="ES32" i="6"/>
  <c r="ES39" i="6"/>
  <c r="ES46" i="6"/>
  <c r="ES38" i="6"/>
  <c r="ES29" i="6"/>
  <c r="EU20" i="6"/>
  <c r="ES20" i="6"/>
  <c r="EU17" i="6"/>
  <c r="ES17" i="6"/>
  <c r="ES48" i="6"/>
  <c r="ES30" i="6"/>
  <c r="ES45" i="6"/>
  <c r="DM45" i="6"/>
  <c r="ES37" i="6"/>
  <c r="ES27" i="6"/>
  <c r="EU19" i="6"/>
  <c r="ES19" i="6"/>
  <c r="ES31" i="6"/>
  <c r="ES12" i="6"/>
  <c r="ES47" i="6"/>
  <c r="ES44" i="6"/>
  <c r="ES36" i="6"/>
  <c r="ES26" i="6"/>
  <c r="EU18" i="6"/>
  <c r="ES18" i="6"/>
  <c r="ES40" i="6"/>
  <c r="EU21" i="6"/>
  <c r="ES21" i="6"/>
  <c r="ES10" i="6"/>
  <c r="ES43" i="6"/>
  <c r="ES35" i="6"/>
  <c r="ES25" i="6"/>
  <c r="ES16" i="6"/>
  <c r="ES11" i="6"/>
  <c r="ES50" i="6"/>
  <c r="ES42" i="6"/>
  <c r="ES34" i="6"/>
  <c r="ES24" i="6"/>
  <c r="ES15" i="6"/>
  <c r="EU22" i="6"/>
  <c r="ES22" i="6"/>
  <c r="EU14" i="5"/>
  <c r="CN28" i="6"/>
  <c r="DK28" i="6" s="1"/>
  <c r="ET45" i="6" l="1"/>
  <c r="ES28" i="6"/>
  <c r="DM10" i="6"/>
  <c r="DI10" i="6"/>
  <c r="ET10" i="6" l="1"/>
  <c r="DI33" i="6"/>
  <c r="DI34" i="6"/>
  <c r="DI35" i="6"/>
  <c r="DI38" i="6"/>
  <c r="DI39" i="6"/>
  <c r="DI40" i="6"/>
  <c r="DI41" i="6"/>
  <c r="DI42" i="6"/>
  <c r="DI46" i="6"/>
  <c r="DI47" i="6"/>
  <c r="DI48" i="6"/>
  <c r="DI49" i="6"/>
  <c r="DI32" i="6"/>
  <c r="DI15" i="6" l="1"/>
  <c r="CG10" i="6" l="1"/>
  <c r="G522" i="16" l="1"/>
  <c r="G510" i="16"/>
  <c r="H718" i="16"/>
  <c r="H694" i="16"/>
  <c r="J248" i="16"/>
  <c r="J238" i="16"/>
  <c r="J239" i="16"/>
  <c r="J240" i="16"/>
  <c r="J241" i="16"/>
  <c r="J242" i="16"/>
  <c r="J243" i="16"/>
  <c r="J244" i="16"/>
  <c r="J245" i="16"/>
  <c r="J246" i="16"/>
  <c r="J247" i="16"/>
  <c r="H753" i="16"/>
  <c r="H752" i="16"/>
  <c r="H751" i="16"/>
  <c r="H750" i="16"/>
  <c r="H749" i="16"/>
  <c r="H748" i="16"/>
  <c r="H747" i="16"/>
  <c r="H746" i="16"/>
  <c r="H745" i="16"/>
  <c r="H744" i="16"/>
  <c r="H743" i="16"/>
  <c r="F742" i="16"/>
  <c r="G742" i="16" s="1"/>
  <c r="H741" i="16"/>
  <c r="H740" i="16"/>
  <c r="H739" i="16"/>
  <c r="H738" i="16"/>
  <c r="H737" i="16"/>
  <c r="H736" i="16"/>
  <c r="H735" i="16"/>
  <c r="H734" i="16"/>
  <c r="H733" i="16"/>
  <c r="H732" i="16"/>
  <c r="H731" i="16"/>
  <c r="G730" i="16"/>
  <c r="H729" i="16"/>
  <c r="H728" i="16"/>
  <c r="H727" i="16"/>
  <c r="H726" i="16"/>
  <c r="H725" i="16"/>
  <c r="H724" i="16"/>
  <c r="H723" i="16"/>
  <c r="H722" i="16"/>
  <c r="H721" i="16"/>
  <c r="H720" i="16"/>
  <c r="H719" i="16"/>
  <c r="G718" i="16"/>
  <c r="H717" i="16"/>
  <c r="H716" i="16"/>
  <c r="H715" i="16"/>
  <c r="H714" i="16"/>
  <c r="H713" i="16"/>
  <c r="H712" i="16"/>
  <c r="H711" i="16"/>
  <c r="H710" i="16"/>
  <c r="H709" i="16"/>
  <c r="H708" i="16"/>
  <c r="H707" i="16"/>
  <c r="H706" i="16"/>
  <c r="H705" i="16"/>
  <c r="H704" i="16"/>
  <c r="H703" i="16"/>
  <c r="H702" i="16"/>
  <c r="H701" i="16"/>
  <c r="H700" i="16"/>
  <c r="H699" i="16"/>
  <c r="H698" i="16"/>
  <c r="H697" i="16"/>
  <c r="H696" i="16"/>
  <c r="H695" i="16"/>
  <c r="G533" i="16"/>
  <c r="G532" i="16"/>
  <c r="G531" i="16"/>
  <c r="G530" i="16"/>
  <c r="G529" i="16"/>
  <c r="G528" i="16"/>
  <c r="G527" i="16"/>
  <c r="G526" i="16"/>
  <c r="G525" i="16"/>
  <c r="G524" i="16"/>
  <c r="G523" i="16"/>
  <c r="G521" i="16"/>
  <c r="G520" i="16"/>
  <c r="G519" i="16"/>
  <c r="G518" i="16"/>
  <c r="G517" i="16"/>
  <c r="G516" i="16"/>
  <c r="G515" i="16"/>
  <c r="G514" i="16"/>
  <c r="G513" i="16"/>
  <c r="G512" i="16"/>
  <c r="G511" i="16"/>
  <c r="G509" i="16"/>
  <c r="G508" i="16"/>
  <c r="G507" i="16"/>
  <c r="G506" i="16"/>
  <c r="G505" i="16"/>
  <c r="G504" i="16"/>
  <c r="G503" i="16"/>
  <c r="G502" i="16"/>
  <c r="G501" i="16"/>
  <c r="G500" i="16"/>
  <c r="G499" i="16"/>
  <c r="G497" i="16"/>
  <c r="G496" i="16"/>
  <c r="G495" i="16"/>
  <c r="G494" i="16"/>
  <c r="G493" i="16"/>
  <c r="G492" i="16"/>
  <c r="G491" i="16"/>
  <c r="G490" i="16"/>
  <c r="G489" i="16"/>
  <c r="G488" i="16"/>
  <c r="G487" i="16"/>
  <c r="G486" i="16"/>
  <c r="G485" i="16"/>
  <c r="G484" i="16"/>
  <c r="G483" i="16"/>
  <c r="G482" i="16"/>
  <c r="G481" i="16"/>
  <c r="G480" i="16"/>
  <c r="G479" i="16"/>
  <c r="G478" i="16"/>
  <c r="G477" i="16"/>
  <c r="G476" i="16"/>
  <c r="G475" i="16"/>
  <c r="G552" i="16"/>
  <c r="G553" i="16"/>
  <c r="G554" i="16"/>
  <c r="G555" i="16"/>
  <c r="G556" i="16"/>
  <c r="G557" i="16"/>
  <c r="G558" i="16"/>
  <c r="G559" i="16"/>
  <c r="G560" i="16"/>
  <c r="G561" i="16"/>
  <c r="G562" i="16"/>
  <c r="G563" i="16"/>
  <c r="M296" i="16"/>
  <c r="J296" i="16"/>
  <c r="M295" i="16"/>
  <c r="J295" i="16"/>
  <c r="M294" i="16"/>
  <c r="J294" i="16"/>
  <c r="M293" i="16"/>
  <c r="J293" i="16"/>
  <c r="M292" i="16"/>
  <c r="J292" i="16"/>
  <c r="M291" i="16"/>
  <c r="J291" i="16"/>
  <c r="M290" i="16"/>
  <c r="J290" i="16"/>
  <c r="M289" i="16"/>
  <c r="J289" i="16"/>
  <c r="M288" i="16"/>
  <c r="J288" i="16"/>
  <c r="M287" i="16"/>
  <c r="J287" i="16"/>
  <c r="M286" i="16"/>
  <c r="J286" i="16"/>
  <c r="M285" i="16"/>
  <c r="J285" i="16"/>
  <c r="M284" i="16"/>
  <c r="J284" i="16"/>
  <c r="M283" i="16"/>
  <c r="J283" i="16"/>
  <c r="M282" i="16"/>
  <c r="J282" i="16"/>
  <c r="M281" i="16"/>
  <c r="J281" i="16"/>
  <c r="M280" i="16"/>
  <c r="J280" i="16"/>
  <c r="M279" i="16"/>
  <c r="J279" i="16"/>
  <c r="M278" i="16"/>
  <c r="J278" i="16"/>
  <c r="M277" i="16"/>
  <c r="J277" i="16"/>
  <c r="M276" i="16"/>
  <c r="J276" i="16"/>
  <c r="M275" i="16"/>
  <c r="J275" i="16"/>
  <c r="M274" i="16"/>
  <c r="J274" i="16"/>
  <c r="M273" i="16"/>
  <c r="J273" i="16"/>
  <c r="M272" i="16"/>
  <c r="J272" i="16"/>
  <c r="M271" i="16"/>
  <c r="J271" i="16"/>
  <c r="M270" i="16"/>
  <c r="J270" i="16"/>
  <c r="M269" i="16"/>
  <c r="J269" i="16"/>
  <c r="M268" i="16"/>
  <c r="J268" i="16"/>
  <c r="M267" i="16"/>
  <c r="J267" i="16"/>
  <c r="M266" i="16"/>
  <c r="J266" i="16"/>
  <c r="M265" i="16"/>
  <c r="J265" i="16"/>
  <c r="M264" i="16"/>
  <c r="J264" i="16"/>
  <c r="M263" i="16"/>
  <c r="J263" i="16"/>
  <c r="M262" i="16"/>
  <c r="J262" i="16"/>
  <c r="M261" i="16"/>
  <c r="J261" i="16"/>
  <c r="M260" i="16"/>
  <c r="J260" i="16"/>
  <c r="M259" i="16"/>
  <c r="J259" i="16"/>
  <c r="M258" i="16"/>
  <c r="J258" i="16"/>
  <c r="M257" i="16"/>
  <c r="J257" i="16"/>
  <c r="M256" i="16"/>
  <c r="J256" i="16"/>
  <c r="M255" i="16"/>
  <c r="J255" i="16"/>
  <c r="M254" i="16"/>
  <c r="J254" i="16"/>
  <c r="M253" i="16"/>
  <c r="J253" i="16"/>
  <c r="M252" i="16"/>
  <c r="J252" i="16"/>
  <c r="M251" i="16"/>
  <c r="J251" i="16"/>
  <c r="M250" i="16"/>
  <c r="J250" i="16"/>
  <c r="M249" i="16"/>
  <c r="J249" i="16"/>
  <c r="M248" i="16"/>
  <c r="M247" i="16"/>
  <c r="M246" i="16"/>
  <c r="M245" i="16"/>
  <c r="M244" i="16"/>
  <c r="M243" i="16"/>
  <c r="M242" i="16"/>
  <c r="M241" i="16"/>
  <c r="M240" i="16"/>
  <c r="M238" i="16"/>
  <c r="M237" i="16"/>
  <c r="J237" i="16"/>
  <c r="G498" i="16" l="1"/>
  <c r="G474" i="16"/>
  <c r="H742" i="16"/>
  <c r="H730" i="16"/>
  <c r="E522" i="16" l="1"/>
  <c r="DI11" i="6"/>
  <c r="DI12" i="6"/>
  <c r="DI13" i="6"/>
  <c r="DI14" i="6"/>
  <c r="DI17" i="6"/>
  <c r="DI18" i="6"/>
  <c r="E474" i="16" s="1"/>
  <c r="E475" i="16" s="1"/>
  <c r="E476" i="16" s="1"/>
  <c r="DI19" i="6"/>
  <c r="DI20" i="6"/>
  <c r="DI21" i="6"/>
  <c r="DI24" i="6"/>
  <c r="DI25" i="6"/>
  <c r="DI26" i="6"/>
  <c r="DI27" i="6"/>
  <c r="DI28" i="6"/>
  <c r="DI31" i="6"/>
  <c r="C48" i="16" l="1"/>
  <c r="D48" i="16" s="1"/>
  <c r="E498" i="16"/>
  <c r="E486" i="16"/>
  <c r="DM11" i="6"/>
  <c r="DM12" i="6"/>
  <c r="DM13" i="6"/>
  <c r="DM14" i="6"/>
  <c r="DM15" i="6"/>
  <c r="DM17" i="6"/>
  <c r="DM18" i="6"/>
  <c r="DM19" i="6"/>
  <c r="DM20" i="6"/>
  <c r="DM21" i="6"/>
  <c r="DM24" i="6"/>
  <c r="DM25" i="6"/>
  <c r="DM26" i="6"/>
  <c r="DM27" i="6"/>
  <c r="DM28" i="6"/>
  <c r="DM31" i="6"/>
  <c r="DM32" i="6"/>
  <c r="DM33" i="6"/>
  <c r="DM34" i="6"/>
  <c r="DM35" i="6"/>
  <c r="DM38" i="6"/>
  <c r="DM39" i="6"/>
  <c r="DM40" i="6"/>
  <c r="DM41" i="6"/>
  <c r="DM42" i="6"/>
  <c r="DM46" i="6"/>
  <c r="DM47" i="6"/>
  <c r="DM48" i="6"/>
  <c r="DM49" i="6"/>
  <c r="U23" i="7"/>
  <c r="ET35" i="6" l="1"/>
  <c r="ET47" i="6"/>
  <c r="ET24" i="6"/>
  <c r="ET14" i="6"/>
  <c r="ET38" i="6"/>
  <c r="ET21" i="6"/>
  <c r="EV21" i="6"/>
  <c r="ET49" i="6"/>
  <c r="ET16" i="6"/>
  <c r="ET25" i="6"/>
  <c r="ET34" i="6"/>
  <c r="EV20" i="6"/>
  <c r="ET20" i="6"/>
  <c r="ET26" i="6"/>
  <c r="ET48" i="6"/>
  <c r="ET15" i="6"/>
  <c r="ET46" i="6"/>
  <c r="ET13" i="6"/>
  <c r="ET42" i="6"/>
  <c r="ET32" i="6"/>
  <c r="ET41" i="6"/>
  <c r="ET31" i="6"/>
  <c r="EV19" i="6"/>
  <c r="ET19" i="6"/>
  <c r="ET11" i="6"/>
  <c r="ET33" i="6"/>
  <c r="ET12" i="6"/>
  <c r="ET40" i="6"/>
  <c r="ET28" i="6"/>
  <c r="ET18" i="6"/>
  <c r="EV18" i="6"/>
  <c r="ET39" i="6"/>
  <c r="ET27" i="6"/>
  <c r="EV17" i="6"/>
  <c r="ET17" i="6"/>
  <c r="DO14" i="5"/>
  <c r="EV14" i="5" s="1"/>
  <c r="DK14" i="5"/>
  <c r="CF17" i="6" l="1"/>
  <c r="CF18" i="6"/>
  <c r="CF19" i="6"/>
  <c r="CF20" i="6"/>
  <c r="CF21" i="6"/>
  <c r="CF22" i="6"/>
  <c r="CF24" i="6"/>
  <c r="CF25" i="6"/>
  <c r="CF26" i="6"/>
  <c r="CF27" i="6"/>
  <c r="CF31" i="6"/>
  <c r="CF32" i="6"/>
  <c r="CF33" i="6"/>
  <c r="CF34" i="6"/>
  <c r="CF38" i="6"/>
  <c r="CF40" i="6"/>
  <c r="CF41" i="6"/>
  <c r="CF45" i="6"/>
  <c r="CF47" i="6"/>
  <c r="CF48" i="6"/>
  <c r="CF11" i="6"/>
  <c r="CF12" i="6"/>
  <c r="CF13" i="6"/>
  <c r="CF14" i="6"/>
  <c r="CF10" i="6"/>
  <c r="CG17" i="6"/>
  <c r="CG18" i="6"/>
  <c r="CG19" i="6"/>
  <c r="CG20" i="6"/>
  <c r="CG21" i="6"/>
  <c r="CG22" i="6"/>
  <c r="CG24" i="6"/>
  <c r="CG25" i="6"/>
  <c r="CG26" i="6"/>
  <c r="CG27" i="6"/>
  <c r="CG28" i="6"/>
  <c r="CG31" i="6"/>
  <c r="CG32" i="6"/>
  <c r="CG33" i="6"/>
  <c r="CG34" i="6"/>
  <c r="CG35" i="6"/>
  <c r="CG38" i="6"/>
  <c r="CG39" i="6"/>
  <c r="CG40" i="6"/>
  <c r="CG41" i="6"/>
  <c r="CG45" i="6"/>
  <c r="CG46" i="6"/>
  <c r="CG48" i="6"/>
  <c r="CG12" i="6"/>
  <c r="CG13" i="6"/>
  <c r="CG14" i="6"/>
  <c r="CE10" i="6"/>
  <c r="EL23" i="6"/>
  <c r="EK23" i="6"/>
  <c r="EJ23" i="6"/>
  <c r="EI23" i="6"/>
  <c r="EH23" i="6"/>
  <c r="EG23" i="6"/>
  <c r="EF23" i="6"/>
  <c r="EE23" i="6"/>
  <c r="ED23" i="6"/>
  <c r="EC23" i="6"/>
  <c r="EB23" i="6"/>
  <c r="EA23" i="6"/>
  <c r="DZ23" i="6"/>
  <c r="DY23" i="6"/>
  <c r="DX23" i="6"/>
  <c r="DW23" i="6"/>
  <c r="DV23" i="6"/>
  <c r="DU23" i="6"/>
  <c r="DT23" i="6"/>
  <c r="DS23" i="6"/>
  <c r="DR23" i="6"/>
  <c r="DQ23" i="6"/>
  <c r="DP23" i="6"/>
  <c r="DO23" i="6"/>
  <c r="DN22" i="6"/>
  <c r="EQ21" i="6"/>
  <c r="EP21" i="6"/>
  <c r="EO21" i="6"/>
  <c r="EN21" i="6"/>
  <c r="EM21" i="6"/>
  <c r="EP20" i="6"/>
  <c r="EO20" i="6"/>
  <c r="EN20" i="6"/>
  <c r="EQ19" i="6"/>
  <c r="EP19" i="6"/>
  <c r="EO19" i="6"/>
  <c r="EN19" i="6"/>
  <c r="EM19" i="6"/>
  <c r="EQ18" i="6"/>
  <c r="EP18" i="6"/>
  <c r="EO18" i="6"/>
  <c r="EN18" i="6"/>
  <c r="EM18" i="6"/>
  <c r="EO17" i="6"/>
  <c r="EN17" i="6"/>
  <c r="EM17" i="6"/>
  <c r="EM22" i="6" s="1"/>
  <c r="EO22" i="6" l="1"/>
  <c r="EN23" i="6"/>
  <c r="EQ23" i="6"/>
  <c r="DI22" i="6"/>
  <c r="EQ17" i="6"/>
  <c r="EQ22" i="6" s="1"/>
  <c r="DM22" i="6"/>
  <c r="EN22" i="6"/>
  <c r="EP23" i="6"/>
  <c r="EO23" i="6"/>
  <c r="EM23" i="6"/>
  <c r="EU23" i="6"/>
  <c r="EP17" i="6"/>
  <c r="EP22" i="6" s="1"/>
  <c r="ET23" i="6" l="1"/>
  <c r="EV22" i="6"/>
  <c r="ET22" i="6"/>
  <c r="EV23" i="6"/>
  <c r="S21" i="7" l="1"/>
  <c r="S19" i="7"/>
  <c r="S17" i="7"/>
  <c r="DR14" i="5"/>
  <c r="F43" i="16" l="1"/>
  <c r="CH14" i="5" l="1"/>
  <c r="CD15" i="5" l="1"/>
  <c r="CI10" i="6" l="1"/>
  <c r="CG47" i="6" l="1"/>
  <c r="H41" i="16" l="1"/>
  <c r="H42" i="16"/>
  <c r="B16" i="5" l="1"/>
  <c r="F467" i="16" l="1"/>
  <c r="E467" i="16"/>
  <c r="F455" i="16"/>
  <c r="E455" i="16"/>
  <c r="E431" i="16"/>
  <c r="E419" i="16"/>
  <c r="G40" i="16" l="1"/>
  <c r="CE11" i="6" l="1"/>
  <c r="CH10" i="6" l="1"/>
  <c r="BX14" i="5" l="1"/>
  <c r="CG16" i="5" l="1"/>
  <c r="BV14" i="5" l="1"/>
  <c r="CI14" i="5" s="1"/>
  <c r="G37" i="16" l="1"/>
  <c r="E37" i="16" l="1"/>
  <c r="F37" i="16" s="1"/>
  <c r="F631" i="16" l="1"/>
  <c r="J223" i="16" l="1"/>
  <c r="M223" i="16"/>
  <c r="J224" i="16"/>
  <c r="M224" i="16"/>
  <c r="J225" i="16"/>
  <c r="M225" i="16"/>
  <c r="J226" i="16"/>
  <c r="M226" i="16"/>
  <c r="J227" i="16"/>
  <c r="M227" i="16"/>
  <c r="J228" i="16"/>
  <c r="M228" i="16"/>
  <c r="J229" i="16"/>
  <c r="M229" i="16"/>
  <c r="J230" i="16"/>
  <c r="M230" i="16"/>
  <c r="J231" i="16"/>
  <c r="M231" i="16"/>
  <c r="J232" i="16"/>
  <c r="M232" i="16"/>
  <c r="J233" i="16"/>
  <c r="M233" i="16"/>
  <c r="J211" i="16"/>
  <c r="M211" i="16"/>
  <c r="J212" i="16"/>
  <c r="M212" i="16"/>
  <c r="J213" i="16"/>
  <c r="M213" i="16"/>
  <c r="J214" i="16"/>
  <c r="M214" i="16"/>
  <c r="J215" i="16"/>
  <c r="M215" i="16"/>
  <c r="J216" i="16"/>
  <c r="M216" i="16"/>
  <c r="J217" i="16"/>
  <c r="M217" i="16"/>
  <c r="J218" i="16"/>
  <c r="M218" i="16"/>
  <c r="J219" i="16"/>
  <c r="M219" i="16"/>
  <c r="J220" i="16"/>
  <c r="M220" i="16"/>
  <c r="J221" i="16"/>
  <c r="M221" i="16"/>
  <c r="J199" i="16"/>
  <c r="M199" i="16"/>
  <c r="J200" i="16"/>
  <c r="M200" i="16"/>
  <c r="J201" i="16"/>
  <c r="M201" i="16"/>
  <c r="J202" i="16"/>
  <c r="M202" i="16"/>
  <c r="J203" i="16"/>
  <c r="M203" i="16"/>
  <c r="J204" i="16"/>
  <c r="M204" i="16"/>
  <c r="J205" i="16"/>
  <c r="M205" i="16"/>
  <c r="J206" i="16"/>
  <c r="M206" i="16"/>
  <c r="J207" i="16"/>
  <c r="M207" i="16"/>
  <c r="J208" i="16"/>
  <c r="M208" i="16"/>
  <c r="J209" i="16"/>
  <c r="M209" i="16"/>
  <c r="J187" i="16"/>
  <c r="M187" i="16"/>
  <c r="J188" i="16"/>
  <c r="M188" i="16"/>
  <c r="J189" i="16"/>
  <c r="M189" i="16"/>
  <c r="M190" i="16"/>
  <c r="J191" i="16"/>
  <c r="M191" i="16"/>
  <c r="J192" i="16"/>
  <c r="M192" i="16"/>
  <c r="J193" i="16"/>
  <c r="M193" i="16"/>
  <c r="J194" i="16"/>
  <c r="M194" i="16"/>
  <c r="J195" i="16"/>
  <c r="M195" i="16"/>
  <c r="J196" i="16"/>
  <c r="M196" i="16"/>
  <c r="J197" i="16"/>
  <c r="M197" i="16"/>
  <c r="J175" i="16"/>
  <c r="M175" i="16"/>
  <c r="J177" i="16"/>
  <c r="M177" i="16"/>
  <c r="J178" i="16"/>
  <c r="M178" i="16"/>
  <c r="J179" i="16"/>
  <c r="M179" i="16"/>
  <c r="J180" i="16"/>
  <c r="M180" i="16"/>
  <c r="J181" i="16"/>
  <c r="M181" i="16"/>
  <c r="J182" i="16"/>
  <c r="M182" i="16"/>
  <c r="J183" i="16"/>
  <c r="M183" i="16"/>
  <c r="J184" i="16"/>
  <c r="M184" i="16"/>
  <c r="J185" i="16"/>
  <c r="M185" i="16"/>
  <c r="CG49" i="6" l="1"/>
  <c r="CG42" i="6"/>
  <c r="CE14" i="6" l="1"/>
  <c r="CF42" i="6" l="1"/>
  <c r="CF28" i="6"/>
  <c r="CF39" i="6" l="1"/>
  <c r="CF46" i="6"/>
  <c r="CF35" i="6"/>
  <c r="CF49" i="6"/>
  <c r="CH12" i="6"/>
  <c r="CH13" i="6"/>
  <c r="CH14" i="6"/>
  <c r="CH24" i="6"/>
  <c r="CH25" i="6"/>
  <c r="CH26" i="6"/>
  <c r="CH27" i="6"/>
  <c r="CH28" i="6"/>
  <c r="CH31" i="6"/>
  <c r="CH33" i="6"/>
  <c r="CH34" i="6"/>
  <c r="CH38" i="6"/>
  <c r="CH40" i="6"/>
  <c r="CH41" i="6"/>
  <c r="CH42" i="6"/>
  <c r="CH45" i="6"/>
  <c r="CH47" i="6"/>
  <c r="CH48" i="6"/>
  <c r="CE12" i="6"/>
  <c r="CH35" i="6" l="1"/>
  <c r="CE46" i="6"/>
  <c r="CE39" i="6"/>
  <c r="CH39" i="6"/>
  <c r="CH32" i="6"/>
  <c r="CH49" i="6"/>
  <c r="CH46" i="6"/>
  <c r="BH14" i="5" l="1"/>
  <c r="CG14" i="5"/>
  <c r="CJ14" i="5" l="1"/>
  <c r="CE38" i="6"/>
  <c r="H632" i="16"/>
  <c r="H633" i="16"/>
  <c r="H634" i="16"/>
  <c r="H635" i="16"/>
  <c r="H636" i="16"/>
  <c r="H637" i="16"/>
  <c r="H638" i="16"/>
  <c r="H639" i="16"/>
  <c r="H640" i="16"/>
  <c r="H641" i="16"/>
  <c r="H642" i="16"/>
  <c r="H644" i="16"/>
  <c r="H645" i="16"/>
  <c r="H646" i="16"/>
  <c r="H647" i="16"/>
  <c r="H648" i="16"/>
  <c r="H649" i="16"/>
  <c r="H650" i="16"/>
  <c r="H651" i="16"/>
  <c r="H652" i="16"/>
  <c r="H653" i="16"/>
  <c r="H654" i="16"/>
  <c r="H656" i="16"/>
  <c r="H657" i="16"/>
  <c r="H658" i="16"/>
  <c r="H659" i="16"/>
  <c r="H660" i="16"/>
  <c r="H661" i="16"/>
  <c r="H662" i="16"/>
  <c r="H663" i="16"/>
  <c r="H664" i="16"/>
  <c r="H665" i="16"/>
  <c r="H666" i="16"/>
  <c r="H668" i="16"/>
  <c r="H669" i="16"/>
  <c r="H670" i="16"/>
  <c r="H671" i="16"/>
  <c r="H672" i="16"/>
  <c r="H673" i="16"/>
  <c r="H674" i="16"/>
  <c r="H675" i="16"/>
  <c r="H676" i="16"/>
  <c r="H677" i="16"/>
  <c r="H678" i="16"/>
  <c r="H680" i="16"/>
  <c r="H681" i="16"/>
  <c r="H682" i="16"/>
  <c r="H683" i="16"/>
  <c r="H684" i="16"/>
  <c r="H685" i="16"/>
  <c r="H686" i="16"/>
  <c r="H687" i="16"/>
  <c r="H688" i="16"/>
  <c r="H689" i="16"/>
  <c r="H690" i="16"/>
  <c r="G424" i="16"/>
  <c r="G425" i="16"/>
  <c r="G426" i="16"/>
  <c r="G427" i="16"/>
  <c r="G428" i="16"/>
  <c r="G429" i="16"/>
  <c r="G430" i="16"/>
  <c r="G431" i="16"/>
  <c r="G432" i="16"/>
  <c r="G433" i="16"/>
  <c r="G434" i="16"/>
  <c r="G436" i="16"/>
  <c r="G437" i="16"/>
  <c r="G438" i="16"/>
  <c r="G439" i="16"/>
  <c r="G440" i="16"/>
  <c r="G441" i="16"/>
  <c r="G442" i="16"/>
  <c r="G443" i="16"/>
  <c r="G444" i="16"/>
  <c r="G445" i="16"/>
  <c r="G446" i="16"/>
  <c r="G448" i="16"/>
  <c r="G449" i="16"/>
  <c r="G450" i="16"/>
  <c r="G451" i="16"/>
  <c r="G452" i="16"/>
  <c r="G453" i="16"/>
  <c r="G454" i="16"/>
  <c r="G455" i="16"/>
  <c r="G456" i="16"/>
  <c r="G457" i="16"/>
  <c r="G458" i="16"/>
  <c r="G460" i="16"/>
  <c r="G461" i="16"/>
  <c r="G462" i="16"/>
  <c r="G463" i="16"/>
  <c r="G464" i="16"/>
  <c r="G465" i="16"/>
  <c r="G466" i="16"/>
  <c r="G467" i="16"/>
  <c r="G468" i="16"/>
  <c r="G469" i="16"/>
  <c r="G470" i="16"/>
  <c r="G412" i="16"/>
  <c r="G413" i="16"/>
  <c r="G414" i="16"/>
  <c r="G415" i="16"/>
  <c r="G416" i="16"/>
  <c r="G417" i="16"/>
  <c r="G418" i="16"/>
  <c r="G419" i="16"/>
  <c r="G420" i="16"/>
  <c r="G421" i="16"/>
  <c r="G422" i="16"/>
  <c r="G631" i="16"/>
  <c r="N222" i="16"/>
  <c r="G459" i="16" s="1"/>
  <c r="N210" i="16"/>
  <c r="G447" i="16" s="1"/>
  <c r="G435" i="16"/>
  <c r="G423" i="16"/>
  <c r="H631" i="16"/>
  <c r="M174" i="16"/>
  <c r="M222" i="16"/>
  <c r="J222" i="16"/>
  <c r="M210" i="16"/>
  <c r="J210" i="16"/>
  <c r="M198" i="16"/>
  <c r="M186" i="16"/>
  <c r="H679" i="16" l="1"/>
  <c r="H655" i="16"/>
  <c r="G411" i="16"/>
  <c r="H667" i="16"/>
  <c r="H643" i="16"/>
  <c r="CI46" i="6" l="1"/>
  <c r="CI47" i="6"/>
  <c r="CI48" i="6"/>
  <c r="CI49" i="6"/>
  <c r="CI45" i="6"/>
  <c r="CI39" i="6"/>
  <c r="CI40" i="6"/>
  <c r="CI41" i="6"/>
  <c r="CI42" i="6"/>
  <c r="CI38" i="6"/>
  <c r="CI32" i="6"/>
  <c r="CI34" i="6"/>
  <c r="CI35" i="6"/>
  <c r="CI31" i="6"/>
  <c r="CI25" i="6"/>
  <c r="CI26" i="6"/>
  <c r="CI28" i="6"/>
  <c r="CI24" i="6"/>
  <c r="CI13" i="6"/>
  <c r="CI12" i="6"/>
  <c r="F443" i="16" l="1"/>
  <c r="F431" i="16"/>
  <c r="F462" i="16"/>
  <c r="F679" i="16"/>
  <c r="G679" i="16" s="1"/>
  <c r="F438" i="16"/>
  <c r="F655" i="16"/>
  <c r="G655" i="16" s="1"/>
  <c r="F667" i="16"/>
  <c r="G667" i="16" s="1"/>
  <c r="F450" i="16"/>
  <c r="F643" i="16"/>
  <c r="G643" i="16" s="1"/>
  <c r="J190" i="16"/>
  <c r="J174" i="16"/>
  <c r="CI14" i="6"/>
  <c r="CI27" i="6"/>
  <c r="CE25" i="6"/>
  <c r="E423" i="16" s="1"/>
  <c r="CE26" i="6"/>
  <c r="S18" i="7" l="1"/>
  <c r="F33" i="16" l="1"/>
  <c r="E33" i="16"/>
  <c r="S20" i="7"/>
  <c r="S14" i="7"/>
  <c r="S13" i="7"/>
  <c r="CG11" i="6"/>
  <c r="CE13" i="6" l="1"/>
  <c r="CE24" i="6"/>
  <c r="CE27" i="6"/>
  <c r="CE28" i="6"/>
  <c r="CE31" i="6"/>
  <c r="H198" i="16" s="1"/>
  <c r="J198" i="16" s="1"/>
  <c r="CE32" i="6"/>
  <c r="CE33" i="6"/>
  <c r="CE34" i="6"/>
  <c r="CE35" i="6"/>
  <c r="CE41" i="6"/>
  <c r="CE42" i="6"/>
  <c r="CE45" i="6"/>
  <c r="CE47" i="6"/>
  <c r="CE48" i="6"/>
  <c r="CE49" i="6"/>
  <c r="H186" i="16" l="1"/>
  <c r="J186" i="16" s="1"/>
  <c r="E435" i="16"/>
  <c r="G405" i="16"/>
  <c r="H623" i="16" s="1"/>
  <c r="G406" i="16"/>
  <c r="H624" i="16" s="1"/>
  <c r="G407" i="16"/>
  <c r="H625" i="16" s="1"/>
  <c r="G393" i="16"/>
  <c r="G394" i="16"/>
  <c r="H612" i="16" s="1"/>
  <c r="G381" i="16"/>
  <c r="H599" i="16" s="1"/>
  <c r="G382" i="16"/>
  <c r="H600" i="16" s="1"/>
  <c r="G383" i="16"/>
  <c r="H601" i="16" s="1"/>
  <c r="G369" i="16"/>
  <c r="H587" i="16" s="1"/>
  <c r="G370" i="16"/>
  <c r="H588" i="16" s="1"/>
  <c r="G358" i="16"/>
  <c r="H577" i="16" s="1"/>
  <c r="G357" i="16"/>
  <c r="H576" i="16" s="1"/>
  <c r="N157" i="16"/>
  <c r="G395" i="16" s="1"/>
  <c r="H613" i="16" s="1"/>
  <c r="N133" i="16"/>
  <c r="G371" i="16" s="1"/>
  <c r="H589" i="16" s="1"/>
  <c r="N121" i="16"/>
  <c r="G359" i="16" s="1"/>
  <c r="F419" i="16" l="1"/>
  <c r="Z50" i="6"/>
  <c r="AA46" i="6"/>
  <c r="AA45" i="6"/>
  <c r="Z36" i="6"/>
  <c r="AA29" i="6"/>
  <c r="Z29" i="6"/>
  <c r="AA15" i="6"/>
  <c r="AA50" i="6" l="1"/>
  <c r="BC11" i="6" l="1"/>
  <c r="BC12" i="6"/>
  <c r="BC13" i="6"/>
  <c r="BC14" i="6"/>
  <c r="BC24" i="6"/>
  <c r="BC26" i="6"/>
  <c r="BC27" i="6"/>
  <c r="BC28" i="6"/>
  <c r="BC31" i="6"/>
  <c r="BC32" i="6"/>
  <c r="BE32" i="6" s="1"/>
  <c r="G32" i="6" s="1"/>
  <c r="BC33" i="6"/>
  <c r="BE33" i="6" s="1"/>
  <c r="BC34" i="6"/>
  <c r="BE34" i="6" s="1"/>
  <c r="BC35" i="6"/>
  <c r="BC39" i="6"/>
  <c r="BC40" i="6"/>
  <c r="BC41" i="6"/>
  <c r="BE41" i="6" s="1"/>
  <c r="BC42" i="6"/>
  <c r="BC46" i="6"/>
  <c r="BC47" i="6"/>
  <c r="BC48" i="6"/>
  <c r="BC49" i="6"/>
  <c r="BB11" i="6"/>
  <c r="BB14" i="6"/>
  <c r="BB24" i="6"/>
  <c r="BB25" i="6"/>
  <c r="BB26" i="6"/>
  <c r="BB28" i="6"/>
  <c r="BB31" i="6"/>
  <c r="BB34" i="6"/>
  <c r="BB35" i="6"/>
  <c r="BB38" i="6"/>
  <c r="BB39" i="6"/>
  <c r="BB41" i="6"/>
  <c r="BB42" i="6"/>
  <c r="BB45" i="6"/>
  <c r="BB48" i="6"/>
  <c r="BB10" i="6"/>
  <c r="BD14" i="5"/>
  <c r="AO33" i="6"/>
  <c r="BB33" i="6" s="1"/>
  <c r="BA46" i="6"/>
  <c r="BB46" i="6"/>
  <c r="BA24" i="6"/>
  <c r="BD24" i="6" s="1"/>
  <c r="AW40" i="6"/>
  <c r="I155" i="16"/>
  <c r="J155" i="16" s="1"/>
  <c r="I131" i="16"/>
  <c r="J131" i="16" s="1"/>
  <c r="I143" i="16"/>
  <c r="J143" i="16" s="1"/>
  <c r="H27" i="16"/>
  <c r="H24" i="16"/>
  <c r="H25" i="16"/>
  <c r="H26" i="16"/>
  <c r="H28" i="16"/>
  <c r="H18" i="16"/>
  <c r="H19" i="16"/>
  <c r="H20" i="16"/>
  <c r="H21" i="16"/>
  <c r="H22" i="16"/>
  <c r="BE14" i="5"/>
  <c r="S10" i="7"/>
  <c r="BC14" i="5"/>
  <c r="BF14" i="5" s="1"/>
  <c r="I166" i="16"/>
  <c r="J166" i="16" s="1"/>
  <c r="I165" i="16"/>
  <c r="J165" i="16" s="1"/>
  <c r="I164" i="16"/>
  <c r="J164" i="16" s="1"/>
  <c r="I154" i="16"/>
  <c r="J154" i="16" s="1"/>
  <c r="I153" i="16"/>
  <c r="J153" i="16" s="1"/>
  <c r="I151" i="16"/>
  <c r="J151" i="16" s="1"/>
  <c r="I152" i="16"/>
  <c r="J152" i="16" s="1"/>
  <c r="I142" i="16"/>
  <c r="J142" i="16" s="1"/>
  <c r="I141" i="16"/>
  <c r="J141" i="16" s="1"/>
  <c r="I140" i="16"/>
  <c r="J140" i="16" s="1"/>
  <c r="I130" i="16"/>
  <c r="J130" i="16" s="1"/>
  <c r="I129" i="16"/>
  <c r="J129" i="16" s="1"/>
  <c r="I118" i="16"/>
  <c r="J118" i="16" s="1"/>
  <c r="I117" i="16"/>
  <c r="J117" i="16" s="1"/>
  <c r="I116" i="16"/>
  <c r="J116" i="16" s="1"/>
  <c r="G404" i="16"/>
  <c r="H622" i="16" s="1"/>
  <c r="H611" i="16"/>
  <c r="G356" i="16"/>
  <c r="H575" i="16" s="1"/>
  <c r="G392" i="16"/>
  <c r="H610" i="16" s="1"/>
  <c r="G380" i="16"/>
  <c r="H598" i="16" s="1"/>
  <c r="G368" i="16"/>
  <c r="H586" i="16" s="1"/>
  <c r="S16" i="7"/>
  <c r="S12" i="7"/>
  <c r="S11" i="7"/>
  <c r="G403" i="16"/>
  <c r="H621" i="16" s="1"/>
  <c r="G391" i="16"/>
  <c r="H609" i="16" s="1"/>
  <c r="G379" i="16"/>
  <c r="H597" i="16" s="1"/>
  <c r="G367" i="16"/>
  <c r="H585" i="16" s="1"/>
  <c r="G354" i="16"/>
  <c r="H573" i="16" s="1"/>
  <c r="G355" i="16"/>
  <c r="H574" i="16" s="1"/>
  <c r="BA38" i="6"/>
  <c r="BD38" i="6" s="1"/>
  <c r="AW12" i="6"/>
  <c r="H620" i="16"/>
  <c r="H608" i="16"/>
  <c r="G378" i="16"/>
  <c r="H596" i="16" s="1"/>
  <c r="G366" i="16"/>
  <c r="H584" i="16" s="1"/>
  <c r="J127" i="16"/>
  <c r="J128" i="16"/>
  <c r="J139" i="16"/>
  <c r="BA10" i="6"/>
  <c r="J158" i="16"/>
  <c r="J156" i="16"/>
  <c r="J157" i="16"/>
  <c r="J159" i="16"/>
  <c r="J160" i="16"/>
  <c r="J161" i="16"/>
  <c r="J162" i="16"/>
  <c r="J163" i="16"/>
  <c r="J146" i="16"/>
  <c r="J147" i="16"/>
  <c r="J148" i="16"/>
  <c r="J149" i="16"/>
  <c r="J150" i="16"/>
  <c r="BA35" i="6"/>
  <c r="BD35" i="6" s="1"/>
  <c r="BA25" i="6"/>
  <c r="BD25" i="6" s="1"/>
  <c r="AS47" i="6"/>
  <c r="BB47" i="6" s="1"/>
  <c r="BA26" i="6"/>
  <c r="BD26" i="6" s="1"/>
  <c r="AK32" i="6"/>
  <c r="AA14" i="5"/>
  <c r="Z14" i="5"/>
  <c r="Y14" i="5"/>
  <c r="AB14" i="5" s="1"/>
  <c r="BA31" i="6"/>
  <c r="BD31" i="6" s="1"/>
  <c r="BA34" i="6"/>
  <c r="BD34" i="6" s="1"/>
  <c r="BA39" i="6"/>
  <c r="BD39" i="6" s="1"/>
  <c r="BA41" i="6"/>
  <c r="BD41" i="6" s="1"/>
  <c r="BA45" i="6"/>
  <c r="BD45" i="6" s="1"/>
  <c r="BA48" i="6"/>
  <c r="BD48" i="6" s="1"/>
  <c r="AF10" i="6"/>
  <c r="G768" i="16"/>
  <c r="G767" i="16"/>
  <c r="G766" i="16"/>
  <c r="G765" i="16"/>
  <c r="G764" i="16"/>
  <c r="G763" i="16"/>
  <c r="G762" i="16"/>
  <c r="G761" i="16"/>
  <c r="G760" i="16"/>
  <c r="G759" i="16"/>
  <c r="G758" i="16"/>
  <c r="G757" i="16"/>
  <c r="M311" i="16"/>
  <c r="J311" i="16"/>
  <c r="M310" i="16"/>
  <c r="J310" i="16"/>
  <c r="M309" i="16"/>
  <c r="J309" i="16"/>
  <c r="M308" i="16"/>
  <c r="J308" i="16"/>
  <c r="M307" i="16"/>
  <c r="J307" i="16"/>
  <c r="M306" i="16"/>
  <c r="J306" i="16"/>
  <c r="M305" i="16"/>
  <c r="J305" i="16"/>
  <c r="M304" i="16"/>
  <c r="J304" i="16"/>
  <c r="M303" i="16"/>
  <c r="J303" i="16"/>
  <c r="M302" i="16"/>
  <c r="J302" i="16"/>
  <c r="M301" i="16"/>
  <c r="J301" i="16"/>
  <c r="M300" i="16"/>
  <c r="J300" i="16"/>
  <c r="M169" i="16"/>
  <c r="J169" i="16"/>
  <c r="M168" i="16"/>
  <c r="J168" i="16"/>
  <c r="M167" i="16"/>
  <c r="J167" i="16"/>
  <c r="M166" i="16"/>
  <c r="M165" i="16"/>
  <c r="M164" i="16"/>
  <c r="M163" i="16"/>
  <c r="M162" i="16"/>
  <c r="M161" i="16"/>
  <c r="M160" i="16"/>
  <c r="M159" i="16"/>
  <c r="M158" i="16"/>
  <c r="M157" i="16"/>
  <c r="M156" i="16"/>
  <c r="M155" i="16"/>
  <c r="M154" i="16"/>
  <c r="M153" i="16"/>
  <c r="M152" i="16"/>
  <c r="M151" i="16"/>
  <c r="M150" i="16"/>
  <c r="M149" i="16"/>
  <c r="M148" i="16"/>
  <c r="M147" i="16"/>
  <c r="M146" i="16"/>
  <c r="M145" i="16"/>
  <c r="J145" i="16"/>
  <c r="M144" i="16"/>
  <c r="J144" i="16"/>
  <c r="M143" i="16"/>
  <c r="M142" i="16"/>
  <c r="M141" i="16"/>
  <c r="M140" i="16"/>
  <c r="M139" i="16"/>
  <c r="M138" i="16"/>
  <c r="J138" i="16"/>
  <c r="M137" i="16"/>
  <c r="J137" i="16"/>
  <c r="M136" i="16"/>
  <c r="J136" i="16"/>
  <c r="M135" i="16"/>
  <c r="J135" i="16"/>
  <c r="M134" i="16"/>
  <c r="J134" i="16"/>
  <c r="M133" i="16"/>
  <c r="J133" i="16"/>
  <c r="M132" i="16"/>
  <c r="J132" i="16"/>
  <c r="M131" i="16"/>
  <c r="M130" i="16"/>
  <c r="M129" i="16"/>
  <c r="M128" i="16"/>
  <c r="M127" i="16"/>
  <c r="M126" i="16"/>
  <c r="J126" i="16"/>
  <c r="M125" i="16"/>
  <c r="J125" i="16"/>
  <c r="M124" i="16"/>
  <c r="J124" i="16"/>
  <c r="M123" i="16"/>
  <c r="J123" i="16"/>
  <c r="M122" i="16"/>
  <c r="J122" i="16"/>
  <c r="M121" i="16"/>
  <c r="J121" i="16"/>
  <c r="M120" i="16"/>
  <c r="J120" i="16"/>
  <c r="M119" i="16"/>
  <c r="J119" i="16"/>
  <c r="M118" i="16"/>
  <c r="M117" i="16"/>
  <c r="M116" i="16"/>
  <c r="M115" i="16"/>
  <c r="J115" i="16"/>
  <c r="M114" i="16"/>
  <c r="J114" i="16"/>
  <c r="M113" i="16"/>
  <c r="J113" i="16"/>
  <c r="M112" i="16"/>
  <c r="J112" i="16"/>
  <c r="M111" i="16"/>
  <c r="J111" i="16"/>
  <c r="M110" i="16"/>
  <c r="J110" i="16"/>
  <c r="M107" i="16"/>
  <c r="J107" i="16"/>
  <c r="M106" i="16"/>
  <c r="J106" i="16"/>
  <c r="M105" i="16"/>
  <c r="J105" i="16"/>
  <c r="M104" i="16"/>
  <c r="J104" i="16"/>
  <c r="M103" i="16"/>
  <c r="J103" i="16"/>
  <c r="M102" i="16"/>
  <c r="J102" i="16"/>
  <c r="M101" i="16"/>
  <c r="J101" i="16"/>
  <c r="M100" i="16"/>
  <c r="J100" i="16"/>
  <c r="M99" i="16"/>
  <c r="J99" i="16"/>
  <c r="M98" i="16"/>
  <c r="J98" i="16"/>
  <c r="M97" i="16"/>
  <c r="J97" i="16"/>
  <c r="M96" i="16"/>
  <c r="J96" i="16"/>
  <c r="M95" i="16"/>
  <c r="J95" i="16"/>
  <c r="M94" i="16"/>
  <c r="J94" i="16"/>
  <c r="M93" i="16"/>
  <c r="J93" i="16"/>
  <c r="M92" i="16"/>
  <c r="J92" i="16"/>
  <c r="M91" i="16"/>
  <c r="J91" i="16"/>
  <c r="M90" i="16"/>
  <c r="J90" i="16"/>
  <c r="M89" i="16"/>
  <c r="J89" i="16"/>
  <c r="M88" i="16"/>
  <c r="J88" i="16"/>
  <c r="M87" i="16"/>
  <c r="J87" i="16"/>
  <c r="M86" i="16"/>
  <c r="J86" i="16"/>
  <c r="M85" i="16"/>
  <c r="J85" i="16"/>
  <c r="M84" i="16"/>
  <c r="J84" i="16"/>
  <c r="M83" i="16"/>
  <c r="J83" i="16"/>
  <c r="M82" i="16"/>
  <c r="J82" i="16"/>
  <c r="M81" i="16"/>
  <c r="J81" i="16"/>
  <c r="M80" i="16"/>
  <c r="J80" i="16"/>
  <c r="M79" i="16"/>
  <c r="J79" i="16"/>
  <c r="M78" i="16"/>
  <c r="J78" i="16"/>
  <c r="H74" i="16"/>
  <c r="H73" i="16"/>
  <c r="H72" i="16"/>
  <c r="H71" i="16"/>
  <c r="H70" i="16"/>
  <c r="H69" i="16"/>
  <c r="H68" i="16"/>
  <c r="H67" i="16"/>
  <c r="H66" i="16"/>
  <c r="H65" i="16"/>
  <c r="H64" i="16"/>
  <c r="H63" i="16"/>
  <c r="H59" i="16"/>
  <c r="H58" i="16"/>
  <c r="H57" i="16"/>
  <c r="H56" i="16"/>
  <c r="H55" i="16"/>
  <c r="H54" i="16"/>
  <c r="H53" i="16"/>
  <c r="H52" i="16"/>
  <c r="H51" i="16"/>
  <c r="H50" i="16"/>
  <c r="H49" i="16"/>
  <c r="H48" i="16"/>
  <c r="H44" i="16"/>
  <c r="H40" i="16"/>
  <c r="H39" i="16"/>
  <c r="H38" i="16"/>
  <c r="H37" i="16"/>
  <c r="H36" i="16"/>
  <c r="H34" i="16"/>
  <c r="H33" i="16"/>
  <c r="H29" i="16"/>
  <c r="H23" i="16"/>
  <c r="H14" i="16"/>
  <c r="H13" i="16"/>
  <c r="H12" i="16"/>
  <c r="H11" i="16"/>
  <c r="H10" i="16"/>
  <c r="H9" i="16"/>
  <c r="T23" i="7"/>
  <c r="S22" i="7"/>
  <c r="S15" i="7"/>
  <c r="S9" i="7"/>
  <c r="EQ50" i="6"/>
  <c r="EO50" i="6"/>
  <c r="EQ49" i="6"/>
  <c r="EP49" i="6"/>
  <c r="EO49" i="6"/>
  <c r="EN49" i="6"/>
  <c r="EM49" i="6"/>
  <c r="EQ48" i="6"/>
  <c r="EP48" i="6"/>
  <c r="EO48" i="6"/>
  <c r="EN48" i="6"/>
  <c r="EM48" i="6"/>
  <c r="EQ47" i="6"/>
  <c r="EP47" i="6"/>
  <c r="EO47" i="6"/>
  <c r="EN47" i="6"/>
  <c r="EM47" i="6"/>
  <c r="EQ46" i="6"/>
  <c r="EP46" i="6"/>
  <c r="EO46" i="6"/>
  <c r="EN46" i="6"/>
  <c r="EM46" i="6"/>
  <c r="EQ45" i="6"/>
  <c r="EP45" i="6"/>
  <c r="EO45" i="6"/>
  <c r="EN45" i="6"/>
  <c r="EM45" i="6"/>
  <c r="EQ42" i="6"/>
  <c r="EP42" i="6"/>
  <c r="EO42" i="6"/>
  <c r="EN42" i="6"/>
  <c r="EM42" i="6"/>
  <c r="EP41" i="6"/>
  <c r="EO41" i="6"/>
  <c r="EN41" i="6"/>
  <c r="EQ40" i="6"/>
  <c r="EP40" i="6"/>
  <c r="EO40" i="6"/>
  <c r="EN40" i="6"/>
  <c r="EM40" i="6"/>
  <c r="EQ39" i="6"/>
  <c r="EP39" i="6"/>
  <c r="EO39" i="6"/>
  <c r="EN39" i="6"/>
  <c r="EM39" i="6"/>
  <c r="EO38" i="6"/>
  <c r="EQ38" i="6" s="1"/>
  <c r="EQ43" i="6" s="1"/>
  <c r="EN38" i="6"/>
  <c r="EM38" i="6"/>
  <c r="EM43" i="6" s="1"/>
  <c r="EQ36" i="6"/>
  <c r="EO36" i="6"/>
  <c r="EQ35" i="6"/>
  <c r="EP35" i="6"/>
  <c r="EO35" i="6"/>
  <c r="EN35" i="6"/>
  <c r="EM35" i="6"/>
  <c r="EP34" i="6"/>
  <c r="EM34" i="6"/>
  <c r="EQ33" i="6"/>
  <c r="EP33" i="6"/>
  <c r="EO33" i="6"/>
  <c r="EN33" i="6"/>
  <c r="EM33" i="6"/>
  <c r="EQ32" i="6"/>
  <c r="EP32" i="6"/>
  <c r="EO32" i="6"/>
  <c r="EN32" i="6"/>
  <c r="EM32" i="6"/>
  <c r="EQ31" i="6"/>
  <c r="EP31" i="6"/>
  <c r="EO31" i="6"/>
  <c r="EN31" i="6"/>
  <c r="EM31" i="6"/>
  <c r="EQ29" i="6"/>
  <c r="EO29" i="6"/>
  <c r="EQ28" i="6"/>
  <c r="EP28" i="6"/>
  <c r="EO28" i="6"/>
  <c r="EN28" i="6"/>
  <c r="EM28" i="6"/>
  <c r="EQ27" i="6"/>
  <c r="EP27" i="6"/>
  <c r="EO27" i="6"/>
  <c r="EN27" i="6"/>
  <c r="EM27" i="6"/>
  <c r="EQ26" i="6"/>
  <c r="EP26" i="6"/>
  <c r="EO26" i="6"/>
  <c r="EN26" i="6"/>
  <c r="EM26" i="6"/>
  <c r="EQ25" i="6"/>
  <c r="EP25" i="6"/>
  <c r="EO25" i="6"/>
  <c r="EN25" i="6"/>
  <c r="EM25" i="6"/>
  <c r="EQ24" i="6"/>
  <c r="EP24" i="6"/>
  <c r="EO24" i="6"/>
  <c r="EN24" i="6"/>
  <c r="EM24" i="6"/>
  <c r="EQ14" i="6"/>
  <c r="EP14" i="6"/>
  <c r="EO14" i="6"/>
  <c r="EN14" i="6"/>
  <c r="EM14" i="6"/>
  <c r="EP13" i="6"/>
  <c r="EO13" i="6"/>
  <c r="EN13" i="6"/>
  <c r="EQ12" i="6"/>
  <c r="EP12" i="6"/>
  <c r="EO12" i="6"/>
  <c r="EN12" i="6"/>
  <c r="EM12" i="6"/>
  <c r="EQ11" i="6"/>
  <c r="EP11" i="6"/>
  <c r="EO11" i="6"/>
  <c r="EN11" i="6"/>
  <c r="EM11" i="6"/>
  <c r="EO10" i="6"/>
  <c r="EQ10" i="6" s="1"/>
  <c r="EQ15" i="6" s="1"/>
  <c r="EN10" i="6"/>
  <c r="EM10" i="6"/>
  <c r="EM15" i="6" s="1"/>
  <c r="EL53" i="6"/>
  <c r="EK53" i="6"/>
  <c r="EJ53" i="6"/>
  <c r="EI53" i="6"/>
  <c r="EH53" i="6"/>
  <c r="EG53" i="6"/>
  <c r="EF53" i="6"/>
  <c r="EE53" i="6"/>
  <c r="ED53" i="6"/>
  <c r="EC53" i="6"/>
  <c r="EB53" i="6"/>
  <c r="EA53" i="6"/>
  <c r="DZ53" i="6"/>
  <c r="DY53" i="6"/>
  <c r="DX53" i="6"/>
  <c r="DW53" i="6"/>
  <c r="DV53" i="6"/>
  <c r="DU53" i="6"/>
  <c r="DT53" i="6"/>
  <c r="DS53" i="6"/>
  <c r="DR53" i="6"/>
  <c r="DQ53" i="6"/>
  <c r="DP53" i="6"/>
  <c r="DO53" i="6"/>
  <c r="EL52" i="6"/>
  <c r="EK52" i="6"/>
  <c r="EJ52" i="6"/>
  <c r="EI52" i="6"/>
  <c r="EH52" i="6"/>
  <c r="EG52" i="6"/>
  <c r="EF52" i="6"/>
  <c r="EE52" i="6"/>
  <c r="ED52" i="6"/>
  <c r="EC52" i="6"/>
  <c r="EB52" i="6"/>
  <c r="EA52" i="6"/>
  <c r="DZ52" i="6"/>
  <c r="DY52" i="6"/>
  <c r="DX52" i="6"/>
  <c r="DW52" i="6"/>
  <c r="DV52" i="6"/>
  <c r="DU52" i="6"/>
  <c r="DT52" i="6"/>
  <c r="DS52" i="6"/>
  <c r="DR52" i="6"/>
  <c r="DQ52" i="6"/>
  <c r="DP52" i="6"/>
  <c r="DO52" i="6"/>
  <c r="AI27" i="6"/>
  <c r="BB27" i="6" s="1"/>
  <c r="AI13" i="6"/>
  <c r="BA13" i="6" s="1"/>
  <c r="ER51" i="6"/>
  <c r="AY50" i="6"/>
  <c r="AX50" i="6"/>
  <c r="AW50" i="6"/>
  <c r="AV50" i="6"/>
  <c r="AU50" i="6"/>
  <c r="AT50" i="6"/>
  <c r="AS50" i="6"/>
  <c r="AR50" i="6"/>
  <c r="AQ50" i="6"/>
  <c r="AP50" i="6"/>
  <c r="AO50" i="6"/>
  <c r="AN50" i="6"/>
  <c r="AM50" i="6"/>
  <c r="AL50" i="6"/>
  <c r="AK50" i="6"/>
  <c r="AJ50" i="6"/>
  <c r="AI50" i="6"/>
  <c r="AH50" i="6"/>
  <c r="AG50" i="6"/>
  <c r="AF50" i="6"/>
  <c r="AE50" i="6"/>
  <c r="AD50" i="6"/>
  <c r="AC50" i="6"/>
  <c r="AB50" i="6"/>
  <c r="U50" i="6"/>
  <c r="AI49" i="6"/>
  <c r="V46" i="6"/>
  <c r="BC45" i="6"/>
  <c r="V45" i="6"/>
  <c r="EL44" i="6"/>
  <c r="EK44" i="6"/>
  <c r="EJ44" i="6"/>
  <c r="EI44" i="6"/>
  <c r="EH44" i="6"/>
  <c r="EG44" i="6"/>
  <c r="EF44" i="6"/>
  <c r="EE44" i="6"/>
  <c r="ED44" i="6"/>
  <c r="EC44" i="6"/>
  <c r="EB44" i="6"/>
  <c r="EA44" i="6"/>
  <c r="DZ44" i="6"/>
  <c r="DY44" i="6"/>
  <c r="DX44" i="6"/>
  <c r="DW44" i="6"/>
  <c r="DV44" i="6"/>
  <c r="DU44" i="6"/>
  <c r="DT44" i="6"/>
  <c r="DS44" i="6"/>
  <c r="DR44" i="6"/>
  <c r="DQ44" i="6"/>
  <c r="DP44" i="6"/>
  <c r="DO44" i="6"/>
  <c r="V43" i="6"/>
  <c r="U43" i="6"/>
  <c r="T43" i="6"/>
  <c r="R43" i="6"/>
  <c r="P43" i="6"/>
  <c r="N43" i="6"/>
  <c r="M43" i="6"/>
  <c r="L43" i="6"/>
  <c r="R39" i="6"/>
  <c r="O39" i="6"/>
  <c r="K39" i="6"/>
  <c r="AJ38" i="6"/>
  <c r="Q38" i="6"/>
  <c r="Q43" i="6" s="1"/>
  <c r="EL37" i="6"/>
  <c r="EK37" i="6"/>
  <c r="EJ37" i="6"/>
  <c r="EI37" i="6"/>
  <c r="EH37" i="6"/>
  <c r="EG37" i="6"/>
  <c r="EF37" i="6"/>
  <c r="EE37" i="6"/>
  <c r="ED37" i="6"/>
  <c r="EC37" i="6"/>
  <c r="EB37" i="6"/>
  <c r="EA37" i="6"/>
  <c r="DZ37" i="6"/>
  <c r="DY37" i="6"/>
  <c r="DX37" i="6"/>
  <c r="DW37" i="6"/>
  <c r="DV37" i="6"/>
  <c r="DU37" i="6"/>
  <c r="DT37" i="6"/>
  <c r="DS37" i="6"/>
  <c r="DR37" i="6"/>
  <c r="DQ37" i="6"/>
  <c r="DP37" i="6"/>
  <c r="DO37" i="6"/>
  <c r="V36" i="6"/>
  <c r="U36" i="6"/>
  <c r="T36" i="6"/>
  <c r="R36" i="6"/>
  <c r="Q36" i="6"/>
  <c r="P36" i="6"/>
  <c r="O36" i="6"/>
  <c r="N36" i="6"/>
  <c r="M36" i="6"/>
  <c r="L36" i="6"/>
  <c r="K36" i="6"/>
  <c r="H36" i="6"/>
  <c r="T32" i="6"/>
  <c r="O32" i="6"/>
  <c r="S31" i="6"/>
  <c r="S36" i="6" s="1"/>
  <c r="EL30" i="6"/>
  <c r="EK30" i="6"/>
  <c r="EJ30" i="6"/>
  <c r="EI30" i="6"/>
  <c r="EH30" i="6"/>
  <c r="EG30" i="6"/>
  <c r="EF30" i="6"/>
  <c r="EE30" i="6"/>
  <c r="ED30" i="6"/>
  <c r="EC30" i="6"/>
  <c r="EB30" i="6"/>
  <c r="EA30" i="6"/>
  <c r="DZ30" i="6"/>
  <c r="DY30" i="6"/>
  <c r="DX30" i="6"/>
  <c r="DW30" i="6"/>
  <c r="DV30" i="6"/>
  <c r="DU30" i="6"/>
  <c r="DT30" i="6"/>
  <c r="DS30" i="6"/>
  <c r="DR30" i="6"/>
  <c r="DQ30" i="6"/>
  <c r="DP30" i="6"/>
  <c r="DO30" i="6"/>
  <c r="DN29" i="6"/>
  <c r="CG29" i="6"/>
  <c r="AY29" i="6"/>
  <c r="AX29" i="6"/>
  <c r="AW29" i="6"/>
  <c r="AV29" i="6"/>
  <c r="AU29" i="6"/>
  <c r="AT29" i="6"/>
  <c r="AS29" i="6"/>
  <c r="AR29" i="6"/>
  <c r="AQ29" i="6"/>
  <c r="AP29" i="6"/>
  <c r="AO29" i="6"/>
  <c r="AN29" i="6"/>
  <c r="AM29" i="6"/>
  <c r="AK29" i="6"/>
  <c r="AJ29" i="6"/>
  <c r="AI29" i="6"/>
  <c r="AH29" i="6"/>
  <c r="AG29" i="6"/>
  <c r="AF29" i="6"/>
  <c r="AE29" i="6"/>
  <c r="AD29" i="6"/>
  <c r="AC29" i="6"/>
  <c r="AB29" i="6"/>
  <c r="V29" i="6"/>
  <c r="U29" i="6"/>
  <c r="T29" i="6"/>
  <c r="R29" i="6"/>
  <c r="Q29" i="6"/>
  <c r="P29" i="6"/>
  <c r="O29" i="6"/>
  <c r="N29" i="6"/>
  <c r="M29" i="6"/>
  <c r="L29" i="6"/>
  <c r="K29" i="6"/>
  <c r="H29" i="6"/>
  <c r="AD25" i="6"/>
  <c r="P25" i="6"/>
  <c r="AZ29" i="6"/>
  <c r="S24" i="6"/>
  <c r="S29" i="6" s="1"/>
  <c r="DN15" i="6"/>
  <c r="AY15" i="6"/>
  <c r="AX15" i="6"/>
  <c r="AW15" i="6"/>
  <c r="AV15" i="6"/>
  <c r="AU15" i="6"/>
  <c r="AT15" i="6"/>
  <c r="AS15" i="6"/>
  <c r="AR15" i="6"/>
  <c r="AQ15" i="6"/>
  <c r="AP15" i="6"/>
  <c r="AO15" i="6"/>
  <c r="AN15" i="6"/>
  <c r="AM15" i="6"/>
  <c r="AL15" i="6"/>
  <c r="AK15" i="6"/>
  <c r="AH15" i="6"/>
  <c r="AD15" i="6"/>
  <c r="AC15" i="6"/>
  <c r="AB15" i="6"/>
  <c r="V15" i="6"/>
  <c r="T15" i="6"/>
  <c r="P15" i="6"/>
  <c r="O15" i="6"/>
  <c r="N15" i="6"/>
  <c r="M15" i="6"/>
  <c r="L15" i="6"/>
  <c r="K15" i="6"/>
  <c r="H15" i="6"/>
  <c r="T11" i="6"/>
  <c r="R10" i="6"/>
  <c r="R15" i="6" s="1"/>
  <c r="Q10" i="6"/>
  <c r="S10" i="6" s="1"/>
  <c r="S15" i="6" s="1"/>
  <c r="AZ50" i="6"/>
  <c r="BA42" i="6"/>
  <c r="BD42" i="6" s="1"/>
  <c r="AE15" i="6"/>
  <c r="BA28" i="6"/>
  <c r="BD28" i="6" s="1"/>
  <c r="BA14" i="6"/>
  <c r="BA11" i="6"/>
  <c r="AG15" i="6"/>
  <c r="AI15" i="6"/>
  <c r="AJ15" i="6"/>
  <c r="AZ15" i="6"/>
  <c r="S14" i="5"/>
  <c r="T14" i="5" s="1"/>
  <c r="EU41" i="6" l="1"/>
  <c r="EU34" i="6"/>
  <c r="DI29" i="6"/>
  <c r="DM29" i="6"/>
  <c r="EP36" i="6"/>
  <c r="EP29" i="6"/>
  <c r="EM51" i="6"/>
  <c r="EP50" i="6"/>
  <c r="CG50" i="6"/>
  <c r="F40" i="16"/>
  <c r="CF15" i="6"/>
  <c r="CG15" i="6"/>
  <c r="CF29" i="6"/>
  <c r="CF50" i="6"/>
  <c r="EV41" i="6"/>
  <c r="EV34" i="6"/>
  <c r="E407" i="16"/>
  <c r="BD46" i="6"/>
  <c r="EN43" i="6"/>
  <c r="V50" i="6"/>
  <c r="EP38" i="6"/>
  <c r="EP43" i="6" s="1"/>
  <c r="CH29" i="6"/>
  <c r="CH50" i="6"/>
  <c r="CH15" i="6"/>
  <c r="EN30" i="6"/>
  <c r="EI54" i="6"/>
  <c r="S38" i="6"/>
  <c r="S43" i="6" s="1"/>
  <c r="EH54" i="6"/>
  <c r="F383" i="16"/>
  <c r="EV32" i="6"/>
  <c r="EN37" i="6"/>
  <c r="EA54" i="6"/>
  <c r="DP54" i="6"/>
  <c r="EQ52" i="6"/>
  <c r="DR54" i="6"/>
  <c r="DV54" i="6"/>
  <c r="EO53" i="6"/>
  <c r="EP44" i="6"/>
  <c r="EO44" i="6"/>
  <c r="DZ54" i="6"/>
  <c r="EO30" i="6"/>
  <c r="DX54" i="6"/>
  <c r="EO43" i="6"/>
  <c r="DO54" i="6"/>
  <c r="DS54" i="6"/>
  <c r="DW54" i="6"/>
  <c r="EE54" i="6"/>
  <c r="EN53" i="6"/>
  <c r="EQ30" i="6"/>
  <c r="EQ51" i="6"/>
  <c r="CE15" i="6"/>
  <c r="CE50" i="6"/>
  <c r="ED54" i="6"/>
  <c r="EL54" i="6"/>
  <c r="BA32" i="6"/>
  <c r="BD32" i="6" s="1"/>
  <c r="EU32" i="6" s="1"/>
  <c r="Q15" i="6"/>
  <c r="CE29" i="6"/>
  <c r="T39" i="6"/>
  <c r="EO52" i="6"/>
  <c r="EN15" i="6"/>
  <c r="EP30" i="6"/>
  <c r="BA33" i="6"/>
  <c r="BD33" i="6" s="1"/>
  <c r="DY54" i="6"/>
  <c r="AF15" i="6"/>
  <c r="BC15" i="6" s="1"/>
  <c r="DT54" i="6"/>
  <c r="EB54" i="6"/>
  <c r="EJ54" i="6"/>
  <c r="BA15" i="6"/>
  <c r="BD15" i="6" s="1"/>
  <c r="EQ44" i="6"/>
  <c r="EO51" i="6"/>
  <c r="EP51" i="6"/>
  <c r="EF54" i="6"/>
  <c r="BE49" i="6"/>
  <c r="BE39" i="6"/>
  <c r="BE28" i="6"/>
  <c r="EM37" i="6"/>
  <c r="BE48" i="6"/>
  <c r="BE35" i="6"/>
  <c r="G37" i="6" s="1"/>
  <c r="BE27" i="6"/>
  <c r="BE47" i="6"/>
  <c r="BE26" i="6"/>
  <c r="BD13" i="6"/>
  <c r="EN51" i="6"/>
  <c r="BD10" i="6"/>
  <c r="BE24" i="6"/>
  <c r="BD14" i="6"/>
  <c r="EM52" i="6"/>
  <c r="EN44" i="6"/>
  <c r="BE42" i="6"/>
  <c r="BE14" i="6"/>
  <c r="G14" i="6" s="1"/>
  <c r="EM44" i="6"/>
  <c r="DQ54" i="6"/>
  <c r="EG54" i="6"/>
  <c r="BB32" i="6"/>
  <c r="EO37" i="6"/>
  <c r="BE12" i="6"/>
  <c r="BD11" i="6"/>
  <c r="BC10" i="6"/>
  <c r="BE10" i="6" s="1"/>
  <c r="BE40" i="6"/>
  <c r="BE31" i="6"/>
  <c r="G31" i="6" s="1"/>
  <c r="BE11" i="6"/>
  <c r="G11" i="6" s="1"/>
  <c r="BA29" i="6"/>
  <c r="BD29" i="6" s="1"/>
  <c r="BB50" i="6"/>
  <c r="AC14" i="5"/>
  <c r="BC50" i="6"/>
  <c r="BE50" i="6" s="1"/>
  <c r="EO15" i="6"/>
  <c r="BB15" i="6"/>
  <c r="R25" i="6"/>
  <c r="EN52" i="6"/>
  <c r="EP53" i="6"/>
  <c r="EQ53" i="6"/>
  <c r="EM30" i="6"/>
  <c r="EM53" i="6"/>
  <c r="EP52" i="6"/>
  <c r="DU54" i="6"/>
  <c r="EC54" i="6"/>
  <c r="EK54" i="6"/>
  <c r="BA27" i="6"/>
  <c r="BD27" i="6" s="1"/>
  <c r="EM36" i="6"/>
  <c r="BA49" i="6"/>
  <c r="BD49" i="6" s="1"/>
  <c r="BC25" i="6"/>
  <c r="BE25" i="6" s="1"/>
  <c r="BB13" i="6"/>
  <c r="BC38" i="6"/>
  <c r="EN50" i="6"/>
  <c r="EQ37" i="6"/>
  <c r="BA47" i="6"/>
  <c r="BD47" i="6" s="1"/>
  <c r="BC29" i="6"/>
  <c r="BE13" i="6"/>
  <c r="G13" i="6" s="1"/>
  <c r="EP37" i="6"/>
  <c r="BE45" i="6"/>
  <c r="EM50" i="6"/>
  <c r="EP10" i="6"/>
  <c r="EP15" i="6" s="1"/>
  <c r="BB49" i="6"/>
  <c r="BB40" i="6"/>
  <c r="BA40" i="6"/>
  <c r="BD40" i="6" s="1"/>
  <c r="BA50" i="6"/>
  <c r="BD50" i="6" s="1"/>
  <c r="BA12" i="6"/>
  <c r="EM29" i="6"/>
  <c r="BB29" i="6"/>
  <c r="EN29" i="6"/>
  <c r="BB12" i="6"/>
  <c r="BG14" i="5"/>
  <c r="BE46" i="6"/>
  <c r="EU44" i="6" l="1"/>
  <c r="G52" i="6"/>
  <c r="G16" i="6"/>
  <c r="EU35" i="6"/>
  <c r="ET44" i="6"/>
  <c r="EU46" i="6"/>
  <c r="EU24" i="6"/>
  <c r="EU48" i="6"/>
  <c r="ET37" i="6"/>
  <c r="ET43" i="6"/>
  <c r="EU13" i="6"/>
  <c r="EU45" i="6"/>
  <c r="EU27" i="6"/>
  <c r="EU11" i="6"/>
  <c r="ET30" i="6"/>
  <c r="ET29" i="6"/>
  <c r="ES51" i="6"/>
  <c r="EU31" i="6"/>
  <c r="EU42" i="6"/>
  <c r="EU28" i="6"/>
  <c r="EU14" i="6"/>
  <c r="ET50" i="6"/>
  <c r="ET36" i="6"/>
  <c r="EU25" i="6"/>
  <c r="EU40" i="6"/>
  <c r="EU26" i="6"/>
  <c r="EU39" i="6"/>
  <c r="EU10" i="6"/>
  <c r="EV47" i="6"/>
  <c r="EU47" i="6"/>
  <c r="EU49" i="6"/>
  <c r="EW14" i="5"/>
  <c r="EX14" i="5"/>
  <c r="F566" i="16"/>
  <c r="G566" i="16" s="1"/>
  <c r="EV40" i="6"/>
  <c r="EV31" i="6"/>
  <c r="EV14" i="6"/>
  <c r="EV26" i="6"/>
  <c r="EV35" i="6"/>
  <c r="EV49" i="6"/>
  <c r="EV12" i="6"/>
  <c r="EV42" i="6"/>
  <c r="EV48" i="6"/>
  <c r="EV13" i="6"/>
  <c r="EV10" i="6"/>
  <c r="EV28" i="6"/>
  <c r="EV45" i="6"/>
  <c r="EV25" i="6"/>
  <c r="EV11" i="6"/>
  <c r="EV27" i="6"/>
  <c r="EV46" i="6"/>
  <c r="EV39" i="6"/>
  <c r="DK15" i="5"/>
  <c r="CI50" i="6"/>
  <c r="EU50" i="6" s="1"/>
  <c r="CI15" i="6"/>
  <c r="EU36" i="6"/>
  <c r="CI29" i="6"/>
  <c r="C33" i="16"/>
  <c r="D33" i="16" s="1"/>
  <c r="EO54" i="6"/>
  <c r="EV44" i="6"/>
  <c r="F578" i="16"/>
  <c r="G578" i="16" s="1"/>
  <c r="EV24" i="6"/>
  <c r="EV37" i="6"/>
  <c r="EQ54" i="6"/>
  <c r="EU37" i="6"/>
  <c r="EN54" i="6"/>
  <c r="EM54" i="6"/>
  <c r="EP54" i="6"/>
  <c r="EU51" i="6"/>
  <c r="BE15" i="6"/>
  <c r="G15" i="6" s="1"/>
  <c r="F590" i="16"/>
  <c r="G590" i="16" s="1"/>
  <c r="T25" i="6"/>
  <c r="BD12" i="6"/>
  <c r="EU12" i="6" s="1"/>
  <c r="F614" i="16"/>
  <c r="G614" i="16" s="1"/>
  <c r="BE38" i="6"/>
  <c r="G54" i="6" l="1"/>
  <c r="EU29" i="6"/>
  <c r="ET51" i="6"/>
  <c r="EV29" i="6"/>
  <c r="EU15" i="6"/>
  <c r="EV15" i="6"/>
  <c r="EV36" i="6"/>
  <c r="EU38" i="6"/>
  <c r="EU16" i="6"/>
  <c r="EV50" i="6"/>
  <c r="F41" i="16"/>
  <c r="EV51" i="6"/>
  <c r="EV38" i="6"/>
  <c r="EV16" i="6"/>
  <c r="F602" i="16"/>
  <c r="G602" i="16" s="1"/>
  <c r="EU30" i="6" l="1"/>
  <c r="EU43" i="6"/>
  <c r="EV43" i="6"/>
  <c r="EV30" i="6"/>
  <c r="CI33" i="6" l="1"/>
  <c r="EU33" i="6" l="1"/>
  <c r="EV33" i="6"/>
  <c r="G43" i="16"/>
  <c r="H43"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00000000-0006-0000-00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6" authorId="0" shapeId="0" xr:uid="{00000000-0006-0000-00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000-000003000000}">
      <text>
        <r>
          <rPr>
            <b/>
            <sz val="9"/>
            <color indexed="81"/>
            <rFont val="Tahoma"/>
            <family val="2"/>
          </rPr>
          <t>YULIED.PENARANDA:</t>
        </r>
        <r>
          <rPr>
            <sz val="9"/>
            <color indexed="81"/>
            <rFont val="Tahoma"/>
            <family val="2"/>
          </rPr>
          <t xml:space="preserve">
Las metas plan de desarrollo están agrupadas en temáticas afines, bajo la estructura de Propósito Plan de Desarrollo. Relacionar número y nombre del propósito asociado </t>
        </r>
      </text>
    </comment>
    <comment ref="A8" authorId="0" shapeId="0" xr:uid="{00000000-0006-0000-0000-000004000000}">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Relacionar número y nombre del programa asociado </t>
        </r>
      </text>
    </comment>
    <comment ref="EY10" authorId="0" shapeId="0" xr:uid="{611CFB20-E01C-4B4B-9DF9-CA04A4533436}">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3.000 incluidos espacios.
</t>
        </r>
      </text>
    </comment>
    <comment ref="EZ10" authorId="0" shapeId="0" xr:uid="{7AA9B4CA-AB16-4DC5-AD59-A0D3D60BE2DC}">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A10" authorId="0" shapeId="0" xr:uid="{C4E6171D-366A-45C9-BCE8-4ED1E9865699}">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FB10" authorId="0" shapeId="0" xr:uid="{CCC6586D-4E48-478C-9EFF-590637BB9ABF}">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C10" authorId="0" shapeId="0" xr:uid="{37C59FD7-AFB0-4C64-8846-8911AAC96354}">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A11" authorId="0" shapeId="0" xr:uid="{A1ECF422-F251-4CF1-869D-988E8508A095}">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J11" authorId="0" shapeId="0" xr:uid="{AE53E9FD-80B7-4AF9-9BA8-614BB49EE67A}">
      <text>
        <r>
          <rPr>
            <b/>
            <sz val="9"/>
            <color indexed="81"/>
            <rFont val="Tahoma"/>
            <family val="2"/>
          </rPr>
          <t>YULIED.PENARANDA:</t>
        </r>
        <r>
          <rPr>
            <sz val="9"/>
            <color indexed="81"/>
            <rFont val="Tahoma"/>
            <family val="2"/>
          </rPr>
          <t xml:space="preserve">
Año 1</t>
        </r>
      </text>
    </comment>
    <comment ref="BH11" authorId="0" shapeId="0" xr:uid="{8F8AE572-1115-4520-85A3-3044D48CF98A}">
      <text>
        <r>
          <rPr>
            <b/>
            <sz val="9"/>
            <color indexed="81"/>
            <rFont val="Tahoma"/>
            <family val="2"/>
          </rPr>
          <t>YULIED.PENARANDA:</t>
        </r>
        <r>
          <rPr>
            <sz val="9"/>
            <color indexed="81"/>
            <rFont val="Tahoma"/>
            <family val="2"/>
          </rPr>
          <t xml:space="preserve">
Año 3</t>
        </r>
      </text>
    </comment>
    <comment ref="CL11" authorId="0" shapeId="0" xr:uid="{C66B32BB-0C18-4076-B6BB-3B8410B7FEA4}">
      <text>
        <r>
          <rPr>
            <b/>
            <sz val="9"/>
            <color indexed="81"/>
            <rFont val="Tahoma"/>
            <family val="2"/>
          </rPr>
          <t>YULIED.PENARANDA:</t>
        </r>
        <r>
          <rPr>
            <sz val="9"/>
            <color indexed="81"/>
            <rFont val="Tahoma"/>
            <family val="2"/>
          </rPr>
          <t xml:space="preserve">
Año 4</t>
        </r>
      </text>
    </comment>
    <comment ref="DP11" authorId="0" shapeId="0" xr:uid="{046DFAA8-60E6-4646-9CC7-E1E26B1FD5C2}">
      <text>
        <r>
          <rPr>
            <b/>
            <sz val="9"/>
            <color indexed="81"/>
            <rFont val="Tahoma"/>
            <family val="2"/>
          </rPr>
          <t>YULIED.PENARANDA:</t>
        </r>
        <r>
          <rPr>
            <sz val="9"/>
            <color indexed="81"/>
            <rFont val="Tahoma"/>
            <family val="2"/>
          </rPr>
          <t xml:space="preserve">
Año 5</t>
        </r>
      </text>
    </comment>
    <comment ref="A12" authorId="0" shapeId="0" xr:uid="{2BAA04B7-8E05-4632-B71E-6BBF139B0F96}">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99169559-C08C-459E-ABCF-602F33280CD7}">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C15DC94F-1333-4091-829C-839CCB9DC1E8}">
      <text>
        <r>
          <rPr>
            <b/>
            <sz val="9"/>
            <color indexed="81"/>
            <rFont val="Tahoma"/>
            <family val="2"/>
          </rPr>
          <t>YULIED.PENARANDA:</t>
        </r>
        <r>
          <rPr>
            <sz val="9"/>
            <color indexed="81"/>
            <rFont val="Tahoma"/>
            <family val="2"/>
          </rPr>
          <t xml:space="preserve">
Número de Meta Plan de Desarrollo.</t>
        </r>
      </text>
    </comment>
    <comment ref="D12" authorId="0" shapeId="0" xr:uid="{1CA174E2-8368-4114-A085-02B8C49A7E40}">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4001F747-A778-4D25-ADD1-82D8F191352D}">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3A2A0D83-6A6F-4085-A770-02E313AA792F}">
      <text>
        <r>
          <rPr>
            <b/>
            <sz val="9"/>
            <color indexed="81"/>
            <rFont val="Tahoma"/>
            <family val="2"/>
          </rPr>
          <t>YULIED.PENARANDA:</t>
        </r>
        <r>
          <rPr>
            <sz val="9"/>
            <color indexed="81"/>
            <rFont val="Tahoma"/>
            <family val="2"/>
          </rPr>
          <t xml:space="preserve">
Nombre completo del indicador. Expresión verbal, precisa y concreta del patrón de evaluación.</t>
        </r>
      </text>
    </comment>
    <comment ref="G12" authorId="0" shapeId="0" xr:uid="{4A011970-48FC-4143-839F-A32A2E9C37D3}">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2E870502-53A2-454F-B86A-649459BD919A}">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I12" authorId="0" shapeId="0" xr:uid="{91206414-93D5-4366-B35F-4506F415792C}">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08FBE049-43A3-427C-BA35-A5DE0ED461A8}">
      <text>
        <r>
          <rPr>
            <b/>
            <sz val="9"/>
            <color indexed="81"/>
            <rFont val="Tahoma"/>
            <family val="2"/>
          </rPr>
          <t>YULIED.PENARANDA:</t>
        </r>
        <r>
          <rPr>
            <sz val="9"/>
            <color indexed="81"/>
            <rFont val="Tahoma"/>
            <family val="2"/>
          </rPr>
          <t xml:space="preserve">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1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100-000002000000}">
      <text>
        <r>
          <rPr>
            <b/>
            <sz val="9"/>
            <color indexed="81"/>
            <rFont val="Tahoma"/>
            <family val="2"/>
          </rPr>
          <t>YULIED.PENARANDA:</t>
        </r>
        <r>
          <rPr>
            <sz val="9"/>
            <color indexed="81"/>
            <rFont val="Tahoma"/>
            <family val="2"/>
          </rPr>
          <t xml:space="preserve">
Describir el número y nombre completo del proyecto de inversión. </t>
        </r>
      </text>
    </comment>
    <comment ref="ES7" authorId="0" shapeId="0" xr:uid="{B38AADCB-52B0-44EE-AC6F-7E68A0C256E7}">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T7" authorId="0" shapeId="0" xr:uid="{830142E4-9F1E-4CAB-B61A-BF6D742C7091}">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U7" authorId="0" shapeId="0" xr:uid="{E41D376F-7859-47CC-A512-7AD1398E8768}">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V7" authorId="0" shapeId="0" xr:uid="{4179C1CF-80DA-48BC-AE4D-C6FABF3588DD}">
      <text>
        <r>
          <rPr>
            <b/>
            <sz val="9"/>
            <color indexed="81"/>
            <rFont val="Tahoma"/>
            <family val="2"/>
          </rPr>
          <t>YULIED.PENARANDA:</t>
        </r>
        <r>
          <rPr>
            <sz val="9"/>
            <color indexed="81"/>
            <rFont val="Tahoma"/>
            <family val="2"/>
          </rPr>
          <t xml:space="preserve">
 Este campo se conoce el porcentaje de avance de forma acumulada al plan de desarrollo, de acuerdo con la tipología del indicador.</t>
        </r>
      </text>
    </comment>
    <comment ref="EW7" authorId="0" shapeId="0" xr:uid="{808D25DE-E144-45F7-98C3-DCD5787984E5}">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X7" authorId="0" shapeId="0" xr:uid="{19AB3CBE-612F-4365-AE50-781F3013A0F9}">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Y7" authorId="0" shapeId="0" xr:uid="{BC4CFBF1-3051-42EE-8E2C-9125C55989B2}">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EZ7" authorId="0" shapeId="0" xr:uid="{687746B6-4B97-4519-9833-94571A900EE3}">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F43E70CA-67E6-44DF-AAF7-9FD0BCF2BAF5}">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H8" authorId="0" shapeId="0" xr:uid="{B78FC445-35F3-465E-B808-1584D34212B9}">
      <text>
        <r>
          <rPr>
            <b/>
            <sz val="9"/>
            <color indexed="81"/>
            <rFont val="Tahoma"/>
            <family val="2"/>
          </rPr>
          <t>YULIED.PENARANDA:</t>
        </r>
        <r>
          <rPr>
            <sz val="9"/>
            <color indexed="81"/>
            <rFont val="Tahoma"/>
            <family val="2"/>
          </rPr>
          <t xml:space="preserve">
Año 1</t>
        </r>
      </text>
    </comment>
    <comment ref="BF8" authorId="0" shapeId="0" xr:uid="{F51A861B-E544-4561-A99B-646F8B555F5F}">
      <text>
        <r>
          <rPr>
            <b/>
            <sz val="9"/>
            <color indexed="81"/>
            <rFont val="Tahoma"/>
            <family val="2"/>
          </rPr>
          <t>YULIED.PENARANDA:</t>
        </r>
        <r>
          <rPr>
            <sz val="9"/>
            <color indexed="81"/>
            <rFont val="Tahoma"/>
            <family val="2"/>
          </rPr>
          <t xml:space="preserve">
Año 3</t>
        </r>
      </text>
    </comment>
    <comment ref="CJ8" authorId="0" shapeId="0" xr:uid="{F50C21FD-1082-4708-AE91-E58462127ED0}">
      <text>
        <r>
          <rPr>
            <b/>
            <sz val="9"/>
            <color indexed="81"/>
            <rFont val="Tahoma"/>
            <family val="2"/>
          </rPr>
          <t>YULIED.PENARANDA:</t>
        </r>
        <r>
          <rPr>
            <sz val="9"/>
            <color indexed="81"/>
            <rFont val="Tahoma"/>
            <family val="2"/>
          </rPr>
          <t xml:space="preserve">
Año 4
</t>
        </r>
      </text>
    </comment>
    <comment ref="DN8" authorId="0" shapeId="0" xr:uid="{3A395A47-AB5C-4BE9-A668-F546CE221F3A}">
      <text>
        <r>
          <rPr>
            <b/>
            <sz val="9"/>
            <color indexed="81"/>
            <rFont val="Tahoma"/>
            <family val="2"/>
          </rPr>
          <t>YULIED.PENARANDA:</t>
        </r>
        <r>
          <rPr>
            <sz val="9"/>
            <color indexed="81"/>
            <rFont val="Tahoma"/>
            <family val="2"/>
          </rPr>
          <t xml:space="preserve">
Año 5</t>
        </r>
      </text>
    </comment>
    <comment ref="A9" authorId="0" shapeId="0" xr:uid="{41481E08-9ABC-4B83-A65A-621BA4E8E396}">
      <text>
        <r>
          <rPr>
            <b/>
            <sz val="9"/>
            <color indexed="81"/>
            <rFont val="Tahoma"/>
            <family val="2"/>
          </rPr>
          <t>YULIED.PENARANDA:</t>
        </r>
        <r>
          <rPr>
            <sz val="9"/>
            <color indexed="81"/>
            <rFont val="Tahoma"/>
            <family val="2"/>
          </rPr>
          <t xml:space="preserve">
Nombre completo de las líneas de acción, quien nos dan una visión general de los grandes temas del proyecto y forman parte integral del mismo, de acuerdo con la ficha EBI</t>
        </r>
      </text>
    </comment>
    <comment ref="B9" authorId="0" shapeId="0" xr:uid="{2C2BFF27-C330-4E43-93E9-9F546AC4075C}">
      <text>
        <r>
          <rPr>
            <b/>
            <sz val="9"/>
            <color indexed="81"/>
            <rFont val="Tahoma"/>
            <family val="2"/>
          </rPr>
          <t>YULIED.PENARANDA:</t>
        </r>
        <r>
          <rPr>
            <sz val="9"/>
            <color indexed="81"/>
            <rFont val="Tahoma"/>
            <family val="2"/>
          </rPr>
          <t xml:space="preserve">
Número de la meta proyecto de inversión, según la asignación dada en  SEGPLAN</t>
        </r>
      </text>
    </comment>
    <comment ref="C9" authorId="0" shapeId="0" xr:uid="{4564326B-1536-4701-80C8-6CBFDA9A5F56}">
      <text>
        <r>
          <rPr>
            <b/>
            <sz val="9"/>
            <color indexed="81"/>
            <rFont val="Tahoma"/>
            <family val="2"/>
          </rPr>
          <t>YULIED.PENARANDA:</t>
        </r>
        <r>
          <rPr>
            <sz val="9"/>
            <color indexed="81"/>
            <rFont val="Tahoma"/>
            <family val="2"/>
          </rPr>
          <t xml:space="preserve">
Nombre completo de la meta proyecto de inversión, igual como quedo en SEGPLAN</t>
        </r>
      </text>
    </comment>
    <comment ref="D9" authorId="0" shapeId="0" xr:uid="{DE92F334-E894-4E77-B547-59BC66E349A4}">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E9" authorId="0" shapeId="0" xr:uid="{CF79E45A-4331-4074-A5FB-E1375A538188}">
      <text>
        <r>
          <rPr>
            <b/>
            <sz val="9"/>
            <color indexed="81"/>
            <rFont val="Tahoma"/>
            <family val="2"/>
          </rPr>
          <t>YULIED.PENARANDA:</t>
        </r>
        <r>
          <rPr>
            <sz val="9"/>
            <color indexed="81"/>
            <rFont val="Tahoma"/>
            <family val="2"/>
          </rPr>
          <t xml:space="preserve">
Número de la meta Plan de Desarrollo, a la cual se encuentra asociada la meta de inversión.</t>
        </r>
      </text>
    </comment>
    <comment ref="F9" authorId="0" shapeId="0" xr:uid="{ED24016D-5FB6-44B4-8F96-9BB7C97E0C47}">
      <text>
        <r>
          <rPr>
            <b/>
            <sz val="9"/>
            <color indexed="81"/>
            <rFont val="Tahoma"/>
            <family val="2"/>
          </rPr>
          <t>YULIED.PENARANDA:</t>
        </r>
        <r>
          <rPr>
            <sz val="9"/>
            <color indexed="81"/>
            <rFont val="Tahoma"/>
            <family val="2"/>
          </rPr>
          <t xml:space="preserve">
Se desagrega los siguientes variables.
Magnitud física y presupuestal de la vigencia, así como la magnitud física y presupuestal de las reservas y el total de cada una de ellas.</t>
        </r>
      </text>
    </comment>
    <comment ref="G9" authorId="0" shapeId="0" xr:uid="{3A4F58C9-8276-4B89-83C9-251A584C0069}">
      <text>
        <r>
          <rPr>
            <b/>
            <sz val="9"/>
            <color indexed="81"/>
            <rFont val="Tahoma"/>
            <family val="2"/>
          </rPr>
          <t>YULIED.PENARANDA:</t>
        </r>
        <r>
          <rPr>
            <sz val="9"/>
            <color indexed="81"/>
            <rFont val="Tahoma"/>
            <family val="2"/>
          </rPr>
          <t xml:space="preserve">
Magnitud física y presupuestal para la totalidad del plan de desarrollo.</t>
        </r>
      </text>
    </comment>
    <comment ref="H9" authorId="0" shapeId="0" xr:uid="{50F21687-4113-4BCE-8621-06B6CA064466}">
      <text>
        <r>
          <rPr>
            <b/>
            <sz val="9"/>
            <color indexed="81"/>
            <rFont val="Tahoma"/>
            <family val="2"/>
          </rPr>
          <t>YULIED.PENARANDA:</t>
        </r>
        <r>
          <rPr>
            <sz val="9"/>
            <color indexed="81"/>
            <rFont val="Tahoma"/>
            <family val="2"/>
          </rPr>
          <t xml:space="preserve">
Magnitud física y presupuestal  programada para el inicio del plan de desarrollo.</t>
        </r>
      </text>
    </comment>
    <comment ref="F10" authorId="0" shapeId="0" xr:uid="{00000000-0006-0000-0100-000018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1" authorId="0" shapeId="0" xr:uid="{00000000-0006-0000-0100-000019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12" authorId="0" shapeId="0" xr:uid="{00000000-0006-0000-0100-00001A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13" authorId="0" shapeId="0" xr:uid="{00000000-0006-0000-0100-00001B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14" authorId="0" shapeId="0" xr:uid="{00000000-0006-0000-0100-00001C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15" authorId="0" shapeId="0" xr:uid="{00000000-0006-0000-0100-00001D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16" authorId="0" shapeId="0" xr:uid="{00000000-0006-0000-0100-00001E000000}">
      <text>
        <r>
          <rPr>
            <b/>
            <sz val="9"/>
            <color indexed="81"/>
            <rFont val="Tahoma"/>
            <family val="2"/>
          </rPr>
          <t>YULIED.PENARANDA:</t>
        </r>
        <r>
          <rPr>
            <sz val="9"/>
            <color indexed="81"/>
            <rFont val="Tahoma"/>
            <family val="2"/>
          </rPr>
          <t xml:space="preserve">
Se suma los recursos presupuestales (vigencia + reservas)</t>
        </r>
      </text>
    </comment>
    <comment ref="F17" authorId="0" shapeId="0" xr:uid="{00000000-0006-0000-0100-00001F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8" authorId="0" shapeId="0" xr:uid="{00000000-0006-0000-0100-000020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19" authorId="0" shapeId="0" xr:uid="{00000000-0006-0000-0100-000021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0" authorId="0" shapeId="0" xr:uid="{00000000-0006-0000-0100-000022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1" authorId="0" shapeId="0" xr:uid="{00000000-0006-0000-0100-000023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22" authorId="0" shapeId="0" xr:uid="{00000000-0006-0000-0100-000024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23" authorId="0" shapeId="0" xr:uid="{00000000-0006-0000-0100-000025000000}">
      <text>
        <r>
          <rPr>
            <b/>
            <sz val="9"/>
            <color indexed="81"/>
            <rFont val="Tahoma"/>
            <family val="2"/>
          </rPr>
          <t>YULIED.PENARANDA:</t>
        </r>
        <r>
          <rPr>
            <sz val="9"/>
            <color indexed="81"/>
            <rFont val="Tahoma"/>
            <family val="2"/>
          </rPr>
          <t xml:space="preserve">
Se suma los recursos presupuestales (vigencia + reservas)</t>
        </r>
      </text>
    </comment>
    <comment ref="F24" authorId="0" shapeId="0" xr:uid="{00000000-0006-0000-0100-000026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25" authorId="0" shapeId="0" xr:uid="{00000000-0006-0000-0100-000027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26" authorId="0" shapeId="0" xr:uid="{00000000-0006-0000-0100-000028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7" authorId="0" shapeId="0" xr:uid="{00000000-0006-0000-0100-000029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8" authorId="0" shapeId="0" xr:uid="{00000000-0006-0000-0100-00002A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29" authorId="0" shapeId="0" xr:uid="{00000000-0006-0000-0100-00002B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0" authorId="0" shapeId="0" xr:uid="{00000000-0006-0000-0100-00002C000000}">
      <text>
        <r>
          <rPr>
            <b/>
            <sz val="9"/>
            <color indexed="81"/>
            <rFont val="Tahoma"/>
            <family val="2"/>
          </rPr>
          <t>YULIED.PENARANDA:</t>
        </r>
        <r>
          <rPr>
            <sz val="9"/>
            <color indexed="81"/>
            <rFont val="Tahoma"/>
            <family val="2"/>
          </rPr>
          <t xml:space="preserve">
Se suma los recursos presupuestales (vigencia + reservas)</t>
        </r>
      </text>
    </comment>
    <comment ref="F31" authorId="0" shapeId="0" xr:uid="{00000000-0006-0000-0100-00002D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32" authorId="0" shapeId="0" xr:uid="{00000000-0006-0000-0100-00002E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33" authorId="0" shapeId="0" xr:uid="{00000000-0006-0000-0100-00002F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34" authorId="0" shapeId="0" xr:uid="{00000000-0006-0000-0100-000030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35" authorId="0" shapeId="0" xr:uid="{00000000-0006-0000-0100-000031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36" authorId="0" shapeId="0" xr:uid="{00000000-0006-0000-0100-000032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7" authorId="0" shapeId="0" xr:uid="{00000000-0006-0000-0100-000033000000}">
      <text>
        <r>
          <rPr>
            <b/>
            <sz val="9"/>
            <color indexed="81"/>
            <rFont val="Tahoma"/>
            <family val="2"/>
          </rPr>
          <t>YULIED.PENARANDA:</t>
        </r>
        <r>
          <rPr>
            <sz val="9"/>
            <color indexed="81"/>
            <rFont val="Tahoma"/>
            <family val="2"/>
          </rPr>
          <t xml:space="preserve">
Se suma los recursos presupuestales (vigencia + reservas)</t>
        </r>
      </text>
    </comment>
    <comment ref="F38" authorId="0" shapeId="0" xr:uid="{00000000-0006-0000-0100-000034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39" authorId="0" shapeId="0" xr:uid="{00000000-0006-0000-0100-000036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40" authorId="0" shapeId="0" xr:uid="{00000000-0006-0000-0100-000037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41" authorId="0" shapeId="0" xr:uid="{00000000-0006-0000-0100-000038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44" authorId="0" shapeId="0" xr:uid="{00000000-0006-0000-0100-000039000000}">
      <text>
        <r>
          <rPr>
            <b/>
            <sz val="9"/>
            <color indexed="81"/>
            <rFont val="Tahoma"/>
            <family val="2"/>
          </rPr>
          <t>YULIED.PENARANDA:</t>
        </r>
        <r>
          <rPr>
            <sz val="9"/>
            <color indexed="81"/>
            <rFont val="Tahoma"/>
            <family val="2"/>
          </rPr>
          <t xml:space="preserve">
Se suma los recursos presupuestales (vigencia + reservas)</t>
        </r>
      </text>
    </comment>
    <comment ref="F45" authorId="0" shapeId="0" xr:uid="{00000000-0006-0000-0100-00003A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46" authorId="0" shapeId="0" xr:uid="{00000000-0006-0000-0100-00003B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47" authorId="0" shapeId="0" xr:uid="{00000000-0006-0000-0100-00003C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48" authorId="0" shapeId="0" xr:uid="{00000000-0006-0000-0100-00003D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49" authorId="0" shapeId="0" xr:uid="{00000000-0006-0000-0100-00003E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50" authorId="0" shapeId="0" xr:uid="{00000000-0006-0000-0100-00003F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51" authorId="0" shapeId="0" xr:uid="{00000000-0006-0000-0100-000040000000}">
      <text>
        <r>
          <rPr>
            <b/>
            <sz val="9"/>
            <color indexed="81"/>
            <rFont val="Tahoma"/>
            <family val="2"/>
          </rPr>
          <t>YULIED.PENARANDA:</t>
        </r>
        <r>
          <rPr>
            <sz val="9"/>
            <color indexed="81"/>
            <rFont val="Tahoma"/>
            <family val="2"/>
          </rPr>
          <t xml:space="preserve">
Se suma los recursos presupuestales (vigencia + reservas)</t>
        </r>
      </text>
    </comment>
    <comment ref="F52" authorId="0" shapeId="0" xr:uid="{00000000-0006-0000-0100-000041000000}">
      <text>
        <r>
          <rPr>
            <b/>
            <sz val="9"/>
            <color indexed="81"/>
            <rFont val="Tahoma"/>
            <family val="2"/>
          </rPr>
          <t>YULIED.PENARANDA:</t>
        </r>
        <r>
          <rPr>
            <sz val="9"/>
            <color indexed="81"/>
            <rFont val="Tahoma"/>
            <family val="2"/>
          </rPr>
          <t xml:space="preserve">
Se suma los recursos presupuestales de la vigencia, por cada meta de inversión del proyecto</t>
        </r>
      </text>
    </comment>
    <comment ref="F53" authorId="0" shapeId="0" xr:uid="{00000000-0006-0000-0100-000042000000}">
      <text>
        <r>
          <rPr>
            <b/>
            <sz val="9"/>
            <color indexed="81"/>
            <rFont val="Tahoma"/>
            <family val="2"/>
          </rPr>
          <t>YULIED.PENARANDA:</t>
        </r>
        <r>
          <rPr>
            <sz val="9"/>
            <color indexed="81"/>
            <rFont val="Tahoma"/>
            <family val="2"/>
          </rPr>
          <t xml:space="preserve">
Se suma los recursos presupuestales de la reserva, por cada meta de inversión del proyecto</t>
        </r>
      </text>
    </comment>
    <comment ref="F54" authorId="0" shapeId="0" xr:uid="{00000000-0006-0000-0100-000043000000}">
      <text>
        <r>
          <rPr>
            <b/>
            <sz val="9"/>
            <color indexed="81"/>
            <rFont val="Tahoma"/>
            <family val="2"/>
          </rPr>
          <t>YULIED.PENARANDA:</t>
        </r>
        <r>
          <rPr>
            <sz val="9"/>
            <color indexed="81"/>
            <rFont val="Tahoma"/>
            <family val="2"/>
          </rPr>
          <t xml:space="preserve">
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2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2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19BF6F0A-95E0-4A7B-8AE5-BB1DCD24DABA}">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AF76FBD3-5B3C-4F5B-98FD-00C44475CA9E}">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29C973C9-6470-406D-8DA1-D05AEFE03961}">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Máximo de caracteres 200 incluido espacios.</t>
        </r>
      </text>
    </comment>
    <comment ref="D7" authorId="0" shapeId="0" xr:uid="{89CA09D6-B92F-4F30-AAA8-2E6661661700}">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2D291B1A-747C-4C48-8F1B-ED3D8018770C}">
      <text>
        <r>
          <rPr>
            <b/>
            <sz val="9"/>
            <color indexed="8"/>
            <rFont val="Tahoma"/>
            <family val="2"/>
          </rPr>
          <t>YULIED.PENARANDA:</t>
        </r>
        <r>
          <rPr>
            <sz val="9"/>
            <color indexed="8"/>
            <rFont val="Tahoma"/>
            <family val="2"/>
          </rPr>
          <t xml:space="preserve">
</t>
        </r>
        <r>
          <rPr>
            <sz val="9"/>
            <color indexed="8"/>
            <rFont val="Tahoma"/>
            <family val="2"/>
          </rPr>
          <t>Teniendo en cuenta los tiempos y productos, cada una de las actividades requiere una asignación porcentual para cada mes del año (tanto para su programación, como para su ejecución)</t>
        </r>
      </text>
    </comment>
    <comment ref="T7" authorId="0" shapeId="0" xr:uid="{7B3C67E8-26EE-42EA-93B9-4C46146A1DB7}">
      <text>
        <r>
          <rPr>
            <b/>
            <sz val="9"/>
            <color indexed="8"/>
            <rFont val="Tahoma"/>
            <family val="2"/>
          </rPr>
          <t>YULIED.PENARANDA:</t>
        </r>
        <r>
          <rPr>
            <sz val="9"/>
            <color indexed="8"/>
            <rFont val="Tahoma"/>
            <family val="2"/>
          </rPr>
          <t xml:space="preserve">
</t>
        </r>
        <r>
          <rPr>
            <sz val="9"/>
            <color indexed="8"/>
            <rFont val="Tahoma"/>
            <family val="2"/>
          </rPr>
          <t>Peso porcentual de la meta y actividad, al final del resultado nos da el 100%</t>
        </r>
      </text>
    </comment>
    <comment ref="V7" authorId="0" shapeId="0" xr:uid="{A5A60C0C-3AC7-4341-841E-8C31FF04C704}">
      <text>
        <r>
          <rPr>
            <b/>
            <sz val="9"/>
            <color indexed="8"/>
            <rFont val="Tahoma"/>
            <family val="2"/>
          </rPr>
          <t>YULIED.PENARANDA:</t>
        </r>
        <r>
          <rPr>
            <sz val="9"/>
            <color indexed="8"/>
            <rFont val="Tahoma"/>
            <family val="2"/>
          </rPr>
          <t xml:space="preserve">
</t>
        </r>
        <r>
          <rPr>
            <sz val="9"/>
            <color indexed="8"/>
            <rFont val="Tahoma"/>
            <family val="2"/>
          </rPr>
          <t xml:space="preserve">Relacionar el periodo de corte y año a reportar.
</t>
        </r>
        <r>
          <rPr>
            <sz val="9"/>
            <color indexed="8"/>
            <rFont val="Tahoma"/>
            <family val="2"/>
          </rPr>
          <t xml:space="preserve">
</t>
        </r>
        <r>
          <rPr>
            <sz val="9"/>
            <color indexed="8"/>
            <rFont val="Tahoma"/>
            <family val="2"/>
          </rPr>
          <t>Definir  los logros más representativos  acumulados en la vigencia, de forma clara y concreta, coherente con el avance de las metas del proyecto. Máximo de caracteres 2.000 incluidos espacios</t>
        </r>
      </text>
    </comment>
    <comment ref="D8" authorId="0" shapeId="0" xr:uid="{841B9BC7-D3FE-4D21-8E3E-F14FE05E6A43}">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061F7A81-6BB9-45C3-8EA7-DFEBA77637B5}">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F8" authorId="0" shapeId="0" xr:uid="{20007800-E92C-4346-ADC1-49E20C5DED45}">
      <text>
        <r>
          <rPr>
            <b/>
            <sz val="9"/>
            <color indexed="81"/>
            <rFont val="Tahoma"/>
            <family val="2"/>
          </rPr>
          <t>YULIED.PENARANDA:</t>
        </r>
        <r>
          <rPr>
            <sz val="9"/>
            <color indexed="81"/>
            <rFont val="Tahoma"/>
            <family val="2"/>
          </rPr>
          <t xml:space="preserve">
Variables: programado y ejecutado</t>
        </r>
      </text>
    </comment>
    <comment ref="G8" authorId="0" shapeId="0" xr:uid="{0763E88A-4018-4BE0-87DF-42C0E74C0021}">
      <text>
        <r>
          <rPr>
            <b/>
            <sz val="9"/>
            <color indexed="81"/>
            <rFont val="Tahoma"/>
            <family val="2"/>
          </rPr>
          <t>YULIED.PENARANDA:</t>
        </r>
        <r>
          <rPr>
            <sz val="9"/>
            <color indexed="81"/>
            <rFont val="Tahoma"/>
            <family val="2"/>
          </rPr>
          <t xml:space="preserve">
Máximo dos decimales</t>
        </r>
      </text>
    </comment>
    <comment ref="H8" authorId="0" shapeId="0" xr:uid="{1B597E34-3135-4026-9E2F-66F00C065CD6}">
      <text>
        <r>
          <rPr>
            <b/>
            <sz val="9"/>
            <color indexed="81"/>
            <rFont val="Tahoma"/>
            <family val="2"/>
          </rPr>
          <t>YULIED.PENARANDA:</t>
        </r>
        <r>
          <rPr>
            <sz val="9"/>
            <color indexed="81"/>
            <rFont val="Tahoma"/>
            <family val="2"/>
          </rPr>
          <t xml:space="preserve">
Máximo dos decimales</t>
        </r>
      </text>
    </comment>
    <comment ref="I8" authorId="0" shapeId="0" xr:uid="{C686A308-F443-4655-BEF6-266AA5263370}">
      <text>
        <r>
          <rPr>
            <b/>
            <sz val="9"/>
            <color indexed="81"/>
            <rFont val="Tahoma"/>
            <family val="2"/>
          </rPr>
          <t>YULIED.PENARANDA:</t>
        </r>
        <r>
          <rPr>
            <sz val="9"/>
            <color indexed="81"/>
            <rFont val="Tahoma"/>
            <family val="2"/>
          </rPr>
          <t xml:space="preserve">
Máximo dos decimales</t>
        </r>
      </text>
    </comment>
    <comment ref="J8" authorId="0" shapeId="0" xr:uid="{4B8E92EF-5450-4154-B245-0F3A76212864}">
      <text>
        <r>
          <rPr>
            <b/>
            <sz val="9"/>
            <color indexed="81"/>
            <rFont val="Tahoma"/>
            <family val="2"/>
          </rPr>
          <t>YULIED.PENARANDA:</t>
        </r>
        <r>
          <rPr>
            <sz val="9"/>
            <color indexed="81"/>
            <rFont val="Tahoma"/>
            <family val="2"/>
          </rPr>
          <t xml:space="preserve">
Máximo dos decimales</t>
        </r>
      </text>
    </comment>
    <comment ref="K8" authorId="0" shapeId="0" xr:uid="{51A46C9E-FF45-48EA-80B9-85EEB21DCD0F}">
      <text>
        <r>
          <rPr>
            <b/>
            <sz val="9"/>
            <color indexed="81"/>
            <rFont val="Tahoma"/>
            <family val="2"/>
          </rPr>
          <t>YULIED.PENARANDA:</t>
        </r>
        <r>
          <rPr>
            <sz val="9"/>
            <color indexed="81"/>
            <rFont val="Tahoma"/>
            <family val="2"/>
          </rPr>
          <t xml:space="preserve">
Máximo dos decimales</t>
        </r>
      </text>
    </comment>
    <comment ref="L8" authorId="0" shapeId="0" xr:uid="{0296A4A7-0ABA-4D39-A98C-66A7ED001D2C}">
      <text>
        <r>
          <rPr>
            <b/>
            <sz val="9"/>
            <color indexed="81"/>
            <rFont val="Tahoma"/>
            <family val="2"/>
          </rPr>
          <t>YULIED.PENARANDA:</t>
        </r>
        <r>
          <rPr>
            <sz val="9"/>
            <color indexed="81"/>
            <rFont val="Tahoma"/>
            <family val="2"/>
          </rPr>
          <t xml:space="preserve">
Máximo dos decimales</t>
        </r>
      </text>
    </comment>
    <comment ref="M8" authorId="0" shapeId="0" xr:uid="{A98CE475-4430-47D8-9ACC-4597AEB13583}">
      <text>
        <r>
          <rPr>
            <b/>
            <sz val="9"/>
            <color indexed="81"/>
            <rFont val="Tahoma"/>
            <family val="2"/>
          </rPr>
          <t>YULIED.PENARANDA:</t>
        </r>
        <r>
          <rPr>
            <sz val="9"/>
            <color indexed="81"/>
            <rFont val="Tahoma"/>
            <family val="2"/>
          </rPr>
          <t xml:space="preserve">
Máximo dos decimales</t>
        </r>
      </text>
    </comment>
    <comment ref="N8" authorId="0" shapeId="0" xr:uid="{B3922E93-DB98-41FF-9E94-6BBFF8CAAC70}">
      <text>
        <r>
          <rPr>
            <b/>
            <sz val="9"/>
            <color indexed="81"/>
            <rFont val="Tahoma"/>
            <family val="2"/>
          </rPr>
          <t>YULIED.PENARANDA:</t>
        </r>
        <r>
          <rPr>
            <sz val="9"/>
            <color indexed="81"/>
            <rFont val="Tahoma"/>
            <family val="2"/>
          </rPr>
          <t xml:space="preserve">
Máximo dos decimales</t>
        </r>
      </text>
    </comment>
    <comment ref="O8" authorId="0" shapeId="0" xr:uid="{88E79B31-0B77-44BE-BDFB-AC19BA9030A8}">
      <text>
        <r>
          <rPr>
            <b/>
            <sz val="9"/>
            <color indexed="81"/>
            <rFont val="Tahoma"/>
            <family val="2"/>
          </rPr>
          <t>YULIED.PENARANDA:</t>
        </r>
        <r>
          <rPr>
            <sz val="9"/>
            <color indexed="81"/>
            <rFont val="Tahoma"/>
            <family val="2"/>
          </rPr>
          <t xml:space="preserve">
Máximo dos decimales</t>
        </r>
      </text>
    </comment>
    <comment ref="P8" authorId="0" shapeId="0" xr:uid="{550EDBC9-0644-453D-A1FF-EAF512F82551}">
      <text>
        <r>
          <rPr>
            <b/>
            <sz val="9"/>
            <color indexed="81"/>
            <rFont val="Tahoma"/>
            <family val="2"/>
          </rPr>
          <t>YULIED.PENARANDA:</t>
        </r>
        <r>
          <rPr>
            <sz val="9"/>
            <color indexed="81"/>
            <rFont val="Tahoma"/>
            <family val="2"/>
          </rPr>
          <t xml:space="preserve">
Máximo dos decimales</t>
        </r>
      </text>
    </comment>
    <comment ref="Q8" authorId="0" shapeId="0" xr:uid="{1354777B-13AA-4B8B-A1C6-AD5DE015B8B3}">
      <text>
        <r>
          <rPr>
            <b/>
            <sz val="9"/>
            <color indexed="81"/>
            <rFont val="Tahoma"/>
            <family val="2"/>
          </rPr>
          <t>YULIED.PENARANDA:</t>
        </r>
        <r>
          <rPr>
            <sz val="9"/>
            <color indexed="81"/>
            <rFont val="Tahoma"/>
            <family val="2"/>
          </rPr>
          <t xml:space="preserve">
Máximo dos decimales</t>
        </r>
      </text>
    </comment>
    <comment ref="R8" authorId="0" shapeId="0" xr:uid="{86D9105D-BAB7-49FC-A9F9-FFF87CBC7FE1}">
      <text>
        <r>
          <rPr>
            <b/>
            <sz val="9"/>
            <color indexed="81"/>
            <rFont val="Tahoma"/>
            <family val="2"/>
          </rPr>
          <t>YULIED.PENARANDA:</t>
        </r>
        <r>
          <rPr>
            <sz val="9"/>
            <color indexed="81"/>
            <rFont val="Tahoma"/>
            <family val="2"/>
          </rPr>
          <t xml:space="preserve">
Máximo dos decimales</t>
        </r>
      </text>
    </comment>
    <comment ref="S8" authorId="0" shapeId="0" xr:uid="{E0DB9AAB-5E83-4884-A29D-ED1B29AECFDC}">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6183F5C6-6E22-4C01-AC53-A5C1DF300712}">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BD3CBCD8-B13C-46B2-B8ED-7DD27085F0A2}">
      <text>
        <r>
          <rPr>
            <b/>
            <sz val="9"/>
            <color indexed="81"/>
            <rFont val="Tahoma"/>
            <family val="2"/>
          </rPr>
          <t>YULIED.PENARANDA:</t>
        </r>
        <r>
          <rPr>
            <sz val="9"/>
            <color indexed="81"/>
            <rFont val="Tahoma"/>
            <family val="2"/>
          </rPr>
          <t xml:space="preserve">
Peso porcentual de cada actividad, en función del proyecto de inversión</t>
        </r>
      </text>
    </comment>
    <comment ref="F9" authorId="0" shapeId="0" xr:uid="{00000000-0006-0000-0200-00001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0" authorId="0" shapeId="0" xr:uid="{00000000-0006-0000-0200-00001D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1" authorId="0" shapeId="0" xr:uid="{00000000-0006-0000-0200-00001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2" authorId="0" shapeId="0" xr:uid="{00000000-0006-0000-0200-00001F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3" authorId="0" shapeId="0" xr:uid="{00000000-0006-0000-0200-00002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4" authorId="0" shapeId="0" xr:uid="{00000000-0006-0000-0200-000021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5" authorId="0" shapeId="0" xr:uid="{00000000-0006-0000-0200-000022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6" authorId="0" shapeId="0" xr:uid="{00000000-0006-0000-0200-000023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7" authorId="0" shapeId="0" xr:uid="{00000000-0006-0000-0200-000024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8" authorId="0" shapeId="0" xr:uid="{00000000-0006-0000-0200-000025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9" authorId="0" shapeId="0" xr:uid="{00000000-0006-0000-0200-000026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0" authorId="0" shapeId="0" xr:uid="{00000000-0006-0000-0200-000027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0" authorId="0" shapeId="0" xr:uid="{00000000-0006-0000-0200-000028000000}">
      <text>
        <r>
          <rPr>
            <b/>
            <sz val="9"/>
            <color indexed="81"/>
            <rFont val="Tahoma"/>
            <family val="2"/>
          </rPr>
          <t>YULIED.PENARANDA:</t>
        </r>
        <r>
          <rPr>
            <sz val="9"/>
            <color indexed="81"/>
            <rFont val="Tahoma"/>
            <family val="2"/>
          </rPr>
          <t xml:space="preserve">
Verificar las sumas, que no sea inferior ni superior al 100%</t>
        </r>
      </text>
    </comment>
    <comment ref="F21" authorId="0" shapeId="0" xr:uid="{00000000-0006-0000-0200-000029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2" authorId="0" shapeId="0" xr:uid="{00000000-0006-0000-0200-00002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T23" authorId="0" shapeId="0" xr:uid="{00000000-0006-0000-0200-00002B000000}">
      <text>
        <r>
          <rPr>
            <b/>
            <sz val="9"/>
            <color indexed="81"/>
            <rFont val="Tahoma"/>
            <family val="2"/>
          </rPr>
          <t>YULIED.PENARANDA:</t>
        </r>
        <r>
          <rPr>
            <sz val="9"/>
            <color indexed="81"/>
            <rFont val="Tahoma"/>
            <family val="2"/>
          </rPr>
          <t xml:space="preserve">
Nos debe dar 100%</t>
        </r>
      </text>
    </comment>
    <comment ref="U23" authorId="0" shapeId="0" xr:uid="{00000000-0006-0000-0200-00002C000000}">
      <text>
        <r>
          <rPr>
            <b/>
            <sz val="9"/>
            <color indexed="81"/>
            <rFont val="Tahoma"/>
            <family val="2"/>
          </rPr>
          <t>YULIED.PENARANDA:</t>
        </r>
        <r>
          <rPr>
            <sz val="9"/>
            <color indexed="81"/>
            <rFont val="Tahoma"/>
            <family val="2"/>
          </rPr>
          <t xml:space="preserve">
Nos debe dar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NanaWayuu</author>
  </authors>
  <commentList>
    <comment ref="A4" authorId="0" shapeId="0" xr:uid="{8C5B3DB6-8277-4F45-B5F8-E235AA05FAA2}">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6C9E862B-9A21-4C7E-A010-BD847BECE05D}">
      <text>
        <r>
          <rPr>
            <b/>
            <sz val="9"/>
            <color indexed="81"/>
            <rFont val="Tahoma"/>
            <family val="2"/>
          </rPr>
          <t>YULIED.PENARANDA:</t>
        </r>
        <r>
          <rPr>
            <sz val="9"/>
            <color indexed="81"/>
            <rFont val="Tahoma"/>
            <family val="2"/>
          </rPr>
          <t xml:space="preserve">
Describir el número y nombre completo del proyecto de inversión. </t>
        </r>
      </text>
    </comment>
    <comment ref="A6" authorId="0" shapeId="0" xr:uid="{DA7BB713-8AB8-4864-8B15-C1DEC6E4FE1E}">
      <text>
        <r>
          <rPr>
            <b/>
            <sz val="9"/>
            <color indexed="81"/>
            <rFont val="Tahoma"/>
            <family val="2"/>
          </rPr>
          <t>YULIED.PENARANDA:</t>
        </r>
        <r>
          <rPr>
            <sz val="9"/>
            <color indexed="81"/>
            <rFont val="Tahoma"/>
            <family val="2"/>
          </rPr>
          <t xml:space="preserve">
Relacionar el período del reporte</t>
        </r>
      </text>
    </comment>
    <comment ref="A8" authorId="0" shapeId="0" xr:uid="{E0818E29-FA6B-44B2-803A-572446E291CB}">
      <text>
        <r>
          <rPr>
            <b/>
            <sz val="9"/>
            <color indexed="81"/>
            <rFont val="Tahoma"/>
            <family val="2"/>
          </rPr>
          <t>SPCI:</t>
        </r>
        <r>
          <rPr>
            <sz val="9"/>
            <color indexed="81"/>
            <rFont val="Tahoma"/>
            <family val="2"/>
          </rPr>
          <t xml:space="preserve">
Número de la meta proyecto de inversión, según la asignación dada en  SEGPLAN</t>
        </r>
      </text>
    </comment>
    <comment ref="A9" authorId="0" shapeId="0" xr:uid="{82126C7F-B78B-45F8-AAD1-F0A54763221C}">
      <text>
        <r>
          <rPr>
            <b/>
            <sz val="9"/>
            <color indexed="81"/>
            <rFont val="Tahoma"/>
            <family val="2"/>
          </rPr>
          <t>SPCI:</t>
        </r>
        <r>
          <rPr>
            <sz val="9"/>
            <color indexed="81"/>
            <rFont val="Tahoma"/>
            <family val="2"/>
          </rPr>
          <t xml:space="preserve">
Número de la meta proyecto de inversión, según la asignación dada en  SEGPLAN</t>
        </r>
      </text>
    </comment>
    <comment ref="B9" authorId="0" shapeId="0" xr:uid="{7E72D81C-CF49-4003-8F22-24B8F6D3ABBC}">
      <text>
        <r>
          <rPr>
            <b/>
            <sz val="9"/>
            <color indexed="81"/>
            <rFont val="Tahoma"/>
            <family val="2"/>
          </rPr>
          <t xml:space="preserve">SPCI:
</t>
        </r>
        <r>
          <rPr>
            <sz val="9"/>
            <color indexed="81"/>
            <rFont val="Tahoma"/>
            <family val="2"/>
          </rPr>
          <t>mbre completo de la meta proyecto de inversión, igual como quedo en inversión</t>
        </r>
      </text>
    </comment>
    <comment ref="C9" authorId="1" shapeId="0" xr:uid="{09381F85-4413-45E2-AF59-0EC8476BC3B8}">
      <text>
        <r>
          <rPr>
            <b/>
            <sz val="10"/>
            <color indexed="81"/>
            <rFont val="Tahoma"/>
            <family val="2"/>
          </rPr>
          <t>SPCI:</t>
        </r>
        <r>
          <rPr>
            <sz val="10"/>
            <color indexed="81"/>
            <rFont val="Tahoma"/>
            <family val="2"/>
          </rPr>
          <t xml:space="preserve">
Significa la identificación de  la localización de la meta proyecto de inverisón donde se define un punto de inversión (puede ser un punto específico intralocal, localidad, supra local). Si la inversión se puede reconcer en más de un punto se desagregará en varios puntos de inversión. En este mismo espacio se requiere de la descripción del punto (caracteristicas).</t>
        </r>
      </text>
    </comment>
    <comment ref="D9" authorId="0" shapeId="0" xr:uid="{75E68690-8EE0-4BEF-81F2-E07FD53200B6}">
      <text>
        <r>
          <rPr>
            <b/>
            <sz val="9"/>
            <color indexed="8"/>
            <rFont val="Tahoma"/>
            <family val="2"/>
          </rPr>
          <t>SPCI:</t>
        </r>
        <r>
          <rPr>
            <sz val="9"/>
            <color indexed="8"/>
            <rFont val="Tahoma"/>
            <family val="2"/>
          </rPr>
          <t xml:space="preserve">
Se desagrega los siguientes elementos.
Magnitud física y presupuestal de la vigencia, así como la magnitud física y presupuestal de las reservas y el total de cada una de ellas, el cual debe coincidir con lo reportado en inversión.</t>
        </r>
      </text>
    </comment>
    <comment ref="E9" authorId="0" shapeId="0" xr:uid="{B9A6C743-25B3-4499-9F7E-5668E5AAC53B}">
      <text>
        <r>
          <rPr>
            <b/>
            <sz val="9"/>
            <color indexed="81"/>
            <rFont val="Tahoma"/>
            <family val="2"/>
          </rPr>
          <t>SPCI:</t>
        </r>
        <r>
          <rPr>
            <sz val="9"/>
            <color indexed="81"/>
            <rFont val="Tahoma"/>
            <family val="2"/>
          </rPr>
          <t xml:space="preserve">
magnitud física y presupuestal  programada para al inicio del plan de desarrollo.</t>
        </r>
      </text>
    </comment>
    <comment ref="S9" authorId="1" shapeId="0" xr:uid="{AF595F4D-059B-422D-8D94-EEE15EE53B33}">
      <text>
        <r>
          <rPr>
            <b/>
            <sz val="10"/>
            <color indexed="81"/>
            <rFont val="Tahoma"/>
            <family val="2"/>
          </rPr>
          <t>Paola Andrea Rodríguez Barrero</t>
        </r>
        <r>
          <rPr>
            <sz val="10"/>
            <color indexed="81"/>
            <rFont val="Tahoma"/>
            <family val="2"/>
          </rPr>
          <t>:
Este espacio está destinado para registrar las justificaciones u otras observaciones que haya lugar en la actualización de la programación de la meta en la territorialización. Siempre debe mostrar coherencia con componente de inversión.</t>
        </r>
      </text>
    </comment>
    <comment ref="AF9" authorId="1" shapeId="0" xr:uid="{BCD565BD-CE1D-4FB2-98C0-CEAC9B1196E7}">
      <text>
        <r>
          <rPr>
            <b/>
            <sz val="10"/>
            <color indexed="81"/>
            <rFont val="Tahoma"/>
            <family val="2"/>
          </rPr>
          <t xml:space="preserve">Paola Andrea Rodríguez </t>
        </r>
        <r>
          <rPr>
            <sz val="10"/>
            <color indexed="81"/>
            <rFont val="Tahoma"/>
            <family val="2"/>
          </rPr>
          <t xml:space="preserve">Barrero:
En este campo se deberán registrar las observaciones y/o acciones desarrolladas en el punto de inversión en el trimestre reportado. </t>
        </r>
      </text>
    </comment>
    <comment ref="AJ9" authorId="1" shapeId="0" xr:uid="{6C3FC83E-FD28-4968-9A99-2A5F129272BA}">
      <text>
        <r>
          <rPr>
            <b/>
            <sz val="10"/>
            <color indexed="81"/>
            <rFont val="Tahoma"/>
            <family val="2"/>
          </rPr>
          <t xml:space="preserve">Paola Andrea Rodríguez Barreo:
</t>
        </r>
        <r>
          <rPr>
            <sz val="10"/>
            <color indexed="81"/>
            <rFont val="Tahoma"/>
            <family val="2"/>
          </rPr>
          <t>Responde a la georreferenciación de la meta que puede ser de geometría línea, punto o polígono, en este campo se deberá registrar el nombre el archivo adjunto (Shapefile, datos como coordenadas o dirección) y la fecha de entrega de la georreferenciación.</t>
        </r>
      </text>
    </comment>
    <comment ref="AK9" authorId="1" shapeId="0" xr:uid="{6BB9D023-4A58-4008-A4DF-6AF4D36C194F}">
      <text>
        <r>
          <rPr>
            <b/>
            <sz val="10"/>
            <color indexed="81"/>
            <rFont val="Tahoma"/>
            <family val="2"/>
          </rPr>
          <t xml:space="preserve">Paola Andrea Rodríguez Barrero:
</t>
        </r>
        <r>
          <rPr>
            <sz val="10"/>
            <color indexed="81"/>
            <rFont val="Tahoma"/>
            <family val="2"/>
          </rPr>
          <t xml:space="preserve">Área de influencia que abarca la inversión:
°Área intralocal (áreas específicas de parques, suelos entre otros)
°Localidad
°Supralocal más de una localidad (Cerros orientales, subcuenca, etc).
o Comentar la incidencia que se busca obtener con desarrollo de las acciones a ejecutar en el punto de inversión.
</t>
        </r>
      </text>
    </comment>
    <comment ref="AL9" authorId="1" shapeId="0" xr:uid="{405D98F8-9C86-4E71-8E9D-B37996E64E78}">
      <text>
        <r>
          <rPr>
            <b/>
            <sz val="10"/>
            <color indexed="81"/>
            <rFont val="Tahoma"/>
            <family val="2"/>
          </rPr>
          <t xml:space="preserve">Paola Andrea Rodríguez Barrero:
</t>
        </r>
        <r>
          <rPr>
            <sz val="10"/>
            <color indexed="81"/>
            <rFont val="Tahoma"/>
            <family val="2"/>
          </rPr>
          <t xml:space="preserve">En este campo se registra si el punto de inversión está relacionado espacialmente con un polígono de mejoramiento ya sea por que se encuentra directamente en el área definida o si se encuentra en el área de influencia de la acción en el punto de inversión. </t>
        </r>
      </text>
    </comment>
    <comment ref="AM9" authorId="1" shapeId="0" xr:uid="{46EAB180-8E61-4A20-BE4E-228501BB0DB6}">
      <text>
        <r>
          <rPr>
            <b/>
            <sz val="10"/>
            <color indexed="81"/>
            <rFont val="Tahoma"/>
            <family val="2"/>
          </rPr>
          <t xml:space="preserve">Paola Andrea Rodríguez Barrero:
</t>
        </r>
        <r>
          <rPr>
            <sz val="10"/>
            <color indexed="81"/>
            <rFont val="Tahoma"/>
            <family val="2"/>
          </rPr>
          <t xml:space="preserve">En este campo se registra si la acción en el punto de inversión apunta a una política pública. Ej: Política pública poblacional, diversidad, humedales, entre otras. </t>
        </r>
      </text>
    </comment>
    <comment ref="AN9" authorId="1" shapeId="0" xr:uid="{4BE8276F-E930-4493-A6FA-57384DAF5014}">
      <text>
        <r>
          <rPr>
            <b/>
            <sz val="10"/>
            <color indexed="81"/>
            <rFont val="Tahoma"/>
            <family val="2"/>
          </rPr>
          <t>SPCI:</t>
        </r>
        <r>
          <rPr>
            <sz val="10"/>
            <color indexed="81"/>
            <rFont val="Tahoma"/>
            <family val="2"/>
          </rPr>
          <t xml:space="preserve">
Número de personas identificadas en la localización asociada al punto de inversión.
</t>
        </r>
      </text>
    </comment>
    <comment ref="AR9" authorId="0" shapeId="0" xr:uid="{FC7BA20D-6945-4B07-A318-8755D846A0CD}">
      <text>
        <r>
          <rPr>
            <b/>
            <sz val="9"/>
            <color indexed="81"/>
            <rFont val="Tahoma"/>
            <family val="2"/>
          </rPr>
          <t>YULIED.PENARANDA:</t>
        </r>
        <r>
          <rPr>
            <sz val="9"/>
            <color indexed="81"/>
            <rFont val="Tahoma"/>
            <family val="2"/>
          </rPr>
          <t xml:space="preserve">
a. 0-5 (primera infancia)
b.6-12 (Infancia)
c. 13-17 (Adolescencia)
d. 18-26 (Juventud)
e. 27-59 (adultez)
f. 60+Adelante (Envejecimiento y vejez)
z. Grupo etario sin definir</t>
        </r>
      </text>
    </comment>
    <comment ref="AT9" authorId="1" shapeId="0" xr:uid="{2DC0A01E-8C2F-44CC-9299-7025795CABBA}">
      <text>
        <r>
          <rPr>
            <b/>
            <sz val="10"/>
            <color indexed="81"/>
            <rFont val="Tahoma"/>
            <family val="2"/>
          </rPr>
          <t>SPCI:</t>
        </r>
        <r>
          <rPr>
            <sz val="10"/>
            <color indexed="81"/>
            <rFont val="Tahoma"/>
            <family val="2"/>
          </rPr>
          <t xml:space="preserve">
Describir la condición poblacional identificada, esta puede ser: el grupo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 Servidores y Servidoras Públicos, otro (indicar cual).</t>
        </r>
      </text>
    </comment>
    <comment ref="AV9" authorId="0" shapeId="0" xr:uid="{B0384FAC-C0F8-4115-AFBB-7E34E304C1BE}">
      <text>
        <r>
          <rPr>
            <b/>
            <sz val="9"/>
            <color indexed="81"/>
            <rFont val="Tahoma"/>
            <family val="2"/>
          </rPr>
          <t>YULIED.PENARANDA:</t>
        </r>
        <r>
          <rPr>
            <sz val="9"/>
            <color indexed="81"/>
            <rFont val="Tahoma"/>
            <family val="2"/>
          </rPr>
          <t xml:space="preserve">
Afrocolombianos, palenqueros y negritudes
Indígenas
No identifica grupo étnicos
Otros grupos étnicos
ROM
Raizales
</t>
        </r>
      </text>
    </comment>
    <comment ref="AX9" authorId="1" shapeId="0" xr:uid="{A7EE9FF3-627B-43F4-B5C7-83E37DAF98B0}">
      <text>
        <r>
          <rPr>
            <b/>
            <sz val="10"/>
            <color indexed="81"/>
            <rFont val="Tahoma"/>
            <family val="2"/>
          </rPr>
          <t>SPCI:</t>
        </r>
        <r>
          <rPr>
            <sz val="10"/>
            <color indexed="81"/>
            <rFont val="Tahoma"/>
            <family val="2"/>
          </rPr>
          <t xml:space="preserve">
Se relaciona con el seguimiento a la población de acuerdo a la magnitud de la meta.
</t>
        </r>
      </text>
    </comment>
    <comment ref="D10" authorId="0" shapeId="0" xr:uid="{8698AA31-C224-4D69-B971-EC82C8A7EABB}">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1" authorId="0" shapeId="0" xr:uid="{ED641A39-A231-41AB-A34A-0BD9F0ABC1A1}">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3" authorId="0" shapeId="0" xr:uid="{29C544EF-23E9-42E9-825A-CF62169EE636}">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4" authorId="0" shapeId="0" xr:uid="{E6735337-9466-4EEF-A5EB-3A4FD8D1488C}">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15" authorId="0" shapeId="0" xr:uid="{AD1B776D-CFFF-49EC-8B83-ABA19A6EDE38}">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16" authorId="0" shapeId="0" xr:uid="{A86EF580-3370-4FD7-A047-CD2C77BDC3C0}">
      <text>
        <r>
          <rPr>
            <b/>
            <sz val="9"/>
            <color indexed="81"/>
            <rFont val="Tahoma"/>
            <family val="2"/>
          </rPr>
          <t>YULIED.PENARANDA:</t>
        </r>
        <r>
          <rPr>
            <sz val="9"/>
            <color indexed="81"/>
            <rFont val="Tahoma"/>
            <family val="2"/>
          </rPr>
          <t xml:space="preserve">
Se suma los recursos presupuestales (vigencia + reservas)</t>
        </r>
      </text>
    </comment>
    <comment ref="D17" authorId="0" shapeId="0" xr:uid="{3C9E2525-320A-4F02-8069-535541CDE43A}">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8" authorId="0" shapeId="0" xr:uid="{E94AB6A5-8909-46AF-9C4B-4C211503280B}">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20" authorId="0" shapeId="0" xr:uid="{66EA4200-E7A3-41A6-9649-BBDAF8559882}">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21" authorId="0" shapeId="0" xr:uid="{5B5408A8-99D5-4516-BF54-CF316E2B42D8}">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2" authorId="0" shapeId="0" xr:uid="{3BDE6D11-40FA-44D5-B095-5DA8A00A5BE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3" authorId="0" shapeId="0" xr:uid="{90ED65B3-7002-4584-BC51-FEE8BD0AA91D}">
      <text>
        <r>
          <rPr>
            <b/>
            <sz val="9"/>
            <color indexed="81"/>
            <rFont val="Tahoma"/>
            <family val="2"/>
          </rPr>
          <t>YULIED.PENARANDA:</t>
        </r>
        <r>
          <rPr>
            <sz val="9"/>
            <color indexed="81"/>
            <rFont val="Tahoma"/>
            <family val="2"/>
          </rPr>
          <t xml:space="preserve">
Se suma los recursos presupuestales (vigencia + reservas)</t>
        </r>
      </text>
    </comment>
    <comment ref="D24" authorId="0" shapeId="0" xr:uid="{B1E7083C-DEB8-47F7-9D71-860C0AE4D834}">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5" authorId="0" shapeId="0" xr:uid="{661E4E50-66DC-44DB-8609-07703E9D1847}">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27" authorId="0" shapeId="0" xr:uid="{5D1212A6-3E6D-4996-AD63-1135EB94764A}">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28" authorId="0" shapeId="0" xr:uid="{CA23C644-F798-4B00-A2F9-09538BC24AFF}">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9" authorId="0" shapeId="0" xr:uid="{AEBF8BF5-4FEC-4E2A-ADC8-4AB8FAA0D951}">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30" authorId="0" shapeId="0" xr:uid="{7BD2EDF9-589D-4074-8EB3-15EA08C2E4FB}">
      <text>
        <r>
          <rPr>
            <b/>
            <sz val="9"/>
            <color indexed="81"/>
            <rFont val="Tahoma"/>
            <family val="2"/>
          </rPr>
          <t>YULIED.PENARANDA:</t>
        </r>
        <r>
          <rPr>
            <sz val="9"/>
            <color indexed="81"/>
            <rFont val="Tahoma"/>
            <family val="2"/>
          </rPr>
          <t xml:space="preserve">
Se suma los recursos presupuestales (vigencia + reservas)</t>
        </r>
      </text>
    </comment>
    <comment ref="D31" authorId="0" shapeId="0" xr:uid="{A69C50BF-B897-4105-8F73-50EB93E6A0AD}">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32" authorId="0" shapeId="0" xr:uid="{C52B7AE9-DBD1-472F-88A4-31ADAEE3167F}">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34" authorId="0" shapeId="0" xr:uid="{13F523F4-47DA-42E4-A9AD-C53854414655}">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35" authorId="0" shapeId="0" xr:uid="{75267C72-E2E5-4601-91AB-B36DA659614C}">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36" authorId="0" shapeId="0" xr:uid="{C5A54BF7-FB18-4794-8433-9D9D56865685}">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37" authorId="0" shapeId="0" xr:uid="{7CD401AB-E29D-47C7-AC4F-ABDAB2DEF7F4}">
      <text>
        <r>
          <rPr>
            <b/>
            <sz val="9"/>
            <color indexed="81"/>
            <rFont val="Tahoma"/>
            <family val="2"/>
          </rPr>
          <t>YULIED.PENARANDA:</t>
        </r>
        <r>
          <rPr>
            <sz val="9"/>
            <color indexed="81"/>
            <rFont val="Tahoma"/>
            <family val="2"/>
          </rPr>
          <t xml:space="preserve">
Se suma los recursos presupuestales (vigencia + reservas)</t>
        </r>
      </text>
    </comment>
    <comment ref="D38" authorId="0" shapeId="0" xr:uid="{5AE9364D-A213-4393-A9CE-07729ABE5515}">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39" authorId="0" shapeId="0" xr:uid="{C406342A-BAAF-491F-9F99-2C6480CA4224}">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41" authorId="0" shapeId="0" xr:uid="{A8162E4B-B42F-4EB3-B5B5-CA12D8A775E8}">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42" authorId="0" shapeId="0" xr:uid="{EC0DD3E8-DFB1-42B8-8370-DAAAFF41C925}">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43" authorId="0" shapeId="0" xr:uid="{8D5DA1BE-0AFC-44D6-BFA7-8D8C30F22167}">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44" authorId="0" shapeId="0" xr:uid="{09E6A81A-C35E-48F3-BF4E-9C2367765A12}">
      <text>
        <r>
          <rPr>
            <b/>
            <sz val="9"/>
            <color indexed="81"/>
            <rFont val="Tahoma"/>
            <family val="2"/>
          </rPr>
          <t>YULIED.PENARANDA:</t>
        </r>
        <r>
          <rPr>
            <sz val="9"/>
            <color indexed="81"/>
            <rFont val="Tahoma"/>
            <family val="2"/>
          </rPr>
          <t xml:space="preserve">
Se suma los recursos presupuestales (vigencia + reservas)</t>
        </r>
      </text>
    </comment>
    <comment ref="D45" authorId="0" shapeId="0" xr:uid="{3CA1468C-FECF-4C22-846E-379A231017F7}">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46" authorId="0" shapeId="0" xr:uid="{9779D2B1-58CF-46B9-B38C-88FD3D9F19C4}">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48" authorId="0" shapeId="0" xr:uid="{087E844A-C8BB-4E79-90D5-16A0DFB57554}">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49" authorId="0" shapeId="0" xr:uid="{16238F1C-E746-4A61-8868-2FC715A59AF7}">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50" authorId="0" shapeId="0" xr:uid="{AA83881B-27B4-42BC-A7A4-84BD993FA944}">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51" authorId="0" shapeId="0" xr:uid="{A57C9BCA-F17C-4CD9-A4F6-4325FAC8447C}">
      <text>
        <r>
          <rPr>
            <b/>
            <sz val="9"/>
            <color indexed="81"/>
            <rFont val="Tahoma"/>
            <family val="2"/>
          </rPr>
          <t>YULIED.PENARANDA:</t>
        </r>
        <r>
          <rPr>
            <sz val="9"/>
            <color indexed="81"/>
            <rFont val="Tahoma"/>
            <family val="2"/>
          </rPr>
          <t xml:space="preserve">
Se suma los recursos presupuestales (vigencia + reservas)</t>
        </r>
      </text>
    </comment>
    <comment ref="D52" authorId="0" shapeId="0" xr:uid="{BD3008A4-37BB-429E-B446-E81C32B1973B}">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53" authorId="0" shapeId="0" xr:uid="{D825E7E8-5979-4092-AA47-4595D3CE7CDF}">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54" authorId="0" shapeId="0" xr:uid="{579C9FB0-EE9A-4C92-A200-E4EB23E1A681}">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4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4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400-000003000000}">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00000000-0006-0000-0400-000004000000}">
      <text>
        <r>
          <rPr>
            <b/>
            <sz val="9"/>
            <color indexed="81"/>
            <rFont val="Tahoma"/>
            <family val="2"/>
          </rPr>
          <t>YULIED.PENARANDA:</t>
        </r>
        <r>
          <rPr>
            <sz val="9"/>
            <color indexed="81"/>
            <rFont val="Tahoma"/>
            <family val="2"/>
          </rPr>
          <t xml:space="preserve">
Vigencia a reportar</t>
        </r>
      </text>
    </comment>
    <comment ref="C8" authorId="0" shapeId="0" xr:uid="{00000000-0006-0000-0400-000005000000}">
      <text>
        <r>
          <rPr>
            <b/>
            <sz val="9"/>
            <color indexed="81"/>
            <rFont val="Tahoma"/>
            <family val="2"/>
          </rPr>
          <t>YULIED.PENARANDA:</t>
        </r>
        <r>
          <rPr>
            <sz val="9"/>
            <color indexed="81"/>
            <rFont val="Tahoma"/>
            <family val="2"/>
          </rPr>
          <t xml:space="preserve">
Apropiación inicial acorde con la herramienta oficial de la SDH</t>
        </r>
      </text>
    </comment>
    <comment ref="D8" authorId="0" shapeId="0" xr:uid="{00000000-0006-0000-0400-000006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00000000-0006-0000-0400-000007000000}">
      <text>
        <r>
          <rPr>
            <b/>
            <sz val="9"/>
            <color indexed="81"/>
            <rFont val="Tahoma"/>
            <family val="2"/>
          </rPr>
          <t>YULIED.PENARANDA:</t>
        </r>
        <r>
          <rPr>
            <sz val="9"/>
            <color indexed="81"/>
            <rFont val="Tahoma"/>
            <family val="2"/>
          </rPr>
          <t xml:space="preserve">
Valores contenidos en los Registros Presupuestales de Compromisos</t>
        </r>
      </text>
    </comment>
    <comment ref="F8" authorId="0" shapeId="0" xr:uid="{00000000-0006-0000-0400-000008000000}">
      <text>
        <r>
          <rPr>
            <b/>
            <sz val="9"/>
            <color indexed="81"/>
            <rFont val="Tahoma"/>
            <family val="2"/>
          </rPr>
          <t>YULIED.PENARANDA:</t>
        </r>
        <r>
          <rPr>
            <sz val="9"/>
            <color indexed="81"/>
            <rFont val="Tahoma"/>
            <family val="2"/>
          </rPr>
          <t xml:space="preserve">
Corresponde al pago </t>
        </r>
      </text>
    </comment>
    <comment ref="G8" authorId="0" shapeId="0" xr:uid="{00000000-0006-0000-0400-000009000000}">
      <text>
        <r>
          <rPr>
            <b/>
            <sz val="9"/>
            <color indexed="81"/>
            <rFont val="Tahoma"/>
            <family val="2"/>
          </rPr>
          <t>YULIED.PENARANDA:</t>
        </r>
        <r>
          <rPr>
            <sz val="9"/>
            <color indexed="81"/>
            <rFont val="Tahoma"/>
            <family val="2"/>
          </rPr>
          <t xml:space="preserve">
Extinción de la obligación a cargo de la SDA.</t>
        </r>
      </text>
    </comment>
    <comment ref="A16" authorId="0" shapeId="0" xr:uid="{00000000-0006-0000-0400-00000A000000}">
      <text>
        <r>
          <rPr>
            <b/>
            <sz val="9"/>
            <color indexed="81"/>
            <rFont val="Tahoma"/>
            <family val="2"/>
          </rPr>
          <t>YULIED.PENARANDA:</t>
        </r>
        <r>
          <rPr>
            <sz val="9"/>
            <color indexed="81"/>
            <rFont val="Tahoma"/>
            <family val="2"/>
          </rPr>
          <t xml:space="preserve">
Corresponde a la información en firme de cada vigencia fiscal.</t>
        </r>
      </text>
    </comment>
    <comment ref="A17" authorId="0" shapeId="0" xr:uid="{00000000-0006-0000-0400-00000B000000}">
      <text>
        <r>
          <rPr>
            <b/>
            <sz val="9"/>
            <color indexed="81"/>
            <rFont val="Tahoma"/>
            <family val="2"/>
          </rPr>
          <t>YULIED.PENARANDA:</t>
        </r>
        <r>
          <rPr>
            <sz val="9"/>
            <color indexed="81"/>
            <rFont val="Tahoma"/>
            <family val="2"/>
          </rPr>
          <t xml:space="preserve">
Vigencia a reportar</t>
        </r>
      </text>
    </comment>
    <comment ref="C17" authorId="0" shapeId="0" xr:uid="{00000000-0006-0000-0400-00000C000000}">
      <text>
        <r>
          <rPr>
            <b/>
            <sz val="9"/>
            <color indexed="81"/>
            <rFont val="Tahoma"/>
            <family val="2"/>
          </rPr>
          <t>YULIED.PENARANDA:</t>
        </r>
        <r>
          <rPr>
            <sz val="9"/>
            <color indexed="81"/>
            <rFont val="Tahoma"/>
            <family val="2"/>
          </rPr>
          <t xml:space="preserve">
Apropiación inicial acorde con la herramienta oficial de la SDH</t>
        </r>
      </text>
    </comment>
    <comment ref="D17" authorId="0" shapeId="0" xr:uid="{00000000-0006-0000-0400-00000D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17" authorId="0" shapeId="0" xr:uid="{00000000-0006-0000-0400-00000E000000}">
      <text>
        <r>
          <rPr>
            <b/>
            <sz val="9"/>
            <color indexed="81"/>
            <rFont val="Tahoma"/>
            <family val="2"/>
          </rPr>
          <t>YULIED.PENARANDA:</t>
        </r>
        <r>
          <rPr>
            <sz val="9"/>
            <color indexed="81"/>
            <rFont val="Tahoma"/>
            <family val="2"/>
          </rPr>
          <t xml:space="preserve">
Valores contenidos en los Registros Presupuestales de Compromisos</t>
        </r>
      </text>
    </comment>
    <comment ref="F17" authorId="0" shapeId="0" xr:uid="{00000000-0006-0000-0400-00000F000000}">
      <text>
        <r>
          <rPr>
            <b/>
            <sz val="9"/>
            <color indexed="81"/>
            <rFont val="Tahoma"/>
            <family val="2"/>
          </rPr>
          <t>YULIED.PENARANDA:</t>
        </r>
        <r>
          <rPr>
            <sz val="9"/>
            <color indexed="81"/>
            <rFont val="Tahoma"/>
            <family val="2"/>
          </rPr>
          <t xml:space="preserve">
Corresponde al pago </t>
        </r>
      </text>
    </comment>
    <comment ref="G17" authorId="0" shapeId="0" xr:uid="{00000000-0006-0000-0400-000010000000}">
      <text>
        <r>
          <rPr>
            <b/>
            <sz val="9"/>
            <color indexed="81"/>
            <rFont val="Tahoma"/>
            <family val="2"/>
          </rPr>
          <t>YULIED.PENARANDA:</t>
        </r>
        <r>
          <rPr>
            <sz val="9"/>
            <color indexed="81"/>
            <rFont val="Tahoma"/>
            <family val="2"/>
          </rPr>
          <t xml:space="preserve">
Extinción de la obligación a cargo de la SDA.</t>
        </r>
      </text>
    </comment>
    <comment ref="A31" authorId="0" shapeId="0" xr:uid="{00000000-0006-0000-0400-000011000000}">
      <text>
        <r>
          <rPr>
            <b/>
            <sz val="9"/>
            <color indexed="81"/>
            <rFont val="Tahoma"/>
            <family val="2"/>
          </rPr>
          <t>YULIED.PENARANDA:</t>
        </r>
        <r>
          <rPr>
            <sz val="9"/>
            <color indexed="81"/>
            <rFont val="Tahoma"/>
            <family val="2"/>
          </rPr>
          <t xml:space="preserve">
Corresponde a la información en firme de cada vigencia fiscal.</t>
        </r>
      </text>
    </comment>
    <comment ref="A32" authorId="0" shapeId="0" xr:uid="{00000000-0006-0000-0400-000012000000}">
      <text>
        <r>
          <rPr>
            <b/>
            <sz val="9"/>
            <color indexed="81"/>
            <rFont val="Tahoma"/>
            <family val="2"/>
          </rPr>
          <t>YULIED.PENARANDA:</t>
        </r>
        <r>
          <rPr>
            <sz val="9"/>
            <color indexed="81"/>
            <rFont val="Tahoma"/>
            <family val="2"/>
          </rPr>
          <t xml:space="preserve">
Vigencia a reportar</t>
        </r>
      </text>
    </comment>
    <comment ref="C32" authorId="0" shapeId="0" xr:uid="{00000000-0006-0000-0400-000013000000}">
      <text>
        <r>
          <rPr>
            <b/>
            <sz val="9"/>
            <color indexed="81"/>
            <rFont val="Tahoma"/>
            <family val="2"/>
          </rPr>
          <t>YULIED.PENARANDA:</t>
        </r>
        <r>
          <rPr>
            <sz val="9"/>
            <color indexed="81"/>
            <rFont val="Tahoma"/>
            <family val="2"/>
          </rPr>
          <t xml:space="preserve">
Apropiación inicial acorde con la herramienta oficial de la SDH</t>
        </r>
      </text>
    </comment>
    <comment ref="D32" authorId="0" shapeId="0" xr:uid="{00000000-0006-0000-0400-000014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32" authorId="0" shapeId="0" xr:uid="{00000000-0006-0000-0400-000015000000}">
      <text>
        <r>
          <rPr>
            <b/>
            <sz val="9"/>
            <color indexed="81"/>
            <rFont val="Tahoma"/>
            <family val="2"/>
          </rPr>
          <t>YULIED.PENARANDA:</t>
        </r>
        <r>
          <rPr>
            <sz val="9"/>
            <color indexed="81"/>
            <rFont val="Tahoma"/>
            <family val="2"/>
          </rPr>
          <t xml:space="preserve">
Valores contenidos en los Registros Presupuestales de Compromisos</t>
        </r>
      </text>
    </comment>
    <comment ref="F32" authorId="0" shapeId="0" xr:uid="{00000000-0006-0000-0400-000016000000}">
      <text>
        <r>
          <rPr>
            <b/>
            <sz val="9"/>
            <color indexed="81"/>
            <rFont val="Tahoma"/>
            <family val="2"/>
          </rPr>
          <t>YULIED.PENARANDA:</t>
        </r>
        <r>
          <rPr>
            <sz val="9"/>
            <color indexed="81"/>
            <rFont val="Tahoma"/>
            <family val="2"/>
          </rPr>
          <t xml:space="preserve">
Corresponde al pago </t>
        </r>
      </text>
    </comment>
    <comment ref="G32" authorId="0" shapeId="0" xr:uid="{00000000-0006-0000-0400-000017000000}">
      <text>
        <r>
          <rPr>
            <b/>
            <sz val="9"/>
            <color indexed="81"/>
            <rFont val="Tahoma"/>
            <family val="2"/>
          </rPr>
          <t>YULIED.PENARANDA:</t>
        </r>
        <r>
          <rPr>
            <sz val="9"/>
            <color indexed="81"/>
            <rFont val="Tahoma"/>
            <family val="2"/>
          </rPr>
          <t xml:space="preserve">
Extinción de la obligación a cargo de la SDA.</t>
        </r>
      </text>
    </comment>
    <comment ref="A46" authorId="0" shapeId="0" xr:uid="{00000000-0006-0000-0400-000018000000}">
      <text>
        <r>
          <rPr>
            <b/>
            <sz val="9"/>
            <color indexed="81"/>
            <rFont val="Tahoma"/>
            <family val="2"/>
          </rPr>
          <t>YULIED.PENARANDA:</t>
        </r>
        <r>
          <rPr>
            <sz val="9"/>
            <color indexed="81"/>
            <rFont val="Tahoma"/>
            <family val="2"/>
          </rPr>
          <t xml:space="preserve">
Corresponde a la información en firme de cada vigencia fiscal.</t>
        </r>
      </text>
    </comment>
    <comment ref="A47" authorId="0" shapeId="0" xr:uid="{00000000-0006-0000-0400-000019000000}">
      <text>
        <r>
          <rPr>
            <b/>
            <sz val="9"/>
            <color indexed="81"/>
            <rFont val="Tahoma"/>
            <family val="2"/>
          </rPr>
          <t>YULIED.PENARANDA:</t>
        </r>
        <r>
          <rPr>
            <sz val="9"/>
            <color indexed="81"/>
            <rFont val="Tahoma"/>
            <family val="2"/>
          </rPr>
          <t xml:space="preserve">
Vigencia a reportar</t>
        </r>
      </text>
    </comment>
    <comment ref="C47" authorId="0" shapeId="0" xr:uid="{00000000-0006-0000-0400-00001A000000}">
      <text>
        <r>
          <rPr>
            <b/>
            <sz val="9"/>
            <color indexed="81"/>
            <rFont val="Tahoma"/>
            <family val="2"/>
          </rPr>
          <t>YULIED.PENARANDA:</t>
        </r>
        <r>
          <rPr>
            <sz val="9"/>
            <color indexed="81"/>
            <rFont val="Tahoma"/>
            <family val="2"/>
          </rPr>
          <t xml:space="preserve">
Apropiación inicial acorde con la herramienta oficial de la SDH</t>
        </r>
      </text>
    </comment>
    <comment ref="D47" authorId="0" shapeId="0" xr:uid="{00000000-0006-0000-0400-00001B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47" authorId="0" shapeId="0" xr:uid="{00000000-0006-0000-0400-00001C000000}">
      <text>
        <r>
          <rPr>
            <b/>
            <sz val="9"/>
            <color indexed="81"/>
            <rFont val="Tahoma"/>
            <family val="2"/>
          </rPr>
          <t>YULIED.PENARANDA:</t>
        </r>
        <r>
          <rPr>
            <sz val="9"/>
            <color indexed="81"/>
            <rFont val="Tahoma"/>
            <family val="2"/>
          </rPr>
          <t xml:space="preserve">
Valores contenidos en los Registros Presupuestales de Compromisos</t>
        </r>
      </text>
    </comment>
    <comment ref="F47" authorId="0" shapeId="0" xr:uid="{00000000-0006-0000-0400-00001D000000}">
      <text>
        <r>
          <rPr>
            <b/>
            <sz val="9"/>
            <color indexed="81"/>
            <rFont val="Tahoma"/>
            <family val="2"/>
          </rPr>
          <t>YULIED.PENARANDA:</t>
        </r>
        <r>
          <rPr>
            <sz val="9"/>
            <color indexed="81"/>
            <rFont val="Tahoma"/>
            <family val="2"/>
          </rPr>
          <t xml:space="preserve">
Corresponde al pago </t>
        </r>
      </text>
    </comment>
    <comment ref="G47" authorId="0" shapeId="0" xr:uid="{00000000-0006-0000-0400-00001E000000}">
      <text>
        <r>
          <rPr>
            <b/>
            <sz val="9"/>
            <color indexed="81"/>
            <rFont val="Tahoma"/>
            <family val="2"/>
          </rPr>
          <t>YULIED.PENARANDA:</t>
        </r>
        <r>
          <rPr>
            <sz val="9"/>
            <color indexed="81"/>
            <rFont val="Tahoma"/>
            <family val="2"/>
          </rPr>
          <t xml:space="preserve">
Extinción de la obligación a cargo de la SDA.</t>
        </r>
      </text>
    </comment>
    <comment ref="A61" authorId="0" shapeId="0" xr:uid="{00000000-0006-0000-0400-00001F000000}">
      <text>
        <r>
          <rPr>
            <b/>
            <sz val="9"/>
            <color indexed="81"/>
            <rFont val="Tahoma"/>
            <family val="2"/>
          </rPr>
          <t>YULIED.PENARANDA:</t>
        </r>
        <r>
          <rPr>
            <sz val="9"/>
            <color indexed="81"/>
            <rFont val="Tahoma"/>
            <family val="2"/>
          </rPr>
          <t xml:space="preserve">
Corresponde a la información en firme de cada vigencia fiscal.</t>
        </r>
      </text>
    </comment>
    <comment ref="A62" authorId="0" shapeId="0" xr:uid="{00000000-0006-0000-0400-000020000000}">
      <text>
        <r>
          <rPr>
            <b/>
            <sz val="9"/>
            <color indexed="81"/>
            <rFont val="Tahoma"/>
            <family val="2"/>
          </rPr>
          <t>YULIED.PENARANDA:</t>
        </r>
        <r>
          <rPr>
            <sz val="9"/>
            <color indexed="81"/>
            <rFont val="Tahoma"/>
            <family val="2"/>
          </rPr>
          <t xml:space="preserve">
Vigencia a reportar</t>
        </r>
      </text>
    </comment>
    <comment ref="C62" authorId="0" shapeId="0" xr:uid="{00000000-0006-0000-0400-000021000000}">
      <text>
        <r>
          <rPr>
            <b/>
            <sz val="9"/>
            <color indexed="81"/>
            <rFont val="Tahoma"/>
            <family val="2"/>
          </rPr>
          <t>YULIED.PENARANDA:</t>
        </r>
        <r>
          <rPr>
            <sz val="9"/>
            <color indexed="81"/>
            <rFont val="Tahoma"/>
            <family val="2"/>
          </rPr>
          <t xml:space="preserve">
Apropiación inicial acorde con la herramienta oficial de la SDH</t>
        </r>
      </text>
    </comment>
    <comment ref="D62" authorId="0" shapeId="0" xr:uid="{00000000-0006-0000-0400-000022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62" authorId="0" shapeId="0" xr:uid="{00000000-0006-0000-0400-000023000000}">
      <text>
        <r>
          <rPr>
            <b/>
            <sz val="9"/>
            <color indexed="81"/>
            <rFont val="Tahoma"/>
            <family val="2"/>
          </rPr>
          <t>YULIED.PENARANDA:</t>
        </r>
        <r>
          <rPr>
            <sz val="9"/>
            <color indexed="81"/>
            <rFont val="Tahoma"/>
            <family val="2"/>
          </rPr>
          <t xml:space="preserve">
Valores contenidos en los Registros Presupuestales de Compromisos</t>
        </r>
      </text>
    </comment>
    <comment ref="F62" authorId="0" shapeId="0" xr:uid="{00000000-0006-0000-0400-000024000000}">
      <text>
        <r>
          <rPr>
            <b/>
            <sz val="9"/>
            <color indexed="81"/>
            <rFont val="Tahoma"/>
            <family val="2"/>
          </rPr>
          <t>YULIED.PENARANDA:</t>
        </r>
        <r>
          <rPr>
            <sz val="9"/>
            <color indexed="81"/>
            <rFont val="Tahoma"/>
            <family val="2"/>
          </rPr>
          <t xml:space="preserve">
Corresponde al pago </t>
        </r>
      </text>
    </comment>
    <comment ref="G62" authorId="0" shapeId="0" xr:uid="{00000000-0006-0000-0400-000025000000}">
      <text>
        <r>
          <rPr>
            <b/>
            <sz val="9"/>
            <color indexed="81"/>
            <rFont val="Tahoma"/>
            <family val="2"/>
          </rPr>
          <t>YULIED.PENARANDA:</t>
        </r>
        <r>
          <rPr>
            <sz val="9"/>
            <color indexed="81"/>
            <rFont val="Tahoma"/>
            <family val="2"/>
          </rPr>
          <t xml:space="preserve">
Extinción de la obligación a cargo de la SDA.</t>
        </r>
      </text>
    </comment>
    <comment ref="A76" authorId="0" shapeId="0" xr:uid="{00000000-0006-0000-0400-000026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77" authorId="0" shapeId="0" xr:uid="{00000000-0006-0000-0400-000027000000}">
      <text>
        <r>
          <rPr>
            <b/>
            <sz val="9"/>
            <color indexed="81"/>
            <rFont val="Tahoma"/>
            <family val="2"/>
          </rPr>
          <t>YULIED.PENARANDA:</t>
        </r>
        <r>
          <rPr>
            <sz val="9"/>
            <color indexed="81"/>
            <rFont val="Tahoma"/>
            <family val="2"/>
          </rPr>
          <t xml:space="preserve">
Vigencia a reportar</t>
        </r>
      </text>
    </comment>
    <comment ref="B77" authorId="0" shapeId="0" xr:uid="{00000000-0006-0000-0400-00002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77" authorId="0" shapeId="0" xr:uid="{00000000-0006-0000-0400-00002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77" authorId="0" shapeId="0" xr:uid="{00000000-0006-0000-0400-00002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77" authorId="0" shapeId="0" xr:uid="{00000000-0006-0000-0400-00002B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77" authorId="0" shapeId="0" xr:uid="{00000000-0006-0000-0400-00002C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77" authorId="0" shapeId="0" xr:uid="{00000000-0006-0000-0400-00002D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77" authorId="0" shapeId="0" xr:uid="{00000000-0006-0000-0400-00002E000000}">
      <text>
        <r>
          <rPr>
            <b/>
            <sz val="9"/>
            <color indexed="81"/>
            <rFont val="Tahoma"/>
            <family val="2"/>
          </rPr>
          <t>YULIED.PENARANDA:</t>
        </r>
        <r>
          <rPr>
            <sz val="9"/>
            <color indexed="81"/>
            <rFont val="Tahoma"/>
            <family val="2"/>
          </rPr>
          <t xml:space="preserve">
Descripción concreta del avance, máximo de caracteres 200</t>
        </r>
      </text>
    </comment>
    <comment ref="A108" authorId="0" shapeId="0" xr:uid="{00000000-0006-0000-0400-00002F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09" authorId="0" shapeId="0" xr:uid="{00000000-0006-0000-0400-000030000000}">
      <text>
        <r>
          <rPr>
            <b/>
            <sz val="9"/>
            <color indexed="81"/>
            <rFont val="Tahoma"/>
            <family val="2"/>
          </rPr>
          <t>YULIED.PENARANDA:</t>
        </r>
        <r>
          <rPr>
            <sz val="9"/>
            <color indexed="81"/>
            <rFont val="Tahoma"/>
            <family val="2"/>
          </rPr>
          <t xml:space="preserve">
Vigencia a reportar</t>
        </r>
      </text>
    </comment>
    <comment ref="B109" authorId="0" shapeId="0" xr:uid="{00000000-0006-0000-0400-00003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09" authorId="0" shapeId="0" xr:uid="{00000000-0006-0000-0400-00003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09" authorId="0" shapeId="0" xr:uid="{00000000-0006-0000-0400-00003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09" authorId="0" shapeId="0" xr:uid="{00000000-0006-0000-0400-00003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09" authorId="0" shapeId="0" xr:uid="{00000000-0006-0000-0400-00003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09" authorId="0" shapeId="0" xr:uid="{00000000-0006-0000-0400-00003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09" authorId="0" shapeId="0" xr:uid="{00000000-0006-0000-0400-000037000000}">
      <text>
        <r>
          <rPr>
            <b/>
            <sz val="9"/>
            <color indexed="81"/>
            <rFont val="Tahoma"/>
            <family val="2"/>
          </rPr>
          <t>YULIED.PENARANDA:</t>
        </r>
        <r>
          <rPr>
            <sz val="9"/>
            <color indexed="81"/>
            <rFont val="Tahoma"/>
            <family val="2"/>
          </rPr>
          <t xml:space="preserve">
Descripción concreta del avance, máximo de caracteres 200</t>
        </r>
      </text>
    </comment>
    <comment ref="A172" authorId="0" shapeId="0" xr:uid="{00000000-0006-0000-0400-000038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73" authorId="0" shapeId="0" xr:uid="{00000000-0006-0000-0400-000039000000}">
      <text>
        <r>
          <rPr>
            <b/>
            <sz val="9"/>
            <color indexed="81"/>
            <rFont val="Tahoma"/>
            <family val="2"/>
          </rPr>
          <t>YULIED.PENARANDA:</t>
        </r>
        <r>
          <rPr>
            <sz val="9"/>
            <color indexed="81"/>
            <rFont val="Tahoma"/>
            <family val="2"/>
          </rPr>
          <t xml:space="preserve">
Vigencia a reportar</t>
        </r>
      </text>
    </comment>
    <comment ref="B173" authorId="0" shapeId="0" xr:uid="{00000000-0006-0000-0400-00003A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73" authorId="0" shapeId="0" xr:uid="{00000000-0006-0000-0400-00003B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73" authorId="0" shapeId="0" xr:uid="{00000000-0006-0000-0400-00003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73" authorId="0" shapeId="0" xr:uid="{00000000-0006-0000-0400-00003D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73" authorId="0" shapeId="0" xr:uid="{00000000-0006-0000-0400-00003E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73" authorId="0" shapeId="0" xr:uid="{00000000-0006-0000-0400-00003F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73" authorId="0" shapeId="0" xr:uid="{00000000-0006-0000-0400-000040000000}">
      <text>
        <r>
          <rPr>
            <b/>
            <sz val="9"/>
            <color indexed="81"/>
            <rFont val="Tahoma"/>
            <family val="2"/>
          </rPr>
          <t>YULIED.PENARANDA:</t>
        </r>
        <r>
          <rPr>
            <sz val="9"/>
            <color indexed="81"/>
            <rFont val="Tahoma"/>
            <family val="2"/>
          </rPr>
          <t xml:space="preserve">
Descripción concreta del avance, máximo de caracteres 200</t>
        </r>
      </text>
    </comment>
    <comment ref="A235" authorId="0" shapeId="0" xr:uid="{00000000-0006-0000-0400-000041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236" authorId="0" shapeId="0" xr:uid="{00000000-0006-0000-0400-000042000000}">
      <text>
        <r>
          <rPr>
            <b/>
            <sz val="9"/>
            <color indexed="81"/>
            <rFont val="Tahoma"/>
            <family val="2"/>
          </rPr>
          <t>YULIED.PENARANDA:</t>
        </r>
        <r>
          <rPr>
            <sz val="9"/>
            <color indexed="81"/>
            <rFont val="Tahoma"/>
            <family val="2"/>
          </rPr>
          <t xml:space="preserve">
Vigencia a reportar</t>
        </r>
      </text>
    </comment>
    <comment ref="B236" authorId="0" shapeId="0" xr:uid="{00000000-0006-0000-0400-000043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36" authorId="0" shapeId="0" xr:uid="{00000000-0006-0000-0400-000044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36" authorId="0" shapeId="0" xr:uid="{00000000-0006-0000-0400-00004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36" authorId="0" shapeId="0" xr:uid="{00000000-0006-0000-0400-000046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36" authorId="0" shapeId="0" xr:uid="{00000000-0006-0000-0400-000047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36" authorId="0" shapeId="0" xr:uid="{00000000-0006-0000-0400-000048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36" authorId="0" shapeId="0" xr:uid="{00000000-0006-0000-0400-000049000000}">
      <text>
        <r>
          <rPr>
            <b/>
            <sz val="9"/>
            <color indexed="81"/>
            <rFont val="Tahoma"/>
            <family val="2"/>
          </rPr>
          <t>YULIED.PENARANDA:</t>
        </r>
        <r>
          <rPr>
            <sz val="9"/>
            <color indexed="81"/>
            <rFont val="Tahoma"/>
            <family val="2"/>
          </rPr>
          <t xml:space="preserve">
Descripción concreta del avance, máximo de caracteres 200</t>
        </r>
      </text>
    </comment>
    <comment ref="A298" authorId="0" shapeId="0" xr:uid="{00000000-0006-0000-0400-00004A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299" authorId="0" shapeId="0" xr:uid="{00000000-0006-0000-0400-00004B000000}">
      <text>
        <r>
          <rPr>
            <b/>
            <sz val="9"/>
            <color indexed="81"/>
            <rFont val="Tahoma"/>
            <family val="2"/>
          </rPr>
          <t>YULIED.PENARANDA:</t>
        </r>
        <r>
          <rPr>
            <sz val="9"/>
            <color indexed="81"/>
            <rFont val="Tahoma"/>
            <family val="2"/>
          </rPr>
          <t xml:space="preserve">
Vigencia a reportar</t>
        </r>
      </text>
    </comment>
    <comment ref="B299" authorId="0" shapeId="0" xr:uid="{00000000-0006-0000-0400-00004C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99" authorId="0" shapeId="0" xr:uid="{00000000-0006-0000-0400-00004D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99" authorId="0" shapeId="0" xr:uid="{00000000-0006-0000-0400-00004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99" authorId="0" shapeId="0" xr:uid="{00000000-0006-0000-0400-00004F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99" authorId="0" shapeId="0" xr:uid="{00000000-0006-0000-0400-000050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99" authorId="0" shapeId="0" xr:uid="{00000000-0006-0000-0400-000051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99" authorId="0" shapeId="0" xr:uid="{00000000-0006-0000-0400-000052000000}">
      <text>
        <r>
          <rPr>
            <b/>
            <sz val="9"/>
            <color indexed="81"/>
            <rFont val="Tahoma"/>
            <family val="2"/>
          </rPr>
          <t>YULIED.PENARANDA:</t>
        </r>
        <r>
          <rPr>
            <sz val="9"/>
            <color indexed="81"/>
            <rFont val="Tahoma"/>
            <family val="2"/>
          </rPr>
          <t xml:space="preserve">
Descripción concreta del avance, máximo de caracteres 200</t>
        </r>
      </text>
    </comment>
    <comment ref="A314" authorId="0" shapeId="0" xr:uid="{00000000-0006-0000-0400-000053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15" authorId="0" shapeId="0" xr:uid="{00000000-0006-0000-0400-000054000000}">
      <text>
        <r>
          <rPr>
            <b/>
            <sz val="9"/>
            <color indexed="81"/>
            <rFont val="Tahoma"/>
            <family val="2"/>
          </rPr>
          <t>YULIED.PENARANDA:</t>
        </r>
        <r>
          <rPr>
            <sz val="9"/>
            <color indexed="81"/>
            <rFont val="Tahoma"/>
            <family val="2"/>
          </rPr>
          <t xml:space="preserve">
Vigencia a reportar</t>
        </r>
      </text>
    </comment>
    <comment ref="B315" authorId="0" shapeId="0" xr:uid="{00000000-0006-0000-0400-000055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15" authorId="0" shapeId="0" xr:uid="{00000000-0006-0000-0400-000056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15" authorId="0" shapeId="0" xr:uid="{00000000-0006-0000-0400-000057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15" authorId="0" shapeId="0" xr:uid="{00000000-0006-0000-0400-000058000000}">
      <text>
        <r>
          <rPr>
            <b/>
            <sz val="9"/>
            <color indexed="81"/>
            <rFont val="Tahoma"/>
            <family val="2"/>
          </rPr>
          <t>YULIED.PENARANDA:</t>
        </r>
        <r>
          <rPr>
            <sz val="9"/>
            <color indexed="81"/>
            <rFont val="Tahoma"/>
            <family val="2"/>
          </rPr>
          <t xml:space="preserve">
Descripción concreta del avance, máximo de caracteres 200</t>
        </r>
      </text>
    </comment>
    <comment ref="A346" authorId="0" shapeId="0" xr:uid="{00000000-0006-0000-0400-000059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47" authorId="0" shapeId="0" xr:uid="{00000000-0006-0000-0400-00005A000000}">
      <text>
        <r>
          <rPr>
            <b/>
            <sz val="9"/>
            <color indexed="81"/>
            <rFont val="Tahoma"/>
            <family val="2"/>
          </rPr>
          <t>YULIED.PENARANDA:</t>
        </r>
        <r>
          <rPr>
            <sz val="9"/>
            <color indexed="81"/>
            <rFont val="Tahoma"/>
            <family val="2"/>
          </rPr>
          <t xml:space="preserve">
Vigencia a reportar</t>
        </r>
      </text>
    </comment>
    <comment ref="B347" authorId="0" shapeId="0" xr:uid="{00000000-0006-0000-0400-00005B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47" authorId="0" shapeId="0" xr:uid="{00000000-0006-0000-0400-00005C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47" authorId="0" shapeId="0" xr:uid="{00000000-0006-0000-0400-00005D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47" authorId="0" shapeId="0" xr:uid="{00000000-0006-0000-0400-00005E000000}">
      <text>
        <r>
          <rPr>
            <b/>
            <sz val="9"/>
            <color indexed="81"/>
            <rFont val="Tahoma"/>
            <family val="2"/>
          </rPr>
          <t>YULIED.PENARANDA:</t>
        </r>
        <r>
          <rPr>
            <sz val="9"/>
            <color indexed="81"/>
            <rFont val="Tahoma"/>
            <family val="2"/>
          </rPr>
          <t xml:space="preserve">
Descripción concreta del avance, máximo de caracteres 200</t>
        </r>
      </text>
    </comment>
    <comment ref="A409" authorId="0" shapeId="0" xr:uid="{00000000-0006-0000-0400-00005F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410" authorId="0" shapeId="0" xr:uid="{00000000-0006-0000-0400-000060000000}">
      <text>
        <r>
          <rPr>
            <b/>
            <sz val="9"/>
            <color indexed="81"/>
            <rFont val="Tahoma"/>
            <family val="2"/>
          </rPr>
          <t>YULIED.PENARANDA:</t>
        </r>
        <r>
          <rPr>
            <sz val="9"/>
            <color indexed="81"/>
            <rFont val="Tahoma"/>
            <family val="2"/>
          </rPr>
          <t xml:space="preserve">
Vigencia a reportar</t>
        </r>
      </text>
    </comment>
    <comment ref="B410" authorId="0" shapeId="0" xr:uid="{00000000-0006-0000-0400-00006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410" authorId="0" shapeId="0" xr:uid="{00000000-0006-0000-0400-00006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410" authorId="0" shapeId="0" xr:uid="{00000000-0006-0000-0400-00006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410" authorId="0" shapeId="0" xr:uid="{00000000-0006-0000-0400-000064000000}">
      <text>
        <r>
          <rPr>
            <b/>
            <sz val="9"/>
            <color indexed="81"/>
            <rFont val="Tahoma"/>
            <family val="2"/>
          </rPr>
          <t>YULIED.PENARANDA:</t>
        </r>
        <r>
          <rPr>
            <sz val="9"/>
            <color indexed="81"/>
            <rFont val="Tahoma"/>
            <family val="2"/>
          </rPr>
          <t xml:space="preserve">
Descripción concreta del avance, máximo de caracteres 200</t>
        </r>
      </text>
    </comment>
    <comment ref="A472" authorId="0" shapeId="0" xr:uid="{00000000-0006-0000-0400-000065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473" authorId="0" shapeId="0" xr:uid="{00000000-0006-0000-0400-000066000000}">
      <text>
        <r>
          <rPr>
            <b/>
            <sz val="9"/>
            <color indexed="81"/>
            <rFont val="Tahoma"/>
            <family val="2"/>
          </rPr>
          <t>YULIED.PENARANDA:</t>
        </r>
        <r>
          <rPr>
            <sz val="9"/>
            <color indexed="81"/>
            <rFont val="Tahoma"/>
            <family val="2"/>
          </rPr>
          <t xml:space="preserve">
Vigencia a reportar</t>
        </r>
      </text>
    </comment>
    <comment ref="B473" authorId="0" shapeId="0" xr:uid="{00000000-0006-0000-0400-000067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473" authorId="0" shapeId="0" xr:uid="{00000000-0006-0000-0400-000068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473" authorId="0" shapeId="0" xr:uid="{00000000-0006-0000-0400-00006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473" authorId="0" shapeId="0" xr:uid="{00000000-0006-0000-0400-00006A000000}">
      <text>
        <r>
          <rPr>
            <b/>
            <sz val="9"/>
            <color indexed="81"/>
            <rFont val="Tahoma"/>
            <family val="2"/>
          </rPr>
          <t>YULIED.PENARANDA:</t>
        </r>
        <r>
          <rPr>
            <sz val="9"/>
            <color indexed="81"/>
            <rFont val="Tahoma"/>
            <family val="2"/>
          </rPr>
          <t xml:space="preserve">
Descripción concreta del avance, máximo de caracteres 200</t>
        </r>
      </text>
    </comment>
    <comment ref="A535" authorId="0" shapeId="0" xr:uid="{00000000-0006-0000-0400-00006B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536" authorId="0" shapeId="0" xr:uid="{00000000-0006-0000-0400-00006C000000}">
      <text>
        <r>
          <rPr>
            <b/>
            <sz val="9"/>
            <color indexed="81"/>
            <rFont val="Tahoma"/>
            <family val="2"/>
          </rPr>
          <t>YULIED.PENARANDA:</t>
        </r>
        <r>
          <rPr>
            <sz val="9"/>
            <color indexed="81"/>
            <rFont val="Tahoma"/>
            <family val="2"/>
          </rPr>
          <t xml:space="preserve">
Vigencia a reportar</t>
        </r>
      </text>
    </comment>
    <comment ref="B536" authorId="0" shapeId="0" xr:uid="{00000000-0006-0000-0400-00006D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536" authorId="0" shapeId="0" xr:uid="{00000000-0006-0000-0400-00006E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536" authorId="0" shapeId="0" xr:uid="{00000000-0006-0000-0400-00006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536" authorId="0" shapeId="0" xr:uid="{00000000-0006-0000-0400-000070000000}">
      <text>
        <r>
          <rPr>
            <b/>
            <sz val="9"/>
            <color indexed="81"/>
            <rFont val="Tahoma"/>
            <family val="2"/>
          </rPr>
          <t>YULIED.PENARANDA:</t>
        </r>
        <r>
          <rPr>
            <sz val="9"/>
            <color indexed="81"/>
            <rFont val="Tahoma"/>
            <family val="2"/>
          </rPr>
          <t xml:space="preserve">
Descripción concreta del avance, máximo de caracteres 200</t>
        </r>
      </text>
    </comment>
    <comment ref="A550" authorId="0" shapeId="0" xr:uid="{00000000-0006-0000-0400-000071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551" authorId="0" shapeId="0" xr:uid="{00000000-0006-0000-0400-000072000000}">
      <text>
        <r>
          <rPr>
            <b/>
            <sz val="9"/>
            <color indexed="81"/>
            <rFont val="Tahoma"/>
            <family val="2"/>
          </rPr>
          <t>YULIED.PENARANDA:</t>
        </r>
        <r>
          <rPr>
            <sz val="9"/>
            <color indexed="81"/>
            <rFont val="Tahoma"/>
            <family val="2"/>
          </rPr>
          <t xml:space="preserve">
Vigencia a reportar</t>
        </r>
      </text>
    </comment>
    <comment ref="B551" authorId="0" shapeId="0" xr:uid="{00000000-0006-0000-0400-00007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551" authorId="0" shapeId="0" xr:uid="{00000000-0006-0000-0400-000074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551" authorId="0" shapeId="0" xr:uid="{00000000-0006-0000-0400-000075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551" authorId="0" shapeId="0" xr:uid="{00000000-0006-0000-0400-000076000000}">
      <text>
        <r>
          <rPr>
            <b/>
            <sz val="9"/>
            <color indexed="81"/>
            <rFont val="Tahoma"/>
            <family val="2"/>
          </rPr>
          <t>YULIED.PENARANDA:</t>
        </r>
        <r>
          <rPr>
            <sz val="9"/>
            <color indexed="81"/>
            <rFont val="Tahoma"/>
            <family val="2"/>
          </rPr>
          <t xml:space="preserve">
Descripción concreta del avance, máximo de caracteres 200</t>
        </r>
      </text>
    </comment>
    <comment ref="A564" authorId="0" shapeId="0" xr:uid="{00000000-0006-0000-0400-000077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565" authorId="0" shapeId="0" xr:uid="{00000000-0006-0000-0400-000078000000}">
      <text>
        <r>
          <rPr>
            <b/>
            <sz val="9"/>
            <color indexed="81"/>
            <rFont val="Tahoma"/>
            <family val="2"/>
          </rPr>
          <t>YULIED.PENARANDA:</t>
        </r>
        <r>
          <rPr>
            <sz val="9"/>
            <color indexed="81"/>
            <rFont val="Tahoma"/>
            <family val="2"/>
          </rPr>
          <t xml:space="preserve">
Vigencia a reportar</t>
        </r>
      </text>
    </comment>
    <comment ref="B565" authorId="0" shapeId="0" xr:uid="{00000000-0006-0000-0400-00007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565" authorId="0" shapeId="0" xr:uid="{00000000-0006-0000-0400-00007A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565" authorId="0" shapeId="0" xr:uid="{00000000-0006-0000-0400-00007B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565" authorId="0" shapeId="0" xr:uid="{00000000-0006-0000-0400-00007C000000}">
      <text>
        <r>
          <rPr>
            <b/>
            <sz val="9"/>
            <color indexed="81"/>
            <rFont val="Tahoma"/>
            <family val="2"/>
          </rPr>
          <t>YULIED.PENARANDA:</t>
        </r>
        <r>
          <rPr>
            <sz val="9"/>
            <color indexed="81"/>
            <rFont val="Tahoma"/>
            <family val="2"/>
          </rPr>
          <t xml:space="preserve">
Descripción concreta del avance, máximo de caracteres 200</t>
        </r>
      </text>
    </comment>
    <comment ref="A629" authorId="0" shapeId="0" xr:uid="{00000000-0006-0000-0400-00007D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630" authorId="0" shapeId="0" xr:uid="{00000000-0006-0000-0400-00007E000000}">
      <text>
        <r>
          <rPr>
            <b/>
            <sz val="9"/>
            <color indexed="81"/>
            <rFont val="Tahoma"/>
            <family val="2"/>
          </rPr>
          <t>YULIED.PENARANDA:</t>
        </r>
        <r>
          <rPr>
            <sz val="9"/>
            <color indexed="81"/>
            <rFont val="Tahoma"/>
            <family val="2"/>
          </rPr>
          <t xml:space="preserve">
Vigencia a reportar</t>
        </r>
      </text>
    </comment>
    <comment ref="B630" authorId="0" shapeId="0" xr:uid="{00000000-0006-0000-0400-00007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630" authorId="0" shapeId="0" xr:uid="{00000000-0006-0000-0400-000080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630" authorId="0" shapeId="0" xr:uid="{00000000-0006-0000-0400-000081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630" authorId="0" shapeId="0" xr:uid="{00000000-0006-0000-0400-000082000000}">
      <text>
        <r>
          <rPr>
            <b/>
            <sz val="9"/>
            <color indexed="81"/>
            <rFont val="Tahoma"/>
            <family val="2"/>
          </rPr>
          <t>YULIED.PENARANDA:</t>
        </r>
        <r>
          <rPr>
            <sz val="9"/>
            <color indexed="81"/>
            <rFont val="Tahoma"/>
            <family val="2"/>
          </rPr>
          <t xml:space="preserve">
Descripción concreta del avance, máximo de caracteres 200</t>
        </r>
      </text>
    </comment>
    <comment ref="A692" authorId="0" shapeId="0" xr:uid="{00000000-0006-0000-0400-000083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693" authorId="0" shapeId="0" xr:uid="{00000000-0006-0000-0400-000084000000}">
      <text>
        <r>
          <rPr>
            <b/>
            <sz val="9"/>
            <color indexed="81"/>
            <rFont val="Tahoma"/>
            <family val="2"/>
          </rPr>
          <t>YULIED.PENARANDA:</t>
        </r>
        <r>
          <rPr>
            <sz val="9"/>
            <color indexed="81"/>
            <rFont val="Tahoma"/>
            <family val="2"/>
          </rPr>
          <t xml:space="preserve">
Vigencia a reportar</t>
        </r>
      </text>
    </comment>
    <comment ref="B693" authorId="0" shapeId="0" xr:uid="{00000000-0006-0000-0400-00008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693" authorId="0" shapeId="0" xr:uid="{00000000-0006-0000-0400-000086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693" authorId="0" shapeId="0" xr:uid="{00000000-0006-0000-0400-000087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693" authorId="0" shapeId="0" xr:uid="{00000000-0006-0000-0400-000088000000}">
      <text>
        <r>
          <rPr>
            <b/>
            <sz val="9"/>
            <color indexed="81"/>
            <rFont val="Tahoma"/>
            <family val="2"/>
          </rPr>
          <t>YULIED.PENARANDA:</t>
        </r>
        <r>
          <rPr>
            <sz val="9"/>
            <color indexed="81"/>
            <rFont val="Tahoma"/>
            <family val="2"/>
          </rPr>
          <t xml:space="preserve">
Descripción concreta del avance, máximo de caracteres 200</t>
        </r>
      </text>
    </comment>
    <comment ref="A755" authorId="0" shapeId="0" xr:uid="{00000000-0006-0000-0400-000089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756" authorId="0" shapeId="0" xr:uid="{00000000-0006-0000-0400-00008A000000}">
      <text>
        <r>
          <rPr>
            <b/>
            <sz val="9"/>
            <color indexed="81"/>
            <rFont val="Tahoma"/>
            <family val="2"/>
          </rPr>
          <t>YULIED.PENARANDA:</t>
        </r>
        <r>
          <rPr>
            <sz val="9"/>
            <color indexed="81"/>
            <rFont val="Tahoma"/>
            <family val="2"/>
          </rPr>
          <t xml:space="preserve">
Vigencia a reportar</t>
        </r>
      </text>
    </comment>
    <comment ref="B756" authorId="0" shapeId="0" xr:uid="{00000000-0006-0000-0400-00008B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756" authorId="0" shapeId="0" xr:uid="{00000000-0006-0000-0400-00008C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756" authorId="0" shapeId="0" xr:uid="{00000000-0006-0000-0400-00008D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756" authorId="0" shapeId="0" xr:uid="{00000000-0006-0000-0400-00008E000000}">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sharedStrings.xml><?xml version="1.0" encoding="utf-8"?>
<sst xmlns="http://schemas.openxmlformats.org/spreadsheetml/2006/main" count="2485" uniqueCount="520">
  <si>
    <t>DEPENDENCIA:</t>
  </si>
  <si>
    <t>Programa Plan de Desarrollo</t>
  </si>
  <si>
    <t>CÓDIGO Y NOMBRE PROYECTO:</t>
  </si>
  <si>
    <t>PRESUPUESTO VIGENCIA</t>
  </si>
  <si>
    <t>RESERVA PRESUPUESTAL</t>
  </si>
  <si>
    <t>TOTAL PROYECTO</t>
  </si>
  <si>
    <t>Ene</t>
  </si>
  <si>
    <t>Feb</t>
  </si>
  <si>
    <t>Mar</t>
  </si>
  <si>
    <t>Abr</t>
  </si>
  <si>
    <t>May</t>
  </si>
  <si>
    <t>Jun</t>
  </si>
  <si>
    <t>Jul</t>
  </si>
  <si>
    <t>Ago</t>
  </si>
  <si>
    <t>Sep</t>
  </si>
  <si>
    <t>Oct</t>
  </si>
  <si>
    <t>Nov</t>
  </si>
  <si>
    <t>Dic</t>
  </si>
  <si>
    <t>Total</t>
  </si>
  <si>
    <t>Programado</t>
  </si>
  <si>
    <t>Ejecutado</t>
  </si>
  <si>
    <t>PERIODO:</t>
  </si>
  <si>
    <t>TOTALES - PROYECTO</t>
  </si>
  <si>
    <t>1, LÍNEA DE ACCIÓN</t>
  </si>
  <si>
    <t>2, META DE PROYECTO</t>
  </si>
  <si>
    <t>4, SE EJECUTA CON RECURSOS DE:</t>
  </si>
  <si>
    <t>4,1 VIGENCIA</t>
  </si>
  <si>
    <t>4,2 RESERVA</t>
  </si>
  <si>
    <t>VARIABLES</t>
  </si>
  <si>
    <t xml:space="preserve">6,PONDERACIÓN VERTICAL </t>
  </si>
  <si>
    <t>6,1 META</t>
  </si>
  <si>
    <t>6,2 ACTIVIDAD</t>
  </si>
  <si>
    <t>TOTAL PRESUPUESTO</t>
  </si>
  <si>
    <t>TOTALES Rec. Reservas</t>
  </si>
  <si>
    <t>TOTALES Rec. Vigencia</t>
  </si>
  <si>
    <t>CONTROL DE CAMBIOS</t>
  </si>
  <si>
    <t>Versión</t>
  </si>
  <si>
    <t xml:space="preserve">Descripción de la Modificación </t>
  </si>
  <si>
    <t>No. Acto Administrativo y fecha</t>
  </si>
  <si>
    <t>DIRECCIONAMIENTO ESTRATÉGICO</t>
  </si>
  <si>
    <t>Codigo:PE01-PR02-F2</t>
  </si>
  <si>
    <t>MAGNITUD  FÍSICA</t>
  </si>
  <si>
    <t>MAGNITUD FÍSICA RESERVAS</t>
  </si>
  <si>
    <t>TOTAL MAGNITUD FÍSICA</t>
  </si>
  <si>
    <t>TOTAL PRESUPUESTO VIGENCIA  DEL PROYECTO</t>
  </si>
  <si>
    <t>TOTAL PRESUPUESTO DE LA META</t>
  </si>
  <si>
    <t>TOTAL RESERVA PRESUPUESTAL DEL PROYECTO</t>
  </si>
  <si>
    <t>TOTAL PROYECTO VIGENCIA + RESERVAS</t>
  </si>
  <si>
    <t>Código: PE01-PR02-F2</t>
  </si>
  <si>
    <t>AÑO 2020</t>
  </si>
  <si>
    <t>AÑO 2021</t>
  </si>
  <si>
    <r>
      <t xml:space="preserve">EJECUTADO </t>
    </r>
    <r>
      <rPr>
        <b/>
        <sz val="12"/>
        <rFont val="Arial"/>
        <family val="2"/>
      </rPr>
      <t>NOV.</t>
    </r>
  </si>
  <si>
    <r>
      <t xml:space="preserve">EJECUTADO </t>
    </r>
    <r>
      <rPr>
        <b/>
        <sz val="12"/>
        <rFont val="Arial"/>
        <family val="2"/>
      </rPr>
      <t>ENE.</t>
    </r>
  </si>
  <si>
    <r>
      <t xml:space="preserve">EJECUTADO </t>
    </r>
    <r>
      <rPr>
        <b/>
        <sz val="12"/>
        <rFont val="Arial"/>
        <family val="2"/>
      </rPr>
      <t>FEB.</t>
    </r>
  </si>
  <si>
    <r>
      <t xml:space="preserve">EJECUTADO </t>
    </r>
    <r>
      <rPr>
        <b/>
        <sz val="12"/>
        <rFont val="Arial"/>
        <family val="2"/>
      </rPr>
      <t>MAR.</t>
    </r>
  </si>
  <si>
    <r>
      <t xml:space="preserve">EJECUTADO </t>
    </r>
    <r>
      <rPr>
        <b/>
        <sz val="12"/>
        <rFont val="Arial"/>
        <family val="2"/>
      </rPr>
      <t>ABR.</t>
    </r>
  </si>
  <si>
    <t>Propósito Plan de Desarrollo</t>
  </si>
  <si>
    <r>
      <t xml:space="preserve">EJECUTADO  </t>
    </r>
    <r>
      <rPr>
        <b/>
        <sz val="12"/>
        <rFont val="Arial"/>
        <family val="2"/>
      </rPr>
      <t>MAY.</t>
    </r>
  </si>
  <si>
    <r>
      <t xml:space="preserve">EJECUTADO  </t>
    </r>
    <r>
      <rPr>
        <b/>
        <sz val="12"/>
        <rFont val="Arial"/>
        <family val="2"/>
      </rPr>
      <t>JUL.</t>
    </r>
  </si>
  <si>
    <r>
      <t xml:space="preserve">EJECUTADO  </t>
    </r>
    <r>
      <rPr>
        <b/>
        <sz val="12"/>
        <rFont val="Arial"/>
        <family val="2"/>
      </rPr>
      <t>AGO.</t>
    </r>
  </si>
  <si>
    <r>
      <t xml:space="preserve">EJECUTADO  </t>
    </r>
    <r>
      <rPr>
        <b/>
        <sz val="12"/>
        <rFont val="Arial"/>
        <family val="2"/>
      </rPr>
      <t>SEP</t>
    </r>
    <r>
      <rPr>
        <sz val="12"/>
        <rFont val="Arial"/>
        <family val="2"/>
      </rPr>
      <t>.</t>
    </r>
  </si>
  <si>
    <r>
      <t xml:space="preserve">EJECUTADO  </t>
    </r>
    <r>
      <rPr>
        <b/>
        <sz val="12"/>
        <rFont val="Arial"/>
        <family val="2"/>
      </rPr>
      <t>OCT</t>
    </r>
    <r>
      <rPr>
        <sz val="12"/>
        <rFont val="Arial"/>
        <family val="2"/>
      </rPr>
      <t>.</t>
    </r>
  </si>
  <si>
    <t>AÑO 2022</t>
  </si>
  <si>
    <t>AÑO 2023</t>
  </si>
  <si>
    <t>AÑO 2024</t>
  </si>
  <si>
    <t xml:space="preserve"> AÑO 2020</t>
  </si>
  <si>
    <t>Observaciones</t>
  </si>
  <si>
    <t>Observaciones y/o descripcion de acciones en el punto de inversión</t>
  </si>
  <si>
    <t>10. POBLACIÓN</t>
  </si>
  <si>
    <t>3, CÓDIGO Y NOMBRE DE LA ACTIVIDAD</t>
  </si>
  <si>
    <t>Subdirección de Ecosistemas y Ruralidad</t>
  </si>
  <si>
    <t>N/A</t>
  </si>
  <si>
    <t>1. ESTRUCTURA DEL PLAN DE DESARROLLO</t>
  </si>
  <si>
    <t>1.1.1. Propósito</t>
  </si>
  <si>
    <t>1.1.2. Programa</t>
  </si>
  <si>
    <t>1.1.3. COD.</t>
  </si>
  <si>
    <t>1.1.4.  META PLAN DE DESARROLLO</t>
  </si>
  <si>
    <t>1.1.5. COD.</t>
  </si>
  <si>
    <t>1.1.6. INDICADOR</t>
  </si>
  <si>
    <t>1.1.7.UNIDAD DE MEDIDA</t>
  </si>
  <si>
    <t>1.1.8. TIPOLOGÍA</t>
  </si>
  <si>
    <t>1.1.9. MAGNITUD PD</t>
  </si>
  <si>
    <t>1.1. META PLAN DE DESARROLLO</t>
  </si>
  <si>
    <t>Radicado 2020IE191541 del 29 de octubre de 2020</t>
  </si>
  <si>
    <t>1,1 LÍNEA DE ACCIÓN</t>
  </si>
  <si>
    <t>1,2 COD.</t>
  </si>
  <si>
    <t>1,3 META</t>
  </si>
  <si>
    <t>1,4 TIPOLOGÍA</t>
  </si>
  <si>
    <t>1,5 COD. META PDD A QUE SE ASOCIA META PROY</t>
  </si>
  <si>
    <t>1,6, VARIABLE REQUERIDA</t>
  </si>
  <si>
    <t>1,7, VALOR   CUATRIENIO</t>
  </si>
  <si>
    <t>1,  INFORMACIÓN META DE PROYECTO</t>
  </si>
  <si>
    <t>Se crea hoja de SPI</t>
  </si>
  <si>
    <t>1 INFORMACIÓN META DE PROYECTO</t>
  </si>
  <si>
    <t>1,1 COD. META</t>
  </si>
  <si>
    <t>1,2, Meta Proyecto</t>
  </si>
  <si>
    <t>1,3. Identificación del punto de invesión</t>
  </si>
  <si>
    <t>1,4, Variable</t>
  </si>
  <si>
    <t>1.6.REPROGRAMACIÓN VIGENCIA</t>
  </si>
  <si>
    <t>3,EJECUTADO</t>
  </si>
  <si>
    <t>4, LOCALIZACIÓN GEOGRÁFICA</t>
  </si>
  <si>
    <t>4,1 LOCALIDAD(ES)</t>
  </si>
  <si>
    <t>4.2 UPZ(S)</t>
  </si>
  <si>
    <t>4,3 BARRIO(S)</t>
  </si>
  <si>
    <t>4,4 GEORREFERENCIACIÓN</t>
  </si>
  <si>
    <t>4,5 ÁREA DE INFLUENCIA E INCIDENCIA</t>
  </si>
  <si>
    <t>5, ORIENTACIÓN</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</si>
  <si>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</si>
  <si>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</si>
  <si>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</si>
  <si>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</si>
  <si>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</si>
  <si>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</si>
  <si>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</si>
  <si>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</si>
  <si>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6.7  CONDICION POBLACIONAL</t>
  </si>
  <si>
    <t>6.8 NUMERO PERSONAS POR CONDICIÓN POBLACIONAL</t>
  </si>
  <si>
    <t>6.9  GRUPOS ETNICOS</t>
  </si>
  <si>
    <t>6.10 NÚMERO DE PERSONAS POR GRUPOS ETNICOS</t>
  </si>
  <si>
    <t>6.11  SEGUIMIENTO A LA POBLACIÓN
PERSONAS/CANTIDAD</t>
  </si>
  <si>
    <t>7, LECCIONES APRENDIDAS - OBSERVACIONES</t>
  </si>
  <si>
    <t>Formato: Programación, Atualización y Seguimiento  al Sistema de Información de Seguimiento a los Proyectos de Inversión Pública -SPI</t>
  </si>
  <si>
    <t>I PRESUPUESTAL VIGENCIA 2020</t>
  </si>
  <si>
    <t>FUENTE</t>
  </si>
  <si>
    <t>APROPIACION INICIAL</t>
  </si>
  <si>
    <t>APROPIACION VIGENTE</t>
  </si>
  <si>
    <t>COMPROMISOS</t>
  </si>
  <si>
    <t xml:space="preserve">OBLIGACIÓN </t>
  </si>
  <si>
    <t>PAGO</t>
  </si>
  <si>
    <t>%PAGO</t>
  </si>
  <si>
    <t>JULIO</t>
  </si>
  <si>
    <t>AGOSTO</t>
  </si>
  <si>
    <t>SEPTIEMBRE</t>
  </si>
  <si>
    <t>OCTUBRE</t>
  </si>
  <si>
    <t>NOVIEMBRE</t>
  </si>
  <si>
    <t>DICIEMBRE</t>
  </si>
  <si>
    <t>I PRESUPUESTAL VIGENCIA 2021</t>
  </si>
  <si>
    <t>ENERO</t>
  </si>
  <si>
    <t>FEBRERO</t>
  </si>
  <si>
    <t>MARZO</t>
  </si>
  <si>
    <t>ABRIL</t>
  </si>
  <si>
    <t>MAYO</t>
  </si>
  <si>
    <t>JUNIO</t>
  </si>
  <si>
    <t>I PRESUPUESTAL VIGENCIA 2022</t>
  </si>
  <si>
    <t>I PRESUPUESTAL VIGENCIA 2023</t>
  </si>
  <si>
    <t>I PRESUPUESTAL VIGENCIA 2024</t>
  </si>
  <si>
    <t>II PRODUCTO (FÍSICO) VIGENCIA 2020</t>
  </si>
  <si>
    <t xml:space="preserve">OBJETIVO ESPECÍFICO </t>
  </si>
  <si>
    <t>PRODUCTO MGA</t>
  </si>
  <si>
    <t>INDICADOR DE PRODUCTO</t>
  </si>
  <si>
    <t>UNIDAD DE MEDIDA</t>
  </si>
  <si>
    <t>% PESO 2020</t>
  </si>
  <si>
    <t>META TOTAL PROYECTO 2000-2024</t>
  </si>
  <si>
    <t>META VIGENCIA  2020</t>
  </si>
  <si>
    <t>AVANCE VIGENCIA 2020</t>
  </si>
  <si>
    <t>% AVANCE VIGENCIA 2020</t>
  </si>
  <si>
    <t>META REZAGADA</t>
  </si>
  <si>
    <t>AVANCE REZAGADO</t>
  </si>
  <si>
    <t>%AVANCE RESERVA</t>
  </si>
  <si>
    <t>OBSERVACIÓN MENSUAL (200 Caracteres)</t>
  </si>
  <si>
    <t>% PESO 2021</t>
  </si>
  <si>
    <t>META VIGENCIA  2021</t>
  </si>
  <si>
    <t>AVANCE VIGENCIA 2021</t>
  </si>
  <si>
    <t>% AVANCE VIGENCIA 2021</t>
  </si>
  <si>
    <t>II PRODUCTO (FÍSICO) VIGENCIA 2022</t>
  </si>
  <si>
    <t>% PESO 2022</t>
  </si>
  <si>
    <t>META VIGENCIA  2022</t>
  </si>
  <si>
    <t>AVANCE VIGENCIA 2022</t>
  </si>
  <si>
    <t>% AVANCE VIGENCIA 2022</t>
  </si>
  <si>
    <t>II PRODUCTO (FÍSICO) VIGENCIA 2023</t>
  </si>
  <si>
    <t>% PESO 2023</t>
  </si>
  <si>
    <t>META VIGENCIA  2023</t>
  </si>
  <si>
    <t>AVANCE VIGENCIA 2023</t>
  </si>
  <si>
    <t>% AVANCE VIGENCIA 2023</t>
  </si>
  <si>
    <t>II PRODUCTO (FÍSICO) VIGENCIA 2024</t>
  </si>
  <si>
    <t>% PESO 2024</t>
  </si>
  <si>
    <t>META VIGENCIA  2024</t>
  </si>
  <si>
    <t>AVANCE VIGENCIA 2024</t>
  </si>
  <si>
    <t>% AVANCE VIGENCIA 2024</t>
  </si>
  <si>
    <t>III ACTIVIDADES SUIFT (PRESUPUESTO) VIGENCIA 2020</t>
  </si>
  <si>
    <t>ACTIVIDAD (SUIFT) META (SEGPLAN)</t>
  </si>
  <si>
    <t>PRESUPUESTO VIGENCIA SUIFP 2020</t>
  </si>
  <si>
    <t>PRESUPUESTO
OBLIGADO (GIRADO) 2020</t>
  </si>
  <si>
    <t>Observación mensual (200 Caracteres)</t>
  </si>
  <si>
    <t>PRESUPUESTO VIGENCIA SUIFP 2021</t>
  </si>
  <si>
    <t>PRESUPUESTO
OBLIGADO (GIRADO) 2021</t>
  </si>
  <si>
    <t>III ACTIVIDADES SUIFT (PRESUPUESTO) VIGENCIA 2023</t>
  </si>
  <si>
    <t>PRESUPUESTO VIGENCIA SUIFP 2023</t>
  </si>
  <si>
    <t>PRESUPUESTO
OBLIGADO (GIRADO) 2023</t>
  </si>
  <si>
    <t>III ACTIVIDADES SUIFT (PRESUPUESTO) VIGENCIA 2024</t>
  </si>
  <si>
    <t>PRESUPUESTO VIGENCIA SUIFP 2024</t>
  </si>
  <si>
    <t>PRESUPUESTO
OBLIGADO (GIRADO) 2024</t>
  </si>
  <si>
    <t>IV GESTIÓN  (FÍSICO) VIGENCIA 2020</t>
  </si>
  <si>
    <t>DESCRIPCIÓN DEL INDICADORES DE GESTIÓN</t>
  </si>
  <si>
    <t>META VIGENCIA 2020</t>
  </si>
  <si>
    <t>AVANCE META VIGENCIA 2020</t>
  </si>
  <si>
    <t>% AVANCE META VIGENCIA 2020</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</si>
  <si>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</si>
  <si>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</si>
  <si>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</si>
  <si>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</si>
  <si>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</si>
  <si>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</si>
  <si>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</si>
  <si>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</si>
  <si>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</si>
  <si>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</si>
  <si>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</si>
  <si>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</si>
  <si>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Documentos de lineamientos técnicos realizados</t>
  </si>
  <si>
    <t>Hectáreas - Hectarea: Superficie</t>
  </si>
  <si>
    <t>Documentos de planeación realizados</t>
  </si>
  <si>
    <t>IV GESTIÓN  (FÍSICO) VIGENCIA 2021</t>
  </si>
  <si>
    <t>II PRODUCTO (FÍSICO) VIGENCIA 2021</t>
  </si>
  <si>
    <t>META VIGENCIA 2021</t>
  </si>
  <si>
    <t>AVANCE META VIGENCIA 2021</t>
  </si>
  <si>
    <r>
      <t xml:space="preserve">PROGRAMADO </t>
    </r>
    <r>
      <rPr>
        <b/>
        <sz val="12"/>
        <rFont val="Arial"/>
        <family val="2"/>
      </rPr>
      <t>ENE.</t>
    </r>
  </si>
  <si>
    <r>
      <t>PROGRAMADO</t>
    </r>
    <r>
      <rPr>
        <b/>
        <sz val="12"/>
        <rFont val="Arial"/>
        <family val="2"/>
      </rPr>
      <t xml:space="preserve"> FEB.</t>
    </r>
  </si>
  <si>
    <r>
      <t xml:space="preserve">PROGRAMADO </t>
    </r>
    <r>
      <rPr>
        <b/>
        <sz val="12"/>
        <rFont val="Arial"/>
        <family val="2"/>
      </rPr>
      <t>MAR.</t>
    </r>
  </si>
  <si>
    <r>
      <t xml:space="preserve">PROGRAMADO </t>
    </r>
    <r>
      <rPr>
        <b/>
        <sz val="12"/>
        <rFont val="Arial"/>
        <family val="2"/>
      </rPr>
      <t>ABR.</t>
    </r>
  </si>
  <si>
    <r>
      <t xml:space="preserve">PROGRAMADO </t>
    </r>
    <r>
      <rPr>
        <b/>
        <sz val="12"/>
        <rFont val="Arial"/>
        <family val="2"/>
      </rPr>
      <t>MAY.</t>
    </r>
  </si>
  <si>
    <r>
      <t>PROGRAMADO</t>
    </r>
    <r>
      <rPr>
        <b/>
        <sz val="12"/>
        <rFont val="Arial"/>
        <family val="2"/>
      </rPr>
      <t xml:space="preserve"> JUN.</t>
    </r>
  </si>
  <si>
    <r>
      <t>PROGRAMADO</t>
    </r>
    <r>
      <rPr>
        <b/>
        <sz val="12"/>
        <rFont val="Arial"/>
        <family val="2"/>
      </rPr>
      <t xml:space="preserve"> JUL.</t>
    </r>
  </si>
  <si>
    <r>
      <t xml:space="preserve">PROGRAMADO </t>
    </r>
    <r>
      <rPr>
        <b/>
        <sz val="12"/>
        <rFont val="Arial"/>
        <family val="2"/>
      </rPr>
      <t>AGO.</t>
    </r>
  </si>
  <si>
    <r>
      <t xml:space="preserve">PROGRAMADO </t>
    </r>
    <r>
      <rPr>
        <b/>
        <sz val="12"/>
        <rFont val="Arial"/>
        <family val="2"/>
      </rPr>
      <t>SEP.</t>
    </r>
  </si>
  <si>
    <r>
      <t>PROGRAMADO</t>
    </r>
    <r>
      <rPr>
        <b/>
        <sz val="12"/>
        <rFont val="Arial"/>
        <family val="2"/>
      </rPr>
      <t xml:space="preserve"> OCT.</t>
    </r>
  </si>
  <si>
    <r>
      <t xml:space="preserve">PROGRAMADO </t>
    </r>
    <r>
      <rPr>
        <b/>
        <sz val="12"/>
        <rFont val="Arial"/>
        <family val="2"/>
      </rPr>
      <t>NOV.</t>
    </r>
  </si>
  <si>
    <r>
      <t xml:space="preserve">PROGRAMADO  </t>
    </r>
    <r>
      <rPr>
        <b/>
        <sz val="12"/>
        <rFont val="Arial"/>
        <family val="2"/>
      </rPr>
      <t>DIC.</t>
    </r>
  </si>
  <si>
    <t>GIRO VIGENCIA</t>
  </si>
  <si>
    <t>PROGRAMADO VALOR ABSOLUTO VIGENCIA</t>
  </si>
  <si>
    <r>
      <t xml:space="preserve">EJECUTADO </t>
    </r>
    <r>
      <rPr>
        <b/>
        <sz val="12"/>
        <rFont val="Arial"/>
        <family val="2"/>
      </rPr>
      <t>JUN.</t>
    </r>
  </si>
  <si>
    <r>
      <t xml:space="preserve">EJECUTADO </t>
    </r>
    <r>
      <rPr>
        <b/>
        <sz val="12"/>
        <rFont val="Arial"/>
        <family val="2"/>
      </rPr>
      <t>DIC.</t>
    </r>
  </si>
  <si>
    <t>3, % CUMPLIMIENTO 
(En el periodo)</t>
  </si>
  <si>
    <t>4, % CUMPLIMIENTO ACUMULADO (al periodo)</t>
  </si>
  <si>
    <t>5, % CUMPLIMIENTO ACUMULADO (Vigencia) SEGPLAN</t>
  </si>
  <si>
    <t>PROGRAMADO ACUMULADO AL PERIODO
AÑO 2022</t>
  </si>
  <si>
    <t>EJECUTADO ACUMUALDO AL PERIODO
 AÑO 2022</t>
  </si>
  <si>
    <t>PROGRAMADO ACUMULADO SEGPLAN
AÑO 2022</t>
  </si>
  <si>
    <t>EJECUTADO ACUMUALDO  SEGPLAN
 AÑO 2022</t>
  </si>
  <si>
    <t>2, PROGRAMACIÓN Y EJECUCIÓN</t>
  </si>
  <si>
    <t>2. PROGRAMACIÓN Y EJECUCIÓN</t>
  </si>
  <si>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</si>
  <si>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</si>
  <si>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</si>
  <si>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</si>
  <si>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</si>
  <si>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</si>
  <si>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</si>
  <si>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</si>
  <si>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r>
      <t xml:space="preserve">REPROGRAMACIÓN </t>
    </r>
    <r>
      <rPr>
        <b/>
        <sz val="12"/>
        <rFont val="Arial"/>
        <family val="2"/>
      </rPr>
      <t>VIGENCIA 
(VALOR INICIAL)</t>
    </r>
  </si>
  <si>
    <t>Versión : 14</t>
  </si>
  <si>
    <t xml:space="preserve"> Versión : 14</t>
  </si>
  <si>
    <t>EJECUTADO ACUMUALDO  SEGPLAN
 AÑO 2021</t>
  </si>
  <si>
    <t>PROGRAMADO ACUMULADO SEGPLAN
AÑO 2021</t>
  </si>
  <si>
    <t>EJECUTADO ACUMUALDO AL PERIODO
 AÑO 2021</t>
  </si>
  <si>
    <t>PROGRAMADO ACUMULADO AL PERIODO
AÑO 2021</t>
  </si>
  <si>
    <t>6, % CUMPLIMIENTO ACUMULADO (al periodo)DEL CUATRIENIO</t>
  </si>
  <si>
    <t>7 ,% DE AVANCE CUATRIENIO</t>
  </si>
  <si>
    <t>8, DESCRIPCIÓN DE LOS AVANCES Y LOGROS ALCANZADOS</t>
  </si>
  <si>
    <t xml:space="preserve">9, RETRASOS 
</t>
  </si>
  <si>
    <t xml:space="preserve">10, SOLUCIONES PLANTEADAS </t>
  </si>
  <si>
    <t>12, FUENTE DE EVIDENCIAS</t>
  </si>
  <si>
    <t>11,  BENEFICIOS O RESULTADOS A LA POBLACIÓN</t>
  </si>
  <si>
    <r>
      <t xml:space="preserve">6, % CUMPLIMIENTO ACUMULADO (al periodo) </t>
    </r>
    <r>
      <rPr>
        <b/>
        <sz val="16"/>
        <rFont val="Arial"/>
        <family val="2"/>
      </rPr>
      <t>cuatrienio</t>
    </r>
  </si>
  <si>
    <t>PROGRAMADO ACUMULADO AL PERIODO
AÑO 2020</t>
  </si>
  <si>
    <t>EJECUTADO ACUMUALDO AL PERIODO
 AÑO 2020</t>
  </si>
  <si>
    <t>PROGRAMADO ACUMULADO SEGPLAN
AÑO 2020</t>
  </si>
  <si>
    <t>EJECUTADO ACUMUALDO  SEGPLAN
 AÑO 2020</t>
  </si>
  <si>
    <t>Formato: Programación, Actualización y Seguimiento del Plan de Acción -  Componente de gestión</t>
  </si>
  <si>
    <t>Formato: Programación, Actualización y Seguimiento del Plan de Acción -Componente de Inversión</t>
  </si>
  <si>
    <t xml:space="preserve"> AÑO 2021</t>
  </si>
  <si>
    <t>Formato: Programación, Actualización y Seguimiento del Plan de Acción - Componente de Actividades</t>
  </si>
  <si>
    <t>Formato: Programación, Actualización y Seguimiento del Plan de Acción - Componente de  Territorialización</t>
  </si>
  <si>
    <t>Versión: 14</t>
  </si>
  <si>
    <t>Se agregan  en el componente de gestión y de inversión nuevas columnas para establecer más patrones de medición</t>
  </si>
  <si>
    <t>Lograr el 100% de las localidades rurales de Bogotá con acciones del plan de acción de la Política Pública Distrital de Ruralidad</t>
  </si>
  <si>
    <t>Porcentaje de localidades rurales con acciones del plan de acción de la política pública  distrital de ruralidad</t>
  </si>
  <si>
    <t>Porcentaje</t>
  </si>
  <si>
    <t>suma</t>
  </si>
  <si>
    <t>Diseñar e Implementar un programa de incentivos a la conservación ambiental rural (pago por Servicios Ambientales, acuerdos de conservación)</t>
  </si>
  <si>
    <t>Porcentaje de avance de la implementación de un programa incentivos a la conservación ambiental rural</t>
  </si>
  <si>
    <t>7780 APORTES DE VISIÓN AMBIENTAL A LA CONSTRUCCIÓN DEL TERRITORIO RURAL DISTRITAL EN BOGOTÁ</t>
  </si>
  <si>
    <t>propósito 1 “Hacer un nuevo contrato social con igualdad de oportunidades para la inclusión social, productiva y política</t>
  </si>
  <si>
    <t>23. "Bogotá Rural"</t>
  </si>
  <si>
    <t>Gestión ambiental en el buen uso de los bienes
servicios ambientales de la ruralidad capitalina</t>
  </si>
  <si>
    <t>Realizar 5 alianzas interinstitucionales para la intervención en el territorio
rural.</t>
  </si>
  <si>
    <t>Suma</t>
  </si>
  <si>
    <t>Capacitar 1000 personas en el fotalecimiento de conocimiento ambiental</t>
  </si>
  <si>
    <t xml:space="preserve">Fortalecer los conocimientos de las comunidades a los proyectos institucionales.
Mejoramiento en el  manejo de la finca </t>
  </si>
  <si>
    <t>Formalizar 500 Acuerdos de uso del suelo con buenas prácticas
ambientales con los habitantes del territorio rural</t>
  </si>
  <si>
    <t>Mejoramiento de la calidad ambiental del
territorio rural</t>
  </si>
  <si>
    <t>Diseñar 1 programa de incentivos a la conservación ambiental</t>
  </si>
  <si>
    <t>b</t>
  </si>
  <si>
    <t>Aplicar en 1000 Hectáreas los acuerdos y registros del pago por servicios
ambientales.</t>
  </si>
  <si>
    <t>Conservación de la Biodiversidad en las áreas del Sistema de Áreas Protegidas del Distrito.
Captura y reducción de GEI en las ecosistemas y áreas estratégicas del Distrito.
Servicios culturales en las áreas del Sistema de Áreas Protegidas del Distrito.</t>
  </si>
  <si>
    <t>Gestión ambiental en el buen uso de los bienes servicios ambientales de la ruralidad capitalina</t>
  </si>
  <si>
    <t>X</t>
  </si>
  <si>
    <t>Mejoramiento De La Calidad Ambiental Del Territorio Rural</t>
  </si>
  <si>
    <t>Aplicar en 1000 Hectáreas los acuerdos y registros del pago por servicios ambientales.</t>
  </si>
  <si>
    <t>Suba, Chapinero, Santafé, Usme, Ciudad Bolívar y Sumapaz.</t>
  </si>
  <si>
    <t>UPR: Río Blanco; Río Sumapaz; Río Tunjuelo; Cerros Orientales; Pieza Norte (Suba).</t>
  </si>
  <si>
    <t>Política Pública Distrital de Ruralidad</t>
  </si>
  <si>
    <r>
      <rPr>
        <b/>
        <sz val="9"/>
        <rFont val="Arial"/>
        <family val="2"/>
      </rPr>
      <t>Punto de inversión</t>
    </r>
    <r>
      <rPr>
        <sz val="9"/>
        <rFont val="Arial"/>
        <family val="2"/>
      </rPr>
      <t>:  Localidades rurales con actividades productivas:
Suba, Chapinero, Santafé, Usme, Ciudad Bolívar y Sumapaz.</t>
    </r>
  </si>
  <si>
    <r>
      <rPr>
        <b/>
        <sz val="9"/>
        <rFont val="Arial"/>
        <family val="2"/>
      </rPr>
      <t xml:space="preserve">Punto de inversión </t>
    </r>
    <r>
      <rPr>
        <sz val="9"/>
        <rFont val="Arial"/>
        <family val="2"/>
      </rPr>
      <t xml:space="preserve">
UPR Cerros Orientales
01. Localidad Usaquén
02. Localidad de Chapinero
03. Localidad de Santa Fe
04. Localidad de San Cristóbal
UPR Rio Tunjuelo 
19. Localidad Ciudad Bolívar
05. Localidad de Usme
UPR Rio Blanco / Rio Sumapaz 
20. Sumapaz</t>
    </r>
  </si>
  <si>
    <t>01. Localidad Usaquén
02. Localidad de Chapinero
03. Localidad de Santa Fe
04. Localidad de San Cristóbal
19. Localidad Ciudad Bolívar
05. Localidad de Usme
20. Sumapaz</t>
  </si>
  <si>
    <t>UPR Cerros Orientales
UPR Rio Tunjuelo 
UPR Rio Blanco / Rio Sumapaz 
20. Sumapaz</t>
  </si>
  <si>
    <t>Aplicar en 1000 Hectáreas los acuerdos y registros del pago por servicios
ambientales..</t>
  </si>
  <si>
    <t>Subdirección de ecosistemas y Ruralidad</t>
  </si>
  <si>
    <t>Municipios - 11001 - BOGOTA D.C. [BOGOTA] - Propios</t>
  </si>
  <si>
    <t>Lograr en las localidades del Distrito Capital acciones con enfoque ambiental en las localidades rurales de Bogotá.</t>
  </si>
  <si>
    <t xml:space="preserve">
PRODUCTO: Documentos de lineamientos técnicos para la conservación de la biodiversidad y sus servicios eco sistémicos ..</t>
  </si>
  <si>
    <r>
      <t>Número - </t>
    </r>
    <r>
      <rPr>
        <b/>
        <sz val="11"/>
        <rFont val="Arial"/>
        <family val="2"/>
      </rPr>
      <t>Número: Cantidad</t>
    </r>
  </si>
  <si>
    <t>se realizaron mesas técnicas de trabajo en torno a ordenamiento ambiental de fincas. Se elaboró la agenda y la propuesta de acuerdo para la coordinación institucional en el marco del Consejo Consultivo de Desarrollo Rural CCDR, liderado por la Secretaría Distrital de Planeación Se asistió a la reunión mensual de la ULDER de Usme.</t>
  </si>
  <si>
    <t xml:space="preserve">
PRODUCTO: Servicio de educación informal en el marco de la conservación de la biodiversidad y los Servicio ecostémicos</t>
  </si>
  <si>
    <t>Personas capacitadas</t>
  </si>
  <si>
    <t>Se ejecutaron capacitaciones en temas de ordenamiento ambiental de fincas y buenas prácticas ambientales en total diecisiete (17) capacitaciones</t>
  </si>
  <si>
    <t xml:space="preserve">
PRODUCTO: Documentos de lineamientos técnicos con acuerdos de uso, ocupación y tenencia en las áreas protegidas</t>
  </si>
  <si>
    <t>Documentos de acuerdos de uso suscritos con campesinos que ocupan las áreas protegidas</t>
  </si>
  <si>
    <t>Diseñar e implementar un programa de incentivos a la conservación ambiental rural</t>
  </si>
  <si>
    <t xml:space="preserve">
PRODUCTO: Documentos de planeación para la conservación de la biodiversidad y sus servicios eco sistémicos</t>
  </si>
  <si>
    <t>Se elaboró la primera versión del documento de Pago por Servicios Ambientales del Distrito Capital</t>
  </si>
  <si>
    <t xml:space="preserve"> Lograr en las localidades del Distrito Capital acciones con enfoque ambiental en las localidades rurales de Bogotá.</t>
  </si>
  <si>
    <t>PRODUCTO: Documentos de lineamientos técnicos para la conservación de la biodiversidad y sus servicios eco sistémicos</t>
  </si>
  <si>
    <t>Inversión - Adquisición de Bienes y Servicios: Realizar 5 alianzas interinstitucionales para la intervención en el territorio rural</t>
  </si>
  <si>
    <t>Corresponde a las prestaciones de servicio contratadas hasta el 31 de octubre de 2020, mesas técnicas de trabajo en torno a ordenamiento ambiental territorial rural y nuevo enfoque de ruralidad; a partir de la misionalidad de cada entidad.</t>
  </si>
  <si>
    <t xml:space="preserve"> Inversión - Adquisición de Bienes y Servicios: Capacitar 1000 personas en el fotalecimiento de conocimiento ambiental</t>
  </si>
  <si>
    <t>Operador logístico comprometido en Julio</t>
  </si>
  <si>
    <t xml:space="preserve">
PRODUCTO: Documentos de lineamientos técnicos con acuerdos de uso, ocupación y tenencia en las áreas protegidas </t>
  </si>
  <si>
    <t xml:space="preserve"> Inversión - Adquisición de Bienes y Servicios: Formalizar 500 Acuerdos de uso del suelo con buenas prácticas ambientales con los habitantes del territorio rural</t>
  </si>
  <si>
    <t>se vincularon treinta y seis (36) nuevos predios para la implementación de buenas prácticas ambientales en las Cuencas de Sumapaz Tunjuelo y Teusacá.</t>
  </si>
  <si>
    <t>Inversión - Adquisición de Bienes y Servicios: Diseñar 1 programa de incentivos a la conservación ambiental.</t>
  </si>
  <si>
    <t>Prestaciones de servicio suscritas o comprometidos hasta octubre</t>
  </si>
  <si>
    <t xml:space="preserve">
PRODUCTO: Servicio apoyo financiero para la implementación de esquemas de pago por Servicio ambientales </t>
  </si>
  <si>
    <t>III ACTIVIDADES SUIFT (PRESUPUESTO) VIGENCIA 2022</t>
  </si>
  <si>
    <t>PRESUPUESTO VIGENCIA SUIFP 2022</t>
  </si>
  <si>
    <t>PRESUPUESTO
OBLIGADO (GIRADO) 2022</t>
  </si>
  <si>
    <t>0900G042Alianzas Estratégicas Establecidas Para El Posicionamiento Institucional-</t>
  </si>
  <si>
    <t>Número- Número: Cantidad</t>
  </si>
  <si>
    <t>se realizaron mesas técnicas de trabajo en torno a ordenamiento ambiental de fincas.</t>
  </si>
  <si>
    <t>1000G720Personas que asisten talleres y capacitaciones sobre oferta institucional. -</t>
  </si>
  <si>
    <t>Se ejecutaron capacitaciones en temas de ordenamiento ambiental de fincas y buenas prácticas ambientales</t>
  </si>
  <si>
    <t>Para el mes de enero de 2021 no se tenía programado un avance físico y presupuestal porque se encontraba en marcha las adiciones a las prestaciones de servicio. debido a ello, se realizaron dos mesas de trabajo el 20 y 27 de enero para coordinar acciones y acuerdos de intervención con entidades que tienen presencia en la Ruralidad, actividades necesarias para el cumplimiento de la meta, pero que no inciden en su avance físico.</t>
  </si>
  <si>
    <t xml:space="preserve">En febrero la SDA, participó en una reunión con el enlace ambiental de USME, con el objeto de continuar con la definición de los temas técnicos que van a hacer parte de la alianza interinstitucional a firmar.
</t>
  </si>
  <si>
    <t>marzo La asistencia y participación de funcionarios y la Subdirectora,  como gestores con JJB, permitió la proyección del protocolo y lineamentos técnicos, sociales y ambientales, para la reglamentación de agricultura urbana y periurbana agroecológica en el Espacio Público. Para el fortalecimiento de las huertas rurales.
Se realizó prueba en campo, visita técnica de las dos entidades responsables de la actividad, a la huerta LA RESILIENCIA, en la Localidad de Engativá, para evaluar el formato de los conceptos proyectados por  Jardín Botánico de Bogotá José Celestino Mutis, para aprobación del establecimiento o mantenimiento.
Acompañamiento y participación de la mesa de ruralidad, para proyectar y articular las actividades en el marco y metas a cumplir.</t>
  </si>
  <si>
    <t xml:space="preserve">En abril, se realizaron  cuatro  mesas de trabajo  el 7, 14, 21  y 28  de abril para coordinación acciones y acuerdos de intervención con entidades que tienen presencia en la Ruralidad  </t>
  </si>
  <si>
    <t>En enero, y por medio de  las adiciones de las prestaciones de servicio, se capacitó a tres (3) personas, vinculadas también al Ordenamiento Ambiental de Finca OAF</t>
  </si>
  <si>
    <t>Para los meses de febrero  y marzo de 2021 no se tenía programado un avance físico y presupuestal porque se encuentran en marcha algunas actividades administrativas que permiten la vinculación de los profesionales requeridos y la estructuración de los correspondientes planes de trabajo. Teniendo en cuenta las directrices del Ministerio de Ambiente y Desarrollo Sostenible, respecto de los recursos de 1%, las mencionadas actividades de contratación se extendieron hacia finales de febrero.</t>
  </si>
  <si>
    <t>Para el mes de abril no se tenía programado avanzar en el cumplimiento de la meta. Por lo anterior, no se  realizaron capacitaciones asociadas al Ordenamiento  Ambiental de Finca – OAF</t>
  </si>
  <si>
    <t xml:space="preserve">Por medio de las adiciones de las prestaciones de servicio, se incorporaron 5 nuevos predios rurales mediante acta de visita con Plan Finca, para Ordenamiento Ambiental Predial y se realizaron visitas de seguimiento a predios vinculados previamente.
</t>
  </si>
  <si>
    <t>En febrero no se tenía programado un avance físico y presupuestal porque se encuentran en marcha algunas actividades administrativas que permiten la vinculación de los profesionales requeridos y la estructuración de los correspondientes planes de trabajo. Teniendo en cuenta las directrices del Ministerio de Ambiente y Desarrollo Sostenible, respecto de los recursos de 1%, las mencionadas actividades de contratación se extendieron hacia finales de febrero.</t>
  </si>
  <si>
    <t xml:space="preserve">En marzo no se presentó avance, las actividades estuvieron concentradas en el proceso de contratación de las prestaciones de servicio del personal que ejecuta estas actividades. se suscribieron algunos contratos de prestación de servicios al finalizar el mes, con lo que se comprometieron recursos. No obstante lo anterior, los contratos se perfeccionaron a finales de mes por lo cual no hubo avance en la meta
</t>
  </si>
  <si>
    <t>En abril de 2021 se incorporó un (1) nuevo predio rural mediante acta de visita con Plan Finca,   predios rurales con Ordenamiento  Ambiental de Finca.Se realizaron 17 visitas de seguimiento plan finca de reconversión productiva que contribuyen al uso de buenas prácticas ambientales, de las cuales se firmó acta.</t>
  </si>
  <si>
    <t xml:space="preserve"> Número - Número: Cantidad</t>
  </si>
  <si>
    <t xml:space="preserve">Enero, revisión y retroalimentacíón los documentos entregados por el PNUD (producto 1 ); se realizan mesas técnicas (3) para el desarrollo del marco lógico del programa PSA y la metodología de zonificación ambiental de las áreas rurales priorizadas, con lo que se obtuvo un avance del 0,10
</t>
  </si>
  <si>
    <t xml:space="preserve">En febrero, se elaboró el árbol de problemas general para el Programa de PSA, así como los árboles de problemas para las áreas priorizadas correspondientes a Sumapaz, Cerros Orientales y Reserva Forestal productora Thomas van der Hammen. Además, se definió propuesta de maco lógico del programa de incentivos a la conservación ambiental.
Por otro lado, se adelantó el cruce cartográfico entre la información generada por el IGAC, Planeación Distrital y con las bases de datos de la Subdirección de Ecosistemas y Ruralidad, con el fin de conocer la oferta de las funciones ecosistémicas de las áreas rurales de Bogotá a escala más detallada.  </t>
  </si>
  <si>
    <t>En marzo se elaboró revisó y ajustó la matriz de integración de servicios ecosistémicos priorizados y los pesos sugeridos respecto a s--u relevancia para el bienestar humano local. De igual forma, con la matriz de las funciones ecosistémicas obtenidas en el área rural de Bogotá; como soporte para la elaboración de los mapas de servicios ecosistémicos a escala 1:25.000, además, se inició caracterización socio económica de los habitantes rurales de Bogotá 
Se participó del taller dictado por el Ministerio de Ambiente y Desarrollo Sostenible, relacionado con el reporte que debe hacer el Distrito del proyecto de Pago por Servicios Ambientales (PSA).
Se revisó y adapto el esquema de preinversión de PSA definido por el Ministerio de Ambiente.
Se firmó prórroga del Convenio 20202426 con el que se obtendrá el diseño del programa.</t>
  </si>
  <si>
    <t>Se Cuenta con versión final del árbol de problemas de PSA para el área de influencia del proyecto en zona rural de Bogotá
Se realizó reunión con Conservación Internacional y la USAID; con el fin de conocer las actividades que estas entidades realizan en el perímetro de Sumapaz con PSA.
Se incluyeron los aportes de a SER  y se hicieron recomendaciones al PNUD sobre el contenido el producto 1.2. Bases Técnicas de la Zonificación Ambiental para las Áreas Rurales de Bogotá, Distrito Capital, a partir de la Identificación de Áreas de Especial Interés Ambiental 1:25.000.
Se realizó reunión con la CAR; como autoridad ambiental de algunas áreas de importancia ambiental a ser tenidas en cuenta dentro del esquema de PSA distrital
Se realizó reunión con Alcaldía de Soacha, con el objeto de conocer las áreas a intervenir y el valor del incentivo que paga esta Entidad en el programa de PSA, en áreas colindantes con el área rural de Bogotá</t>
  </si>
  <si>
    <t>Áreas con esquemas de Pago por Servicios Ambientales implementados</t>
  </si>
  <si>
    <t xml:space="preserve">Para el mes de enero de 2021 no se tenía programado un avance físico y presupuestal porque se encuentran en marcha la contratación de las prestaciones de servicio.
</t>
  </si>
  <si>
    <t xml:space="preserve">Para el mes de  febrero, no se tiene programado avanzar en magnitud de la presente meta.
</t>
  </si>
  <si>
    <t>Abril y marzo no se presentó avance, las actividades estuvieron concentradas en el proceso de contratación de las prestaciones de servicio del personal que ejecuta estas actividades. se suscribieron algunos contratos de prestación de servicios al finalizar el mes, con lo que se comprometieron recursos. No obstante lo anterior, los contratos se perfeccionaron a finales de mes por lo cual no hubo avance en la meta.</t>
  </si>
  <si>
    <t>PRODUCTO: Documentos de lineamientos técnicos con acuerdos de uso, ocupación y tenencia en las áreas protegidas</t>
  </si>
  <si>
    <t>nversión - Adquisición de Bienes y Servicios: Formalizar 500 Acuerdos de uso del suelo con buenas prácticas ambientales con los habitantes del territorio rural</t>
  </si>
  <si>
    <t>Inversión - Adquisición de Bienes y Servicios: Aplicar en 1000 Hectáreas los acuerdos y registros del pago por servicios ambientales</t>
  </si>
  <si>
    <t>0900G172Programas de manejo ambiental formulados-</t>
  </si>
  <si>
    <t>0900G188Areas sembradas con cobertura vegetal-</t>
  </si>
  <si>
    <t>Hectáreas- Hectarea: Superficie</t>
  </si>
  <si>
    <t>0900G108Diagnósticos Desarrollados-</t>
  </si>
  <si>
    <t>Se cuenta con: 1) Metodología para el cálculo del incentivo, 2) Análisis de seguridad jurídica para la implementación del programa; 3) Sistema de monitoreo con indicadores de seguimiento; 4) Propuesta preliminar de ECC que incorpore tipologías.</t>
  </si>
  <si>
    <t xml:space="preserve">En el mes de junio se incorporaron veintisiete (27) nuevos predios rurales en formalización de acuerdos  para el Ordenamiento  Ambiental de Finca (OAF), mediante firma de Acta.  En total a la fecha se han vinculado  cuarenta y siete (47) nuevas fincas.
Se realizaron cincuenta y cuatro (54) visitas de seguimiento a predios vinculados previamente Ordenamiento  Ambiental de Finca (OAF). En total a la fecha se han realizado (166) visitas de seguimiento.
</t>
  </si>
  <si>
    <t>En el mes de junio se capacitaron (23) personas en Mejoramiento de Praderas,  Biodigestores, Preparación de Abonos Verdes Biol, a un total de (34) personas.
Se elaboró la estrategia de capacitación en el marco del Ordenamiento Ambiental de Finca OAF.</t>
  </si>
  <si>
    <t>Se cuenta con versión del “Análisis socioeconómico de la población rural de Bogotá, como aporte al diseño del Programa de Pago por Servicios Ambientales” y sus componentes.
Se inició alianza regional  con el objeto de "Aunar esfuerzo entre el Ministerio de Medio Ambiente y Desarrollo Sostenible, El Departamento de Cundinamarca, La Corporación Autónoma Regional CAR y los Municipios de Bogota, Soacha, Sibaté, Pasca y Granada para la implementación de esquemas de Pago por Servicios Ambientales – PSA", con el fin de conservar las áreas de importancia estratégica presentes en el Páramo Cruz Verde – Sumapaz y que se denominara la alianza regional: Salvemos el Páramo Cruz Verde – Sumapaz.
Se ha contratado personal que se encuentra adelantando actividades que conlleven al avance en la meta, sin embargo aunque se presente ejecución presupuestal,  es necesario continuar ejecutando las acciones programadas que permitan completar avance físico para registrar el cumplimiento respectivo</t>
  </si>
  <si>
    <t>Para lograr avanzar en las alianzas, se participó en reuniones semanales de Coordinación interinstitucional proyectar y articular las actividades en el marco y metas a cumplir en el marco de la Política Pública Distrital de Ruralidad.
Se realizó reunión con la Unidad Local de Desarrollo Rural (ULDER) de Usme y se asistió a la Audiencia Pública de Chapinero para la conformación de la ULDER. 
Se participó en reuniones para el Seguimiento y presentación de logros de  la  Política Pública Distrital de Ruralidad.
El avance corresponde al acercamiento con alcaldías locales, entidades con las que se celebrarían los acuerdos, lo que corresponde a un avance del 0,33 en la celebración de cada acuerdo, por lo que su suma nos da el avance de la meta.
Se precisa que el avance alcanzado mediante las actividades desarrolladas hasta el momento se encuentran a cargo de funcionarios y se esta a la espera de la contratación de profesionales que apoyen el proceso.</t>
  </si>
  <si>
    <t>En el mes de mayo se realizaron ocho (8) capacitaciones en Mejoramiento de Praderas,  Biodigestores, Preparación de Abonos Verdes Biol, a un total de once (11) personas en 2021
Se elaboró la estrategia de capacitación en el marco del Ordenamiento Ambiental de Finca OAF</t>
  </si>
  <si>
    <t xml:space="preserve">En mayo se participó en reuniones semanales de Coordinación interinstitucional para proyectar y articular las actividades y metas a cumplir en marco de la Política Pública Distrital de Ruralidad.
Se realizó reunión con la Unidad Local de Desarrollo Rural (ULDER) de Usme y se asistió a reunión con la Junta de Acción Local de Chapinero para la conformación de la ULDER. 
Se participó en el taller de evaluación y logros alcanzados en el desarrollo de la  Política Pública Distrital de Ruralidad.
</t>
  </si>
  <si>
    <t xml:space="preserve">En mes de mayo se incorporaron catorce (14) nuevos predios rurales en formalización de acuerdos  para el Ordenamiento  Ambiental de Finca (OAF), mediante firma de acta. 
Se realizaron trenta y seis (36) visitas de seguimiento a predios vinculados previamente Ordenamiento  Ambiental de Finca (OAF). En total a la fecha se han realizado ciento doce (112) visitas de seguimiento.
</t>
  </si>
  <si>
    <t xml:space="preserve">Se cuenta con los siguientes avances
Marco Lógico del proyecto - versión final del árbol de problemas el proyecto Pago por Servicios Ambientales (PSA).
Bases técnicas de la zonificación ambiental para las áreas rurales de Bogotá, Distrito Capital, a partir de la Identificación de áreas de especial interés ambiental 1:25.000 - producto 1
Caracterización socio económica de la zona rural de Bogotá D.C. - producto 2  
Propuesta del valor del incentivo económico – para revisión por parte del equipo PSA de la SDA
3 reuniones para el intercambio de experiencias y fortalecimiento técnico del grupo PSA; con Conservación Internacional, la USAID y la Alcaldía de Soacha; con el fin de conocer las actividades que estas entidades realizan en el perímetro de Sumapaz con PSA.
</t>
  </si>
  <si>
    <t>Se ha contratado personal que se encuentra adelantando actividades que conlleven al avance en la meta, sin embargo aunque se presente ejecución presupuestal,  es necesario continuar ejecutando las acciones programadas que permitan completar avance físico para registrar el cumplimiento respectivo</t>
  </si>
  <si>
    <t>En mayo se participó en reuniones semanales de Coordinación interinstitucional para proyectar y articular las actividades y metas a cumplir en marco de la Política Pública Distrital de Ruralidad.
Se realizó reunión con la Unidad Local de Desarrollo Rural (ULDER) de Usme y se asistió a reunión con la Junta de Acción Local de Chapinero para la conformación de la ULDER. 
Se participó en el taller de evaluación y logros alcanzados en el desarrollo de la  Política Pública Distrital de Ruralidad.</t>
  </si>
  <si>
    <t>Se cuenta con la versión final de los productos del convenio 202202426 firmado entre PNUD y la SDA</t>
  </si>
  <si>
    <t>No ha habido avance</t>
  </si>
  <si>
    <t>En el mes de julio se incorporaron veintiocho (28) nuevos predios rurales en formalización de acuerdos  para el Ordenamiento  Ambiental de Finca (OAF), mediante firma de Acta.  En total a la fecha se han vinculado  setenta y cinco (75) nuevas fincas.</t>
  </si>
  <si>
    <t>Para lograr avanzar en las alianzas, se participó en reuniones semanales de Coordinación interinstitucional proyectar y articular las actividades en el marco y metas a cumplir en el marco de la Política Pública Distrital de Ruralidad</t>
  </si>
  <si>
    <t>En el mes de julio se capacitaron cincuenta y un (51) personas  en Mejoramiento de Praderas,  Biodigestores, Preparación de Abonos Verdes Biol, en total se cuenta con ochenta y cinco (85) personas capacitadas.</t>
  </si>
  <si>
    <t xml:space="preserve"> </t>
  </si>
  <si>
    <t xml:space="preserve">  </t>
  </si>
  <si>
    <t>no hubo avance</t>
  </si>
  <si>
    <t xml:space="preserve">En el mes de agosto, se capacitaron (82) personas en mejoramiento de praderas, biodigestores, preparación de abonos verdes Biol, para un total de (167) personas durante la vigencia.
Se continúa con la estrategia de capacitación en el marco del Ordenamiento Ambiental de Finca OAF.
</t>
  </si>
  <si>
    <t>Se cuenta con los productos del Convenio 20202436 (fase de prefactibilidad) que son insumos para ejecutar la fase de implementación factibilidad:
1) Metodología para el cálculo del incentivo, 2) Análisis de seguridad jurídica para la implementación del programa; 3) Sistema de monitoreo con indicadores de seguimiento; 4) Propuesta preliminar de Estrategias Complementarias de Conservación que incorpore tipologías.</t>
  </si>
  <si>
    <t>Para lograr avanzar en las alianzas, se participó en reuniones semanales de coordinación interinstitucional para proyectar y articular las actividades a desarrollar en el marco de la Política Pública Distrital de Ruralidad y para la suscripcion de alianzas.</t>
  </si>
  <si>
    <t>En el mes de agosto, se incorporaron 33 nuevos predios rurales en formalización de acuerdos para el Ordenamiento Ambiental de Finca (OAF), mediante firma de acta.  En total a la fecha se han vinculado 108 nuevas fincas.
Se realizaron (99) visitas de seguimiento a predios vinculados previamente Ordenamiento Ambiental de Finca (OAF). En total a la fecha se han realizado (319) visitas de seguimiento.</t>
  </si>
  <si>
    <t xml:space="preserve">En la implementación, se cuenta con plan de intervención en la cuenca Curubital de la localidad de Usme, donde se va a iniciar el proceso de implementación, por medio de visitas de campo desde el 8 de septiembre de 2021.
Se cuenta con versión final de del “Análisis socioeconómico de la población rural de Bogotá".
Se propuso borrador de convenio y estudios previos para la alianza regional para la implementación de esquemas de Pago por Servicios Ambientales – PSA".
</t>
  </si>
  <si>
    <t>El 15 de octubre se firmó el Convenio de Cooperación No. 1583 de 2021 con PNUD.
Se realizó la primera mesa técnica y se inició empalme de las actividades avanzadas en la Cuenca Curubital para implementación del proyecto piloto
Se elaboraron los estudios previos para firma de Convenio de Cooperación con la Gobernación de Cundinamarca, con el objeto de formalizar un programa de incentivos a la conservación regional.
Actualmente no se presente ejecución física, debido a que ésta depende de la ejecución del Convenio firmado a finales de octubre</t>
  </si>
  <si>
    <t>Se proyectaron las propuestas de alianza para la intervención en el territorio rural con las localidades de Usme, Sumapaz y Suba, se avanza en la retroalimentación de la propuesta con la localidad de Usme.
Se participó en reuniones con la comunidad rural para el seguimiento y presentación de logros de  la política pública distrital de ruralidad
Se está suscribiendo un contrato de prestación de servicios profesionales para apoyar los procesos requeridos y consolidar las alianzas.</t>
  </si>
  <si>
    <t xml:space="preserve">Se han capacitado 391 personas en mejoramiento de praderas, biodigestores, preparación de abonos verdes Biol. 
Se continúa con la estrategia de capacitación en el marco del Ordenamiento Ambiental de Finca OAF.
</t>
  </si>
  <si>
    <t>El programa de incentivos a la conservación se socializó con la Alcaldía Local de Usme el 4 de octubre y en la mesa de seguimiento a los acueductos veredales de Usme.
Se socializó y capacitó en temas relacionados con el programa de incentivos a la conservación a cinco propietarios de predios focalizados para ser intervenidos en el proyecto piloto a ejecutarse en le cuenca Curubital Localidad de Usme.</t>
  </si>
  <si>
    <t>En el mes de octubre, se incorporaron 27 nuevos predios rurales en formalización de acuerdos  para el Ordenamiento  Ambiental de Finca (OAF), mediante firma de acta.  En total a la fecha se han vinculado 159 nuevas fincas.
Durante el mes de octubre se realizaron 147 visitas de seguimiento a predios vinculados, constatando que continúen aplicando las acciones e identificando problematicas que se han venido presentado respecto de las acciones implementadas. En total a la fecha se han realizado 590 visitas de seguimiento.</t>
  </si>
  <si>
    <t>Realizar 5 alianzas interinstitucionales para la intervención en el territorio rural.</t>
  </si>
  <si>
    <t>Capacitar 1.207 personas en el fortalecimiento de conocimiento ambiental</t>
  </si>
  <si>
    <t>Capacitar 1207 personas en el fotalecimiento de conocimiento ambiental</t>
  </si>
  <si>
    <t>Radicado No. 2021IE106063 del 31 de mayo del 2021.</t>
  </si>
  <si>
    <t>Se ha capacitado a 481 personas en mejoramiento de praderas, biodigestores, preparación de abonos verdes Biol, entre otros temas.</t>
  </si>
  <si>
    <t>Se realizó la gestión administrativa con las  localidades de Sumapaz y Suba para obtener el documento final y se avanza en la retroalimentación de la propuesta con la localidad de Usme</t>
  </si>
  <si>
    <t>Se incorporaron 27 nuevos predios rurales en formalización de acuerdos  para el Ordenamiento  Ambiental de Finca (OAF), mediante firma de acta.  En total a la fecha se han vinculado 159 nuevas fincas.
Durante el mes de octubre se realizaron 147 visitas de seguimiento a predios vinculados, constatando que continúen aplicando las acciones e identificando problematicas que se han venido presentado respecto de las acciones implementadas. En total a la fecha se han realizado 590 visitas de seguimiento.</t>
  </si>
  <si>
    <t>Se incorporaron 33 nuevos predios rurales en la formalización de acuerdos  para el Ordenamiento  Ambiental de Finca (OAF), mediante firma de acta.  En total, a la fecha, se han vinculado 192 nuevas fincas.</t>
  </si>
  <si>
    <t>en 2021 , Se realizaron 102 visitas de seguimiento a predios vinculados, constatando que continúen aplicando las acciones e identificando problemáticas que se han venido presentado respecto a las acciones implementadas. En total a la fecha se han realizado 692 visitas de seguimiento.</t>
  </si>
  <si>
    <t>Se realizó visita a la Alcaldía Local de Usme y la Unidad Local de Atención Técnica y Agropecuaria (ULATA); para socializar los avances del programa de pago por servicios ambientales y presentar la alianza SDA-PNUD</t>
  </si>
  <si>
    <t xml:space="preserve">Se cuenta con 7 actas de intención de firma del acuerdo de conservación del programa de pago por servicios ambientales, </t>
  </si>
  <si>
    <t>Se suscribieron acuerdos con propietarios de los predios Montebello, Micania II, Vereda Piedra Grande Arrayan, El Taller San Benito y Candado Los Arrayanes, que corresponden a un total de 200 hectáreas con PSA de regulación y calidad hídrica para la preservación y restauración de áreas y ecosistemas estratégicos en la zona rural de Bogotá.</t>
  </si>
  <si>
    <t>1. Drive del equipo de Ruralidad .
2. shapefile de territorialización</t>
  </si>
  <si>
    <r>
      <rPr>
        <b/>
        <sz val="9"/>
        <rFont val="Arial"/>
        <family val="2"/>
      </rPr>
      <t xml:space="preserve">Punto de inversión </t>
    </r>
    <r>
      <rPr>
        <sz val="9"/>
        <rFont val="Arial"/>
        <family val="2"/>
      </rPr>
      <t xml:space="preserve">
UPR Cerros Orientales
01. Localidad Usaquén
02. Localidad de Chapinero
03. Localidad de Santa Fe
04. Localidad de San Cristóbal
UPR Rio Tunjuelo 
19. Localidad Ciudad Bolívar
05. Localidad de Usme
UPR Rio Blanco / Rio Sumapaz 
20. Sumapaz</t>
    </r>
  </si>
  <si>
    <t>III ACTIVIDADES SUIFT (PRESUPUESTO) VIGENCIA 2021</t>
  </si>
  <si>
    <t>Articulación de las intervenciones interinstitucionales en el territorio rural. Fortalecimiento de la confianza por parte de las comunidades a los proyectos institucionales.
Con el proceso de coordinación interinstitucional se fortalece la gestión en los territorios y se optimizan recursos evitando la duplicidad de actividades</t>
  </si>
  <si>
    <t>Drive Subdirección Ecosistemas y Ruralidad Actas Consejo Consultivo Desarrollo Rural y Acta de Seguimiento Alianzas y Alianzas Suscritas.</t>
  </si>
  <si>
    <t>A partir de las actividades ejecutadas, se   avanza en la gestión que contribuye a la regulación y calidad hídrica en los sistemas de abastecimiento de los acueductos veredales y conservación de la biodiversidad; participación activa de las comunidades rurales en torno a la protección del recurso hídrico y áreas de importancia estratégicas del Sistema de Áreas Protegidas del Distrito.</t>
  </si>
  <si>
    <t>Soporte fotográfico tomado durante las visitas de campo. Formato de estudios previos propuesto para convenio con la Gobernación de Cundinamarca</t>
  </si>
  <si>
    <t>Se tiene programado avanzar en el seguimiento de cada acuerdo suscrito, de forma trimestral a partir de la firma de cada acuerdo.</t>
  </si>
  <si>
    <t>1. Drive del equipo de Ruralidad .
2. shapefile de territorialización.
3.  Actas Consejo Consultivo Desarrollo Rural y Acta de Seguimiento Alianzas y Alianzas Suscritas</t>
  </si>
  <si>
    <t>,</t>
  </si>
  <si>
    <t>En marzo se capacitaron 163 personas en elaboración de biopreparados, Montaje e instalación de invernadero escolar, disposición adecuada de residuos sólidos, Buenas Practicas Agroambientales y Fortalecimiento organizativo, para un total de 188 personas capacitadas en fortalecimiento del conocimiento ambiental en 2022</t>
  </si>
  <si>
    <t>Se incorporaron 26 nuevos predios al Ordenamiento Ambiental de Fincas mediante formalización de acuerdos de uso del suelo y Buenas Prácticas Ambientales, para un total de 44 acuerdos de uso del suelo y Buenas Prácticas Ambientales formalizados en predios vinculados al Ordenamiento ambiental de Fincas.
Se realizaron visitas de seguimiento a 59 predios a predios vinculados previamente Ordenamiento Ambiental de Finca (OAF). En total en 2022 se ha realizado seguimiento a 123 predios</t>
  </si>
  <si>
    <t xml:space="preserve">Se realizó análisis cartográfico de 31 predios para focalización, además se realizó la verificación de localización de predios postulados (19 predios con viabilidad SIG, 1 predio inviable y 11 sin información completa).
Se revisó propuesta de acuerdo marco con gobernación de Cundinamarca
Se realizó la comunicación con postulantes y beneficiarios y 8 visitas a predios postulados con la correspondiente elaboración de planes prediales ambientales -PPA; y v) la generación de espacios de capacitación y discusión entre la SDA y el PNUD.  </t>
  </si>
  <si>
    <t>En marzo se realizó la mesa de trabajo intersectorial para retroalimentar la propuesta presentada por la Secretaría Distrital de Ambiente, relativa a la reglamentación de funciones de las entidades que tienen incidencia en la prestación del servicio público de extensión agropecuaria.
Se realizaron tres reuniones de seguimiento a la Alianza firmada con la Alcaldía de Suba se elaboró el gronograma y plan de acción y se realizó reunión con el equipo de la Alcaldía de Suba, con el propósito de indicar el procedimiento para la conformación de la Unidad Local de Desarrollo Rural ULDER.
Se realizó reunión de Seguimiento a la Alianza de Sumapaz</t>
  </si>
  <si>
    <t xml:space="preserve">Se realizó contacto con el funcionario de la Unidad Local de Asistencia Técnica Agropecuaria (ULATA) de Chapinero con el propósito de suscribir una alianza y se acordó realizar reunión en la segunda semana de marzo con el fin de definir temas a incluir en la alianza con la Alcaldía de Chapinero.
El 28 de febrero se realizó reunión del Consejo Consultivo de Desarrollo Rural con el propósito de coordinar acciones interinstitucionales
Se realizó reunión con la Alcaldía de Suba con el fin de realizar seguimiento a los compromisos de la alianza y coordinar acciones articuladas para capacitar y fortalecer los procesos con los campesinos y realizar reuniones mensuales con el referente de ruralidad para avanzar en cada una de las actividades que tienen que ver con el tema de conformación de la Unidades Locales de Desarrollo Rural - ULDER y la ULATA.
</t>
  </si>
  <si>
    <t>Se capacitaron 25 personas en fortalecimiento  del conocimiento ambiental, específicamente 19 personas en la Cuenca Salitrosa- Suba (UPL Torca) y 6 personas en la Cuenca Río Blanco (UPL Sumapaz)  en  biopreparados para la  fertilización y manejo del suelo.</t>
  </si>
  <si>
    <t>Se incorporaron 18 nuevos predios al Ordenamiento Ambiental de Fincas mediante formalización de acuerdos de uso del suelo y Buenas Prácticas Ambientales.
Se realizaron visitas de seguimiento a 64 predios a predios vinculados previamente en Ordenamiento Ambiental de Finca (OAF).</t>
  </si>
  <si>
    <t>Se avanzó con la Gobernación de Cundinamarca en la concertación de los aspectos técnicos y financieros para firmar un convenio interadministrativo con el fin de implementar el programa de pago por servicios ambientales en  áreas de importancia estrategica hidrica para las partes.
Se definió el esquema del documento técnico de soporte para el programa Pago por Servicios Ambientales (PSA) Distrital acorde con lineamientos de la Secretaria Distrtial de Planeación. 
Se realizaron visitas a 11 predios localizados en la microcuenca Curubital Localidad de Usme con el objeto de socializar el programa de pago por servicios ambientales en áreas de importancia estratégica hídrica (PSAH)</t>
  </si>
  <si>
    <t>Se realizó la mesa de trabajo intersectorial para retroalimentar la propuesta presentada por la Secretaría Distrital de Ambiente, relativa a la reglamentación de funciones de las entidades que tienen incidencia en la prestación del servicio público de extensión agropecuaria.
Durante el primer trimestre se contactó a la Unidad Local de Asistencia Técnica Agrícola (ULATA) de Chapinero y se acordó realizar posteriormente una reunión con el fin de definir temas a incluir en la alianza.
Se realizaron tres reuniones de seguimiento a la alianza firmada con la Alcaldía de Suba se elaboró el cronograma y plan de acción y se realizó reunión con el equipo de la Alcaldía de Suba, con el propósito de indicar el procedimiento para la conformación de la Unidad Local de Desarrollo Rural ULDER.
Se realizó reunión de seguimiento a la Alianza de Sumapaz.
No se presenta avance físico ya que se adelantaron actividades de gestión que permitirán la posteiror firma del acuerdo, esto se encuentra acorde con lo inicialmente planeado por el área.</t>
  </si>
  <si>
    <t>sin datos</t>
  </si>
  <si>
    <t xml:space="preserve">UPR oficales registradas en SDP para las zonas rurales de las localidades de influencia. </t>
  </si>
  <si>
    <t>Barrios de las UPZ de influencia</t>
  </si>
  <si>
    <t>SHAPES Personas capacitadas 
Archivos en carpeta Meta 2, que corresponde a las personas capacitadas por mes y localidad</t>
  </si>
  <si>
    <t>SHAPES Vinculaciones
Archivos en carpeta Meta 3, que corresponde a los predios vinculados al Ordenamiento Ambiental de Fincas por mes
Proyecto 7780 - meta 3</t>
  </si>
  <si>
    <t>GIRO</t>
  </si>
  <si>
    <t>En abril se capacitaron 97 personas, en marzo 163 y en febrero 25 personas en elaboración de biopreparados, montaje e instalación de invernadero escolar, disposición adecuada de residuos sólidos, buenas practicas agroambientales y fortalecimiento organizativo, para un total de 285 personas capacitadas en fortalecimiento del conocimiento ambiental en 2022</t>
  </si>
  <si>
    <t>Se entregó para revisión la versión final de Estudios Previos para la celebración de un Convenio Marco con la Gobernación de Cundinamarca, con el objeto de implementar el programa de incentivos a la conservación - pago por servicios ambientales en áreas de importancia estratégica hídrica (PSAH) para las partes.
Se realizaron visitas a 17 predios localizados en la microcuenca Curubital, Arrayanes y Mugroso de Localidad de Usme con el objeto de socializar el programa PSAH</t>
  </si>
  <si>
    <t>Se realizó el estudio de viabilidad de 14 predios a ser incluidos dentro del programa de incentivos a la conservación, desde los dos componentes (Sistemas de Información Geográfica SIG y jurídico); de los cuales 12 predios son viables desde el análisis SIG y 8 predios viables en términos de titularidad. Para cada uno de los predios analizados en términos de titularidad, se generó un documento de estudio de títulos específico.
Las anteriores actividades  corresponden a actividades de gestión para el avance de la meta, por lo que no se evidencia avance físico durante el primer trimestre lo que es acorde con lo inicialmente planeado.</t>
  </si>
  <si>
    <t>A partir de las actividades ejecutadas, se avanza en la gestión que contribuye a la regulación y calidad hídrica en los sistemas de abastecimiento de los acueductos veredales y conservación de la biodiversidad; participación activa de las comunidades rurales en torno a la protección del recurso hídrico y áreas de importancia estratégicas del Sistema de Áreas Protegidas del Distrito.
Conservación de la Biodiversidad en las áreas del Sistema de Áreas Protegidas del Distrito.
Captura y reducción de GEI en las ecosistemas y áreas estratégicas del Distrito.</t>
  </si>
  <si>
    <t>Desde las entidades relacionadas con la ruralidad, los delegados, buscaron establecer acuerdos para coordinar la intervención en territorio rural a partir de la misionalidad de cada una de las entidades, las metas del Plan de Desarrollo Distrital y las directrices de la Política Pública de Ruralidad del D.C.; logrando articular las intervenciones en el territorio no solo a partir de lo productivo sino conciliando los procesos productivos con la conservación ambiental para mejorar la calidad de vida  de las comunidades y la oferta de los bienes y servicios ambientales que prestan las áreas rurales de D.C.
Lo anterior ha permitido lograr el restablecimiento paulatino de la confianza y aceptación de las comunidades rurales de la importancia de los proyectos institucionales distritales propuestos y mantener y aumentar la oferta de servicios ecosistémicos y la protección de ecosistemas estratégicos.</t>
  </si>
  <si>
    <r>
      <t>Versión:</t>
    </r>
    <r>
      <rPr>
        <b/>
        <sz val="12"/>
        <color indexed="10"/>
        <rFont val="Arial"/>
        <family val="2"/>
      </rPr>
      <t xml:space="preserve"> </t>
    </r>
    <r>
      <rPr>
        <b/>
        <sz val="12"/>
        <rFont val="Arial"/>
        <family val="2"/>
      </rPr>
      <t>14</t>
    </r>
  </si>
  <si>
    <t>se incorporaron 18 nuevos predios al Ordenamiento Ambiental de Fincas , mediante formalización de acuerdos de uso del suelo y Buenas Prácticas Ambientales, para un total de 62 acuerdos de uso del suelo y Buenas Prácticas Ambientales formalizados en predios vinculados al Ordenamiento ambiental de Fincas durante el primer trimestre del 2022.
Se realizaron visitas de seguimiento a 75 predios  vinculados previamente en el  Ordenamiento Ambiental de Finca (OAF). En total en 2022 se ha realizado seguimiento a 198 predios</t>
  </si>
  <si>
    <t>En mayo se capacitaron 110 personas, en abril 97, en marzo 163 y en febrero 25 personas en elaboración de biopreparados, montaje e instalación de invernadero escolar, disposición adecuada de residuos sólidos, buenas practicas agroambientales y fortalecimiento organizativo, para un total de 395 personas capacitadas en fortalecimiento del conocimiento ambiental en 2022</t>
  </si>
  <si>
    <t>Se remitió memorando de entendimiento con alianza actualizada a la Alcaldía de Usme, con el propósito de que el equipo de la Alcaldía lo dé a conocer al nuevo Alcalde. Se contactó con el Director de la Unidad Local de Asistencia Técnica ULATA de Chapinero para suscribir una Alianza con la Alcaldía Local, se acordó realizar posterior reunión para definir áreas de cooperación a incluir en la Alianza. 
Se realizó reunión con la Alcaldía de Ciudad Bolívar para  presentar la intención de firmar alianza.
Se realizó un recorrido  de Seguimiento acciones conjuntas con la Alcaldía Local de Suba en el marco de la alianza. Así mismo, se realizó reunión con la Alcaldía de Sumapaz para seguimiento a la Alianza. 
No se presenta avance físico ya que se adelantaron actividades de gestión que permitirán la posterior firma del acuerdo, esto se encuentra acorde con lo inicialmente planeado por el área.</t>
  </si>
  <si>
    <t>Durante el mes de febrero se incorporaron 18 predios, en marzo 26, en abril 18 y en mayo 15 nuevos predios al Ordenamiento Ambiental de Fincas, mediante formalización de acuerdos de uso del suelo y Buenas Prácticas Ambientales, para un total de 77 acuerdos durante 2022.
Se realizaron visitas de seguimiento a 85 predios  vinculados previamente en el  Ordenamiento Ambiental de Finca (OAF). En total en 2022 se ha realizado seguimiento a 283 predios</t>
  </si>
  <si>
    <t>Se suscribió adición a acuerdo firmado en 2020, para aplicar en 53,9 hectáreas el pago por servicios ambientales.
Se realizaron las visitas de monitoreo a los predios que tienen acuerdo de conservación (diciembre 2021); con captura de información con AvenzaMaps y con drone; se registró en los formatos de “verificación y seguimiento de actividades” y se elaboró informes de monitoreo.
Durante el mes de mayo se realizó la visita inicial a 3 predios postulados en la localidad de Usme, identificando y concertando con los postulantes las áreas para vincular y las acciones necesarias para reducir el riesgo de transformación a través de la implementación de herramientas de manejo del paisaje -HMP. Los tres predios visitados se encuentran localizados en la microcuenca Curubital y uno entre la microcuenca Chisacá de Usme y la microcuenca Cuevecitas de Ciudad Bolívar.</t>
  </si>
  <si>
    <t>Se elaboró propuesta para diseño del sistema de monitoreo y evaluación (SME) del PSA; donde se propone incluir indicadores de gestión, de producto y de resultado y estructuración en tres niveles: 1) Acuerdos de conservación; 2) Objetivos del Plan de Desarrollo Distrital; 3) Servicio ecosistémico de regulación hídrica.
Se cuenta con versión final de la propuesta de Estudios previo para Convenio marco con la Gobernación de Cundinamarca con su respectiva matriz de riesgo.</t>
  </si>
  <si>
    <t>Durante el primer semestre de 2022, se revisó de forma detallada la información de 15 predios que cuentan con viabilidad para ingresar al pograma PSA. Esta revisión incluyó: verificación de correspondencia del área del predio en Folio de Matrícula Inmobiliaria (FMI) y Catastro Distrital; consulta de infracciones o sanciones ambientales; consulta de antecedentes en Contraloría, Procuraduría, Personería y Policía Nacional, medidas correctivas y Lista OFAC (Clinton).
Se cuenta con la versión final de Estudios previos para la suscripción de un Convenio marco con la Gobernación de Cundinamarca con su respectiva matriz de riesgo. Este convenio incluye áreas identificadas y priorizadas que contienen valores ecosistémicos susceptibles de intervención con estrategias de conservación.
Se desarrolló un taller con representantes de diversas organizaciones que implementan acciones de conservación que incluyen incentivos a la conservación, quienes presentaron sus proyectos haciendo énfasis en el valor del incentivo y su metodología de cálculo. 
Se realizó la socialización del programa, en la JAL de la Vereda Chisaca, Localidad de Usme.
Se compilaron 20 solicitudes de usuarios rurales que de forma voluntaria se han postulado del programa.
Se realizó reunión virtual con Alcalde de Sumapaz y con la JAL, para socializar el programa PSAH, como requisito previo al trabajo de campo a realizar.
Además, se realizó la visita inicial a otros predios postulados en las localidades de Usme y Ciudad Bolívar.</t>
  </si>
  <si>
    <t>Durante el primer semestre de 2022, se suscribió adición a acuerdo firmado en 2020, para ampliar el acuerdo inicial, aplicando en 53,9 hectáreas el pago por servicios ambientales.
Se elaboraron cinco conceptos técnicos que soportaron el desembolso de los incentivos correspondientes a los cinco acuerdos de conservación firmados en diciembre de 2021.
Los conceptos técnicos derivados del monitoreo, consistieron en captura de información con AvenzaMaps y con drone, registro en los formatos de verificación y seguimiento de actividades y elaboración de informes de monitoreo.
Se elaboró propuesta para diseño del sistema de monitoreo y evaluación (SME) del PSA; donde se propone incluir indicadores de gestión, de producto y de resultado y estructuración en tres niveles: 1) Acuerdos de conservación; 2) Objetivos del Plan de Desarrollo Distrital; 3) Servicio ecosistémico de regulación hídrica.
Se ha realizado 4 reuniones de concertación con los potenciales beneficiarios del Programa correspondientes a los 7 predios viables, en donde se realizó la propuesta de implementar en Herramientas de manejo de paisaje (HMP) acordes con las características de cada predio; información que se consigna el plan predial ambiental.
Se realizó el recorrido orientado a la identificación de tensionantes; georreferenciación de áreas con potencial de vinculación; identificación de HMP necesarias para reducir el riesgo de afectación de las áreas a conservar; y verificación de presencia de cuerpos de agua naturales en predios o en sus inmediaciones.
Se realizó el primer desembolso a 3 usuarios que firmaron acuerdos de conservación en diciembre de 2021 y se gestionó el pago de los otros 2 incentivos.
Se elaboró propuesta de ajustes al texto de los acuerdos voluntarios, a partir de matriz de riesgos elaboradas por la Dirección de Planeación y Sistemas de Información Ambiental - DPSIA de la SDA.</t>
  </si>
  <si>
    <t>En junio se capacitaron 50 personas, en mayo 110, abril 97, en marzo 163 y en febrero 25 personas en elaboración de biopreparados, montaje e instalación de invernadero escolar, disposición adecuada de residuos sólidos, buenas practicas agroambientales y fortalecimiento organizativo, para un total de 445 personas capacitadas en fortalecimiento del conocimiento ambiental en 2022.</t>
  </si>
  <si>
    <t>Se realizó gestión con las Alcaldías de Usme y Ciudad Bolívar con el propósito de programar encuentros en los que se determinará el alcance de acciones, responsables y áreas que harán parte de la alianza que se suscriba entre las entidades.
Se contactó con el Director de la Unidad Local de Asistencia Técnica ULATA de Chapinero para suscribir una Alianza con la Alcaldía Local, se acordó realizar posterior reunión para definir áreas de cooperación a incluir en la Alianza. 
Se realizó reunión con la Alcaldía de Ciudad Bolívar para presentar la intención de firmar alianza.
Se realizó un recorrido de Seguimiento a las acciones conjuntas con la Alcaldía Local de Suba en el marco de la alianza.
Se han identificado grupos de interés en las dos cuencas del Sumapaz para trabajar el tema de cazadores de semillas en conjunto con la alcaldía.</t>
  </si>
  <si>
    <t>Durante el mes de febrero se incorporaron 18 predios, en marzo 26, en abril 18, en mayo 15 y en junio 22 nuevos predios al Ordenamiento Ambiental de Fincas, mediante formalización de acuerdos de uso del suelo y Buenas Prácticas Ambientales, para un total de 99 acuerdos durante 2022.
Se realizaron visitas de seguimiento a 107 predios vinculados previamente en Ordenamiento Ambiental de Finca (OAF). En total en 2022 se ha realizado seguimiento a 390 predios de los previamente suscritos en la presente y anteriores administraciones en Ordenamiento Ambiental de Finca.</t>
  </si>
  <si>
    <t xml:space="preserve">El ordenamiento ambiental predial y el trabajo por microcuencas,  se ha consolidado como un eje central de apropiación territorial y de conservación de los bienes y servicios ambientales, pues involucra a la comunidad y  contribuye a minimizar el impacto de las actividades agropecuarias sobres zonas aledañas a fuentes de agua y áreas de interés ambiental
A través de la implementación de buenas prácticas ambientales se realizan procesos de uso sostenible del suelo bajo esquemas de prevención y corrección de impactos, innovación de los modos y medios de prácticas productivas e identificación de fincas que requieran reconversión. 
</t>
  </si>
  <si>
    <t>Durante el mes de febrero se incorporaron 18 predios, en marzo 26, en abril 18, en mayo 15 , en junio 22   en julio 16, agosto 21 y en septiembre 14 nuevos predios al Ordenamiento Ambiental de Fincas, mediante formalización de acuerdos de uso del suelo y Buenas Prácticas Ambientales, para un total de 150 acuerdos durante 2022.
Se realizaron visitas de seguimiento a 118 predios vinculados previamente en Ordenamiento Ambiental de Finca (OAF). En total en 2022 se ha realizado seguimiento mediante 713 visitas de seguimiento a predios de los previamente suscritos en la presente y anteriores administraciones en Ordenamiento Ambiental de Finca.</t>
  </si>
  <si>
    <t>Se firmó la alianza con la Alcaldía Local de Usme, se realizaron ajustes al Memorando de Entendimiento por parte de la Alcaldía Local de Ciudad Bolívar. Se realizó reunión con la Alcaldía Local de Chapinero con el propósito de conocer avances en la revisión del Memorando de Entendimiento por parte de los funcionarios de esta Alcaldía. Se realizó seguimiento a las acciones conjuntas con la Alcaldía Local de Suba Sumapaz en el marco de la alianza ya suscrita. Se avanza en la formulación del proyecto de Cazadores de Semilla. Se realizó seguimiento a las acciones conjuntas con la Alcaldía Local de Suba en el marco de la alianza ya suscrita y se participó en la celebración del día del campesino.</t>
  </si>
  <si>
    <t>El 5 de agosto se desarrolló un espacio de diálogo con participación de los equipos técnicos y jurídicos de la SDA y el PNUD, durante el cual se presentaron diversas situaciones con los predios postulados y se generaron discusiones y propuestas para la suscripción de los nuevos acuerdos.  
El 11 de agosto se presentó el programa a la Alcaldía Local de Usaquén.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t>
  </si>
  <si>
    <t>Se continua con la discusión en mesas técnico jurídicas entre los equipos SDA y PNUD, para la definición las acciones a implementar una vez se tengan claro las áreas a incorporar en los acuerdos de conservación.
Se realizó la visita inicial a 9 predios postulados en la localidad de Usme, que cumplen con el requisito de coincidencia de área reportada en Catastro Distrital y en el fólio de matrícula Inmobiliaria o están dentro del rango de tolerancia admisible. Durante las visitas se identificó y concertó con los postulantes las áreas para vincular y las acciones necesarias para reducir el riesgo de transformación a través de la implementación de herramientas de manejo del paisaje -HMP. Durante las visitas se realizó el recorrido orientado a la identificación de tensionantes; georreferenciación de áreas con potencial de vinculación; identificación de HMP necesarias; y verificación de presencia de cuerpos de agua naturales en el predio o en sus inmediaciones. La información obtenida en campo se diligenció en el formulario de visita del predio en proceso de PSAH e identificación del interés por participar en el programa, mientras que la información geográfica capturada se incorporó en el SIG para realizar los análisis correspondientes.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 y derivará un convenio con objeto “AUNAR ESFUERZOS TÉCNICOS, ADMINISTRATIVOS Y FINANCIEROS PARA LA IMPLEMENTACIÓN DE PROYECTOS DE PAGO POR SERVICIOS AMBIENTALES – PSA PARA LA CONSERVACIÓN DE ÁREAS AMBIENTALMENTE ESTRATÉGICAS PARA EL SUMINISTRO DE AGUA DE BOGOTÁ, EN ZONAS INFLUENCIA DEL PÁRAMO DE CHINGAZA, PÁRAMO DE SUMAPAZ Y EL EMBALSE DE TOMINÉ” que se encuentra en proceso de revisión precontractual.</t>
  </si>
  <si>
    <t>Se realizaron reuniones con las Alcaldías de Usme y Ciudad Bolívar con el propósito de acordar áreas de cooperación que harán parte de la alianza  y procedimiento para firma del memorando de entendimiento  entre las entidades.
Se contactó con el Director de la Unidad Local de Asistencia Técnica ULATA de Chapinero para suscribir una Alianza con la Alcaldía Local, se acordó realizar posterior reunión para definir áreas de cooperación a incluir en la Alianza y se presentó a la Alcaldía de Ciudad Bolívar la intención de firmar alianza.
Se realizó seguimiento a las acciones conjuntas con la Alcaldía Local de Suba en el marco de la alianza y se participó en la celebración del día del campesino.
Se han identificado grupos de interés en las dos cuencas del Sumapaz para trabajar el tema de cazadores de semillas en conjunto con la alcaldía, y se realiza apoyo para la propagación de cedro y aliso en el invernadero de la Alcaldía de Sumapaz.</t>
  </si>
  <si>
    <t>se capacitaron 18 personas, en junio 50, en mayo 110, abril 97, en marzo 163 y en febrero 25 personas en elaboración de biopreparados, montaje e instalación de invernadero escolar, disposición adecuada de residuos sólidos, buenas practicas agroambientales y fortalecimiento organizativo, para un total de 463 personas capacitadas en fortalecimiento del conocimiento ambiental en 2022</t>
  </si>
  <si>
    <t>en julio se incorporaron 16 nuevos predios al Ordenamiento Ambiental de Fincas, mediante formalización de acuerdos de uso del suelo y Buenas Prácticas Ambientales, para un total de 115 acuerdos durante 2022.
Se realizaron visitas de seguimiento a 110 predios vinculados previamente en Ordenamiento Ambiental de Finca (OAF). En total en 2022 se ha realizado seguimiento a 500 predios de los previamente suscritos en la presente y anteriores administraciones en Ordenamiento Ambiental de Finca.</t>
  </si>
  <si>
    <t xml:space="preserve"> se realizó estudio de viabilidad jurídica y verificación de áreas en catastro distrital y la Ventanilla Única de Registro -VUR, a 20 predios postulados; encontrando que solo un predio (0,5 has) presenta coincidencia en áreas. Siete predios presentan mayor área en Fondo Matricula Inmobiliaria (FMI); 4 no presentan información en el FMI y 8 no presentan coincidencias en los reportes de catastro distrital y el FMI
Se desarrollaron cinco espacios participativos orientados a presentar el Programa y a escuchar y atender las inquietudes de los participantes: .Consejo de Planeación Local de Sumapaz (07.07.22); Alcaldía Local de Suba (15.07.22);Comunidad microcuenca Mugroso - Vereda Andes (16.07.22); Comunidad microcuenca Mugroso - Vereda La Unión (17.07.22) y Comunidad Cuenca Río Blanco - Nazareth (17.07.22).
Se desarrolló un taller con representantes de diversas organizaciones que implementan acciones de conservación que incluyen incentivos a la conservación, quienes presentaron sus proyectos haciendo énfasis en el valor del incentivo y su metodología de cálculo. 
Se realizó la socialización del programa, en la JAL de la Vereda Chisaca, Localidad de Usme.
Se compilaron 20 solicitudes de usuarios rurales que de forma voluntaria se han postulado del programa.
Se realizó reunión virtual con Alcalde de Sumapaz y con la JAL, para socializar el programa PSAH, como requisito previo al trabajo de campo a realizar.
Además, se realizó la visita inicial a otros predios postulados en las localidades de Usme y Ciudad Bolívar.</t>
  </si>
  <si>
    <t>Se realizó estudio de viabilidad jurídica y verificación de áreas en catastro distrital y la Ventanilla Única de Registro -VUR, a 20 predios postulados; encontrando que solo un predio (0,5 has) presenta coincidencia en áreas habilitándolo para suscribir acuerdo. por lo anterior, se desarrolló dos espacios de diálogo con participación de los equipos técnicos y jurídicos de la SDA y el PNUD, con el fin de proponer ajustes a la ruta de acción.
Durante el primer semestre de 2022, se suscribió adición a acuerdo firmado en 2020, para ampliar el acuerdo inicial, aplicando en 53,9 hectáreas el pago por servicios ambientales.
Se elaboraron cinco conceptos técnicos que soportaron el desembolso de los incentivos correspondientes a los cinco acuerdos de conservación firmados en diciembre de 2021.
Los conceptos técnicos derivados del monitoreo, consistieron en captura de información con AvenzaMaps y con drone, registro en los formatos de verificación y seguimiento de actividades y elaboración de informes de monitoreo.
Se elaboró propuesta para diseño del sistema de monitoreo y evaluación (SME) del PSA; donde se propone incluir indicadores de gestión, de producto y de resultado y estructuración en tres niveles: 1) Acuerdos de conservación; 2) Objetivos del Plan de Desarrollo Distrital; 3) Servicio ecosistémico de regulación hídrica.
Se ha realizado 4 reuniones de concertación con los potenciales beneficiarios del Programa correspondientes a los 7 predios viables, en donde se realizó la propuesta de implementar en Herramientas de manejo de paisaje (HMP) acordes con las características de cada predio; información que se consigna el plan predial ambiental.
Se realizó el recorrido orientado a la identificación de tensionantes; georreferenciación de áreas con potencial de vinculación; identificación de herramientas de manejo de HMP necesarias para reducir el riesgo de afectación de las áreas a conservar; y verificación de presencia de cuerpos de agua naturales en predios o en sus inmediaciones.
Se realizó el primer desembolso a 3 usuarios que firmaron acuerdos de conservación en diciembre de 2021 y se gestionó el pago de los otros 2 incentivos.
Se elaboró propuesta de ajustes al texto de los acuerdos voluntarios, a partir de matriz de riesgos elaboradas por la Dirección de Planeación y Sistemas de Información Ambiental - DPSIA de la SDA.</t>
  </si>
  <si>
    <t>Se recibieron las observaciones realizadas por la Alcaldía Local de Usme al memorando de entendimiento.
 Se realizó reunión con la Alcaldía Local de Ciudad Bolívar con el propósito de conocer avances en la revisión del memorando de entendimiento por parte de los funcionarios de esta Alcaldía.
Se realizaron reuniones con las Alcaldías de Usme y Ciudad Bolívar con el propósito de acordar áreas de cooperación que harán parte de la alianza y procedimiento para firma del memorando de entendimiento entre las entidades.
Se contactó con el Director de la Unidad Local de Asistencia Técnica ULATA de Chapinero para suscribir una Alianza con la Alcaldía Local, se acordó realizar posterior reunión para definir áreas de cooperación a incluir en la Alianza y se presentó a la Alcaldía de Ciudad Bolívar la intención de firmar alianza.
Se realizó seguimiento a las acciones conjuntas con la Alcaldía Local de Suba en el marco de la alianza. Se avanza en la formulación del proyecto de Cazadores de Semilla y en la celebración del día del campesino.
Se han identificado grupos de interés en las dos cuencas del Sumapaz para trabajar el tema de cazadores de semillas en conjunto con la alcaldía, y se realiza apoyo para la propagación de cedro y aliso en el invernadero de la Alcaldía de Sumapaz.</t>
  </si>
  <si>
    <t>En agosto se capacitaron 27 personas, en julio 18, en junio 50, en mayo 110, abril 97, en marzo 163 y en febrero 25 personas en elaboración de biopreparados, montaje e instalación de invernadero escolar, disposición adecuada de residuos sólidos, buenas practicas agroambientales y fortalecimiento organizativo, para un total de 490 personas capacitadas en fortalecimiento del conocimiento ambiental en 2022</t>
  </si>
  <si>
    <t>Durante el mes de febrero se incorporaron 18 predios, en marzo 26, en abril 18, en mayo 15, en junio 22 en julio 16 y en agosto 21 nuevos predios al Ordenamiento Ambiental de Fincas mediante formalización de acuerdos de uso del suelo y Buenas Prácticas Ambientales, para un total de 136 acuerdos durante 2022. En algunos de estos predios, se ha implementado la elaboración de huertos multiestrato  para el fomento del consumo familiar bajo la aplicación de buenas  prácticas agrícolas agroambientales.
Se realizaron visitas de seguimiento a 95 predios vinculados previamente en el Ordenamiento Ambiental de Finca (OAF). En total en 2022 se ha realizado seguimiento a 595 predios de los previamente suscritos en la presente y anteriores administraciones en Ordenamiento Ambiental de Finca. y en algunos de los predios con OAF.</t>
  </si>
  <si>
    <t>el 5 de agosto se desarrolló un espacio de diálogo con participación de los equipos técnicos y jurídicos de la SDA y el PNUD, durante el cual se presentaron diversas situaciones con los predios postulados y se generaron discusiones y propuestas para la suscripción de los nuevos acuerdos.  
El 11 de agosto se presentó el programa a la Alcaldía Local de Usaquén.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t>
  </si>
  <si>
    <t>Se continua con la discusión en mesas técnico jurídicas entre los equipos SDA y PNUD, para la definición las acciones a implementar una vez se tengan claro las áreas a incorporar en los acuerdos de conservación.
Se realizó la visita inicial a 9 predios postulados en la localidad de Usme, que cumplen con el requisito de coincidencia de área reportada en Catastro Distrital y en FMI o están dentro del rango de tolerancia admisible. Durante las visitas se identificó y concertó con los postulantes las áreas para vincular y las acciones necesarias para reducir el riesgo de transformación a través de la implementación de herramientas de manejo del paisaje -HMP. Durante las visitas se realizó el recorrido orientado a la identificación de tensionantes; georreferenciación de áreas con potencial de vinculación; identificación de HMP necesarias; y verificación de presencia de cuerpos de agua naturales en el predio o en sus inmediaciones. La información obtenida en campo se diligenció en el formulario de visita del predio en proceso de PSAH e identificación del interés por participar en el programa, mientras que la información geográfica capturada se incorporó en el SIG para realizar los análisis correspondientes.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 y derivará un convenio con objeto “AUNAR ESFUERZOS TÉCNICOS, ADMINISTRATIVOS Y FINANCIEROS PARA LA IMPLEMENTACIÓN DE PROYECTOS DE PAGO POR SERVICIOS AMBIENTALES – PSA PARA LA CONSERVACIÓN DE ÁREAS AMBIENTALMENTE ESTRATÉGICAS PARA EL SUMINISTRO DE AGUA DE BOGOTÁ, EN ZONAS INFLUENCIA DEL PÁRAMO DE CHINGAZA, PÁRAMO DE SUMAPAZ Y EL EMBALSE DE TOMINÉ” del que ya se cuenta con estudios previos con los que se está adelantando el proceso de revisión precontractual.</t>
  </si>
  <si>
    <t>En octubre se capacitaron 12 personas, en septiembre 48, en agosto 27, en julio 18, en junio 50, en mayo 110, abril 97, en marzo 163 y en febrero 25 personas en elaboración de biopreparados, montaje e instalación de invernadero escolar, disposición adecuada de residuos sólidos, buenas practicas agroambientales y fortalecimiento organizativo, para un total de 550 personas capacitadas en fortalecimiento del conocimiento ambiental en 2022.</t>
  </si>
  <si>
    <t>Durante el mes de octubre se incorporaron 19 predios, en septiembre 14, en agosto 21, en julio 16, en junio 22, en mayo 15, en abril 18, en marzo 26 y en febrero 18 predios nuevos al Ordenamiento Ambiental de Fincas mediante formalización de acuerdos de uso del suelo y Buenas Prácticas Ambientales (OAF), para un total de 169 acuerdos durante 2022. En algunos de estos predios, se ha implementado la elaboración de huertos multiestrato para el fomento del consumo familiar bajo la aplicación de buenas  prácticas agrícolas agroambientales.
Se realizaron visitas de seguimiento a 99 predios vinculados previamente en el Ordenamiento Ambiental de Finca (OAF). En total en 2022 se ha realizado seguimiento a 812 predios de los previamente suscritos en la presente y anteriores administraciones en Ordenamiento Ambiental de Finca.</t>
  </si>
  <si>
    <t>En octubre, con el ingreso del abogado al equipo PNUD, se retomó el análisis jurídico a las postulaciones recibidas para las localidades de Usme, Ciudad Bolívar y Sumapaz. Lo que permitió realizar 7 reuniones de concertación que conllevan a la suscripción de acuerdos de conservación con 138.5 has en noviembre.
Se realizaron procesos de socialización y participación las Localidades: Chapinero (Alcaldía Local y en la Vereda El Verjon). En Santa fe (Alcaldía local). En Sumapaz (JAC Santa Rosa, Vereda el Tabaco y ASOJUNTAS); con el objeto de realizar la presentación del programa y atención a las inquietudes presentadas por los participantes. 
En agosto se firmo el CONVENIO INTERADMINISTRATIVO No. SDA-20221657 / CDCVI-188-2022 con la Gobernación de Cundinamarca. Este convenio incluye áreas identificadas y priorizadas que contienen valores ecosistémicos susceptibles de intervención con estrategias de conservación</t>
  </si>
  <si>
    <t>El proyecto PNUD-BIOFIN gestionó recursos de cooperación internacional que permitirán apoyar a los beneficiarios del incentivo con los insumos requeridos para el control de tensionantes sobre las áreas a vincular
En octubre fueron visitados 3 predios en la localidad de Usme, 5 predios en la localidad de Ciudad Bolívar y 4 predios en la localidad de Sumapaz, para un total de 12 visitas realizadas; encontrando un potencial de vinculación de 264 ha. 
Se realizó visita de seguimiento al Predio el Candado identificado con chip Catastral AAA0142ZTSY, localizado en la vereda arrayanes de la Localidad de Usme; a 53.9 has adicionadas al Acuerdo de Conservación 004 de 2021.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 y derivará un convenio con objeto “AUNAR ESFUERZOS TÉCNICOS, ADMINISTRATIVOS Y FINANCIEROS PARA LA IMPLEMENTACIÓN DE PROYECTOS DE PAGO POR SERVICIOS AMBIENTALES – PSA PARA LA CONSERVACIÓN DE ÁREAS AMBIENTALMENTE ESTRATÉGICAS PARA EL SUMINISTRO DE AGUA DE BOGOTÁ, EN ZONAS INFLUENCIA DEL PÁRAMO DE CHINGAZA, PÁRAMO DE SUMAPAZ Y EL EMBALSE DE TOMINÉ” que se encuentra en proceso de revisión precontractual.</t>
  </si>
  <si>
    <t>Se firmó memorando entendimiento con la Alcaldía Local de Usme 
Se ajustó la versión final de los borradores de los memorandos de entendimiento y se acordó la firma de los mismos con las Alcaldías Locales de Ciudad Bolívar y Chapinero en el mes de noviembre.
Se realizó seguimiento a las acciones conjuntas con la Alcaldía Local de Suba y Sumapaz en el marco de las alianzas. 
Se han identificado grupos de interés en las dos cuencas del Sumapaz para trabajar el tema de cazadores de semillas en conjunto con la alcaldía, y se realiza apoyo para la propagación de cedro y aliso en el invernadero de la Alcaldía de Sumapaz.</t>
  </si>
  <si>
    <t>Sept</t>
  </si>
  <si>
    <t xml:space="preserve">Se firmó alianza con las Alcaldía Local de Ciudad Bolívar y se ajustó el borrador del memorando de entendimiento para la alianza con la Alcaldía Local de Chapinero en el mes de diciembre.
Se realizaron reuniones de seguimiento a las alianzas de Usme, Suba y Sumapaz.
</t>
  </si>
  <si>
    <t>En noviembre se continuó el fortalecimiento de conocimiento ambiental mediante procesos de capacitación dado que ya se cumplió con la meta para la vigencia así: en octubre se capacitaron 12 personas, en septiembre 48, en agosto 27, en julio 18, en junio 50, en mayo 110, abril 97, en marzo 163 y en febrero 25 personas  en elaboración de biopreparados, montaje e instalación de invernadero escolar, disposición adecuada de residuos sólidos, buenas practicas agroambientales y fortalecimiento organizativo, para un total de 550 personas capacitadas en fortalecimiento del conocimiento ambiental en 2022</t>
  </si>
  <si>
    <t>Dado que en octubre se cumplió con la meta para la vigencia, con un total de 169 acuerdos suscritos durante 2022. Durante noviembre, en algunos de los predios con acuerdos suscritos previamente, se ha implementado la elaboración de huertos multiestrato para el fomento del consumo familiar bajo la aplicación de buenas prácticas agrícolas agroambientales. 
Durante el mes de octubre se incorporaron 19 predios, en septiembre 14, en agosto 21, en julio 16, en junio 22, en mayo 15, en abril 18, en marzo 26 y en febrero 18 predios nuevos al Ordenamiento Ambiental de Fincas mediante formalización de acuerdos de uso del suelo y Buenas Prácticas Ambientales (OAF), para un total de 169 acuerdos durante 2022. 
Se realizaron 118 visitas de seguimiento a predios vinculados previamente en el Ordenamiento Ambiental de Finca (OAF). En total en 2022 se ha realizado 930 visitas de seguimiento a predios de los previamente suscritos en la presente y anteriores administraciones en Ordenamiento Ambiental de Finca. y en algunos de los predios con Ordenamiento Ambiental de Finca OAF</t>
  </si>
  <si>
    <t>Durante noviembre se avanzó en la revisión de la información correspondiente a cada predio postulado, en aras de suscribir acuerdos de conservación con aquellos postulantes cuyos expedientes se encuentren completos, actualizados y con viabilidad técnica y jurídica. Con el fin de que la suscripción de acuerdos que generen confianza y garanticen el acceso previo e informado a los documentos que conforman cada acuerdo de conservación, se desarrollaron 16 reuniones de concertación (349,1 ha) durante las cuales se presentó el detalle de cada Plan Predial Ambiental -PPA- y se resolvieron las inquietudes de los postulantes. Igualmente se informó a los propietarios y poseedores acerca de los documentos pendientes en original (por ejemplo, formularios de postulación o poderes que allegaron al equipo PSA a través de canales virtuales) los cuales son necesarios para la suscripción de los acuerdos.
En noviembre, se avanzó con acciones en terreno, a través de la generación de espacios para presentar el programa y las visitas a predios viables.
Se socializó el programa en dos reuniones con habitantes de las Localidades de Santa fe y Sumapaz.</t>
  </si>
  <si>
    <t>En noviembre se suscribieron acuerdos de conservación para un total de 550 ha, así: 496.1ha en noviembre y 53,9ha en abril, distribuidas en 22 predios ubicados en las localidades de Usme, Ciudad Bolívar y Sumapaz, según cronograma acordado en las reuniones de octubre y noviembre.
Se realizó el primer desembolso a la adición 1 del acuerdo 004 de 2021.
En los predios visitados en noviembre de 2022, se identificaron las estrategias de conservación a aplicar herramientas de manejo de paisaje- HMP; necesarias para el mantenimiento de las áreas para vincular (preservación-restauración); destacando los aislamientos sobre bosques, a los que deben de realizar mantenimientos y cambio total de postes en varios tramos; Implementación de cercado tradicional nuevo sobre reservorios de agua con restauración existente, como actividad que permita mitigar los disturbios que se puedan generar sobre las áreas en restauración por actividades agropecuarias colindantes y la implementación de cercado eléctrico como medida de mitigación del ingreso de semovientes a las áreas en coberturas naturales sujetas a incentivo y de disturbios por cultivos aledaños y la implementación de cercado vivo como actividad de restauración que permite mitigar fuertes vientos y generar conectividad con áreas en restauración actuales
En noviembre se realizaron vistas de seguimiento para verificación de cumplimiento a los compromisos acordados en cada uno de los 5 primeros acuerdos de conservación firmados en diciembre de 2021.
Se capturó y registró la información en AvenzaMaps y con Dron, se diligenciaron los formatos de “verificación y seguimiento de actividades” y posteriormente, se elaboró para cada predio el correspondiente “informe de seguimiento al plan predial ambiental” como insumo para la elaboración de los conceptos técnicos que soporten el segundo desembolso.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 y derivará un convenio con objeto “AUNAR ESFUERZOS TÉCNICOS, ADMINISTRATIVOS Y FINANCIEROS PARA LA IMPLEMENTACIÓN DE PROYECTOS DE PAGO POR SERVICIOS AMBIENTALES – PSA PARA LA CONSERVACIÓN DE ÁREAS AMBIENTALMENTE ESTRATÉGICAS PARA EL SUMINISTRO DE AGUA DE BOGOTÁ, EN ZONAS INFLUENCIA DEL PÁRAMO DE CHINGAZA, PÁRAMO DE SUMAPAZ Y EL EMBALSE DE TOMINÉ” del que ya se cuenta con estudios previos con los que se está adelantando el proceso de revisión precontractual.</t>
  </si>
  <si>
    <t>1, 5. PROGRAMACIÓN INICIAL AÑO 2023</t>
  </si>
  <si>
    <t>constante</t>
  </si>
  <si>
    <t>Realizar seguimiento al 100% de los compromisos establecidos en las Alianzas Interinstitucionales suscritas para la intervención en el Territorio Rural</t>
  </si>
  <si>
    <t>2. Realizar capacitaciones en fortalecimiento ambiental a la comunidad Rural</t>
  </si>
  <si>
    <t>3. Incorporar nuevos predios mediante Ordenamiento Ambiental de Fincas (OAF) para formalizar Acuerdos de uso del suelo con buenas prácticas ambientales</t>
  </si>
  <si>
    <t>4 Realizar seguimiento al cumplimiento de los acuerdos de uso del suelo con buenas prácticas ambientales (OAF) suscritos previamente en predios rurales</t>
  </si>
  <si>
    <t>5  Realizar seguimiento al cumplimiento de las actividades de conservación incluidas en los acuerdos voluntarios suscritos para el pago por servicios ambientales</t>
  </si>
  <si>
    <t>7  Implementar las estrategias de conservación ambiental acordes con las características de cada predio vinculado al programa psa y localizado en áreas de importancia estratégica hídrica</t>
  </si>
  <si>
    <t>6 Formalizar los acuerdos del pago por servicios ambientales</t>
  </si>
  <si>
    <t>En enero de 2023 no se presentó avance, conforme a lo programado.</t>
  </si>
  <si>
    <t>En enero 2023 se realizaron: 5 visitas de Seguimiento en Sumapaz San Juan; 6 visitas de seguimiento en rio Blanco Sumapaz; 6 visitas de Seguimiento y 4 visitas de seguimiento en Suba para un total de 21 visitas de seguimiento al cumplimiento de los acuerdos de uso del suelo con buenas prácticas ambientales.
En 2020 – 2022, se vincularon 427 nuevos predios rurales en la formalización de acuerdos para el Ordenamiento Ambiental de Finca y se realizaron 1712 visitas de seguimiento a predios vinculados.</t>
  </si>
  <si>
    <t>En enero de 2023 no se presentó avance, conforme a lo programado.
En 2020,  2021 y 2022, se capacitaron 1097 personas en mejoramiento de praderas, biodigestores, preparación de abonos verdes Biol, entre otros temas.</t>
  </si>
  <si>
    <t>1. Adelantar actividades de seguimiento a los compromisos vigentes en las Alianzas interinstitucionales suscritas para la intervención en el territorio rural Distrital.</t>
  </si>
  <si>
    <t>En enero de 2023 se inició la entrega de insumos para la implementacion de las herramientas de manejo de paisaje HMP.
En 2022, se suscribieron acuerdos  en 761.6 ha para aplicar Pago por Servicios Ambientales de importancia Hídrica (PSAH) así: 507,70ha en diciembre y 53,9ha en mayo; en las localidades de Usme, Sumapaz y Ciudad Bolívar.  Para su suscripción se realizaron visitas, identificación de áreas, tensionantes, verificación catastral y  acciones necesarias para reducir el riesgo de transformación a través de la implementación de herramientas de manejo del paisaje –HMP, verificación de presencia de cuerpos de agua naturales en los predios o en sus inmediaciones.
Se continua con la discusión en mesas técnico jurídicas, para la definición de las acciones a implementar en las áreas que se incorporarán durante el 2023 en el Distrito Capital con vision regional (Convenio Gobernacion).
Se firmó convenio con la Gobernación para la implementación de PSA en áreas ambientalmente estratégicas para el suministro de agua de Bogotá en zonas de influencia del páramo de Chingaza, páramo de Sumapaz  y embalse de Tominé.</t>
  </si>
  <si>
    <t xml:space="preserve">En marzo de 2023, se realizaron reuniones de seguimiento por cada alianza: Sumapaz, Usme, Ciudad Bolívar, Chapinero. En Suba se realizaron dos reuniones de seguimiento. 
En estas reuniones se presentaron los equipos de trabajo y se acordaron fechas para el cronograma 2023 de acciones conjuntas en desarrollo de las alianzas suscritas.
</t>
  </si>
  <si>
    <t>En Marzo se vincularon 9 nuevos predios al Ordenamiento Ambiental de Fincas mediante formalización de acuerdos de uso del suelo y Buenas Prácticas Ambientales así: 2 predios en Sumapaz San Juan; 2 predios en rio Blanco Sumapaz; 2 predios rio Tunjuelo, (localidad Usme y Ciudad Bolívar); 2 predios en rio Teusacá, (localidad Chapinero) y 1 predio en Salitrosa – Torca  Suba
En 2022 se vincularon 169 nuevos predios al Ordenamiento Ambiental de Fincas mediante formalización de acuerdos de uso del suelo y Buenas Prácticas Ambientales y en 2020 – 2021, se vincularon 258 nuevos predios rurales en la formalización de acuerdos para el Ordenamiento Ambiental de Finca.</t>
  </si>
  <si>
    <t>En marzo se realizó visita de seguimiento al predio Montebello, Localidad de Usme; encontrando que las áreas de conservación incluidas en el Acuerdo voluntario 01 de 2021, están en perfecto estado con lo que se da cumplimiento a lo pactado en el acuerdo.
A 2022 se adelantó seguimiento al cumplimiento de las actividades de conservación incluidas en los acuerdos voluntarios suscritos para el pago por servicios ambientales, en consecuencia, se realizó el segundo desembolso para el pago de los acuerdos firmados en 2021.</t>
  </si>
  <si>
    <t>Se adelantó ejercicio de priorización de predios a ser incluidos en primer semestre 2023; y en marzo se visitaron 16 predios postulados en las localidades de Sumapaz y Ciudad Bolívar para identificar tensionantes; georreferenciar áreas con potencial de vinculación; identificar herramientas de manejo del paisaje -HMP- necesarias para reducir el riesgo de transformación de las áreas a conservar; y verificar presencia de cuerpos de agua naturales en el predio o en sus inmediaciones. Además, se realizó sobrevuelo con drone, con especial énfasis en las áreas en donde se identificó presencia de tensionantes.
Se analizó la información recolectada en campo y se cuenta con los datos correspondientes a 12 predios, con 168, 8ha aptas para vinculación.
A 2022 se suscribieron acuerdos de conservación con 761.6ha con Pago por Servicios Ambientales de importancia Hídrica PSAH en las localidades de Usme, Sumapaz y Ciudad Bolívar</t>
  </si>
  <si>
    <t>En marzo de 2023, se realizaron reuniones de seguimiento por cada alianza: Sumapaz, Usme, Ciudad Bolívar, Chapinero. En Suba se realizaron dos reuniones de seguimiento. 
En estas reuniones se presentaron los equipos de trabajo y se acordaron fechas para el cronograma 2023 de acciones conjuntas en desarrollo de las alianzas suscritas.</t>
  </si>
  <si>
    <t>En Marzo se vincularon 9 nuevos predios al Ordenamiento Ambiental de Fincas mediante formalización de acuerdos de uso del suelo y Buenas Prácticas Ambientales así: 2 predios en Sumapaz San Juan; 2 predios en rio Blanco Sumapaz; 2 predios rio Tunjuelo, (localidad Usme y Ciudad Bolívar); 2 predios en rio Teusacá, (localidad Chapinero) y 1 predio en Salitrosa – Torca  Suba.
Se realizaron 38 Visitas de seguimiento así: 7 visitas de Seguimiento en Sumapaz San Juan; 11 visitas de seguimiento en rio Blanco Sumapaz; 7 visitas de Seguimiento en rio Tunjuelo; 2 visitas de Seguimiento en rio Teusacá y 11 visitas de Seguimiento en Salitrosa – Torca  Suba para un total de 70 visitas de seguimiento a predios vinculados a los acuerdos de uso del suelo con buenas prácticas ambientales en 2023.
En 2020 – 2022, se vincularon 427 nuevos predios rurales en la formalización de acuerdos para el Ordenamiento Ambiental de Finca y se realizaron 1712 visitas de seguimiento a predios vinculados.</t>
  </si>
  <si>
    <t xml:space="preserve">En marzo se realizó acompañamiento y asistencia en campo a OCHO propietarios de predios de la Localidadd de Usme (107 ha); para la correcta implementación de las HMP, de acuerdo con lo establecido en el Plan Predial Ambiental -PPA, el Anexo técnico de implementación y el mapa de localización de las acciones concertadas; los insumos fueron entregados en enero para el control de los tensionantes sobre las áreas vinculadas al Programa. 
Se cuenta con 1.220 metros de cercas vivas y 3390 metros de cerca tradicional.
Se presentó el Convenio con la Gobernación a los alcaldes, secretarios de ambiente y otros profesionales de los municipios de Guasca, Guatavita, Sesquilé, Fómeque y La Calera, obteniendo la vinculación de las administraciones locales al proyecto de PSA Regional con la designación de funcionarios para realizar la interlocución con Biocuenca a fin de trabajar conjuntamente en la implementación de este instrumento económico en las microcuencas priorizadas en sus territorios.
</t>
  </si>
  <si>
    <t>No se presentaron retrasos según lo programado</t>
  </si>
  <si>
    <t xml:space="preserve">En marzo se realizó visita de seguimiento al predio Montebello, Localidad de Usme; encontrando que las áreas de conservación incluidas en el Acuerdo voluntario 01 de 2021, están en perfecto estado con lo que se da cumplimiento a lo pactado en el acuerdo.
Se adelantó ejercicio de priorización de predios a ser incluidos en primer semestre 2023; y en marzo se visitaron 16 predios postulados en las localidades de Sumapaz y Ciudad Bolívar para identificar tensionantes; georreferenciar áreas con potencial de vinculación; identificar herramientas de manejo del paisaje -HMP- necesarias para reducir el riesgo de transformación de las áreas a conservar; y verificar presencia de cuerpos de agua naturales en el predio o en sus inmediaciones. Además, se realizó sobrevuelo con drone, con especial énfasis en las áreas en donde se identificó presencia de tensionantes.
Se analizó la información recolectada en campo y se cuenta con los datos correspondientes a 12 predios, con 168, 8ha aptas para vinculación.
Se realizó acompañamiento y asistencia en campo a 8 propietarios de predios de la Localidad de Usme (107 ha); para la correcta implementación de las HMP, de acuerdo con lo establecido en el Plan Predial Ambiental -PPA, el Anexo técnico de implementación y el mapa de localización de las acciones concertadas; los insumos fueron entregados en enero para el control de los tensionantes sobre las áreas vinculadas al Programa. 
Se cuenta con 1.220 metros de cercas vivas y 3390 metros de cerca tradicional.
Se presentó el Convenio con la Gobernación a los alcaldes, secretarios de ambiente y otros profesionales de los municipios de Guasca, Guatavita, Sesquilé, Fómeque y La Calera, obteniendo la vinculación de las administraciones locales al proyecto de PSA Regional con la designación de funcionarios para realizar la interlocución con Biocuenca a fin de trabajar conjuntamente en la implementación de este instrumento económico en las microcuencas priorizadas en sus territorios.
En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t>
  </si>
  <si>
    <t>En marzo se realizaron 38 Visitas de seguimiento así: 7 visitas de Seguimiento en Sumapaz San Juan; 11 visitas de seguimiento en rio Blanco Sumapaz; 7 visitas de Seguimiento en rio Tunjuelo; 2 visitas de Seguimiento en rio Teusacá y 11 visitas de Seguimiento en Salitrosa – Torca  Suba  para un total de 70 visitas de seguimiento a predios vinculados a los acuerdos de uso del suelo con buenas prácticas ambientales en 2023 en todos los casos constatando que continúen aplicando las acciones del acuerdo e identificando problemáticas que se han venido presentado respecto a las acciones implementadas.
De 2020 a 2022 se realizaron 1020 visitas de seguimiento a predios de los previamente suscritos en la presente y anteriores administraciones en Ordenamiento Ambiental de Finca. y en algunos de los predios con OAF</t>
  </si>
  <si>
    <t>El avance acumulado de la meta Plan de Desarrollo es 63,96% de los cuales 4,8% corresponde a 2023; 31% a 2022, 27.16 % a 2021 y 1% a 2020, como se detalla a continuación:
En marzo de 2023, se realizaron reuniones de seguimiento por cada alianza: Sumapaz, Usme, Ciudad Bolívar, Chapinero. En Suba se realizaron dos reuniones de seguimiento. 
En estas reuniones se presentaron los equipos de trabajo y se acordaron fechas para el cronograma 2023 de acciones conjuntas en desarrollo de las alianzas suscritas.
Como parte del fortalecimiento en conocimiento ambiental con los procesos de Ordenamiento Ambiental de Finca vigentes se realizaron las siguientes acciones: En San Juan Sumapaz, para la celebración del día del agua se realizó un taller con los estudiantes del Colegio Erasmo Valencia, en la Cuenca Tunjuelo se realizó un evento de capacitación sobre preparación de hidrolato a base de suero en la vereda Quiba Bajo. Predio la Gata Golosa.
Se vincularon 9 nuevos predios al Ordenamiento Ambiental de Fincas mediante formalización de acuerdos de uso del suelo y Buenas Prácticas Ambientales así: 2 predios en Sumapaz San Juan; 2 predios en rio Blanco Sumapaz; 2 predios rio Tunjuelo, (localidad Usme y Ciudad Bolívar); 2 predios en rio Teusacá, (localidad Chapinero) y 1 predio en Salitrosa – Torca  Suba.
Se realizaron 38 Visitas de seguimiento así: 7 visitas de Seguimiento en Sumapaz San Juan; 11 visitas de seguimiento en rio Blanco Sumapaz; 7 visitas de Seguimiento en rio Tunjuelo; 2 visitas de Seguimiento en rio Teusacá y 11 visitas de Seguimiento en Salitrosa – Torca  Suba para un total de 70 visitas de seguimiento a predios vinculados a los acuerdos de uso del suelo con buenas prácticas ambientales todos los casos constatando que continúen aplicando las acciones del acuerdo e identificando problemáticas que se han venido presentado respecto a las acciones implementadas.
En 2020, 2021 y 2022: se celebraron alianzas con las localidades de Usme, Ciudad Bolívar, Chapinero, Suba y Sumapaz.
Se capacitaron 1097 personas en mejoramiento de praderas, biodigestores, preparación de abonos verdes Biol, entre otros temas.
Se vincularon 427 nuevos predios rurales en la formalización de acuerdos para el Ordenamiento Ambiental de Finca y se realizaron 1712 visitas de seguimiento a predios vinculados.</t>
  </si>
  <si>
    <t>En Marzo de 2023 no se presentó avance con nuevas personas capacitadas, conforme a lo programado. Sin embargo, como parte del fortalecimiento en conocimiento ambiental con los procesos de Ordenamiento Ambiental de Finca vigentes se realizaron las siguientes acciones: En San Juan Sumapaz, como para la celebración del día del agua se realizó un taller con los estudiantes del Colegio Erasmo Valencia, en la Cuenca Tunjuelo se realizó un evento de capacitación sobre preparación de hidrolato a base de suero en la vereda Quiba Bajo. Predio la Gata Golosa.
En 2020,  2021 y 2022, se capacitaron 1097 personas en mejoramiento de praderas, biodigestores, preparación de abonos verdes Biol, entre otros temas.</t>
  </si>
  <si>
    <t>En Marzo de 2023 no se presentó avance con nuevas personas capacitadas, conforme a lo programado. Sin embargo, como parte del fortalecimiento en conocimiento ambiental con los procesos de Ordenamiento Ambiental de Finca vigentes se realizaron las siguientes acciones: En San Juan Sumapaz, para la celebración del día del agua se realizó un taller con los estudiantes del Colegio Erasmo Valencia, en la Cuenca Tunjuelo se realizó un evento de capacitación sobre preparación de hidrolato a base de suero en la vereda Quiba Bajo. Predio la Gata Golosa
En 2022 se capacitaron 550 personas en elaboración de biopreparados, montaje e instalación de invernadero escolar, disposición adecuada de residuos sólidos, buenas practicas agroambientales y fortalecimiento organizativo y en 2020 y 2021, se capacitaron 547 personas en mejoramiento de praderas, biodigestores, preparación de abonos verdes Biol, entre otros temas.</t>
  </si>
  <si>
    <t>En marzo de 2023, se realizaron reuniones de seguimiento por cada alianza: Sumapaz, Usme, Ciudad Bolívar, Chapinero. En Suba se realizaron dos reuniones de seguimiento.</t>
  </si>
  <si>
    <t>En Marzo de 2023 como parte de la celebración del día del agua se realizó un taller con los estudiantes del Colegio Erasmo Valencia, en la Cuenca Tunjuelo se realizó un evento de capacitación sobre preparación de hidrolato a base de suero en la vereda Quiba Bajo</t>
  </si>
  <si>
    <t>En Marzo se vincularon 9 nuevos predios al Ordenamiento Ambiental de Fincas mediante formalización de acuerdos de uso del suelo y Buenas Prácticas Ambientales y Se realizaron 38 Visitas de seguimiento</t>
  </si>
  <si>
    <t>En marzo se realizó visita de seguimiento al predio Montebello, Localidad de Usme; encontrando que las áreas de conservación incluidas en el Acuerdo voluntario 01 de 2021, están en perfecto estado con lo que se da cumplimiento a lo pactado en el acuerdo.</t>
  </si>
  <si>
    <t>En enero 2023 se realizaron: 5 visitas de Seguimiento en Sumapaz San Juan; 6 visitas de seguimiento en rio Blanco Sumapaz; 6 visitas de Seguimiento y 4 visitas de seguimiento en Suba para un total de 21 visitas de seguimiento al cumplimiento de los acuerdos de uso del suelo con buenas prácticas ambientales.</t>
  </si>
  <si>
    <t>En enero de 2023 se inició la entrega de insumos para la implementacion de las herramientas de manejo de paisaje HMP.</t>
  </si>
  <si>
    <t>Documentos de lineamientos técnicos ejecutados</t>
  </si>
  <si>
    <t>Inversión - Adquisición de Bienes y Servicios:Realizar seguimiento al 100% de los compromisos establecidos en las Alianzas Interinstitucionales suscritas para la intervención en el Territorio Rural</t>
  </si>
  <si>
    <t>El avance acumulado de la meta Plan de Desarrollo es del 82,10% de los cuales 2,1% corresponde a 2023,  10% corresponde a 2022, 60% a 2021 y 10% a 2020.
En marzo se realizó visita de seguimiento al predio Montebello, Localidad de Usme; Acuerdo de 2021.  Se adelantó ejercicio de priorización de predios a ser incluidos en primer semestre 2023; 
Se analizó la información recolectada en campo y se cuenta con los datos correspondientes a 12 predios, con 168, 8ha aptas para vinculación.
Se realizó acompañamiento y asistencia en campo a 8 propietarios de predios de la Localidad de Usme (107 ha); para la correcta implementación de las HMP, de acuerdo con lo establecido en el Plan Predial Ambiental -PPA, el Anexo técnico de implementación y el mapa de localización de las acciones concertadas;la Gobernación a los alcaldes, secretarios de ambiente y otros profesionales de los municipios de Guasca, Guatavita, Sesquilé, Fómeque y La Calera, obteniendo la vinculación de las administraciones locales al proyecto de PSA Regional con la designación de funcionarios para realizar la interlocución con Biocuenca a fin de trabajar conjuntamente en la implementación de este instrumento económico en las microcuencas priorizadas en sus territorios.
En 2022 se completó el diseño del programa de Pago por Servicios Ambientales (PSA) con las siguientes actividades: retroalimentación del programa con experiencias y trabajos en localidades con zonas rurales productivas y áreas de importancia estratégica para el abastecimiento hídrico de Bogotá, con alcaldes, juntas de acción comunal, asociaciones de acueductos veredales y organizaciones sociales. Concertación del programa con los habitantes rurales del D.C.
Se suscribieron acuerdos de conservación con 761.6ha con PSA de importancia Hídrica PSAH en las localidades de Usme, Sumapaz y Ciudad Bolívar; para su suscripción se realizaron visitas, identificación de áreas, tensionantes, verificación catastral y  acciones necesarias para reducir el riesgo de transformación a través de la implementación de herramientas de manejo del paisaje –HMP, verificación de presencia de cuerpos de agua naturales en los predios o en sus inmediaciones. Se continua con la discusión en mesas técnico jurídicas entre los equipos SDA y PNUD, para la definición de las acciones a implementar en las áreas que se incorporarán durante el 2023.
Se firmó convenio con la Gobernación para la implementación de PSA en áreas ambientalmente estratégicas para el suministro de agua de Bogotá en zonas de influencia del páramo de Chingaza, páramo de Sumapaz  y embalse de Tominé.</t>
  </si>
  <si>
    <t>5, PONDERACIÓN HORIZONTAL AÑO: 2023</t>
  </si>
  <si>
    <r>
      <t>PROGRAMADO</t>
    </r>
    <r>
      <rPr>
        <b/>
        <sz val="12"/>
        <rFont val="Arial"/>
        <family val="2"/>
      </rPr>
      <t xml:space="preserve"> ABR.</t>
    </r>
  </si>
  <si>
    <t>En 2022 se completó la meta para el cuatrenio con la firma de la alianza con la Alcaldía Local de Chapinero en el mes de diciembre y en meses anteriores, con las Alcaldías de Usme y Ciudad Bolívar.
Se adelantó seguimiento a las acciones conjuntas acordadas en las alianzas suscritas.
Se avanza en la formulación del proyecto de Cazadores de Semilla; se apoyó la celebración del día del campesino y se apoyó la propagación de cedro y aliso en el invernadero de la Alcaldía de Sumapaz.
En 2021 se celebraron alianzas con las localidades de Suba y Sumapaz.
En la vigencia 2023 se esta pendiente de terminar de girar los recursos presupuestales de las reservas.</t>
  </si>
  <si>
    <t xml:space="preserve">TOTAL </t>
  </si>
  <si>
    <t>7, LOGROS CORTE A 31 DE MARZO DE 2023</t>
  </si>
  <si>
    <t>CORTE A MARZO 2023</t>
  </si>
  <si>
    <t xml:space="preserve">2, ACTUALIZACIÓN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</si>
</sst>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00;[Red]\-&quot;$&quot;#,##0.00"/>
    <numFmt numFmtId="165" formatCode="_-&quot;$&quot;* #,##0_-;\-&quot;$&quot;* #,##0_-;_-&quot;$&quot;* &quot;-&quot;_-;_-@_-"/>
    <numFmt numFmtId="166" formatCode="_-&quot;$&quot;* #,##0.00_-;\-&quot;$&quot;* #,##0.00_-;_-&quot;$&quot;* &quot;-&quot;??_-;_-@_-"/>
    <numFmt numFmtId="167" formatCode="_(&quot;$&quot;\ * #,##0_);_(&quot;$&quot;\ * \(#,##0\);_(&quot;$&quot;\ * &quot;-&quot;_);_(@_)"/>
    <numFmt numFmtId="168" formatCode="_(&quot;$&quot;\ * #,##0.00_);_(&quot;$&quot;\ * \(#,##0.00\);_(&quot;$&quot;\ * &quot;-&quot;??_);_(@_)"/>
    <numFmt numFmtId="169" formatCode="_(* #,##0.00_);_(* \(#,##0.00\);_(* &quot;-&quot;??_);_(@_)"/>
    <numFmt numFmtId="170" formatCode="_-* #,##0.00\ &quot;€&quot;_-;\-* #,##0.00\ &quot;€&quot;_-;_-* &quot;-&quot;??\ &quot;€&quot;_-;_-@_-"/>
    <numFmt numFmtId="171" formatCode="_-* #,##0.00\ _€_-;\-* #,##0.00\ _€_-;_-* &quot;-&quot;??\ _€_-;_-@_-"/>
    <numFmt numFmtId="172" formatCode="_ &quot;$&quot;\ * #,##0.00_ ;_ &quot;$&quot;\ * \-#,##0.00_ ;_ &quot;$&quot;\ * &quot;-&quot;??_ ;_ @_ "/>
    <numFmt numFmtId="173" formatCode="_ * #,##0.00_ ;_ * \-#,##0.00_ ;_ * &quot;-&quot;??_ ;_ @_ "/>
    <numFmt numFmtId="174" formatCode="0.0%"/>
    <numFmt numFmtId="175" formatCode="_ * #,##0_ ;_ * \-#,##0_ ;_ * &quot;-&quot;??_ ;_ @_ "/>
    <numFmt numFmtId="176" formatCode="_(&quot;$&quot;* #,##0.00_);_(&quot;$&quot;* \(#,##0.00\);_(&quot;$&quot;* &quot;-&quot;??_);_(@_)"/>
    <numFmt numFmtId="177" formatCode="_-* #,##0\ _€_-;\-* #,##0\ _€_-;_-* &quot;-&quot;??\ _€_-;_-@_-"/>
    <numFmt numFmtId="178" formatCode="#,##0.00\ \€"/>
    <numFmt numFmtId="179" formatCode="#,##0.00_ ;\-#,##0.00\ "/>
    <numFmt numFmtId="180" formatCode="&quot;$&quot;\ #,##0"/>
    <numFmt numFmtId="181" formatCode="&quot;$&quot;\ #,##0.00"/>
    <numFmt numFmtId="182" formatCode="#,##0.0"/>
    <numFmt numFmtId="183" formatCode="[$$-240A]\ #,##0"/>
    <numFmt numFmtId="184" formatCode="_-* #,##0.0_-;\-* #,##0.0_-;_-* &quot;-&quot;_-;_-@_-"/>
    <numFmt numFmtId="185" formatCode="_-* #,##0_-;\-* #,##0_-;_-* &quot;-&quot;??_-;_-@_-"/>
    <numFmt numFmtId="186" formatCode="0.0000"/>
    <numFmt numFmtId="187" formatCode="_-&quot;$&quot;\ * #,##0.00_-;\-&quot;$&quot;\ * #,##0.00_-;_-&quot;$&quot;\ * &quot;-&quot;_-;_-@_-"/>
    <numFmt numFmtId="188" formatCode="0.0"/>
    <numFmt numFmtId="189" formatCode="#,##0.000"/>
    <numFmt numFmtId="190" formatCode="[$$-240A]\ #,##0.0"/>
    <numFmt numFmtId="191" formatCode="[$$-240A]\ #,##0.00"/>
  </numFmts>
  <fonts count="76"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9"/>
      <name val="Arial"/>
      <family val="2"/>
    </font>
    <font>
      <b/>
      <sz val="9"/>
      <name val="Arial"/>
      <family val="2"/>
    </font>
    <font>
      <sz val="11"/>
      <color indexed="8"/>
      <name val="Calibri"/>
      <family val="2"/>
    </font>
    <font>
      <sz val="10"/>
      <color indexed="8"/>
      <name val="Calibri"/>
      <family val="2"/>
    </font>
    <font>
      <b/>
      <sz val="11"/>
      <color indexed="8"/>
      <name val="Calibri"/>
      <family val="2"/>
    </font>
    <font>
      <sz val="10"/>
      <color indexed="8"/>
      <name val="Arial"/>
      <family val="2"/>
    </font>
    <font>
      <sz val="20"/>
      <color indexed="8"/>
      <name val="Calibri"/>
      <family val="2"/>
    </font>
    <font>
      <b/>
      <sz val="20"/>
      <name val="Arial"/>
      <family val="2"/>
    </font>
    <font>
      <sz val="24"/>
      <color indexed="8"/>
      <name val="Calibri"/>
      <family val="2"/>
    </font>
    <font>
      <b/>
      <sz val="14"/>
      <color indexed="8"/>
      <name val="Arial"/>
      <family val="2"/>
    </font>
    <font>
      <sz val="9"/>
      <color indexed="81"/>
      <name val="Tahoma"/>
      <family val="2"/>
    </font>
    <font>
      <sz val="10"/>
      <color indexed="8"/>
      <name val="Arial"/>
      <family val="2"/>
    </font>
    <font>
      <sz val="10"/>
      <color indexed="8"/>
      <name val="Arial"/>
      <family val="2"/>
    </font>
    <font>
      <sz val="12"/>
      <color indexed="8"/>
      <name val="Calibri"/>
      <family val="2"/>
    </font>
    <font>
      <sz val="12"/>
      <color indexed="8"/>
      <name val="Calibri"/>
      <family val="2"/>
    </font>
    <font>
      <sz val="11"/>
      <name val="Calibri"/>
      <family val="2"/>
    </font>
    <font>
      <b/>
      <sz val="10"/>
      <color indexed="81"/>
      <name val="Tahoma"/>
      <family val="2"/>
    </font>
    <font>
      <sz val="10"/>
      <color indexed="81"/>
      <name val="Tahoma"/>
      <family val="2"/>
    </font>
    <font>
      <b/>
      <sz val="11"/>
      <name val="Arial"/>
      <family val="2"/>
    </font>
    <font>
      <b/>
      <sz val="9"/>
      <color indexed="8"/>
      <name val="Tahoma"/>
      <family val="2"/>
    </font>
    <font>
      <sz val="9"/>
      <color indexed="8"/>
      <name val="Tahoma"/>
      <family val="2"/>
    </font>
    <font>
      <b/>
      <sz val="11"/>
      <color indexed="8"/>
      <name val="Arial"/>
      <family val="2"/>
    </font>
    <font>
      <sz val="11"/>
      <color indexed="8"/>
      <name val="Arial"/>
      <family val="2"/>
    </font>
    <font>
      <b/>
      <sz val="16"/>
      <name val="Arial"/>
      <family val="2"/>
    </font>
    <font>
      <b/>
      <sz val="22"/>
      <name val="Arial"/>
      <family val="2"/>
    </font>
    <font>
      <b/>
      <sz val="22"/>
      <color indexed="8"/>
      <name val="Calibri"/>
      <family val="2"/>
    </font>
    <font>
      <sz val="10"/>
      <color indexed="8"/>
      <name val="Arial Nova Light"/>
      <family val="2"/>
    </font>
    <font>
      <sz val="10"/>
      <name val="Arial Nova Light"/>
      <family val="2"/>
    </font>
    <font>
      <b/>
      <sz val="10"/>
      <name val="Arial Nova Light"/>
      <family val="2"/>
    </font>
    <font>
      <sz val="11"/>
      <name val="Arial Nova Light"/>
      <family val="2"/>
    </font>
    <font>
      <sz val="10"/>
      <name val="Arial Narrow"/>
      <family val="2"/>
    </font>
    <font>
      <b/>
      <sz val="10"/>
      <name val="Arial Narrow"/>
      <family val="2"/>
    </font>
    <font>
      <b/>
      <sz val="7"/>
      <name val="Arial"/>
      <family val="2"/>
    </font>
    <font>
      <i/>
      <sz val="11"/>
      <name val="Arial"/>
      <family val="2"/>
    </font>
    <font>
      <i/>
      <sz val="11"/>
      <color indexed="8"/>
      <name val="Arial"/>
      <family val="2"/>
    </font>
    <font>
      <b/>
      <sz val="20"/>
      <name val="Calibri"/>
      <family val="2"/>
    </font>
    <font>
      <sz val="11"/>
      <color theme="1"/>
      <name val="Calibri"/>
      <family val="2"/>
      <scheme val="minor"/>
    </font>
    <font>
      <sz val="11"/>
      <color theme="0"/>
      <name val="Calibri"/>
      <family val="2"/>
      <scheme val="minor"/>
    </font>
    <font>
      <sz val="10"/>
      <color theme="1"/>
      <name val="Verdana"/>
      <family val="2"/>
    </font>
    <font>
      <b/>
      <sz val="10"/>
      <color theme="1"/>
      <name val="Verdana"/>
      <family val="2"/>
    </font>
    <font>
      <sz val="12"/>
      <color theme="0"/>
      <name val="Calibri"/>
      <family val="2"/>
      <scheme val="minor"/>
    </font>
    <font>
      <sz val="11"/>
      <color rgb="FF9C6500"/>
      <name val="Calibri"/>
      <family val="2"/>
      <scheme val="minor"/>
    </font>
    <font>
      <sz val="12"/>
      <color theme="1"/>
      <name val="Calibri"/>
      <family val="2"/>
      <scheme val="minor"/>
    </font>
    <font>
      <sz val="10"/>
      <color theme="1"/>
      <name val="Arial"/>
      <family val="2"/>
    </font>
    <font>
      <sz val="10"/>
      <color rgb="FF000000"/>
      <name val="Arial"/>
      <family val="2"/>
    </font>
    <font>
      <sz val="11"/>
      <color rgb="FF000000"/>
      <name val="Calibri"/>
      <family val="2"/>
    </font>
    <font>
      <b/>
      <sz val="11"/>
      <color theme="1"/>
      <name val="Calibri"/>
      <family val="2"/>
      <scheme val="minor"/>
    </font>
    <font>
      <sz val="11"/>
      <color indexed="8"/>
      <name val="Arial Nova Light"/>
      <family val="2"/>
    </font>
    <font>
      <sz val="11"/>
      <name val="Arial Nova Light"/>
      <family val="2"/>
    </font>
    <font>
      <b/>
      <sz val="12"/>
      <color indexed="10"/>
      <name val="Arial"/>
      <family val="2"/>
    </font>
    <font>
      <b/>
      <sz val="20"/>
      <color theme="0"/>
      <name val="Calibri"/>
      <family val="2"/>
      <scheme val="minor"/>
    </font>
    <font>
      <sz val="11"/>
      <color theme="4"/>
      <name val="Arial"/>
      <family val="2"/>
    </font>
    <font>
      <sz val="11"/>
      <color rgb="FFFF0000"/>
      <name val="Calibri"/>
      <family val="2"/>
      <scheme val="minor"/>
    </font>
    <font>
      <sz val="11"/>
      <color theme="1"/>
      <name val="Arial"/>
      <family val="2"/>
    </font>
    <font>
      <sz val="11"/>
      <color theme="1"/>
      <name val="Arial Narrow"/>
      <family val="2"/>
    </font>
    <font>
      <sz val="12"/>
      <color theme="1"/>
      <name val="Arial Narrow"/>
      <family val="2"/>
    </font>
    <font>
      <b/>
      <sz val="11"/>
      <color rgb="FF92D050"/>
      <name val="Calibri"/>
      <family val="2"/>
    </font>
    <font>
      <sz val="10"/>
      <color theme="1"/>
      <name val="Calibri"/>
      <family val="2"/>
      <scheme val="minor"/>
    </font>
    <font>
      <sz val="10"/>
      <name val="Calibri"/>
      <family val="2"/>
    </font>
  </fonts>
  <fills count="27">
    <fill>
      <patternFill patternType="none"/>
    </fill>
    <fill>
      <patternFill patternType="gray125"/>
    </fill>
    <fill>
      <patternFill patternType="solid">
        <fgColor indexed="44"/>
      </patternFill>
    </fill>
    <fill>
      <patternFill patternType="solid">
        <fgColor indexed="43"/>
      </patternFill>
    </fill>
    <fill>
      <patternFill patternType="solid">
        <fgColor indexed="57"/>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17"/>
        <bgColor indexed="64"/>
      </patternFill>
    </fill>
    <fill>
      <patternFill patternType="solid">
        <fgColor indexed="50"/>
        <bgColor indexed="64"/>
      </patternFill>
    </fill>
    <fill>
      <patternFill patternType="solid">
        <fgColor indexed="57"/>
        <bgColor indexed="64"/>
      </patternFill>
    </fill>
    <fill>
      <patternFill patternType="solid">
        <fgColor indexed="13"/>
        <bgColor indexed="64"/>
      </patternFill>
    </fill>
    <fill>
      <patternFill patternType="solid">
        <fgColor indexed="50"/>
        <bgColor indexed="11"/>
      </patternFill>
    </fill>
    <fill>
      <patternFill patternType="solid">
        <fgColor indexed="52"/>
        <bgColor indexed="6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4"/>
      </patternFill>
    </fill>
    <fill>
      <patternFill patternType="solid">
        <fgColor rgb="FF808080"/>
        <bgColor indexed="64"/>
      </patternFill>
    </fill>
    <fill>
      <patternFill patternType="solid">
        <fgColor rgb="FF00B050"/>
        <bgColor indexed="64"/>
      </patternFill>
    </fill>
    <fill>
      <patternFill patternType="solid">
        <fgColor rgb="FF92D050"/>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rgb="FF669900"/>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style="thin">
        <color indexed="64"/>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thin">
        <color auto="1"/>
      </right>
      <top style="medium">
        <color auto="1"/>
      </top>
      <bottom/>
      <diagonal/>
    </border>
    <border>
      <left style="medium">
        <color auto="1"/>
      </left>
      <right/>
      <top style="medium">
        <color auto="1"/>
      </top>
      <bottom/>
      <diagonal/>
    </border>
    <border>
      <left style="thin">
        <color indexed="64"/>
      </left>
      <right style="medium">
        <color indexed="64"/>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3240">
    <xf numFmtId="0" fontId="0" fillId="0" borderId="0"/>
    <xf numFmtId="0" fontId="54" fillId="14"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3" borderId="0" applyNumberFormat="0" applyBorder="0" applyAlignment="0" applyProtection="0"/>
    <xf numFmtId="0" fontId="54" fillId="2" borderId="0" applyNumberFormat="0" applyBorder="0" applyAlignment="0" applyProtection="0"/>
    <xf numFmtId="0" fontId="54" fillId="4" borderId="0" applyNumberFormat="0" applyBorder="0" applyAlignment="0" applyProtection="0"/>
    <xf numFmtId="49" fontId="55" fillId="0" borderId="0" applyFill="0" applyBorder="0" applyProtection="0">
      <alignment horizontal="left" vertical="center"/>
    </xf>
    <xf numFmtId="0" fontId="56" fillId="0" borderId="0" applyNumberFormat="0" applyFill="0" applyBorder="0" applyProtection="0">
      <alignment horizontal="left" vertical="center"/>
    </xf>
    <xf numFmtId="0" fontId="56" fillId="0" borderId="0" applyNumberFormat="0" applyFill="0" applyBorder="0" applyProtection="0">
      <alignment horizontal="right" vertical="center"/>
    </xf>
    <xf numFmtId="0" fontId="55" fillId="0" borderId="1" applyNumberFormat="0" applyFill="0" applyProtection="0">
      <alignment horizontal="left" vertical="center"/>
    </xf>
    <xf numFmtId="0" fontId="55" fillId="0" borderId="1" applyNumberFormat="0" applyFill="0" applyProtection="0">
      <alignment horizontal="left" vertical="center"/>
    </xf>
    <xf numFmtId="0" fontId="55" fillId="0" borderId="1" applyNumberFormat="0" applyFill="0" applyProtection="0">
      <alignment horizontal="left" vertical="center"/>
    </xf>
    <xf numFmtId="0" fontId="55" fillId="0" borderId="1" applyNumberFormat="0" applyFill="0" applyProtection="0">
      <alignment horizontal="left" vertical="center"/>
    </xf>
    <xf numFmtId="0" fontId="55" fillId="0" borderId="1" applyNumberFormat="0" applyFill="0" applyProtection="0">
      <alignment horizontal="left" vertical="center"/>
    </xf>
    <xf numFmtId="0" fontId="55" fillId="0" borderId="1" applyNumberFormat="0" applyFill="0" applyProtection="0">
      <alignment horizontal="left" vertical="center"/>
    </xf>
    <xf numFmtId="0" fontId="55" fillId="0" borderId="1" applyNumberFormat="0" applyFill="0" applyProtection="0">
      <alignment horizontal="left" vertical="center"/>
    </xf>
    <xf numFmtId="0" fontId="55" fillId="0" borderId="1" applyNumberFormat="0" applyFill="0" applyProtection="0">
      <alignment horizontal="left" vertical="center"/>
    </xf>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173" fontId="9" fillId="0" borderId="0" applyFont="0" applyFill="0" applyBorder="0" applyAlignment="0" applyProtection="0"/>
    <xf numFmtId="173" fontId="4" fillId="0" borderId="0" applyFont="0" applyFill="0" applyBorder="0" applyAlignment="0" applyProtection="0"/>
    <xf numFmtId="43"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68"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4" fontId="55" fillId="0" borderId="0" applyFill="0" applyBorder="0" applyProtection="0">
      <alignment horizontal="right" vertical="center"/>
    </xf>
    <xf numFmtId="22" fontId="55" fillId="0" borderId="0" applyFill="0" applyBorder="0" applyProtection="0">
      <alignment horizontal="right" vertical="center"/>
    </xf>
    <xf numFmtId="4" fontId="55" fillId="0" borderId="0" applyFill="0" applyBorder="0" applyProtection="0">
      <alignment horizontal="right" vertical="center"/>
    </xf>
    <xf numFmtId="4" fontId="55" fillId="0" borderId="1" applyFill="0" applyProtection="0">
      <alignment horizontal="right" vertical="center"/>
    </xf>
    <xf numFmtId="4" fontId="55" fillId="0" borderId="1" applyFill="0" applyProtection="0">
      <alignment horizontal="right" vertical="center"/>
    </xf>
    <xf numFmtId="4" fontId="55" fillId="0" borderId="1" applyFill="0" applyProtection="0">
      <alignment horizontal="right" vertical="center"/>
    </xf>
    <xf numFmtId="4" fontId="55" fillId="0" borderId="1" applyFill="0" applyProtection="0">
      <alignment horizontal="right" vertical="center"/>
    </xf>
    <xf numFmtId="4" fontId="55" fillId="0" borderId="1" applyFill="0" applyProtection="0">
      <alignment horizontal="right" vertical="center"/>
    </xf>
    <xf numFmtId="4" fontId="55" fillId="0" borderId="1" applyFill="0" applyProtection="0">
      <alignment horizontal="right" vertical="center"/>
    </xf>
    <xf numFmtId="4" fontId="55" fillId="0" borderId="1" applyFill="0" applyProtection="0">
      <alignment horizontal="right" vertical="center"/>
    </xf>
    <xf numFmtId="4" fontId="55" fillId="0" borderId="1" applyFill="0" applyProtection="0">
      <alignment horizontal="right" vertical="center"/>
    </xf>
    <xf numFmtId="0" fontId="54" fillId="17" borderId="0" applyNumberFormat="0" applyBorder="0" applyAlignment="0" applyProtection="0"/>
    <xf numFmtId="0" fontId="57" fillId="17" borderId="0" applyNumberFormat="0" applyBorder="0" applyAlignment="0" applyProtection="0"/>
    <xf numFmtId="178" fontId="55" fillId="0" borderId="0" applyFill="0" applyBorder="0" applyProtection="0">
      <alignment horizontal="right" vertical="center"/>
    </xf>
    <xf numFmtId="178" fontId="55" fillId="0" borderId="1" applyFill="0" applyProtection="0">
      <alignment horizontal="right" vertical="center"/>
    </xf>
    <xf numFmtId="178" fontId="55" fillId="0" borderId="1" applyFill="0" applyProtection="0">
      <alignment horizontal="right" vertical="center"/>
    </xf>
    <xf numFmtId="178" fontId="55" fillId="0" borderId="1" applyFill="0" applyProtection="0">
      <alignment horizontal="right" vertical="center"/>
    </xf>
    <xf numFmtId="178" fontId="55" fillId="0" borderId="1" applyFill="0" applyProtection="0">
      <alignment horizontal="right" vertical="center"/>
    </xf>
    <xf numFmtId="178" fontId="55" fillId="0" borderId="1" applyFill="0" applyProtection="0">
      <alignment horizontal="right" vertical="center"/>
    </xf>
    <xf numFmtId="178" fontId="55" fillId="0" borderId="1" applyFill="0" applyProtection="0">
      <alignment horizontal="right" vertical="center"/>
    </xf>
    <xf numFmtId="178" fontId="55" fillId="0" borderId="1" applyFill="0" applyProtection="0">
      <alignment horizontal="right" vertical="center"/>
    </xf>
    <xf numFmtId="178" fontId="55" fillId="0" borderId="1" applyFill="0" applyProtection="0">
      <alignment horizontal="right" vertical="center"/>
    </xf>
    <xf numFmtId="0" fontId="56" fillId="5" borderId="0" applyNumberFormat="0" applyBorder="0" applyProtection="0">
      <alignment horizontal="center" vertical="center"/>
    </xf>
    <xf numFmtId="0" fontId="56" fillId="6" borderId="0" applyNumberFormat="0" applyBorder="0" applyProtection="0">
      <alignment horizontal="center" vertical="center" wrapText="1"/>
    </xf>
    <xf numFmtId="0" fontId="55" fillId="6" borderId="0" applyNumberFormat="0" applyBorder="0" applyProtection="0">
      <alignment horizontal="right" vertical="center" wrapText="1"/>
    </xf>
    <xf numFmtId="0" fontId="56" fillId="7" borderId="0" applyNumberFormat="0" applyBorder="0" applyProtection="0">
      <alignment horizontal="center" vertical="center"/>
    </xf>
    <xf numFmtId="0" fontId="56" fillId="18" borderId="0" applyNumberFormat="0" applyBorder="0" applyProtection="0">
      <alignment horizontal="center" vertical="center" wrapText="1"/>
    </xf>
    <xf numFmtId="0" fontId="56" fillId="18" borderId="0" applyNumberFormat="0" applyBorder="0" applyProtection="0">
      <alignment horizontal="right" vertical="center" wrapText="1"/>
    </xf>
    <xf numFmtId="0" fontId="56" fillId="18" borderId="1" applyNumberFormat="0" applyProtection="0">
      <alignment horizontal="left" vertical="center" wrapText="1"/>
    </xf>
    <xf numFmtId="0" fontId="56" fillId="18" borderId="1" applyNumberFormat="0" applyProtection="0">
      <alignment horizontal="left" vertical="center" wrapText="1"/>
    </xf>
    <xf numFmtId="0" fontId="56" fillId="18" borderId="1" applyNumberFormat="0" applyProtection="0">
      <alignment horizontal="left" vertical="center" wrapText="1"/>
    </xf>
    <xf numFmtId="0" fontId="56" fillId="18" borderId="1" applyNumberFormat="0" applyProtection="0">
      <alignment horizontal="left" vertical="center" wrapText="1"/>
    </xf>
    <xf numFmtId="0" fontId="56" fillId="18" borderId="1" applyNumberFormat="0" applyProtection="0">
      <alignment horizontal="left" vertical="center" wrapText="1"/>
    </xf>
    <xf numFmtId="0" fontId="56" fillId="18" borderId="1" applyNumberFormat="0" applyProtection="0">
      <alignment horizontal="left" vertical="center" wrapText="1"/>
    </xf>
    <xf numFmtId="0" fontId="56" fillId="18" borderId="1" applyNumberFormat="0" applyProtection="0">
      <alignment horizontal="left" vertical="center" wrapText="1"/>
    </xf>
    <xf numFmtId="0" fontId="56" fillId="18" borderId="1" applyNumberFormat="0" applyProtection="0">
      <alignment horizontal="left" vertical="center" wrapText="1"/>
    </xf>
    <xf numFmtId="171" fontId="6" fillId="0" borderId="0" applyFont="0" applyFill="0" applyBorder="0" applyAlignment="0" applyProtection="0"/>
    <xf numFmtId="41"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70"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6" fillId="0" borderId="0" applyFont="0" applyFill="0" applyBorder="0" applyAlignment="0" applyProtection="0"/>
    <xf numFmtId="42" fontId="1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2" fontId="1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0" fontId="1" fillId="0" borderId="0" applyFont="0" applyFill="0" applyBorder="0" applyAlignment="0" applyProtection="0"/>
    <xf numFmtId="172" fontId="4" fillId="0" borderId="0" applyFont="0" applyFill="0" applyBorder="0" applyAlignment="0" applyProtection="0"/>
    <xf numFmtId="175" fontId="4"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30" fillId="0" borderId="0" applyFont="0" applyFill="0" applyBorder="0" applyAlignment="0" applyProtection="0"/>
    <xf numFmtId="170"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70"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0"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0"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0"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76" fontId="13"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4" fontId="4" fillId="0" borderId="0" applyFont="0" applyFill="0" applyBorder="0" applyAlignment="0" applyProtection="0"/>
    <xf numFmtId="168"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6" fontId="19" fillId="0" borderId="0" applyFont="0" applyFill="0" applyBorder="0" applyAlignment="0" applyProtection="0"/>
    <xf numFmtId="168" fontId="4" fillId="0" borderId="0" applyFont="0" applyFill="0" applyBorder="0" applyAlignment="0" applyProtection="0"/>
    <xf numFmtId="166" fontId="19"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6" fontId="30"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4"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6" fontId="31" fillId="0" borderId="0" applyFont="0" applyFill="0" applyBorder="0" applyAlignment="0" applyProtection="0"/>
    <xf numFmtId="166" fontId="31" fillId="0" borderId="0" applyFont="0" applyFill="0" applyBorder="0" applyAlignment="0" applyProtection="0"/>
    <xf numFmtId="166" fontId="31" fillId="0" borderId="0" applyFont="0" applyFill="0" applyBorder="0" applyAlignment="0" applyProtection="0"/>
    <xf numFmtId="166" fontId="31" fillId="0" borderId="0" applyFont="0" applyFill="0" applyBorder="0" applyAlignment="0" applyProtection="0"/>
    <xf numFmtId="166" fontId="31" fillId="0" borderId="0" applyFont="0" applyFill="0" applyBorder="0" applyAlignment="0" applyProtection="0"/>
    <xf numFmtId="166" fontId="31" fillId="0" borderId="0" applyFont="0" applyFill="0" applyBorder="0" applyAlignment="0" applyProtection="0"/>
    <xf numFmtId="166" fontId="31" fillId="0" borderId="0" applyFont="0" applyFill="0" applyBorder="0" applyAlignment="0" applyProtection="0"/>
    <xf numFmtId="166" fontId="31" fillId="0" borderId="0" applyFont="0" applyFill="0" applyBorder="0" applyAlignment="0" applyProtection="0"/>
    <xf numFmtId="166" fontId="31" fillId="0" borderId="0" applyFont="0" applyFill="0" applyBorder="0" applyAlignment="0" applyProtection="0"/>
    <xf numFmtId="166" fontId="3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58" fillId="3" borderId="0" applyNumberFormat="0" applyBorder="0" applyAlignment="0" applyProtection="0"/>
    <xf numFmtId="0" fontId="4" fillId="0" borderId="0"/>
    <xf numFmtId="0" fontId="4" fillId="0" borderId="0"/>
    <xf numFmtId="0" fontId="53" fillId="0" borderId="0"/>
    <xf numFmtId="0" fontId="4" fillId="0" borderId="0"/>
    <xf numFmtId="0" fontId="59" fillId="0" borderId="0"/>
    <xf numFmtId="0" fontId="60" fillId="0" borderId="0"/>
    <xf numFmtId="0" fontId="60" fillId="0" borderId="0"/>
    <xf numFmtId="0" fontId="13" fillId="0" borderId="0"/>
    <xf numFmtId="0" fontId="4" fillId="0" borderId="0"/>
    <xf numFmtId="0" fontId="59" fillId="0" borderId="0"/>
    <xf numFmtId="0" fontId="4" fillId="0" borderId="0"/>
    <xf numFmtId="0" fontId="53" fillId="0" borderId="0"/>
    <xf numFmtId="0" fontId="4" fillId="0" borderId="0"/>
    <xf numFmtId="0" fontId="59" fillId="0" borderId="0"/>
    <xf numFmtId="0" fontId="59" fillId="0" borderId="0"/>
    <xf numFmtId="0" fontId="4" fillId="0" borderId="0"/>
    <xf numFmtId="0" fontId="61" fillId="0" borderId="0"/>
    <xf numFmtId="0" fontId="4" fillId="0" borderId="0"/>
    <xf numFmtId="0" fontId="62" fillId="0" borderId="0"/>
    <xf numFmtId="0" fontId="4" fillId="0" borderId="0"/>
    <xf numFmtId="0" fontId="61" fillId="0" borderId="0"/>
    <xf numFmtId="3" fontId="55" fillId="0" borderId="0" applyFill="0" applyBorder="0" applyProtection="0">
      <alignment horizontal="right" vertical="center"/>
    </xf>
    <xf numFmtId="3" fontId="55" fillId="0" borderId="1" applyFill="0" applyProtection="0">
      <alignment horizontal="right" vertical="center"/>
    </xf>
    <xf numFmtId="3" fontId="55" fillId="0" borderId="1" applyFill="0" applyProtection="0">
      <alignment horizontal="right" vertical="center"/>
    </xf>
    <xf numFmtId="3" fontId="55" fillId="0" borderId="1" applyFill="0" applyProtection="0">
      <alignment horizontal="right" vertical="center"/>
    </xf>
    <xf numFmtId="3" fontId="55" fillId="0" borderId="1" applyFill="0" applyProtection="0">
      <alignment horizontal="right" vertical="center"/>
    </xf>
    <xf numFmtId="3" fontId="55" fillId="0" borderId="1" applyFill="0" applyProtection="0">
      <alignment horizontal="right" vertical="center"/>
    </xf>
    <xf numFmtId="3" fontId="55" fillId="0" borderId="1" applyFill="0" applyProtection="0">
      <alignment horizontal="right" vertical="center"/>
    </xf>
    <xf numFmtId="3" fontId="55" fillId="0" borderId="1" applyFill="0" applyProtection="0">
      <alignment horizontal="right" vertical="center"/>
    </xf>
    <xf numFmtId="3" fontId="55" fillId="0" borderId="1" applyFill="0" applyProtection="0">
      <alignment horizontal="right" vertical="center"/>
    </xf>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30"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0"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53" fillId="0" borderId="0" applyFont="0" applyFill="0" applyBorder="0" applyAlignment="0" applyProtection="0"/>
    <xf numFmtId="165" fontId="53" fillId="0" borderId="0" applyFont="0" applyFill="0" applyBorder="0" applyAlignment="0" applyProtection="0"/>
    <xf numFmtId="9" fontId="53" fillId="0" borderId="0" applyFont="0" applyFill="0" applyBorder="0" applyAlignment="0" applyProtection="0"/>
    <xf numFmtId="43" fontId="53" fillId="0" borderId="0" applyFont="0" applyFill="0" applyBorder="0" applyAlignment="0" applyProtection="0"/>
    <xf numFmtId="43" fontId="22" fillId="0" borderId="0" applyFont="0" applyFill="0" applyBorder="0" applyAlignment="0" applyProtection="0"/>
    <xf numFmtId="43" fontId="53" fillId="0" borderId="0" applyFont="0" applyFill="0" applyBorder="0" applyAlignment="0" applyProtection="0"/>
    <xf numFmtId="43"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7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66" fontId="30"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9" fontId="1" fillId="0" borderId="0" applyFont="0" applyFill="0" applyBorder="0" applyAlignment="0" applyProtection="0"/>
    <xf numFmtId="43" fontId="53" fillId="0" borderId="0" applyFont="0" applyFill="0" applyBorder="0" applyAlignment="0" applyProtection="0"/>
    <xf numFmtId="43"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30"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cellStyleXfs>
  <cellXfs count="807">
    <xf numFmtId="0" fontId="0" fillId="0" borderId="0" xfId="0"/>
    <xf numFmtId="0" fontId="7" fillId="0" borderId="0" xfId="0" applyFont="1"/>
    <xf numFmtId="0" fontId="0" fillId="5" borderId="0" xfId="0" applyFill="1"/>
    <xf numFmtId="0" fontId="4" fillId="0" borderId="0" xfId="0" applyFont="1"/>
    <xf numFmtId="0" fontId="4" fillId="0" borderId="0" xfId="2823" applyAlignment="1">
      <alignment vertical="center"/>
    </xf>
    <xf numFmtId="10" fontId="4" fillId="0" borderId="0" xfId="2823" applyNumberFormat="1" applyAlignment="1">
      <alignment vertical="center"/>
    </xf>
    <xf numFmtId="0" fontId="4" fillId="5" borderId="0" xfId="2823" applyFill="1" applyAlignment="1">
      <alignment vertical="center"/>
    </xf>
    <xf numFmtId="0" fontId="12" fillId="0" borderId="0" xfId="2823" applyFont="1" applyAlignment="1">
      <alignment vertical="center"/>
    </xf>
    <xf numFmtId="10" fontId="4" fillId="5" borderId="0" xfId="2823" applyNumberFormat="1" applyFill="1" applyAlignment="1">
      <alignment vertical="center"/>
    </xf>
    <xf numFmtId="0" fontId="0" fillId="5" borderId="0" xfId="0" applyFill="1" applyAlignment="1">
      <alignment horizontal="center"/>
    </xf>
    <xf numFmtId="0" fontId="0" fillId="0" borderId="0" xfId="0" applyAlignment="1">
      <alignment horizontal="center"/>
    </xf>
    <xf numFmtId="0" fontId="4" fillId="5" borderId="0" xfId="2823" applyFill="1" applyAlignment="1">
      <alignment horizontal="left" vertical="center"/>
    </xf>
    <xf numFmtId="0" fontId="4" fillId="0" borderId="0" xfId="2823" applyAlignment="1">
      <alignment horizontal="left" vertical="center"/>
    </xf>
    <xf numFmtId="0" fontId="23" fillId="0" borderId="0" xfId="0" applyFont="1"/>
    <xf numFmtId="0" fontId="4" fillId="5" borderId="0" xfId="0" applyFont="1" applyFill="1"/>
    <xf numFmtId="0" fontId="20" fillId="0" borderId="0" xfId="0" applyFont="1"/>
    <xf numFmtId="0" fontId="32" fillId="0" borderId="0" xfId="0" applyFont="1"/>
    <xf numFmtId="179" fontId="5" fillId="0" borderId="0" xfId="0" applyNumberFormat="1" applyFont="1" applyAlignment="1">
      <alignment horizontal="center"/>
    </xf>
    <xf numFmtId="10" fontId="3" fillId="5" borderId="0" xfId="2823" applyNumberFormat="1" applyFont="1" applyFill="1" applyAlignment="1">
      <alignment vertical="center"/>
    </xf>
    <xf numFmtId="180" fontId="0" fillId="0" borderId="0" xfId="0" applyNumberFormat="1"/>
    <xf numFmtId="0" fontId="7" fillId="0" borderId="0" xfId="0" applyFont="1" applyAlignment="1">
      <alignment vertical="center"/>
    </xf>
    <xf numFmtId="0" fontId="10" fillId="0" borderId="0" xfId="0" applyFont="1" applyAlignment="1">
      <alignment horizontal="left" vertical="center" wrapText="1"/>
    </xf>
    <xf numFmtId="0" fontId="10" fillId="0" borderId="3" xfId="0" applyFont="1" applyBorder="1" applyAlignment="1">
      <alignment horizontal="left" vertical="center" wrapText="1"/>
    </xf>
    <xf numFmtId="0" fontId="38" fillId="9" borderId="1" xfId="0" applyFont="1" applyFill="1" applyBorder="1" applyAlignment="1">
      <alignment horizontal="center" vertical="center" wrapText="1"/>
    </xf>
    <xf numFmtId="0" fontId="18" fillId="0" borderId="0" xfId="0" applyFont="1" applyAlignment="1">
      <alignment horizontal="center" vertical="center" wrapText="1"/>
    </xf>
    <xf numFmtId="0" fontId="4" fillId="5" borderId="0" xfId="2823" applyFill="1" applyAlignment="1">
      <alignment vertical="top"/>
    </xf>
    <xf numFmtId="0" fontId="10" fillId="0" borderId="2" xfId="0" applyFont="1" applyBorder="1" applyAlignment="1">
      <alignment horizontal="center" vertical="center" wrapText="1"/>
    </xf>
    <xf numFmtId="0" fontId="32" fillId="0" borderId="0" xfId="0" applyFont="1" applyAlignment="1">
      <alignment horizontal="center" vertical="center"/>
    </xf>
    <xf numFmtId="0" fontId="0" fillId="0" borderId="0" xfId="0" applyAlignment="1">
      <alignment horizontal="center" vertical="center"/>
    </xf>
    <xf numFmtId="0" fontId="32" fillId="0" borderId="0" xfId="0" applyFont="1" applyAlignment="1">
      <alignment horizontal="center"/>
    </xf>
    <xf numFmtId="180" fontId="43" fillId="0" borderId="1" xfId="949" applyNumberFormat="1" applyFont="1" applyFill="1" applyBorder="1" applyAlignment="1">
      <alignment horizontal="center" vertical="center"/>
    </xf>
    <xf numFmtId="180" fontId="4" fillId="0" borderId="1" xfId="949" applyNumberFormat="1" applyFont="1" applyFill="1" applyBorder="1" applyAlignment="1">
      <alignment horizontal="center" vertical="center"/>
    </xf>
    <xf numFmtId="0" fontId="21" fillId="0" borderId="0" xfId="0" applyFont="1"/>
    <xf numFmtId="0" fontId="39" fillId="0" borderId="0" xfId="0" applyFont="1" applyAlignment="1">
      <alignment wrapText="1"/>
    </xf>
    <xf numFmtId="0" fontId="38" fillId="8" borderId="23" xfId="0" applyFont="1" applyFill="1" applyBorder="1" applyAlignment="1">
      <alignment horizontal="center" vertical="center" wrapText="1"/>
    </xf>
    <xf numFmtId="0" fontId="38" fillId="12" borderId="5" xfId="2843" applyFont="1" applyFill="1" applyBorder="1" applyAlignment="1">
      <alignment horizontal="center" vertical="center" wrapText="1"/>
    </xf>
    <xf numFmtId="0" fontId="38" fillId="12" borderId="24" xfId="2843" applyFont="1" applyFill="1" applyBorder="1" applyAlignment="1">
      <alignment horizontal="center" vertical="center" wrapText="1"/>
    </xf>
    <xf numFmtId="0" fontId="39" fillId="0" borderId="25" xfId="0" applyFont="1" applyBorder="1" applyAlignment="1">
      <alignment wrapText="1"/>
    </xf>
    <xf numFmtId="0" fontId="39" fillId="0" borderId="22" xfId="0" applyFont="1" applyBorder="1" applyAlignment="1">
      <alignment wrapText="1"/>
    </xf>
    <xf numFmtId="0" fontId="39" fillId="0" borderId="26" xfId="0" applyFont="1" applyBorder="1" applyAlignment="1">
      <alignment wrapText="1"/>
    </xf>
    <xf numFmtId="0" fontId="39" fillId="0" borderId="27" xfId="0" applyFont="1" applyBorder="1" applyAlignment="1">
      <alignment wrapText="1"/>
    </xf>
    <xf numFmtId="0" fontId="39" fillId="0" borderId="1" xfId="0" applyFont="1" applyBorder="1" applyAlignment="1">
      <alignment wrapText="1"/>
    </xf>
    <xf numFmtId="0" fontId="39" fillId="0" borderId="28" xfId="0" applyFont="1" applyBorder="1" applyAlignment="1">
      <alignment wrapText="1"/>
    </xf>
    <xf numFmtId="42" fontId="39" fillId="0" borderId="1" xfId="229" applyFont="1" applyBorder="1" applyAlignment="1">
      <alignment wrapText="1"/>
    </xf>
    <xf numFmtId="0" fontId="39" fillId="0" borderId="17" xfId="0" applyFont="1" applyBorder="1" applyAlignment="1">
      <alignment wrapText="1"/>
    </xf>
    <xf numFmtId="0" fontId="39" fillId="0" borderId="4" xfId="0" applyFont="1" applyBorder="1" applyAlignment="1">
      <alignment wrapText="1"/>
    </xf>
    <xf numFmtId="0" fontId="39" fillId="0" borderId="6" xfId="0" applyFont="1" applyBorder="1" applyAlignment="1">
      <alignment wrapText="1"/>
    </xf>
    <xf numFmtId="0" fontId="38" fillId="8" borderId="27" xfId="0" applyFont="1" applyFill="1" applyBorder="1" applyAlignment="1">
      <alignment horizontal="center" vertical="center" wrapText="1"/>
    </xf>
    <xf numFmtId="0" fontId="38" fillId="12" borderId="1" xfId="2843" applyFont="1" applyFill="1" applyBorder="1" applyAlignment="1">
      <alignment horizontal="center" vertical="center" wrapText="1"/>
    </xf>
    <xf numFmtId="0" fontId="38" fillId="12" borderId="28" xfId="2843" applyFont="1" applyFill="1" applyBorder="1" applyAlignment="1">
      <alignment horizontal="center" vertical="center" wrapText="1"/>
    </xf>
    <xf numFmtId="0" fontId="38" fillId="12" borderId="5" xfId="2843" applyFont="1" applyFill="1" applyBorder="1" applyAlignment="1">
      <alignment horizontal="center" vertical="top" wrapText="1"/>
    </xf>
    <xf numFmtId="0" fontId="3" fillId="0" borderId="29" xfId="0" applyFont="1" applyBorder="1" applyAlignment="1">
      <alignment wrapText="1"/>
    </xf>
    <xf numFmtId="0" fontId="3" fillId="0" borderId="22" xfId="0" applyFont="1" applyBorder="1" applyAlignment="1">
      <alignment wrapText="1"/>
    </xf>
    <xf numFmtId="0" fontId="3" fillId="0" borderId="26" xfId="0" applyFont="1" applyBorder="1" applyAlignment="1">
      <alignment wrapText="1"/>
    </xf>
    <xf numFmtId="0" fontId="3" fillId="0" borderId="12" xfId="0" applyFont="1" applyBorder="1" applyAlignment="1">
      <alignment wrapText="1"/>
    </xf>
    <xf numFmtId="0" fontId="3" fillId="0" borderId="1" xfId="0" applyFont="1" applyBorder="1" applyAlignment="1">
      <alignment wrapText="1"/>
    </xf>
    <xf numFmtId="0" fontId="3" fillId="0" borderId="28" xfId="0" applyFont="1" applyBorder="1" applyAlignment="1">
      <alignment wrapText="1"/>
    </xf>
    <xf numFmtId="0" fontId="35" fillId="0" borderId="1" xfId="0" applyFont="1" applyBorder="1" applyAlignment="1">
      <alignment wrapText="1"/>
    </xf>
    <xf numFmtId="0" fontId="3" fillId="13" borderId="28" xfId="0" applyFont="1" applyFill="1" applyBorder="1" applyAlignment="1">
      <alignment wrapText="1"/>
    </xf>
    <xf numFmtId="0" fontId="3" fillId="0" borderId="30" xfId="0" applyFont="1" applyBorder="1" applyAlignment="1">
      <alignment wrapText="1"/>
    </xf>
    <xf numFmtId="0" fontId="3" fillId="0" borderId="4" xfId="0" applyFont="1" applyBorder="1" applyAlignment="1">
      <alignment wrapText="1"/>
    </xf>
    <xf numFmtId="0" fontId="3" fillId="0" borderId="6" xfId="0" applyFont="1" applyBorder="1" applyAlignment="1">
      <alignment wrapText="1"/>
    </xf>
    <xf numFmtId="0" fontId="3" fillId="0" borderId="31" xfId="0" applyFont="1" applyBorder="1" applyAlignment="1">
      <alignment wrapText="1"/>
    </xf>
    <xf numFmtId="0" fontId="3" fillId="0" borderId="13" xfId="0" applyFont="1" applyBorder="1" applyAlignment="1">
      <alignment wrapText="1"/>
    </xf>
    <xf numFmtId="0" fontId="3" fillId="0" borderId="15" xfId="0" applyFont="1" applyBorder="1" applyAlignment="1">
      <alignment wrapText="1"/>
    </xf>
    <xf numFmtId="0" fontId="3" fillId="0" borderId="32" xfId="0" applyFont="1" applyBorder="1" applyAlignment="1">
      <alignment wrapText="1"/>
    </xf>
    <xf numFmtId="0" fontId="3" fillId="0" borderId="27" xfId="0" applyFont="1" applyBorder="1" applyAlignment="1">
      <alignment wrapText="1"/>
    </xf>
    <xf numFmtId="0" fontId="35" fillId="0" borderId="0" xfId="0" applyFont="1" applyAlignment="1">
      <alignment wrapText="1"/>
    </xf>
    <xf numFmtId="0" fontId="3" fillId="0" borderId="17" xfId="0" applyFont="1" applyBorder="1" applyAlignment="1">
      <alignment wrapText="1"/>
    </xf>
    <xf numFmtId="0" fontId="50" fillId="0" borderId="27" xfId="0" applyFont="1" applyBorder="1" applyAlignment="1">
      <alignment wrapText="1"/>
    </xf>
    <xf numFmtId="0" fontId="50" fillId="0" borderId="22" xfId="0" applyFont="1" applyBorder="1" applyAlignment="1">
      <alignment wrapText="1"/>
    </xf>
    <xf numFmtId="0" fontId="50" fillId="0" borderId="26" xfId="0" applyFont="1" applyBorder="1" applyAlignment="1">
      <alignment wrapText="1"/>
    </xf>
    <xf numFmtId="0" fontId="51" fillId="0" borderId="0" xfId="0" applyFont="1" applyAlignment="1">
      <alignment wrapText="1"/>
    </xf>
    <xf numFmtId="0" fontId="38" fillId="12" borderId="1" xfId="2843" applyFont="1" applyFill="1" applyBorder="1" applyAlignment="1">
      <alignment horizontal="center" vertical="top" wrapText="1"/>
    </xf>
    <xf numFmtId="0" fontId="38" fillId="12" borderId="4" xfId="2843" applyFont="1" applyFill="1" applyBorder="1" applyAlignment="1">
      <alignment horizontal="center" vertical="center" wrapText="1"/>
    </xf>
    <xf numFmtId="164" fontId="12" fillId="0" borderId="1" xfId="0" applyNumberFormat="1" applyFont="1" applyBorder="1" applyAlignment="1">
      <alignment horizontal="right" vertical="center" wrapText="1"/>
    </xf>
    <xf numFmtId="0" fontId="12" fillId="0" borderId="28" xfId="0" applyFont="1" applyBorder="1" applyAlignment="1">
      <alignment vertical="center" wrapText="1"/>
    </xf>
    <xf numFmtId="0" fontId="12" fillId="0" borderId="1" xfId="0" applyFont="1" applyBorder="1" applyAlignment="1">
      <alignment wrapText="1"/>
    </xf>
    <xf numFmtId="0" fontId="12" fillId="0" borderId="28" xfId="0" applyFont="1" applyBorder="1" applyAlignment="1">
      <alignment wrapText="1"/>
    </xf>
    <xf numFmtId="0" fontId="12" fillId="0" borderId="1" xfId="0" applyFont="1" applyBorder="1" applyAlignment="1">
      <alignment horizontal="right" vertical="center" wrapText="1"/>
    </xf>
    <xf numFmtId="0" fontId="12" fillId="0" borderId="4" xfId="0" applyFont="1" applyBorder="1" applyAlignment="1">
      <alignment wrapText="1"/>
    </xf>
    <xf numFmtId="0" fontId="12" fillId="0" borderId="6" xfId="0" applyFont="1" applyBorder="1" applyAlignment="1">
      <alignment wrapText="1"/>
    </xf>
    <xf numFmtId="0" fontId="12" fillId="0" borderId="13" xfId="0" applyFont="1" applyBorder="1" applyAlignment="1">
      <alignment wrapText="1"/>
    </xf>
    <xf numFmtId="0" fontId="12" fillId="0" borderId="33" xfId="0" applyFont="1" applyBorder="1" applyAlignment="1">
      <alignment wrapText="1"/>
    </xf>
    <xf numFmtId="164" fontId="12" fillId="0" borderId="34" xfId="0" applyNumberFormat="1" applyFont="1" applyBorder="1" applyAlignment="1">
      <alignment horizontal="right" vertical="center" wrapText="1"/>
    </xf>
    <xf numFmtId="164" fontId="12" fillId="0" borderId="35" xfId="0" applyNumberFormat="1" applyFont="1" applyBorder="1" applyAlignment="1">
      <alignment horizontal="right" vertical="center" wrapText="1"/>
    </xf>
    <xf numFmtId="0" fontId="12" fillId="0" borderId="36" xfId="0" applyFont="1" applyBorder="1" applyAlignment="1">
      <alignment vertical="center" wrapText="1"/>
    </xf>
    <xf numFmtId="0" fontId="3" fillId="0" borderId="33" xfId="0" applyFont="1" applyBorder="1" applyAlignment="1">
      <alignment wrapText="1"/>
    </xf>
    <xf numFmtId="164" fontId="35" fillId="0" borderId="34" xfId="0" applyNumberFormat="1" applyFont="1" applyBorder="1" applyAlignment="1">
      <alignment horizontal="right" vertical="center" wrapText="1"/>
    </xf>
    <xf numFmtId="164" fontId="35" fillId="0" borderId="35" xfId="0" applyNumberFormat="1" applyFont="1" applyBorder="1" applyAlignment="1">
      <alignment horizontal="right" vertical="center" wrapText="1"/>
    </xf>
    <xf numFmtId="0" fontId="35" fillId="0" borderId="36" xfId="0" applyFont="1" applyBorder="1" applyAlignment="1">
      <alignment vertical="center" wrapText="1"/>
    </xf>
    <xf numFmtId="0" fontId="39" fillId="0" borderId="3" xfId="0" applyFont="1" applyBorder="1" applyAlignment="1">
      <alignment wrapText="1"/>
    </xf>
    <xf numFmtId="0" fontId="39" fillId="0" borderId="32" xfId="0" applyFont="1" applyBorder="1" applyAlignment="1">
      <alignment wrapText="1"/>
    </xf>
    <xf numFmtId="0" fontId="38" fillId="12" borderId="6" xfId="2843" applyFont="1" applyFill="1" applyBorder="1" applyAlignment="1">
      <alignment horizontal="center" vertical="center" wrapText="1"/>
    </xf>
    <xf numFmtId="0" fontId="39" fillId="0" borderId="31" xfId="0" applyFont="1" applyBorder="1" applyAlignment="1">
      <alignment wrapText="1"/>
    </xf>
    <xf numFmtId="0" fontId="39" fillId="0" borderId="13" xfId="0" applyFont="1" applyBorder="1" applyAlignment="1">
      <alignment wrapText="1"/>
    </xf>
    <xf numFmtId="0" fontId="39" fillId="0" borderId="33" xfId="0" applyFont="1" applyBorder="1" applyAlignment="1">
      <alignment wrapText="1"/>
    </xf>
    <xf numFmtId="0" fontId="3" fillId="0" borderId="25" xfId="0" applyFont="1" applyBorder="1" applyAlignment="1">
      <alignment wrapText="1"/>
    </xf>
    <xf numFmtId="0" fontId="12" fillId="0" borderId="26" xfId="0" applyFont="1" applyBorder="1" applyAlignment="1">
      <alignment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35" fillId="5" borderId="0" xfId="0" applyFont="1" applyFill="1" applyAlignment="1">
      <alignment wrapText="1"/>
    </xf>
    <xf numFmtId="0" fontId="3" fillId="5" borderId="0" xfId="0" applyFont="1" applyFill="1" applyAlignment="1">
      <alignment wrapText="1"/>
    </xf>
    <xf numFmtId="4" fontId="3" fillId="5" borderId="0" xfId="0" applyNumberFormat="1" applyFont="1" applyFill="1" applyAlignment="1">
      <alignment wrapText="1"/>
    </xf>
    <xf numFmtId="0" fontId="3" fillId="5" borderId="0" xfId="0" applyFont="1" applyFill="1" applyAlignment="1" applyProtection="1">
      <alignment wrapText="1"/>
      <protection locked="0"/>
    </xf>
    <xf numFmtId="0" fontId="3" fillId="5" borderId="0" xfId="0" applyFont="1" applyFill="1" applyAlignment="1" applyProtection="1">
      <alignment horizontal="center" wrapText="1"/>
      <protection locked="0"/>
    </xf>
    <xf numFmtId="0" fontId="35" fillId="5" borderId="0" xfId="0" applyFont="1" applyFill="1" applyAlignment="1" applyProtection="1">
      <alignment horizontal="center" wrapText="1"/>
      <protection locked="0"/>
    </xf>
    <xf numFmtId="0" fontId="3" fillId="0" borderId="22" xfId="0" applyFont="1" applyBorder="1" applyAlignment="1">
      <alignment vertical="center" wrapText="1"/>
    </xf>
    <xf numFmtId="10" fontId="3" fillId="0" borderId="22" xfId="2860" applyNumberFormat="1" applyFont="1" applyBorder="1" applyAlignment="1">
      <alignment wrapText="1"/>
    </xf>
    <xf numFmtId="10" fontId="3" fillId="0" borderId="1" xfId="2860" applyNumberFormat="1" applyFont="1" applyBorder="1" applyAlignment="1">
      <alignment wrapText="1"/>
    </xf>
    <xf numFmtId="0" fontId="3" fillId="0" borderId="28" xfId="0" applyFont="1" applyBorder="1"/>
    <xf numFmtId="0" fontId="12" fillId="0" borderId="28" xfId="0" applyFont="1" applyBorder="1" applyAlignment="1">
      <alignment vertical="center"/>
    </xf>
    <xf numFmtId="0" fontId="12" fillId="0" borderId="28" xfId="0" applyFont="1" applyBorder="1"/>
    <xf numFmtId="0" fontId="3" fillId="0" borderId="4" xfId="0" applyFont="1" applyBorder="1" applyAlignment="1">
      <alignment vertical="center" wrapText="1"/>
    </xf>
    <xf numFmtId="10" fontId="3" fillId="0" borderId="4" xfId="2860" applyNumberFormat="1" applyFont="1" applyBorder="1" applyAlignment="1">
      <alignment wrapText="1"/>
    </xf>
    <xf numFmtId="0" fontId="12" fillId="0" borderId="6" xfId="0" applyFont="1" applyBorder="1"/>
    <xf numFmtId="0" fontId="12" fillId="0" borderId="26" xfId="0" applyFont="1" applyBorder="1"/>
    <xf numFmtId="0" fontId="12" fillId="0" borderId="33" xfId="0" applyFont="1" applyBorder="1"/>
    <xf numFmtId="0" fontId="3" fillId="0" borderId="6" xfId="0" applyFont="1" applyBorder="1"/>
    <xf numFmtId="164" fontId="12" fillId="0" borderId="22" xfId="0" applyNumberFormat="1" applyFont="1" applyBorder="1" applyAlignment="1">
      <alignment horizontal="right" vertical="center" wrapText="1"/>
    </xf>
    <xf numFmtId="164" fontId="12" fillId="0" borderId="4" xfId="0" applyNumberFormat="1" applyFont="1" applyBorder="1" applyAlignment="1">
      <alignment horizontal="right" vertical="center" wrapText="1"/>
    </xf>
    <xf numFmtId="164" fontId="12" fillId="0" borderId="13" xfId="0" applyNumberFormat="1" applyFont="1" applyBorder="1" applyAlignment="1">
      <alignment horizontal="right" vertical="center" wrapText="1"/>
    </xf>
    <xf numFmtId="0" fontId="3" fillId="0" borderId="5" xfId="0" applyFont="1" applyBorder="1" applyAlignment="1">
      <alignment wrapText="1"/>
    </xf>
    <xf numFmtId="42" fontId="12" fillId="0" borderId="1" xfId="229" applyFont="1" applyFill="1" applyBorder="1" applyAlignment="1">
      <alignment wrapText="1"/>
    </xf>
    <xf numFmtId="0" fontId="3" fillId="11" borderId="27" xfId="0" applyFont="1" applyFill="1" applyBorder="1" applyAlignment="1">
      <alignment wrapText="1"/>
    </xf>
    <xf numFmtId="4" fontId="3" fillId="0" borderId="1" xfId="0" applyNumberFormat="1" applyFont="1" applyBorder="1" applyAlignment="1">
      <alignment vertical="center" wrapText="1"/>
    </xf>
    <xf numFmtId="4" fontId="3" fillId="0" borderId="1" xfId="0" applyNumberFormat="1" applyFont="1" applyBorder="1" applyAlignment="1">
      <alignment wrapText="1"/>
    </xf>
    <xf numFmtId="4" fontId="50" fillId="0" borderId="1" xfId="0" applyNumberFormat="1" applyFont="1" applyBorder="1" applyAlignment="1">
      <alignment wrapText="1"/>
    </xf>
    <xf numFmtId="0" fontId="20" fillId="5" borderId="0" xfId="0" applyFont="1" applyFill="1"/>
    <xf numFmtId="0" fontId="4" fillId="5" borderId="0" xfId="0" applyFont="1" applyFill="1" applyAlignment="1">
      <alignment horizontal="center"/>
    </xf>
    <xf numFmtId="177" fontId="20" fillId="5" borderId="0" xfId="0" applyNumberFormat="1" applyFont="1" applyFill="1" applyAlignment="1">
      <alignment horizontal="center"/>
    </xf>
    <xf numFmtId="0" fontId="28" fillId="0" borderId="0" xfId="0" applyFont="1" applyAlignment="1">
      <alignment horizontal="center" vertical="center"/>
    </xf>
    <xf numFmtId="180" fontId="28" fillId="0" borderId="0" xfId="0" applyNumberFormat="1" applyFont="1" applyAlignment="1">
      <alignment horizontal="center" vertical="center"/>
    </xf>
    <xf numFmtId="0" fontId="28" fillId="0" borderId="0" xfId="0" applyFont="1"/>
    <xf numFmtId="0" fontId="4" fillId="0" borderId="0" xfId="0" applyFont="1" applyAlignment="1">
      <alignment horizontal="center"/>
    </xf>
    <xf numFmtId="0" fontId="20" fillId="0" borderId="0" xfId="0" applyFont="1" applyAlignment="1">
      <alignment horizontal="center"/>
    </xf>
    <xf numFmtId="10" fontId="20" fillId="5" borderId="0" xfId="2856" applyNumberFormat="1" applyFont="1" applyFill="1" applyAlignment="1">
      <alignment horizontal="center"/>
    </xf>
    <xf numFmtId="10" fontId="20" fillId="0" borderId="0" xfId="2856" applyNumberFormat="1" applyFont="1" applyFill="1" applyAlignment="1">
      <alignment horizontal="center"/>
    </xf>
    <xf numFmtId="10" fontId="39" fillId="0" borderId="28" xfId="2856" applyNumberFormat="1" applyFont="1" applyBorder="1" applyAlignment="1">
      <alignment wrapText="1"/>
    </xf>
    <xf numFmtId="4" fontId="12" fillId="0" borderId="28" xfId="0" applyNumberFormat="1" applyFont="1" applyBorder="1" applyAlignment="1">
      <alignment vertical="center"/>
    </xf>
    <xf numFmtId="0" fontId="3" fillId="5" borderId="27" xfId="0" applyFont="1" applyFill="1" applyBorder="1" applyAlignment="1">
      <alignment wrapText="1"/>
    </xf>
    <xf numFmtId="0" fontId="3" fillId="5" borderId="17" xfId="0" applyFont="1" applyFill="1" applyBorder="1" applyAlignment="1">
      <alignment wrapText="1"/>
    </xf>
    <xf numFmtId="0" fontId="3" fillId="5" borderId="13" xfId="0" applyFont="1" applyFill="1" applyBorder="1" applyAlignment="1">
      <alignment wrapText="1"/>
    </xf>
    <xf numFmtId="0" fontId="3" fillId="5" borderId="1" xfId="0" applyFont="1" applyFill="1" applyBorder="1" applyAlignment="1">
      <alignment wrapText="1"/>
    </xf>
    <xf numFmtId="174" fontId="44" fillId="19" borderId="1" xfId="0" applyNumberFormat="1" applyFont="1" applyFill="1" applyBorder="1" applyAlignment="1">
      <alignment vertical="center"/>
    </xf>
    <xf numFmtId="0" fontId="10" fillId="0" borderId="2" xfId="0" applyFont="1" applyBorder="1" applyAlignment="1">
      <alignment horizontal="left" vertical="center" wrapText="1"/>
    </xf>
    <xf numFmtId="180" fontId="18" fillId="20" borderId="1" xfId="0" applyNumberFormat="1" applyFont="1" applyFill="1" applyBorder="1" applyAlignment="1">
      <alignment horizontal="left" vertical="center" wrapText="1"/>
    </xf>
    <xf numFmtId="0" fontId="18" fillId="20" borderId="1" xfId="0" applyFont="1" applyFill="1" applyBorder="1" applyAlignment="1">
      <alignment horizontal="left" vertical="center" wrapText="1"/>
    </xf>
    <xf numFmtId="0" fontId="63" fillId="0" borderId="0" xfId="0" applyFont="1"/>
    <xf numFmtId="0" fontId="0" fillId="21" borderId="0" xfId="0" applyFill="1"/>
    <xf numFmtId="0" fontId="4" fillId="21" borderId="0" xfId="2823" applyFill="1" applyAlignment="1">
      <alignment vertical="center"/>
    </xf>
    <xf numFmtId="0" fontId="63" fillId="22" borderId="1" xfId="0" applyFont="1" applyFill="1" applyBorder="1" applyAlignment="1">
      <alignment horizontal="center" vertical="center"/>
    </xf>
    <xf numFmtId="0" fontId="0" fillId="0" borderId="1" xfId="0" applyBorder="1" applyAlignment="1">
      <alignment horizontal="center" vertical="center"/>
    </xf>
    <xf numFmtId="0" fontId="2" fillId="20" borderId="16" xfId="0" applyFont="1" applyFill="1" applyBorder="1" applyAlignment="1">
      <alignment vertical="center" wrapText="1"/>
    </xf>
    <xf numFmtId="0" fontId="15" fillId="20" borderId="4" xfId="2823" applyFont="1" applyFill="1" applyBorder="1" applyAlignment="1">
      <alignment horizontal="center" vertical="center" textRotation="90" wrapText="1"/>
    </xf>
    <xf numFmtId="174" fontId="44" fillId="20" borderId="1" xfId="0" applyNumberFormat="1" applyFont="1" applyFill="1" applyBorder="1" applyAlignment="1">
      <alignment vertical="center"/>
    </xf>
    <xf numFmtId="9" fontId="44" fillId="20" borderId="1" xfId="0" applyNumberFormat="1" applyFont="1" applyFill="1" applyBorder="1" applyAlignment="1">
      <alignment vertical="center"/>
    </xf>
    <xf numFmtId="9" fontId="44" fillId="19" borderId="1" xfId="0" applyNumberFormat="1" applyFont="1" applyFill="1" applyBorder="1" applyAlignment="1">
      <alignment vertical="center"/>
    </xf>
    <xf numFmtId="0" fontId="2" fillId="8" borderId="18" xfId="0" applyFont="1" applyFill="1" applyBorder="1" applyAlignment="1" applyProtection="1">
      <alignment horizontal="left" vertical="center" wrapText="1"/>
      <protection locked="0"/>
    </xf>
    <xf numFmtId="180" fontId="2" fillId="8" borderId="18" xfId="0" applyNumberFormat="1" applyFont="1" applyFill="1" applyBorder="1" applyAlignment="1" applyProtection="1">
      <alignment horizontal="left" vertical="center" wrapText="1"/>
      <protection locked="0"/>
    </xf>
    <xf numFmtId="0" fontId="2" fillId="8" borderId="58" xfId="0" applyFont="1" applyFill="1" applyBorder="1" applyAlignment="1" applyProtection="1">
      <alignment horizontal="left" vertical="center" wrapText="1"/>
      <protection locked="0"/>
    </xf>
    <xf numFmtId="0" fontId="5" fillId="19" borderId="69" xfId="0" applyFont="1" applyFill="1" applyBorder="1" applyAlignment="1">
      <alignment horizontal="center" vertical="center" wrapText="1"/>
    </xf>
    <xf numFmtId="0" fontId="5" fillId="23" borderId="70" xfId="0" applyFont="1" applyFill="1" applyBorder="1" applyAlignment="1">
      <alignment horizontal="center" vertical="center" wrapText="1"/>
    </xf>
    <xf numFmtId="0" fontId="5" fillId="20" borderId="70" xfId="0" applyFont="1" applyFill="1" applyBorder="1" applyAlignment="1">
      <alignment horizontal="center" vertical="center" wrapText="1"/>
    </xf>
    <xf numFmtId="0" fontId="5" fillId="20" borderId="71" xfId="0" applyFont="1" applyFill="1" applyBorder="1" applyAlignment="1">
      <alignment horizontal="center" vertical="center" wrapText="1"/>
    </xf>
    <xf numFmtId="0" fontId="11" fillId="24" borderId="73" xfId="0" applyFont="1" applyFill="1" applyBorder="1" applyAlignment="1">
      <alignment horizontal="center" vertical="center" wrapText="1"/>
    </xf>
    <xf numFmtId="0" fontId="11" fillId="20" borderId="72" xfId="0" applyFont="1" applyFill="1" applyBorder="1" applyAlignment="1">
      <alignment horizontal="center" vertical="center" wrapText="1"/>
    </xf>
    <xf numFmtId="0" fontId="11" fillId="23" borderId="72" xfId="0" applyFont="1" applyFill="1" applyBorder="1" applyAlignment="1">
      <alignment horizontal="center" vertical="center" wrapText="1"/>
    </xf>
    <xf numFmtId="0" fontId="11" fillId="24" borderId="72" xfId="0" applyFont="1" applyFill="1" applyBorder="1" applyAlignment="1">
      <alignment horizontal="center" vertical="center" wrapText="1"/>
    </xf>
    <xf numFmtId="0" fontId="5" fillId="19" borderId="74" xfId="0" applyFont="1" applyFill="1" applyBorder="1" applyAlignment="1">
      <alignment horizontal="center" vertical="center" wrapText="1"/>
    </xf>
    <xf numFmtId="0" fontId="11" fillId="24" borderId="75" xfId="0" applyFont="1" applyFill="1" applyBorder="1" applyAlignment="1">
      <alignment horizontal="center" vertical="center" wrapText="1"/>
    </xf>
    <xf numFmtId="0" fontId="11" fillId="20" borderId="76" xfId="0" applyFont="1" applyFill="1" applyBorder="1" applyAlignment="1">
      <alignment horizontal="center" vertical="center" wrapText="1"/>
    </xf>
    <xf numFmtId="0" fontId="11" fillId="24" borderId="71" xfId="0" applyFont="1" applyFill="1" applyBorder="1" applyAlignment="1">
      <alignment horizontal="center" vertical="center" wrapText="1"/>
    </xf>
    <xf numFmtId="0" fontId="5" fillId="19" borderId="76" xfId="0" applyFont="1" applyFill="1" applyBorder="1" applyAlignment="1">
      <alignment horizontal="center" vertical="center" wrapText="1"/>
    </xf>
    <xf numFmtId="9" fontId="64" fillId="0" borderId="81" xfId="2857" applyFont="1" applyFill="1" applyBorder="1" applyAlignment="1">
      <alignment horizontal="center" vertical="center"/>
    </xf>
    <xf numFmtId="9" fontId="39" fillId="0" borderId="81" xfId="2856" applyFont="1" applyFill="1" applyBorder="1" applyAlignment="1">
      <alignment horizontal="center" vertical="center"/>
    </xf>
    <xf numFmtId="10" fontId="39" fillId="0" borderId="81" xfId="2857" applyNumberFormat="1" applyFont="1" applyFill="1" applyBorder="1" applyAlignment="1">
      <alignment horizontal="center" vertical="center"/>
    </xf>
    <xf numFmtId="9" fontId="39" fillId="0" borderId="81" xfId="2857" applyFont="1" applyFill="1" applyBorder="1" applyAlignment="1">
      <alignment horizontal="center" vertical="center"/>
    </xf>
    <xf numFmtId="174" fontId="39" fillId="0" borderId="81" xfId="2857" applyNumberFormat="1" applyFont="1" applyFill="1" applyBorder="1" applyAlignment="1">
      <alignment horizontal="center" vertical="center"/>
    </xf>
    <xf numFmtId="9" fontId="64" fillId="0" borderId="4" xfId="2857" applyFont="1" applyFill="1" applyBorder="1" applyAlignment="1">
      <alignment horizontal="center" vertical="center"/>
    </xf>
    <xf numFmtId="174" fontId="64" fillId="0" borderId="4" xfId="2857" applyNumberFormat="1" applyFont="1" applyFill="1" applyBorder="1" applyAlignment="1">
      <alignment horizontal="center" vertical="center"/>
    </xf>
    <xf numFmtId="9" fontId="3" fillId="0" borderId="4" xfId="2856" applyFont="1" applyFill="1" applyBorder="1" applyAlignment="1">
      <alignment horizontal="center" vertical="center" wrapText="1"/>
    </xf>
    <xf numFmtId="42" fontId="43" fillId="0" borderId="1" xfId="229" applyFont="1" applyFill="1" applyBorder="1" applyAlignment="1">
      <alignment horizontal="center" vertical="center"/>
    </xf>
    <xf numFmtId="42" fontId="39" fillId="0" borderId="4" xfId="229" applyFont="1" applyBorder="1" applyAlignment="1">
      <alignment wrapText="1"/>
    </xf>
    <xf numFmtId="9" fontId="3" fillId="0" borderId="1" xfId="2856" applyFont="1" applyBorder="1" applyAlignment="1">
      <alignment wrapText="1"/>
    </xf>
    <xf numFmtId="9" fontId="3" fillId="0" borderId="4" xfId="2856" applyFont="1" applyBorder="1" applyAlignment="1">
      <alignment wrapText="1"/>
    </xf>
    <xf numFmtId="4" fontId="12" fillId="0" borderId="28" xfId="0" applyNumberFormat="1" applyFont="1" applyBorder="1" applyAlignment="1">
      <alignment vertical="center" wrapText="1"/>
    </xf>
    <xf numFmtId="42" fontId="12" fillId="0" borderId="1" xfId="229" applyFont="1" applyFill="1" applyBorder="1" applyAlignment="1">
      <alignment horizontal="right" vertical="center" wrapText="1"/>
    </xf>
    <xf numFmtId="42" fontId="12" fillId="0" borderId="5" xfId="229" applyFont="1" applyFill="1" applyBorder="1" applyAlignment="1">
      <alignment wrapText="1"/>
    </xf>
    <xf numFmtId="0" fontId="11" fillId="20" borderId="7" xfId="0" applyFont="1" applyFill="1" applyBorder="1" applyAlignment="1">
      <alignment horizontal="center" vertical="center" wrapText="1"/>
    </xf>
    <xf numFmtId="0" fontId="39" fillId="0" borderId="5" xfId="0" applyFont="1" applyBorder="1" applyAlignment="1">
      <alignment wrapText="1"/>
    </xf>
    <xf numFmtId="4" fontId="3" fillId="0" borderId="22" xfId="0" applyNumberFormat="1" applyFont="1" applyBorder="1" applyAlignment="1">
      <alignment wrapText="1"/>
    </xf>
    <xf numFmtId="0" fontId="3" fillId="0" borderId="80" xfId="0" applyFont="1" applyBorder="1" applyAlignment="1">
      <alignment wrapText="1"/>
    </xf>
    <xf numFmtId="0" fontId="3" fillId="0" borderId="81" xfId="0" applyFont="1" applyBorder="1" applyAlignment="1">
      <alignment wrapText="1"/>
    </xf>
    <xf numFmtId="0" fontId="12" fillId="0" borderId="82" xfId="0" applyFont="1" applyBorder="1" applyAlignment="1">
      <alignment wrapText="1"/>
    </xf>
    <xf numFmtId="0" fontId="12" fillId="0" borderId="24" xfId="0" applyFont="1" applyBorder="1" applyAlignment="1">
      <alignment wrapText="1"/>
    </xf>
    <xf numFmtId="0" fontId="3" fillId="5" borderId="80" xfId="0" applyFont="1" applyFill="1" applyBorder="1" applyAlignment="1">
      <alignment wrapText="1"/>
    </xf>
    <xf numFmtId="164" fontId="12" fillId="0" borderId="81" xfId="0" applyNumberFormat="1" applyFont="1" applyBorder="1" applyAlignment="1">
      <alignment horizontal="right" vertical="center" wrapText="1"/>
    </xf>
    <xf numFmtId="0" fontId="12" fillId="0" borderId="81" xfId="0" applyFont="1" applyBorder="1" applyAlignment="1">
      <alignment wrapText="1"/>
    </xf>
    <xf numFmtId="42" fontId="12" fillId="0" borderId="4" xfId="229" applyFont="1" applyFill="1" applyBorder="1" applyAlignment="1">
      <alignment horizontal="right" vertical="center" wrapText="1"/>
    </xf>
    <xf numFmtId="10" fontId="39" fillId="0" borderId="6" xfId="2856" applyNumberFormat="1" applyFont="1" applyBorder="1" applyAlignment="1">
      <alignment wrapText="1"/>
    </xf>
    <xf numFmtId="42" fontId="17" fillId="0" borderId="1" xfId="229" applyFont="1" applyFill="1" applyBorder="1" applyAlignment="1">
      <alignment wrapText="1"/>
    </xf>
    <xf numFmtId="42" fontId="17" fillId="0" borderId="1" xfId="229" applyFont="1" applyFill="1" applyBorder="1" applyAlignment="1">
      <alignment horizontal="right" vertical="center" wrapText="1"/>
    </xf>
    <xf numFmtId="42" fontId="17" fillId="0" borderId="4" xfId="229" applyFont="1" applyFill="1" applyBorder="1" applyAlignment="1">
      <alignment horizontal="right" vertical="center" wrapText="1"/>
    </xf>
    <xf numFmtId="174" fontId="39" fillId="0" borderId="4" xfId="2856" applyNumberFormat="1" applyFont="1" applyFill="1" applyBorder="1" applyAlignment="1">
      <alignment horizontal="center" vertical="center"/>
    </xf>
    <xf numFmtId="10" fontId="39" fillId="0" borderId="4" xfId="2857" applyNumberFormat="1" applyFont="1" applyFill="1" applyBorder="1" applyAlignment="1">
      <alignment horizontal="center" vertical="center"/>
    </xf>
    <xf numFmtId="10" fontId="39" fillId="0" borderId="81" xfId="2856" applyNumberFormat="1" applyFont="1" applyFill="1" applyBorder="1" applyAlignment="1">
      <alignment horizontal="center" vertical="center"/>
    </xf>
    <xf numFmtId="179" fontId="5" fillId="0" borderId="0" xfId="0" applyNumberFormat="1" applyFont="1" applyAlignment="1">
      <alignment horizontal="center" vertical="center"/>
    </xf>
    <xf numFmtId="0" fontId="32" fillId="0" borderId="0" xfId="0" applyFont="1" applyAlignment="1">
      <alignment vertical="center"/>
    </xf>
    <xf numFmtId="0" fontId="0" fillId="21" borderId="0" xfId="0" applyFill="1" applyAlignment="1">
      <alignment vertical="center"/>
    </xf>
    <xf numFmtId="0" fontId="0" fillId="0" borderId="0" xfId="0" applyAlignment="1">
      <alignment vertical="center"/>
    </xf>
    <xf numFmtId="0" fontId="11" fillId="5" borderId="6" xfId="0" applyFont="1" applyFill="1" applyBorder="1" applyAlignment="1">
      <alignment horizontal="center" vertical="top" wrapText="1"/>
    </xf>
    <xf numFmtId="43" fontId="54" fillId="0" borderId="0" xfId="0" applyNumberFormat="1" applyFont="1" applyAlignment="1">
      <alignment horizontal="center"/>
    </xf>
    <xf numFmtId="0" fontId="54" fillId="0" borderId="0" xfId="0" applyFont="1" applyAlignment="1">
      <alignment horizontal="center"/>
    </xf>
    <xf numFmtId="0" fontId="54" fillId="0" borderId="0" xfId="0" applyFont="1" applyAlignment="1">
      <alignment wrapText="1"/>
    </xf>
    <xf numFmtId="186" fontId="54" fillId="0" borderId="0" xfId="0" applyNumberFormat="1" applyFont="1"/>
    <xf numFmtId="10" fontId="54" fillId="0" borderId="0" xfId="0" applyNumberFormat="1" applyFont="1" applyAlignment="1">
      <alignment horizontal="center"/>
    </xf>
    <xf numFmtId="43" fontId="67" fillId="0" borderId="0" xfId="0" applyNumberFormat="1" applyFont="1"/>
    <xf numFmtId="2" fontId="54" fillId="0" borderId="0" xfId="0" applyNumberFormat="1" applyFont="1" applyAlignment="1">
      <alignment horizontal="center"/>
    </xf>
    <xf numFmtId="41" fontId="54" fillId="0" borderId="0" xfId="0" applyNumberFormat="1" applyFont="1" applyAlignment="1">
      <alignment horizontal="center"/>
    </xf>
    <xf numFmtId="0" fontId="54" fillId="0" borderId="0" xfId="0" applyFont="1"/>
    <xf numFmtId="0" fontId="2" fillId="20" borderId="43" xfId="0" applyFont="1" applyFill="1" applyBorder="1" applyAlignment="1">
      <alignment vertical="center" wrapText="1"/>
    </xf>
    <xf numFmtId="0" fontId="2" fillId="20" borderId="44" xfId="0" applyFont="1" applyFill="1" applyBorder="1" applyAlignment="1">
      <alignment vertical="center" wrapText="1"/>
    </xf>
    <xf numFmtId="0" fontId="2" fillId="20" borderId="44" xfId="2831" applyFont="1" applyFill="1" applyBorder="1" applyAlignment="1">
      <alignment vertical="center" wrapText="1"/>
    </xf>
    <xf numFmtId="3" fontId="12" fillId="0" borderId="28" xfId="0" applyNumberFormat="1" applyFont="1" applyBorder="1"/>
    <xf numFmtId="3" fontId="12" fillId="0" borderId="28" xfId="0" applyNumberFormat="1" applyFont="1" applyBorder="1" applyAlignment="1">
      <alignment wrapText="1"/>
    </xf>
    <xf numFmtId="42" fontId="39" fillId="0" borderId="0" xfId="229" applyFont="1" applyAlignment="1">
      <alignment wrapText="1"/>
    </xf>
    <xf numFmtId="10" fontId="39" fillId="0" borderId="4" xfId="2856" applyNumberFormat="1" applyFont="1" applyFill="1" applyBorder="1" applyAlignment="1">
      <alignment horizontal="center" vertical="center"/>
    </xf>
    <xf numFmtId="187" fontId="69" fillId="0" borderId="0" xfId="229" applyNumberFormat="1" applyFont="1" applyFill="1" applyAlignment="1">
      <alignment horizontal="center"/>
    </xf>
    <xf numFmtId="2" fontId="3" fillId="0" borderId="1" xfId="0" applyNumberFormat="1" applyFont="1" applyBorder="1" applyAlignment="1">
      <alignment vertical="center" wrapText="1"/>
    </xf>
    <xf numFmtId="2" fontId="3" fillId="0" borderId="1" xfId="0" applyNumberFormat="1" applyFont="1" applyBorder="1" applyAlignment="1">
      <alignment wrapText="1"/>
    </xf>
    <xf numFmtId="188" fontId="3" fillId="0" borderId="22" xfId="0" applyNumberFormat="1" applyFont="1" applyBorder="1" applyAlignment="1">
      <alignment vertical="center" wrapText="1"/>
    </xf>
    <xf numFmtId="188" fontId="3" fillId="0" borderId="1" xfId="0" applyNumberFormat="1" applyFont="1" applyBorder="1" applyAlignment="1">
      <alignment vertical="center" wrapText="1"/>
    </xf>
    <xf numFmtId="188" fontId="3" fillId="0" borderId="22" xfId="0" applyNumberFormat="1" applyFont="1" applyBorder="1" applyAlignment="1">
      <alignment wrapText="1"/>
    </xf>
    <xf numFmtId="188" fontId="3" fillId="0" borderId="1" xfId="0" applyNumberFormat="1" applyFont="1" applyBorder="1" applyAlignment="1">
      <alignment wrapText="1"/>
    </xf>
    <xf numFmtId="188" fontId="39" fillId="0" borderId="0" xfId="0" applyNumberFormat="1" applyFont="1" applyAlignment="1">
      <alignment wrapText="1"/>
    </xf>
    <xf numFmtId="188" fontId="3" fillId="0" borderId="4" xfId="0" applyNumberFormat="1" applyFont="1" applyBorder="1" applyAlignment="1">
      <alignment wrapText="1"/>
    </xf>
    <xf numFmtId="188" fontId="50" fillId="0" borderId="1" xfId="0" applyNumberFormat="1" applyFont="1" applyBorder="1" applyAlignment="1">
      <alignment wrapText="1"/>
    </xf>
    <xf numFmtId="0" fontId="38" fillId="9" borderId="5" xfId="0" applyFont="1" applyFill="1" applyBorder="1" applyAlignment="1">
      <alignment horizontal="center" vertical="center" wrapText="1"/>
    </xf>
    <xf numFmtId="9" fontId="3" fillId="0" borderId="22" xfId="2856" applyFont="1" applyBorder="1" applyAlignment="1">
      <alignment vertical="center" wrapText="1"/>
    </xf>
    <xf numFmtId="42" fontId="0" fillId="0" borderId="0" xfId="229" applyFont="1"/>
    <xf numFmtId="9" fontId="3" fillId="0" borderId="1" xfId="2856" applyFont="1" applyBorder="1" applyAlignment="1">
      <alignment vertical="center" wrapText="1"/>
    </xf>
    <xf numFmtId="0" fontId="11" fillId="25" borderId="72" xfId="0" applyFont="1" applyFill="1" applyBorder="1" applyAlignment="1">
      <alignment horizontal="center" vertical="center" wrapText="1"/>
    </xf>
    <xf numFmtId="0" fontId="2" fillId="20" borderId="4" xfId="2823" applyFont="1" applyFill="1" applyBorder="1" applyAlignment="1">
      <alignment horizontal="center" vertical="center" wrapText="1"/>
    </xf>
    <xf numFmtId="0" fontId="0" fillId="0" borderId="0" xfId="0" applyAlignment="1">
      <alignment horizontal="center"/>
    </xf>
    <xf numFmtId="0" fontId="2" fillId="20" borderId="10" xfId="0" applyFont="1" applyFill="1" applyBorder="1" applyAlignment="1">
      <alignment horizontal="center" vertical="center" wrapText="1"/>
    </xf>
    <xf numFmtId="9" fontId="39" fillId="0" borderId="4" xfId="2857" applyFont="1" applyFill="1" applyBorder="1" applyAlignment="1">
      <alignment horizontal="center" vertical="center"/>
    </xf>
    <xf numFmtId="0" fontId="5" fillId="20" borderId="74" xfId="0" applyFont="1" applyFill="1" applyBorder="1" applyAlignment="1">
      <alignment vertical="center" wrapText="1"/>
    </xf>
    <xf numFmtId="0" fontId="5" fillId="20" borderId="70" xfId="0" applyFont="1" applyFill="1" applyBorder="1" applyAlignment="1">
      <alignment vertical="center" wrapText="1"/>
    </xf>
    <xf numFmtId="0" fontId="11" fillId="20" borderId="71" xfId="0" applyFont="1" applyFill="1" applyBorder="1" applyAlignment="1">
      <alignment horizontal="center" vertical="center" wrapText="1"/>
    </xf>
    <xf numFmtId="0" fontId="64" fillId="0" borderId="80" xfId="0" applyFont="1" applyFill="1" applyBorder="1" applyAlignment="1">
      <alignment horizontal="center" vertical="center"/>
    </xf>
    <xf numFmtId="0" fontId="64" fillId="0" borderId="81" xfId="0" applyFont="1" applyFill="1" applyBorder="1" applyAlignment="1">
      <alignment horizontal="center" vertical="center"/>
    </xf>
    <xf numFmtId="0" fontId="64" fillId="0" borderId="81" xfId="0" applyFont="1" applyFill="1" applyBorder="1" applyAlignment="1">
      <alignment horizontal="justify" vertical="center" wrapText="1"/>
    </xf>
    <xf numFmtId="0" fontId="64" fillId="0" borderId="81" xfId="0" applyFont="1" applyFill="1" applyBorder="1" applyAlignment="1">
      <alignment horizontal="center" vertical="center" wrapText="1"/>
    </xf>
    <xf numFmtId="0" fontId="39" fillId="0" borderId="81" xfId="0" applyFont="1" applyFill="1" applyBorder="1" applyAlignment="1">
      <alignment vertical="center"/>
    </xf>
    <xf numFmtId="0" fontId="3" fillId="0" borderId="81" xfId="0" applyFont="1" applyFill="1" applyBorder="1" applyAlignment="1">
      <alignment horizontal="center" vertical="center" wrapText="1"/>
    </xf>
    <xf numFmtId="174" fontId="64" fillId="0" borderId="81" xfId="2857" applyNumberFormat="1" applyFont="1" applyFill="1" applyBorder="1" applyAlignment="1">
      <alignment horizontal="center" vertical="center"/>
    </xf>
    <xf numFmtId="174" fontId="64" fillId="0" borderId="81" xfId="190" applyNumberFormat="1" applyFont="1" applyFill="1" applyBorder="1" applyAlignment="1">
      <alignment horizontal="center" vertical="center"/>
    </xf>
    <xf numFmtId="9" fontId="3" fillId="0" borderId="81" xfId="2856" applyFont="1" applyFill="1" applyBorder="1" applyAlignment="1">
      <alignment horizontal="center" vertical="center" wrapText="1"/>
    </xf>
    <xf numFmtId="9" fontId="39" fillId="0" borderId="81" xfId="2856" applyFont="1" applyFill="1" applyBorder="1" applyAlignment="1">
      <alignment vertical="center"/>
    </xf>
    <xf numFmtId="10" fontId="64" fillId="0" borderId="81" xfId="2860" applyNumberFormat="1" applyFont="1" applyFill="1" applyBorder="1" applyAlignment="1">
      <alignment horizontal="center" vertical="center"/>
    </xf>
    <xf numFmtId="10" fontId="39" fillId="0" borderId="81" xfId="2860" applyNumberFormat="1" applyFont="1" applyFill="1" applyBorder="1" applyAlignment="1">
      <alignment horizontal="center" vertical="center"/>
    </xf>
    <xf numFmtId="10" fontId="39" fillId="0" borderId="81" xfId="190" applyNumberFormat="1" applyFont="1" applyFill="1" applyBorder="1" applyAlignment="1">
      <alignment horizontal="center" vertical="center"/>
    </xf>
    <xf numFmtId="10" fontId="68" fillId="0" borderId="81" xfId="2857" applyNumberFormat="1" applyFont="1" applyFill="1" applyBorder="1" applyAlignment="1">
      <alignment horizontal="center" vertical="center"/>
    </xf>
    <xf numFmtId="10" fontId="39" fillId="0" borderId="81" xfId="0" applyNumberFormat="1" applyFont="1" applyFill="1" applyBorder="1" applyAlignment="1">
      <alignment horizontal="center" vertical="center"/>
    </xf>
    <xf numFmtId="2" fontId="39" fillId="0" borderId="81" xfId="0" applyNumberFormat="1" applyFont="1" applyFill="1" applyBorder="1" applyAlignment="1">
      <alignment horizontal="center" vertical="center"/>
    </xf>
    <xf numFmtId="0" fontId="39" fillId="0" borderId="81" xfId="0" applyFont="1" applyFill="1" applyBorder="1" applyAlignment="1">
      <alignment horizontal="center" vertical="center"/>
    </xf>
    <xf numFmtId="174" fontId="39" fillId="0" borderId="81" xfId="2856" applyNumberFormat="1" applyFont="1" applyFill="1" applyBorder="1" applyAlignment="1">
      <alignment horizontal="center" vertical="center"/>
    </xf>
    <xf numFmtId="174" fontId="39" fillId="0" borderId="81" xfId="0" applyNumberFormat="1" applyFont="1" applyFill="1" applyBorder="1" applyAlignment="1">
      <alignment horizontal="center" vertical="center"/>
    </xf>
    <xf numFmtId="10" fontId="3" fillId="0" borderId="81" xfId="0" applyNumberFormat="1" applyFont="1" applyFill="1" applyBorder="1" applyAlignment="1">
      <alignment horizontal="center" vertical="center"/>
    </xf>
    <xf numFmtId="0" fontId="46" fillId="0" borderId="6" xfId="0" applyFont="1" applyFill="1" applyBorder="1" applyAlignment="1">
      <alignment horizontal="justify" vertical="top" wrapText="1"/>
    </xf>
    <xf numFmtId="0" fontId="64" fillId="0" borderId="82" xfId="0" applyFont="1" applyFill="1" applyBorder="1" applyAlignment="1">
      <alignment horizontal="left" vertical="top" wrapText="1"/>
    </xf>
    <xf numFmtId="0" fontId="64" fillId="0" borderId="17" xfId="0" applyFont="1" applyFill="1" applyBorder="1" applyAlignment="1">
      <alignment horizontal="center" vertical="center"/>
    </xf>
    <xf numFmtId="0" fontId="64" fillId="0" borderId="4" xfId="0" applyFont="1" applyFill="1" applyBorder="1" applyAlignment="1">
      <alignment horizontal="center" vertical="center"/>
    </xf>
    <xf numFmtId="0" fontId="64" fillId="0" borderId="4" xfId="0" applyFont="1" applyFill="1" applyBorder="1" applyAlignment="1">
      <alignment horizontal="justify" vertical="center" wrapText="1"/>
    </xf>
    <xf numFmtId="0" fontId="64" fillId="0" borderId="4" xfId="0" applyFont="1" applyFill="1" applyBorder="1" applyAlignment="1">
      <alignment horizontal="center" vertical="center" wrapText="1"/>
    </xf>
    <xf numFmtId="9" fontId="39" fillId="0" borderId="4" xfId="2856" applyFont="1" applyFill="1" applyBorder="1" applyAlignment="1">
      <alignment horizontal="center" vertical="center"/>
    </xf>
    <xf numFmtId="0" fontId="39" fillId="0" borderId="4" xfId="0" applyFont="1" applyFill="1" applyBorder="1" applyAlignment="1">
      <alignment vertical="center"/>
    </xf>
    <xf numFmtId="0" fontId="3" fillId="0" borderId="4" xfId="0" applyFont="1" applyFill="1" applyBorder="1" applyAlignment="1">
      <alignment horizontal="center" vertical="center" wrapText="1"/>
    </xf>
    <xf numFmtId="174" fontId="64" fillId="0" borderId="4" xfId="0" applyNumberFormat="1" applyFont="1" applyFill="1" applyBorder="1" applyAlignment="1">
      <alignment horizontal="center" vertical="center"/>
    </xf>
    <xf numFmtId="9" fontId="39" fillId="0" borderId="4" xfId="2856" applyFont="1" applyFill="1" applyBorder="1" applyAlignment="1">
      <alignment vertical="center"/>
    </xf>
    <xf numFmtId="10" fontId="64" fillId="0" borderId="4" xfId="2860" applyNumberFormat="1" applyFont="1" applyFill="1" applyBorder="1" applyAlignment="1">
      <alignment horizontal="center" vertical="center"/>
    </xf>
    <xf numFmtId="174" fontId="64" fillId="0" borderId="4" xfId="2860" applyNumberFormat="1" applyFont="1" applyFill="1" applyBorder="1" applyAlignment="1">
      <alignment horizontal="center" vertical="center"/>
    </xf>
    <xf numFmtId="10" fontId="39" fillId="0" borderId="4" xfId="2860" applyNumberFormat="1" applyFont="1" applyFill="1" applyBorder="1" applyAlignment="1">
      <alignment horizontal="center" vertical="center"/>
    </xf>
    <xf numFmtId="10" fontId="39" fillId="0" borderId="4" xfId="0" applyNumberFormat="1" applyFont="1" applyFill="1" applyBorder="1" applyAlignment="1">
      <alignment horizontal="center" vertical="center"/>
    </xf>
    <xf numFmtId="10" fontId="39" fillId="0" borderId="4" xfId="190" applyNumberFormat="1" applyFont="1" applyFill="1" applyBorder="1" applyAlignment="1">
      <alignment horizontal="center" vertical="center"/>
    </xf>
    <xf numFmtId="2" fontId="39" fillId="0" borderId="4" xfId="0" applyNumberFormat="1" applyFont="1" applyFill="1" applyBorder="1" applyAlignment="1">
      <alignment horizontal="center" vertical="center"/>
    </xf>
    <xf numFmtId="174" fontId="39" fillId="0" borderId="4" xfId="0" applyNumberFormat="1" applyFont="1" applyFill="1" applyBorder="1" applyAlignment="1">
      <alignment horizontal="center" vertical="center"/>
    </xf>
    <xf numFmtId="0" fontId="44" fillId="0" borderId="81" xfId="0" applyFont="1" applyFill="1" applyBorder="1" applyAlignment="1">
      <alignment horizontal="justify" vertical="top" wrapText="1"/>
    </xf>
    <xf numFmtId="0" fontId="46" fillId="0" borderId="81" xfId="0" applyFont="1" applyFill="1" applyBorder="1" applyAlignment="1">
      <alignment horizontal="justify" vertical="top" wrapText="1"/>
    </xf>
    <xf numFmtId="174" fontId="39" fillId="0" borderId="4" xfId="2857" applyNumberFormat="1" applyFont="1" applyFill="1" applyBorder="1" applyAlignment="1">
      <alignment horizontal="center" vertical="center"/>
    </xf>
    <xf numFmtId="0" fontId="39" fillId="0" borderId="4" xfId="0" applyFont="1" applyFill="1" applyBorder="1" applyAlignment="1">
      <alignment horizontal="center" vertical="center"/>
    </xf>
    <xf numFmtId="10" fontId="3" fillId="0" borderId="4" xfId="0" applyNumberFormat="1" applyFont="1" applyFill="1" applyBorder="1" applyAlignment="1">
      <alignment horizontal="center" vertical="center"/>
    </xf>
    <xf numFmtId="0" fontId="44" fillId="0" borderId="4" xfId="0" applyFont="1" applyFill="1" applyBorder="1" applyAlignment="1">
      <alignment horizontal="justify" vertical="top" wrapText="1"/>
    </xf>
    <xf numFmtId="0" fontId="46" fillId="0" borderId="4" xfId="0" applyFont="1" applyFill="1" applyBorder="1" applyAlignment="1">
      <alignment horizontal="justify" vertical="top" wrapText="1"/>
    </xf>
    <xf numFmtId="9" fontId="0" fillId="0" borderId="1" xfId="2857" applyFont="1" applyFill="1" applyBorder="1" applyAlignment="1">
      <alignment horizontal="center" vertical="center"/>
    </xf>
    <xf numFmtId="10" fontId="0" fillId="0" borderId="1" xfId="2857" applyNumberFormat="1" applyFont="1" applyFill="1" applyBorder="1" applyAlignment="1">
      <alignment horizontal="center" vertical="center" wrapText="1"/>
    </xf>
    <xf numFmtId="9" fontId="0" fillId="0" borderId="5" xfId="2857" applyFont="1" applyFill="1" applyBorder="1" applyAlignment="1">
      <alignment horizontal="center" vertical="center"/>
    </xf>
    <xf numFmtId="10" fontId="0" fillId="0" borderId="5" xfId="2857" applyNumberFormat="1" applyFont="1" applyFill="1" applyBorder="1" applyAlignment="1">
      <alignment horizontal="center" vertical="center" wrapText="1"/>
    </xf>
    <xf numFmtId="9" fontId="0" fillId="22" borderId="7" xfId="2857" applyFont="1" applyFill="1" applyBorder="1" applyAlignment="1">
      <alignment horizontal="center" vertical="center"/>
    </xf>
    <xf numFmtId="10" fontId="0" fillId="22" borderId="7" xfId="2857" applyNumberFormat="1" applyFont="1" applyFill="1" applyBorder="1" applyAlignment="1">
      <alignment horizontal="center" vertical="center" wrapText="1"/>
    </xf>
    <xf numFmtId="10" fontId="0" fillId="22" borderId="9" xfId="2857" applyNumberFormat="1" applyFont="1" applyFill="1" applyBorder="1" applyAlignment="1">
      <alignment horizontal="center" vertical="center" wrapText="1"/>
    </xf>
    <xf numFmtId="9" fontId="0" fillId="0" borderId="13" xfId="2857" applyFont="1" applyFill="1" applyBorder="1" applyAlignment="1">
      <alignment horizontal="center" vertical="center"/>
    </xf>
    <xf numFmtId="10" fontId="0" fillId="0" borderId="13" xfId="2857" applyNumberFormat="1" applyFont="1" applyFill="1" applyBorder="1" applyAlignment="1">
      <alignment horizontal="center" vertical="center" wrapText="1"/>
    </xf>
    <xf numFmtId="183" fontId="3" fillId="0" borderId="1" xfId="949" applyNumberFormat="1" applyFont="1" applyFill="1" applyBorder="1" applyAlignment="1">
      <alignment horizontal="right" vertical="center"/>
    </xf>
    <xf numFmtId="180" fontId="3" fillId="0" borderId="1" xfId="949" applyNumberFormat="1" applyFont="1" applyFill="1" applyBorder="1" applyAlignment="1">
      <alignment horizontal="center" vertical="center"/>
    </xf>
    <xf numFmtId="0" fontId="71" fillId="0" borderId="0" xfId="0" applyFont="1" applyAlignment="1">
      <alignment horizontal="center" vertical="center"/>
    </xf>
    <xf numFmtId="0" fontId="5" fillId="20" borderId="8" xfId="0" applyFont="1" applyFill="1" applyBorder="1" applyAlignment="1">
      <alignment horizontal="center" vertical="center" wrapText="1"/>
    </xf>
    <xf numFmtId="0" fontId="5" fillId="20" borderId="21" xfId="0" applyFont="1" applyFill="1" applyBorder="1" applyAlignment="1">
      <alignment horizontal="center" vertical="center" wrapText="1"/>
    </xf>
    <xf numFmtId="0" fontId="11" fillId="20" borderId="7" xfId="0" applyFont="1" applyFill="1" applyBorder="1" applyAlignment="1">
      <alignment horizontal="center" vertical="top" wrapText="1"/>
    </xf>
    <xf numFmtId="0" fontId="11" fillId="25" borderId="76" xfId="0" applyFont="1" applyFill="1" applyBorder="1" applyAlignment="1">
      <alignment horizontal="center" vertical="center" wrapText="1"/>
    </xf>
    <xf numFmtId="0" fontId="72" fillId="0" borderId="0" xfId="0" applyFont="1" applyAlignment="1">
      <alignment horizontal="center" vertical="center"/>
    </xf>
    <xf numFmtId="0" fontId="3" fillId="0" borderId="1" xfId="0" applyNumberFormat="1" applyFont="1" applyFill="1" applyBorder="1" applyAlignment="1">
      <alignment horizontal="center" vertical="center" wrapText="1"/>
    </xf>
    <xf numFmtId="18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0" fontId="4" fillId="9" borderId="64" xfId="0" applyFont="1" applyFill="1" applyBorder="1" applyAlignment="1" applyProtection="1">
      <alignment horizontal="center" vertical="center" wrapText="1"/>
      <protection locked="0"/>
    </xf>
    <xf numFmtId="0" fontId="4" fillId="8" borderId="20" xfId="0" applyFont="1" applyFill="1" applyBorder="1" applyAlignment="1" applyProtection="1">
      <alignment horizontal="center" vertical="center" wrapText="1"/>
      <protection locked="0"/>
    </xf>
    <xf numFmtId="181" fontId="4" fillId="10" borderId="85" xfId="0" applyNumberFormat="1" applyFont="1" applyFill="1" applyBorder="1" applyAlignment="1" applyProtection="1">
      <alignment horizontal="center" vertical="center" wrapText="1"/>
      <protection locked="0"/>
    </xf>
    <xf numFmtId="0" fontId="4" fillId="9" borderId="20" xfId="0" applyFont="1" applyFill="1" applyBorder="1" applyAlignment="1" applyProtection="1">
      <alignment horizontal="center" vertical="center" wrapText="1"/>
      <protection locked="0"/>
    </xf>
    <xf numFmtId="0" fontId="4" fillId="8" borderId="20" xfId="0" applyFont="1" applyFill="1" applyBorder="1" applyAlignment="1" applyProtection="1">
      <alignment horizontal="left" vertical="center" wrapText="1"/>
      <protection locked="0"/>
    </xf>
    <xf numFmtId="0" fontId="4" fillId="9" borderId="20" xfId="0" applyFont="1" applyFill="1" applyBorder="1" applyAlignment="1" applyProtection="1">
      <alignment horizontal="left" vertical="center" wrapText="1"/>
      <protection locked="0"/>
    </xf>
    <xf numFmtId="0" fontId="4" fillId="9" borderId="62" xfId="0" applyFont="1" applyFill="1" applyBorder="1" applyAlignment="1" applyProtection="1">
      <alignment horizontal="left" vertical="center" wrapText="1"/>
      <protection locked="0"/>
    </xf>
    <xf numFmtId="180" fontId="4" fillId="8" borderId="57" xfId="0" applyNumberFormat="1" applyFont="1" applyFill="1" applyBorder="1" applyAlignment="1" applyProtection="1">
      <alignment horizontal="left" vertical="center" wrapText="1"/>
      <protection locked="0"/>
    </xf>
    <xf numFmtId="181" fontId="4" fillId="10" borderId="57" xfId="0" applyNumberFormat="1" applyFont="1" applyFill="1" applyBorder="1" applyAlignment="1" applyProtection="1">
      <alignment horizontal="center" vertical="center" wrapText="1"/>
      <protection locked="0"/>
    </xf>
    <xf numFmtId="0" fontId="4" fillId="9" borderId="57" xfId="0" applyFont="1" applyFill="1" applyBorder="1" applyAlignment="1" applyProtection="1">
      <alignment horizontal="left" vertical="center" wrapText="1"/>
      <protection locked="0"/>
    </xf>
    <xf numFmtId="0" fontId="4" fillId="8" borderId="57" xfId="0" applyFont="1" applyFill="1" applyBorder="1" applyAlignment="1" applyProtection="1">
      <alignment horizontal="left" vertical="center" wrapText="1"/>
      <protection locked="0"/>
    </xf>
    <xf numFmtId="0" fontId="4" fillId="9" borderId="64" xfId="0" applyFont="1" applyFill="1" applyBorder="1" applyAlignment="1" applyProtection="1">
      <alignment horizontal="left" vertical="center" wrapText="1"/>
      <protection locked="0"/>
    </xf>
    <xf numFmtId="180" fontId="4" fillId="8" borderId="20" xfId="0" applyNumberFormat="1" applyFont="1" applyFill="1" applyBorder="1" applyAlignment="1" applyProtection="1">
      <alignment horizontal="left" vertical="center" wrapText="1"/>
      <protection locked="0"/>
    </xf>
    <xf numFmtId="180" fontId="2" fillId="9" borderId="86" xfId="0" applyNumberFormat="1" applyFont="1" applyFill="1" applyBorder="1" applyAlignment="1" applyProtection="1">
      <alignment horizontal="left" vertical="center" wrapText="1"/>
      <protection locked="0"/>
    </xf>
    <xf numFmtId="0" fontId="2" fillId="8" borderId="20" xfId="0" applyFont="1" applyFill="1" applyBorder="1" applyAlignment="1" applyProtection="1">
      <alignment horizontal="left" vertical="center" wrapText="1"/>
      <protection locked="0"/>
    </xf>
    <xf numFmtId="180" fontId="2" fillId="9" borderId="20" xfId="0" applyNumberFormat="1" applyFont="1" applyFill="1" applyBorder="1" applyAlignment="1" applyProtection="1">
      <alignment horizontal="left" vertical="center" wrapText="1"/>
      <protection locked="0"/>
    </xf>
    <xf numFmtId="0" fontId="5" fillId="25" borderId="75" xfId="0" applyFont="1" applyFill="1" applyBorder="1" applyAlignment="1">
      <alignment horizontal="center" vertical="center" wrapText="1"/>
    </xf>
    <xf numFmtId="6" fontId="70" fillId="0" borderId="1" xfId="0" applyNumberFormat="1" applyFont="1" applyFill="1" applyBorder="1" applyAlignment="1">
      <alignment horizontal="right" vertical="center" wrapText="1"/>
    </xf>
    <xf numFmtId="185" fontId="0" fillId="0" borderId="1" xfId="185" applyNumberFormat="1" applyFont="1" applyFill="1" applyBorder="1"/>
    <xf numFmtId="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82" fontId="3" fillId="0" borderId="1" xfId="0" applyNumberFormat="1" applyFont="1" applyFill="1" applyBorder="1" applyAlignment="1">
      <alignment horizontal="center" vertical="center" wrapText="1"/>
    </xf>
    <xf numFmtId="9" fontId="32" fillId="0" borderId="1" xfId="2857" applyFont="1" applyFill="1" applyBorder="1" applyAlignment="1">
      <alignment horizontal="center" vertical="center"/>
    </xf>
    <xf numFmtId="190" fontId="3" fillId="0" borderId="1" xfId="0" applyNumberFormat="1" applyFont="1" applyFill="1" applyBorder="1" applyAlignment="1">
      <alignment horizontal="right" vertical="center" wrapText="1"/>
    </xf>
    <xf numFmtId="190" fontId="3" fillId="0" borderId="1" xfId="0" applyNumberFormat="1" applyFont="1" applyFill="1" applyBorder="1" applyAlignment="1">
      <alignment horizontal="center" vertical="center" wrapText="1"/>
    </xf>
    <xf numFmtId="42" fontId="3" fillId="0" borderId="1" xfId="229" applyFont="1" applyFill="1" applyBorder="1" applyAlignment="1">
      <alignment horizontal="center" vertical="center" wrapText="1"/>
    </xf>
    <xf numFmtId="180" fontId="3" fillId="0" borderId="1" xfId="228" applyNumberFormat="1" applyFont="1" applyFill="1" applyBorder="1" applyAlignment="1">
      <alignment horizontal="center" vertical="center"/>
    </xf>
    <xf numFmtId="183" fontId="3" fillId="0" borderId="1" xfId="186" applyNumberFormat="1" applyFont="1" applyFill="1" applyBorder="1" applyAlignment="1">
      <alignment horizontal="right" vertical="center"/>
    </xf>
    <xf numFmtId="3" fontId="3" fillId="0" borderId="1" xfId="0" applyNumberFormat="1" applyFont="1" applyFill="1" applyBorder="1" applyAlignment="1">
      <alignment horizontal="center" vertical="center"/>
    </xf>
    <xf numFmtId="182" fontId="3" fillId="0" borderId="1" xfId="949"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xf>
    <xf numFmtId="180" fontId="3" fillId="0" borderId="1" xfId="0" applyNumberFormat="1" applyFont="1" applyFill="1" applyBorder="1" applyAlignment="1">
      <alignment horizontal="center" vertical="center"/>
    </xf>
    <xf numFmtId="191" fontId="3" fillId="0" borderId="1" xfId="0" applyNumberFormat="1" applyFont="1" applyFill="1" applyBorder="1" applyAlignment="1">
      <alignment horizontal="right" vertical="center" wrapText="1"/>
    </xf>
    <xf numFmtId="190" fontId="3" fillId="0" borderId="1" xfId="2856" applyNumberFormat="1" applyFont="1" applyFill="1" applyBorder="1" applyAlignment="1">
      <alignment horizontal="right" vertical="center" wrapText="1"/>
    </xf>
    <xf numFmtId="1" fontId="3" fillId="0" borderId="1" xfId="229" applyNumberFormat="1" applyFont="1" applyFill="1" applyBorder="1" applyAlignment="1">
      <alignment horizontal="center" vertical="center" wrapText="1"/>
    </xf>
    <xf numFmtId="180" fontId="3" fillId="0" borderId="1" xfId="229" applyNumberFormat="1" applyFont="1" applyFill="1" applyBorder="1" applyAlignment="1">
      <alignment horizontal="center" vertical="center" wrapText="1"/>
    </xf>
    <xf numFmtId="171" fontId="3" fillId="0" borderId="1" xfId="185" applyFont="1" applyFill="1" applyBorder="1" applyAlignment="1">
      <alignment horizontal="center" vertical="center"/>
    </xf>
    <xf numFmtId="181" fontId="3" fillId="0" borderId="1" xfId="229" applyNumberFormat="1" applyFont="1" applyFill="1" applyBorder="1" applyAlignment="1">
      <alignment horizontal="center" vertical="center" wrapText="1"/>
    </xf>
    <xf numFmtId="183" fontId="3" fillId="0" borderId="1" xfId="229" applyNumberFormat="1" applyFont="1" applyFill="1" applyBorder="1" applyAlignment="1">
      <alignment horizontal="right" vertical="center"/>
    </xf>
    <xf numFmtId="183" fontId="3" fillId="0" borderId="1" xfId="0" applyNumberFormat="1" applyFont="1" applyFill="1" applyBorder="1" applyAlignment="1">
      <alignment horizontal="right" vertical="center"/>
    </xf>
    <xf numFmtId="190" fontId="3" fillId="0" borderId="1" xfId="229" applyNumberFormat="1" applyFont="1" applyFill="1" applyBorder="1" applyAlignment="1">
      <alignment horizontal="right" vertical="center"/>
    </xf>
    <xf numFmtId="183" fontId="50" fillId="0" borderId="1" xfId="949" applyNumberFormat="1" applyFont="1" applyFill="1" applyBorder="1" applyAlignment="1">
      <alignment horizontal="right" vertical="center"/>
    </xf>
    <xf numFmtId="180" fontId="3" fillId="0" borderId="1" xfId="229" applyNumberFormat="1" applyFont="1" applyFill="1" applyBorder="1" applyAlignment="1">
      <alignment horizontal="center" vertical="center"/>
    </xf>
    <xf numFmtId="3" fontId="0" fillId="0" borderId="1" xfId="0" applyNumberFormat="1" applyFont="1" applyFill="1" applyBorder="1"/>
    <xf numFmtId="190" fontId="3" fillId="0" borderId="1" xfId="229" applyNumberFormat="1" applyFont="1" applyFill="1" applyBorder="1" applyAlignment="1">
      <alignment horizontal="center" vertical="center"/>
    </xf>
    <xf numFmtId="42" fontId="3" fillId="0" borderId="1" xfId="229" applyFont="1" applyFill="1" applyBorder="1" applyAlignment="1">
      <alignment horizontal="center"/>
    </xf>
    <xf numFmtId="4"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xf>
    <xf numFmtId="180" fontId="3" fillId="0" borderId="5" xfId="949" applyNumberFormat="1" applyFont="1" applyFill="1" applyBorder="1" applyAlignment="1">
      <alignment horizontal="center" vertical="center" wrapText="1"/>
    </xf>
    <xf numFmtId="4" fontId="3" fillId="0" borderId="5" xfId="949" applyNumberFormat="1" applyFont="1" applyFill="1" applyBorder="1" applyAlignment="1">
      <alignment horizontal="center" vertical="center" wrapText="1"/>
    </xf>
    <xf numFmtId="3" fontId="3" fillId="0" borderId="5" xfId="949" applyNumberFormat="1" applyFont="1" applyFill="1" applyBorder="1" applyAlignment="1">
      <alignment horizontal="center" vertical="center" wrapText="1"/>
    </xf>
    <xf numFmtId="182" fontId="3" fillId="0" borderId="5" xfId="949" applyNumberFormat="1" applyFont="1" applyFill="1" applyBorder="1" applyAlignment="1">
      <alignment horizontal="center" vertical="center" wrapText="1"/>
    </xf>
    <xf numFmtId="9" fontId="32" fillId="0" borderId="5" xfId="2857" applyFont="1" applyFill="1" applyBorder="1" applyAlignment="1">
      <alignment horizontal="center" vertical="center"/>
    </xf>
    <xf numFmtId="0" fontId="3" fillId="0" borderId="13" xfId="0" applyNumberFormat="1" applyFont="1" applyFill="1" applyBorder="1" applyAlignment="1">
      <alignment horizontal="center" vertical="center" wrapText="1"/>
    </xf>
    <xf numFmtId="4" fontId="3"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xf>
    <xf numFmtId="9" fontId="3" fillId="0" borderId="13" xfId="2856" applyFont="1" applyFill="1" applyBorder="1" applyAlignment="1">
      <alignment horizontal="right" vertical="center" wrapText="1"/>
    </xf>
    <xf numFmtId="9" fontId="3" fillId="0" borderId="13" xfId="2856" applyFont="1" applyFill="1" applyBorder="1" applyAlignment="1">
      <alignment horizontal="center" vertical="center" wrapText="1"/>
    </xf>
    <xf numFmtId="182" fontId="3" fillId="0" borderId="13" xfId="0" applyNumberFormat="1" applyFont="1" applyFill="1" applyBorder="1" applyAlignment="1">
      <alignment horizontal="center" vertical="center" wrapText="1"/>
    </xf>
    <xf numFmtId="9" fontId="32" fillId="0" borderId="13" xfId="2857" applyFont="1" applyFill="1" applyBorder="1" applyAlignment="1">
      <alignment horizontal="center" vertical="center"/>
    </xf>
    <xf numFmtId="180" fontId="3" fillId="22" borderId="7" xfId="949" applyNumberFormat="1" applyFont="1" applyFill="1" applyBorder="1" applyAlignment="1">
      <alignment horizontal="center" vertical="center"/>
    </xf>
    <xf numFmtId="3" fontId="3" fillId="22" borderId="7" xfId="0" applyNumberFormat="1" applyFont="1" applyFill="1" applyBorder="1" applyAlignment="1">
      <alignment horizontal="center" vertical="center" wrapText="1"/>
    </xf>
    <xf numFmtId="180" fontId="3" fillId="22" borderId="7" xfId="228" applyNumberFormat="1" applyFont="1" applyFill="1" applyBorder="1" applyAlignment="1">
      <alignment horizontal="center" vertical="center"/>
    </xf>
    <xf numFmtId="9" fontId="32" fillId="22" borderId="7" xfId="2857" applyFont="1" applyFill="1" applyBorder="1" applyAlignment="1">
      <alignment horizontal="center" vertical="center"/>
    </xf>
    <xf numFmtId="1" fontId="3" fillId="0" borderId="13" xfId="229" applyNumberFormat="1" applyFont="1" applyFill="1" applyBorder="1" applyAlignment="1">
      <alignment horizontal="center" vertical="center" wrapText="1"/>
    </xf>
    <xf numFmtId="3" fontId="3" fillId="0" borderId="5" xfId="186" applyNumberFormat="1" applyFont="1" applyFill="1" applyBorder="1" applyAlignment="1">
      <alignment horizontal="center" vertical="center" wrapText="1"/>
    </xf>
    <xf numFmtId="171" fontId="3" fillId="0" borderId="5" xfId="185" applyFont="1" applyFill="1" applyBorder="1" applyAlignment="1">
      <alignment horizontal="center" vertical="center"/>
    </xf>
    <xf numFmtId="1" fontId="3" fillId="0" borderId="5" xfId="229"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39" fontId="3" fillId="0" borderId="5" xfId="228" applyNumberFormat="1" applyFont="1" applyFill="1" applyBorder="1" applyAlignment="1">
      <alignment horizontal="center" vertical="center"/>
    </xf>
    <xf numFmtId="2" fontId="3" fillId="0" borderId="13" xfId="0" applyNumberFormat="1" applyFont="1" applyFill="1" applyBorder="1" applyAlignment="1">
      <alignment horizontal="center" vertical="center"/>
    </xf>
    <xf numFmtId="189" fontId="3" fillId="0" borderId="13" xfId="0" applyNumberFormat="1"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0" fontId="3" fillId="0" borderId="13" xfId="228" applyNumberFormat="1" applyFont="1" applyFill="1" applyBorder="1" applyAlignment="1">
      <alignment horizontal="center" vertical="center"/>
    </xf>
    <xf numFmtId="42" fontId="3" fillId="0" borderId="13" xfId="229" applyFont="1" applyFill="1" applyBorder="1" applyAlignment="1">
      <alignment horizontal="center"/>
    </xf>
    <xf numFmtId="42" fontId="3" fillId="0" borderId="60" xfId="229" applyFont="1" applyFill="1" applyBorder="1" applyAlignment="1">
      <alignment horizontal="center"/>
    </xf>
    <xf numFmtId="42" fontId="3" fillId="0" borderId="46" xfId="229" applyFont="1" applyFill="1" applyBorder="1" applyAlignment="1">
      <alignment horizontal="center"/>
    </xf>
    <xf numFmtId="42" fontId="3" fillId="22" borderId="80" xfId="2914" applyFont="1" applyFill="1" applyBorder="1" applyAlignment="1">
      <alignment horizontal="center" vertical="center"/>
    </xf>
    <xf numFmtId="42" fontId="3" fillId="22" borderId="81" xfId="2914" applyFont="1" applyFill="1" applyBorder="1" applyAlignment="1">
      <alignment horizontal="center" vertical="center"/>
    </xf>
    <xf numFmtId="42" fontId="3" fillId="22" borderId="82" xfId="2914" applyFont="1" applyFill="1" applyBorder="1" applyAlignment="1">
      <alignment horizontal="center" vertical="center"/>
    </xf>
    <xf numFmtId="183" fontId="3" fillId="22" borderId="27" xfId="2914" applyNumberFormat="1" applyFont="1" applyFill="1" applyBorder="1" applyAlignment="1">
      <alignment horizontal="center" vertical="center"/>
    </xf>
    <xf numFmtId="183" fontId="3" fillId="22" borderId="1" xfId="2914" applyNumberFormat="1" applyFont="1" applyFill="1" applyBorder="1" applyAlignment="1">
      <alignment horizontal="center" vertical="center"/>
    </xf>
    <xf numFmtId="183" fontId="3" fillId="22" borderId="28" xfId="2914" applyNumberFormat="1" applyFont="1" applyFill="1" applyBorder="1" applyAlignment="1">
      <alignment horizontal="center" vertical="center"/>
    </xf>
    <xf numFmtId="42" fontId="3" fillId="22" borderId="17" xfId="2914" applyFont="1" applyFill="1" applyBorder="1" applyAlignment="1">
      <alignment horizontal="center" vertical="center"/>
    </xf>
    <xf numFmtId="42" fontId="3" fillId="22" borderId="4" xfId="2914" applyFont="1" applyFill="1" applyBorder="1" applyAlignment="1">
      <alignment horizontal="center" vertical="center"/>
    </xf>
    <xf numFmtId="42" fontId="3" fillId="22" borderId="6" xfId="2914" applyFont="1" applyFill="1" applyBorder="1" applyAlignment="1">
      <alignment horizontal="center" vertical="center"/>
    </xf>
    <xf numFmtId="183" fontId="3" fillId="0" borderId="1" xfId="0" applyNumberFormat="1" applyFont="1" applyFill="1" applyBorder="1" applyAlignment="1">
      <alignment horizontal="center" vertical="center" wrapText="1"/>
    </xf>
    <xf numFmtId="183" fontId="3" fillId="22" borderId="8" xfId="0" applyNumberFormat="1" applyFont="1" applyFill="1" applyBorder="1" applyAlignment="1">
      <alignment horizontal="center" vertical="center" wrapText="1"/>
    </xf>
    <xf numFmtId="180" fontId="2" fillId="8" borderId="58" xfId="0" applyNumberFormat="1" applyFont="1" applyFill="1" applyBorder="1" applyAlignment="1" applyProtection="1">
      <alignment horizontal="left" vertical="center" wrapText="1"/>
      <protection locked="0"/>
    </xf>
    <xf numFmtId="174" fontId="44" fillId="0" borderId="1" xfId="0" applyNumberFormat="1" applyFont="1" applyFill="1" applyBorder="1" applyAlignment="1">
      <alignment vertical="center"/>
    </xf>
    <xf numFmtId="10" fontId="47" fillId="0" borderId="1" xfId="2823" applyNumberFormat="1" applyFont="1" applyFill="1" applyBorder="1" applyAlignment="1">
      <alignment horizontal="center" vertical="center" wrapText="1"/>
    </xf>
    <xf numFmtId="9" fontId="48" fillId="0" borderId="1" xfId="2823" applyNumberFormat="1" applyFont="1" applyFill="1" applyBorder="1" applyAlignment="1">
      <alignment horizontal="center" vertical="center" wrapText="1"/>
    </xf>
    <xf numFmtId="0" fontId="15" fillId="20" borderId="5" xfId="2823" applyFont="1" applyFill="1" applyBorder="1" applyAlignment="1">
      <alignment horizontal="center" vertical="center" textRotation="90" wrapText="1"/>
    </xf>
    <xf numFmtId="10" fontId="4" fillId="20" borderId="5" xfId="2823" applyNumberFormat="1" applyFill="1" applyBorder="1" applyAlignment="1">
      <alignment horizontal="center" vertical="center" wrapText="1"/>
    </xf>
    <xf numFmtId="0" fontId="2" fillId="20" borderId="5" xfId="2823" applyFont="1" applyFill="1" applyBorder="1" applyAlignment="1">
      <alignment horizontal="center" vertical="center" wrapText="1"/>
    </xf>
    <xf numFmtId="184" fontId="4" fillId="0" borderId="1" xfId="2882" applyNumberFormat="1" applyFont="1" applyFill="1" applyBorder="1" applyAlignment="1">
      <alignment horizontal="center" vertical="center"/>
    </xf>
    <xf numFmtId="42" fontId="4" fillId="0" borderId="1" xfId="2914" applyFont="1" applyFill="1" applyBorder="1" applyAlignment="1">
      <alignment horizontal="center" vertical="center"/>
    </xf>
    <xf numFmtId="41" fontId="4" fillId="0" borderId="1" xfId="2882" applyFont="1" applyFill="1" applyBorder="1" applyAlignment="1">
      <alignment horizontal="center" vertical="center"/>
    </xf>
    <xf numFmtId="3" fontId="4" fillId="0" borderId="1" xfId="2882" applyNumberFormat="1" applyFont="1" applyFill="1" applyBorder="1" applyAlignment="1">
      <alignment horizontal="center" vertical="center"/>
    </xf>
    <xf numFmtId="0" fontId="11" fillId="20" borderId="70" xfId="0" applyFont="1" applyFill="1" applyBorder="1" applyAlignment="1">
      <alignment horizontal="center" vertical="center" wrapText="1"/>
    </xf>
    <xf numFmtId="0" fontId="5" fillId="20" borderId="5" xfId="0" applyFont="1" applyFill="1" applyBorder="1" applyAlignment="1">
      <alignment horizontal="center" vertical="center" wrapText="1"/>
    </xf>
    <xf numFmtId="0" fontId="2" fillId="20" borderId="45" xfId="0" applyFont="1" applyFill="1" applyBorder="1" applyAlignment="1">
      <alignment horizontal="center" vertical="center" wrapText="1"/>
    </xf>
    <xf numFmtId="0" fontId="2" fillId="20" borderId="44" xfId="0" applyFont="1" applyFill="1" applyBorder="1" applyAlignment="1">
      <alignment horizontal="center" vertical="top" wrapText="1"/>
    </xf>
    <xf numFmtId="0" fontId="2" fillId="20" borderId="23" xfId="0" applyFont="1" applyFill="1" applyBorder="1" applyAlignment="1">
      <alignment horizontal="center" vertical="center" wrapText="1"/>
    </xf>
    <xf numFmtId="0" fontId="2" fillId="20" borderId="5" xfId="0" applyFont="1" applyFill="1" applyBorder="1" applyAlignment="1">
      <alignment horizontal="center" vertical="center" wrapText="1"/>
    </xf>
    <xf numFmtId="0" fontId="2" fillId="20" borderId="5" xfId="0" applyFont="1" applyFill="1" applyBorder="1" applyAlignment="1">
      <alignment horizontal="center" vertical="top" wrapText="1"/>
    </xf>
    <xf numFmtId="0" fontId="2" fillId="20" borderId="87" xfId="0" applyFont="1" applyFill="1" applyBorder="1" applyAlignment="1">
      <alignment horizontal="center" vertical="top" wrapText="1"/>
    </xf>
    <xf numFmtId="4" fontId="4" fillId="0" borderId="1" xfId="0" applyNumberFormat="1" applyFont="1" applyFill="1" applyBorder="1" applyAlignment="1">
      <alignment horizontal="center" vertical="center" wrapText="1"/>
    </xf>
    <xf numFmtId="9" fontId="4" fillId="0" borderId="1" xfId="2857"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left" vertical="center" wrapText="1" indent="1"/>
    </xf>
    <xf numFmtId="4" fontId="4" fillId="0" borderId="1" xfId="0" applyNumberFormat="1" applyFont="1" applyFill="1" applyBorder="1" applyAlignment="1">
      <alignment horizontal="left" vertical="center" wrapText="1" indent="2"/>
    </xf>
    <xf numFmtId="0" fontId="16" fillId="9" borderId="60" xfId="0" applyFont="1" applyFill="1" applyBorder="1" applyAlignment="1" applyProtection="1">
      <alignment horizontal="left" vertical="center" wrapText="1"/>
      <protection locked="0"/>
    </xf>
    <xf numFmtId="0" fontId="16" fillId="8" borderId="46" xfId="0" applyFont="1" applyFill="1" applyBorder="1" applyAlignment="1" applyProtection="1">
      <alignment horizontal="left" vertical="center" wrapText="1"/>
      <protection locked="0"/>
    </xf>
    <xf numFmtId="0" fontId="16" fillId="9" borderId="46" xfId="0" applyFont="1" applyFill="1" applyBorder="1" applyAlignment="1" applyProtection="1">
      <alignment horizontal="left" vertical="center" wrapText="1"/>
      <protection locked="0"/>
    </xf>
    <xf numFmtId="0" fontId="49" fillId="8" borderId="46" xfId="0" applyFont="1" applyFill="1" applyBorder="1" applyAlignment="1" applyProtection="1">
      <alignment horizontal="left" vertical="center" wrapText="1"/>
      <protection locked="0"/>
    </xf>
    <xf numFmtId="180" fontId="16" fillId="8" borderId="46" xfId="0" applyNumberFormat="1" applyFont="1" applyFill="1" applyBorder="1" applyAlignment="1" applyProtection="1">
      <alignment horizontal="left" vertical="center" wrapText="1"/>
      <protection locked="0"/>
    </xf>
    <xf numFmtId="0" fontId="16" fillId="9" borderId="83" xfId="0" applyFont="1" applyFill="1" applyBorder="1" applyAlignment="1" applyProtection="1">
      <alignment horizontal="left" vertical="center" wrapText="1"/>
      <protection locked="0"/>
    </xf>
    <xf numFmtId="4" fontId="4" fillId="20" borderId="1" xfId="0" applyNumberFormat="1" applyFont="1" applyFill="1" applyBorder="1" applyAlignment="1">
      <alignment horizontal="center" vertical="center" wrapText="1"/>
    </xf>
    <xf numFmtId="0" fontId="74" fillId="0" borderId="1" xfId="0" applyFont="1" applyFill="1" applyBorder="1" applyAlignment="1">
      <alignment horizontal="center"/>
    </xf>
    <xf numFmtId="180" fontId="4" fillId="20" borderId="1" xfId="0" applyNumberFormat="1" applyFont="1" applyFill="1" applyBorder="1" applyAlignment="1">
      <alignment horizontal="center" vertical="center" wrapText="1"/>
    </xf>
    <xf numFmtId="180" fontId="4" fillId="20" borderId="1" xfId="0" applyNumberFormat="1" applyFont="1" applyFill="1" applyBorder="1" applyAlignment="1">
      <alignment vertical="center" wrapText="1"/>
    </xf>
    <xf numFmtId="42" fontId="4" fillId="20" borderId="1" xfId="0" applyNumberFormat="1" applyFont="1" applyFill="1" applyBorder="1" applyAlignment="1">
      <alignment horizontal="center" vertical="center" wrapText="1"/>
    </xf>
    <xf numFmtId="0" fontId="4" fillId="20" borderId="1" xfId="0" applyFont="1" applyFill="1" applyBorder="1" applyAlignment="1">
      <alignment vertical="center" wrapText="1"/>
    </xf>
    <xf numFmtId="10" fontId="2" fillId="20" borderId="15" xfId="2823" applyNumberFormat="1" applyFont="1" applyFill="1" applyBorder="1" applyAlignment="1">
      <alignment horizontal="center" vertical="center" wrapText="1"/>
    </xf>
    <xf numFmtId="2" fontId="2" fillId="20" borderId="15" xfId="2823" applyNumberFormat="1" applyFont="1" applyFill="1" applyBorder="1" applyAlignment="1">
      <alignment horizontal="center" vertical="center" wrapText="1"/>
    </xf>
    <xf numFmtId="0" fontId="2" fillId="20" borderId="19" xfId="2823" applyFont="1" applyFill="1" applyBorder="1" applyAlignment="1">
      <alignment horizontal="center" vertical="center" wrapText="1"/>
    </xf>
    <xf numFmtId="0" fontId="10" fillId="20" borderId="53" xfId="0" applyFont="1" applyFill="1" applyBorder="1" applyAlignment="1">
      <alignment horizontal="left" vertical="center" wrapText="1"/>
    </xf>
    <xf numFmtId="0" fontId="10" fillId="20" borderId="10" xfId="0" applyFont="1" applyFill="1" applyBorder="1" applyAlignment="1">
      <alignment horizontal="left" vertical="center" wrapText="1"/>
    </xf>
    <xf numFmtId="0" fontId="25" fillId="0" borderId="39" xfId="0" applyFont="1" applyBorder="1" applyAlignment="1">
      <alignment horizontal="center"/>
    </xf>
    <xf numFmtId="0" fontId="25" fillId="0" borderId="42" xfId="0" applyFont="1" applyBorder="1" applyAlignment="1">
      <alignment horizontal="center"/>
    </xf>
    <xf numFmtId="0" fontId="25" fillId="0" borderId="52" xfId="0" applyFont="1" applyBorder="1" applyAlignment="1">
      <alignment horizontal="center"/>
    </xf>
    <xf numFmtId="0" fontId="25" fillId="0" borderId="3" xfId="0" applyFont="1" applyBorder="1" applyAlignment="1">
      <alignment horizontal="center"/>
    </xf>
    <xf numFmtId="0" fontId="25" fillId="0" borderId="0" xfId="0" applyFont="1" applyAlignment="1">
      <alignment horizontal="center"/>
    </xf>
    <xf numFmtId="0" fontId="25" fillId="0" borderId="32" xfId="0" applyFont="1" applyBorder="1" applyAlignment="1">
      <alignment horizontal="center"/>
    </xf>
    <xf numFmtId="0" fontId="25" fillId="0" borderId="38" xfId="0" applyFont="1" applyBorder="1" applyAlignment="1">
      <alignment horizontal="center"/>
    </xf>
    <xf numFmtId="0" fontId="25" fillId="0" borderId="2" xfId="0" applyFont="1" applyBorder="1" applyAlignment="1">
      <alignment horizontal="center"/>
    </xf>
    <xf numFmtId="0" fontId="25" fillId="0" borderId="51" xfId="0" applyFont="1" applyBorder="1" applyAlignment="1">
      <alignment horizontal="center"/>
    </xf>
    <xf numFmtId="0" fontId="24" fillId="20" borderId="10" xfId="0" applyFont="1" applyFill="1" applyBorder="1" applyAlignment="1">
      <alignment horizontal="center" vertical="center" wrapText="1"/>
    </xf>
    <xf numFmtId="0" fontId="24" fillId="20" borderId="54" xfId="0" applyFont="1" applyFill="1" applyBorder="1" applyAlignment="1">
      <alignment horizontal="center" vertical="center" wrapText="1"/>
    </xf>
    <xf numFmtId="0" fontId="52" fillId="20" borderId="55" xfId="0" applyFont="1" applyFill="1" applyBorder="1" applyAlignment="1">
      <alignment horizontal="center"/>
    </xf>
    <xf numFmtId="0" fontId="24" fillId="5" borderId="50" xfId="0" applyFont="1" applyFill="1" applyBorder="1" applyAlignment="1">
      <alignment vertical="center" wrapText="1"/>
    </xf>
    <xf numFmtId="0" fontId="24" fillId="5" borderId="49" xfId="0" applyFont="1" applyFill="1" applyBorder="1" applyAlignment="1">
      <alignment horizontal="left" vertical="center" wrapText="1"/>
    </xf>
    <xf numFmtId="0" fontId="24" fillId="5" borderId="50" xfId="0" applyFont="1" applyFill="1" applyBorder="1" applyAlignment="1">
      <alignment horizontal="left" vertical="center" wrapText="1"/>
    </xf>
    <xf numFmtId="0" fontId="24" fillId="5" borderId="11" xfId="0" applyFont="1" applyFill="1" applyBorder="1" applyAlignment="1">
      <alignment horizontal="left" vertical="center" wrapText="1"/>
    </xf>
    <xf numFmtId="0" fontId="10" fillId="0" borderId="49" xfId="0" applyFont="1" applyBorder="1" applyAlignment="1">
      <alignment horizontal="left" vertical="center" wrapText="1"/>
    </xf>
    <xf numFmtId="0" fontId="10" fillId="0" borderId="50" xfId="0" applyFont="1" applyBorder="1" applyAlignment="1">
      <alignment horizontal="left" vertical="center" wrapText="1"/>
    </xf>
    <xf numFmtId="0" fontId="10" fillId="0" borderId="11" xfId="0" applyFont="1" applyBorder="1" applyAlignment="1">
      <alignment horizontal="left" vertical="center" wrapText="1"/>
    </xf>
    <xf numFmtId="0" fontId="40" fillId="20" borderId="77" xfId="0" applyFont="1" applyFill="1" applyBorder="1" applyAlignment="1">
      <alignment horizontal="center" vertical="center" wrapText="1"/>
    </xf>
    <xf numFmtId="0" fontId="40" fillId="20" borderId="78" xfId="0" applyFont="1" applyFill="1" applyBorder="1" applyAlignment="1">
      <alignment horizontal="center" vertical="center" wrapText="1"/>
    </xf>
    <xf numFmtId="0" fontId="40" fillId="20" borderId="79" xfId="0" applyFont="1" applyFill="1" applyBorder="1" applyAlignment="1">
      <alignment horizontal="center" vertical="center" wrapText="1"/>
    </xf>
    <xf numFmtId="0" fontId="10" fillId="0" borderId="38" xfId="0" applyFont="1" applyBorder="1" applyAlignment="1">
      <alignment horizontal="left" vertical="center" wrapText="1"/>
    </xf>
    <xf numFmtId="0" fontId="10" fillId="0" borderId="2" xfId="0" applyFont="1" applyBorder="1" applyAlignment="1">
      <alignment horizontal="left" vertical="center" wrapText="1"/>
    </xf>
    <xf numFmtId="0" fontId="10" fillId="0" borderId="51" xfId="0" applyFont="1" applyBorder="1" applyAlignment="1">
      <alignment horizontal="left" vertical="center" wrapText="1"/>
    </xf>
    <xf numFmtId="0" fontId="11" fillId="20" borderId="82" xfId="0" applyFont="1" applyFill="1" applyBorder="1" applyAlignment="1">
      <alignment horizontal="center" vertical="center" wrapText="1"/>
    </xf>
    <xf numFmtId="0" fontId="11" fillId="20" borderId="28" xfId="0" applyFont="1" applyFill="1" applyBorder="1" applyAlignment="1">
      <alignment horizontal="center" vertical="center" wrapText="1"/>
    </xf>
    <xf numFmtId="0" fontId="11" fillId="20" borderId="24" xfId="0" applyFont="1" applyFill="1" applyBorder="1" applyAlignment="1">
      <alignment horizontal="center" vertical="center" wrapText="1"/>
    </xf>
    <xf numFmtId="0" fontId="11" fillId="20" borderId="83" xfId="0" applyFont="1" applyFill="1" applyBorder="1" applyAlignment="1">
      <alignment horizontal="center" vertical="center" wrapText="1"/>
    </xf>
    <xf numFmtId="0" fontId="11" fillId="20" borderId="46" xfId="0" applyFont="1" applyFill="1" applyBorder="1" applyAlignment="1">
      <alignment horizontal="center" vertical="center" wrapText="1"/>
    </xf>
    <xf numFmtId="0" fontId="11" fillId="20" borderId="68" xfId="0" applyFont="1" applyFill="1" applyBorder="1" applyAlignment="1">
      <alignment horizontal="center" vertical="center" wrapText="1"/>
    </xf>
    <xf numFmtId="0" fontId="11" fillId="20" borderId="81" xfId="0" applyFont="1" applyFill="1" applyBorder="1" applyAlignment="1">
      <alignment horizontal="center" vertical="center" wrapText="1"/>
    </xf>
    <xf numFmtId="0" fontId="11" fillId="20" borderId="1" xfId="0" applyFont="1" applyFill="1" applyBorder="1" applyAlignment="1">
      <alignment horizontal="center" vertical="center" wrapText="1"/>
    </xf>
    <xf numFmtId="0" fontId="11" fillId="20" borderId="5" xfId="0" applyFont="1" applyFill="1" applyBorder="1" applyAlignment="1">
      <alignment horizontal="center" vertical="center" wrapText="1"/>
    </xf>
    <xf numFmtId="0" fontId="40" fillId="25" borderId="77" xfId="0" applyFont="1" applyFill="1" applyBorder="1" applyAlignment="1">
      <alignment horizontal="center" vertical="center"/>
    </xf>
    <xf numFmtId="0" fontId="40" fillId="25" borderId="78" xfId="0" applyFont="1" applyFill="1" applyBorder="1" applyAlignment="1">
      <alignment horizontal="center" vertical="center"/>
    </xf>
    <xf numFmtId="0" fontId="11" fillId="25" borderId="72" xfId="0" applyFont="1" applyFill="1" applyBorder="1" applyAlignment="1">
      <alignment horizontal="center" vertical="center" wrapText="1"/>
    </xf>
    <xf numFmtId="0" fontId="11" fillId="25" borderId="48" xfId="0" applyFont="1" applyFill="1" applyBorder="1" applyAlignment="1">
      <alignment horizontal="center" vertical="center" wrapText="1"/>
    </xf>
    <xf numFmtId="0" fontId="10" fillId="26" borderId="72" xfId="0" applyFont="1" applyFill="1" applyBorder="1" applyAlignment="1">
      <alignment horizontal="center" vertical="center" wrapText="1"/>
    </xf>
    <xf numFmtId="0" fontId="10" fillId="26" borderId="48" xfId="0" applyFont="1" applyFill="1" applyBorder="1" applyAlignment="1">
      <alignment horizontal="center" vertical="center" wrapText="1"/>
    </xf>
    <xf numFmtId="0" fontId="10" fillId="19" borderId="72" xfId="0" applyFont="1" applyFill="1" applyBorder="1" applyAlignment="1">
      <alignment horizontal="center" vertical="center" wrapText="1"/>
    </xf>
    <xf numFmtId="0" fontId="10" fillId="19" borderId="48" xfId="0" applyFont="1" applyFill="1" applyBorder="1" applyAlignment="1">
      <alignment horizontal="center" vertical="center" wrapText="1"/>
    </xf>
    <xf numFmtId="0" fontId="40" fillId="25" borderId="79" xfId="0" applyFont="1" applyFill="1" applyBorder="1" applyAlignment="1">
      <alignment horizontal="center" vertical="center"/>
    </xf>
    <xf numFmtId="0" fontId="63" fillId="22" borderId="20" xfId="0" applyFont="1" applyFill="1" applyBorder="1" applyAlignment="1">
      <alignment horizontal="center" vertical="center"/>
    </xf>
    <xf numFmtId="0" fontId="63" fillId="22" borderId="57" xfId="0" applyFont="1" applyFill="1" applyBorder="1" applyAlignment="1">
      <alignment horizontal="center" vertical="center"/>
    </xf>
    <xf numFmtId="0" fontId="63" fillId="22" borderId="46" xfId="0" applyFont="1" applyFill="1" applyBorder="1" applyAlignment="1">
      <alignment horizontal="center" vertical="center"/>
    </xf>
    <xf numFmtId="0" fontId="63" fillId="22" borderId="20" xfId="0" applyFont="1" applyFill="1" applyBorder="1" applyAlignment="1">
      <alignment horizontal="center" vertical="center" wrapText="1"/>
    </xf>
    <xf numFmtId="0" fontId="63" fillId="22" borderId="57" xfId="0" applyFont="1" applyFill="1" applyBorder="1" applyAlignment="1">
      <alignment horizontal="center" vertical="center" wrapText="1"/>
    </xf>
    <xf numFmtId="0" fontId="63" fillId="22" borderId="46"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3" fillId="0" borderId="1" xfId="0" applyFont="1" applyFill="1" applyBorder="1" applyAlignment="1">
      <alignment horizontal="justify" vertical="top" wrapText="1"/>
    </xf>
    <xf numFmtId="0" fontId="3" fillId="0" borderId="1" xfId="0" applyFont="1" applyFill="1" applyBorder="1" applyAlignment="1">
      <alignment horizontal="center" vertical="center" wrapText="1"/>
    </xf>
    <xf numFmtId="0" fontId="40" fillId="25" borderId="31" xfId="0" applyFont="1" applyFill="1" applyBorder="1" applyAlignment="1">
      <alignment horizontal="center" vertical="center"/>
    </xf>
    <xf numFmtId="0" fontId="40" fillId="25" borderId="60" xfId="0" applyFont="1" applyFill="1" applyBorder="1" applyAlignment="1">
      <alignment horizontal="center" vertical="center"/>
    </xf>
    <xf numFmtId="0" fontId="40" fillId="25" borderId="13" xfId="0" applyFont="1" applyFill="1" applyBorder="1" applyAlignment="1">
      <alignment horizontal="center" vertical="center"/>
    </xf>
    <xf numFmtId="0" fontId="3" fillId="0" borderId="46" xfId="0" applyFont="1" applyFill="1" applyBorder="1" applyAlignment="1">
      <alignment horizontal="justify" vertical="top" wrapText="1"/>
    </xf>
    <xf numFmtId="0" fontId="40" fillId="25" borderId="61" xfId="0" applyFont="1" applyFill="1" applyBorder="1" applyAlignment="1">
      <alignment horizontal="center" vertical="center"/>
    </xf>
    <xf numFmtId="0" fontId="40" fillId="25" borderId="62" xfId="0" applyFont="1" applyFill="1" applyBorder="1" applyAlignment="1">
      <alignment horizontal="center" vertical="center"/>
    </xf>
    <xf numFmtId="0" fontId="40" fillId="25" borderId="75" xfId="0" applyFont="1" applyFill="1" applyBorder="1" applyAlignment="1">
      <alignment horizontal="center" vertical="center" wrapText="1"/>
    </xf>
    <xf numFmtId="0" fontId="40" fillId="25" borderId="3" xfId="0" applyFont="1" applyFill="1" applyBorder="1" applyAlignment="1">
      <alignment horizontal="center" vertical="center" wrapText="1"/>
    </xf>
    <xf numFmtId="0" fontId="11" fillId="20" borderId="80" xfId="0" applyFont="1" applyFill="1" applyBorder="1" applyAlignment="1">
      <alignment horizontal="center" vertical="center" wrapText="1"/>
    </xf>
    <xf numFmtId="0" fontId="11" fillId="20" borderId="27" xfId="0" applyFont="1" applyFill="1" applyBorder="1" applyAlignment="1">
      <alignment horizontal="center" vertical="center" wrapText="1"/>
    </xf>
    <xf numFmtId="0" fontId="11" fillId="20" borderId="23" xfId="0" applyFont="1" applyFill="1" applyBorder="1" applyAlignment="1">
      <alignment horizontal="center" vertical="center" wrapText="1"/>
    </xf>
    <xf numFmtId="0" fontId="10" fillId="25" borderId="72" xfId="0" applyFont="1" applyFill="1" applyBorder="1" applyAlignment="1">
      <alignment horizontal="center" vertical="center" wrapText="1"/>
    </xf>
    <xf numFmtId="0" fontId="10" fillId="25" borderId="48" xfId="0" applyFont="1" applyFill="1" applyBorder="1" applyAlignment="1">
      <alignment horizontal="center" vertical="center" wrapText="1"/>
    </xf>
    <xf numFmtId="0" fontId="20" fillId="0" borderId="39" xfId="0" applyFont="1" applyBorder="1" applyAlignment="1">
      <alignment horizontal="center"/>
    </xf>
    <xf numFmtId="0" fontId="20" fillId="0" borderId="42" xfId="0" applyFont="1" applyBorder="1" applyAlignment="1">
      <alignment horizontal="center"/>
    </xf>
    <xf numFmtId="0" fontId="20" fillId="0" borderId="52" xfId="0" applyFont="1" applyBorder="1" applyAlignment="1">
      <alignment horizontal="center"/>
    </xf>
    <xf numFmtId="0" fontId="20" fillId="0" borderId="3" xfId="0" applyFont="1" applyBorder="1" applyAlignment="1">
      <alignment horizontal="center"/>
    </xf>
    <xf numFmtId="0" fontId="20" fillId="0" borderId="0" xfId="0" applyFont="1" applyAlignment="1">
      <alignment horizontal="center"/>
    </xf>
    <xf numFmtId="0" fontId="20" fillId="0" borderId="32" xfId="0" applyFont="1" applyBorder="1" applyAlignment="1">
      <alignment horizontal="center"/>
    </xf>
    <xf numFmtId="0" fontId="20" fillId="0" borderId="38" xfId="0" applyFont="1" applyBorder="1" applyAlignment="1">
      <alignment horizontal="center"/>
    </xf>
    <xf numFmtId="0" fontId="20" fillId="0" borderId="2" xfId="0" applyFont="1" applyBorder="1" applyAlignment="1">
      <alignment horizontal="center"/>
    </xf>
    <xf numFmtId="0" fontId="20" fillId="0" borderId="51" xfId="0" applyFont="1" applyBorder="1" applyAlignment="1">
      <alignment horizontal="center"/>
    </xf>
    <xf numFmtId="0" fontId="2" fillId="20" borderId="49" xfId="0" applyFont="1" applyFill="1" applyBorder="1" applyAlignment="1">
      <alignment horizontal="center" vertical="center" wrapText="1"/>
    </xf>
    <xf numFmtId="0" fontId="2" fillId="20" borderId="50" xfId="0" applyFont="1" applyFill="1" applyBorder="1" applyAlignment="1">
      <alignment horizontal="center" vertical="center" wrapText="1"/>
    </xf>
    <xf numFmtId="0" fontId="2" fillId="20" borderId="11" xfId="0" applyFont="1" applyFill="1" applyBorder="1" applyAlignment="1">
      <alignment horizontal="center" vertical="center" wrapText="1"/>
    </xf>
    <xf numFmtId="0" fontId="40" fillId="20" borderId="75" xfId="0" applyFont="1" applyFill="1" applyBorder="1" applyAlignment="1">
      <alignment horizontal="center" vertical="center" wrapText="1"/>
    </xf>
    <xf numFmtId="0" fontId="40" fillId="20" borderId="84" xfId="0" applyFont="1" applyFill="1" applyBorder="1" applyAlignment="1">
      <alignment horizontal="center" vertical="center" wrapText="1"/>
    </xf>
    <xf numFmtId="0" fontId="40" fillId="20" borderId="73" xfId="0" applyFont="1" applyFill="1" applyBorder="1" applyAlignment="1">
      <alignment horizontal="center" vertical="center" wrapText="1"/>
    </xf>
    <xf numFmtId="0" fontId="40" fillId="20" borderId="38" xfId="0" applyFont="1" applyFill="1" applyBorder="1" applyAlignment="1">
      <alignment horizontal="center" vertical="center" wrapText="1"/>
    </xf>
    <xf numFmtId="0" fontId="40" fillId="20" borderId="2" xfId="0" applyFont="1" applyFill="1" applyBorder="1" applyAlignment="1">
      <alignment horizontal="center" vertical="center" wrapText="1"/>
    </xf>
    <xf numFmtId="0" fontId="40" fillId="20" borderId="51" xfId="0" applyFont="1" applyFill="1" applyBorder="1" applyAlignment="1">
      <alignment horizontal="center" vertical="center" wrapText="1"/>
    </xf>
    <xf numFmtId="0" fontId="2" fillId="20" borderId="10" xfId="0" applyFont="1" applyFill="1" applyBorder="1" applyAlignment="1">
      <alignment horizontal="center" vertical="center" wrapText="1"/>
    </xf>
    <xf numFmtId="0" fontId="2" fillId="20" borderId="54" xfId="0" applyFont="1" applyFill="1" applyBorder="1" applyAlignment="1">
      <alignment horizontal="center" vertical="center" wrapText="1"/>
    </xf>
    <xf numFmtId="0" fontId="4" fillId="20" borderId="57" xfId="0" applyFont="1" applyFill="1" applyBorder="1" applyAlignment="1">
      <alignment horizontal="center" vertical="center" wrapText="1"/>
    </xf>
    <xf numFmtId="0" fontId="4" fillId="20" borderId="58" xfId="0" applyFont="1" applyFill="1" applyBorder="1" applyAlignment="1">
      <alignment horizontal="center" vertical="center" wrapText="1"/>
    </xf>
    <xf numFmtId="0" fontId="4" fillId="20" borderId="59" xfId="0" applyFont="1" applyFill="1" applyBorder="1" applyAlignment="1">
      <alignment horizontal="center" vertical="center" wrapText="1"/>
    </xf>
    <xf numFmtId="0" fontId="2" fillId="0" borderId="49" xfId="0" applyFont="1" applyBorder="1" applyAlignment="1">
      <alignment horizontal="left" vertical="center"/>
    </xf>
    <xf numFmtId="0" fontId="2" fillId="0" borderId="50" xfId="0" applyFont="1" applyBorder="1" applyAlignment="1">
      <alignment horizontal="left" vertical="center"/>
    </xf>
    <xf numFmtId="0" fontId="40" fillId="20" borderId="84" xfId="0" applyFont="1" applyFill="1" applyBorder="1" applyAlignment="1">
      <alignment horizontal="center" vertical="center"/>
    </xf>
    <xf numFmtId="0" fontId="40" fillId="20" borderId="78" xfId="0" applyFont="1" applyFill="1" applyBorder="1" applyAlignment="1">
      <alignment horizontal="center" vertical="center"/>
    </xf>
    <xf numFmtId="0" fontId="2" fillId="0" borderId="11" xfId="0" applyFont="1" applyBorder="1" applyAlignment="1">
      <alignment horizontal="left" vertical="center"/>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11" xfId="0" applyFont="1" applyBorder="1" applyAlignment="1">
      <alignment horizontal="left" vertical="center" wrapText="1"/>
    </xf>
    <xf numFmtId="0" fontId="4" fillId="0" borderId="20" xfId="0" applyFont="1" applyBorder="1" applyAlignment="1">
      <alignment horizontal="center" vertical="center" wrapText="1"/>
    </xf>
    <xf numFmtId="0" fontId="4" fillId="0" borderId="1"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7" xfId="0" applyFont="1" applyBorder="1" applyAlignment="1">
      <alignment horizontal="center" vertical="center" wrapText="1"/>
    </xf>
    <xf numFmtId="0" fontId="4" fillId="0" borderId="22"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2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2" xfId="0" applyFont="1" applyBorder="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2" fillId="20" borderId="1" xfId="0" applyFont="1" applyFill="1" applyBorder="1" applyAlignment="1" applyProtection="1">
      <alignment horizontal="center" vertical="center" wrapText="1"/>
      <protection locked="0"/>
    </xf>
    <xf numFmtId="0" fontId="2" fillId="20" borderId="13" xfId="0" applyFont="1" applyFill="1" applyBorder="1" applyAlignment="1" applyProtection="1">
      <alignment horizontal="center" vertical="center" wrapText="1"/>
      <protection locked="0"/>
    </xf>
    <xf numFmtId="0" fontId="2" fillId="0" borderId="80" xfId="0" applyFont="1" applyBorder="1" applyAlignment="1">
      <alignment horizontal="center" vertical="center" wrapText="1"/>
    </xf>
    <xf numFmtId="0" fontId="4" fillId="0" borderId="82" xfId="0" applyFont="1" applyBorder="1" applyAlignment="1">
      <alignment horizontal="center" vertical="center" wrapText="1"/>
    </xf>
    <xf numFmtId="0" fontId="4" fillId="0" borderId="81" xfId="0" applyFont="1" applyBorder="1" applyAlignment="1">
      <alignment horizontal="justify" vertical="center" wrapText="1"/>
    </xf>
    <xf numFmtId="10" fontId="73" fillId="20" borderId="13" xfId="2856" applyNumberFormat="1" applyFont="1" applyFill="1" applyBorder="1" applyAlignment="1">
      <alignment horizontal="center" vertical="center"/>
    </xf>
    <xf numFmtId="10" fontId="73" fillId="20" borderId="1" xfId="2856" applyNumberFormat="1" applyFont="1" applyFill="1" applyBorder="1" applyAlignment="1">
      <alignment horizontal="center" vertical="center"/>
    </xf>
    <xf numFmtId="0" fontId="35" fillId="5" borderId="62" xfId="0" applyFont="1" applyFill="1" applyBorder="1" applyAlignment="1">
      <alignment horizontal="center" wrapText="1"/>
    </xf>
    <xf numFmtId="2" fontId="44" fillId="0" borderId="1" xfId="2823" applyNumberFormat="1" applyFont="1" applyFill="1" applyBorder="1" applyAlignment="1">
      <alignment horizontal="center" vertical="center" wrapText="1"/>
    </xf>
    <xf numFmtId="10" fontId="44" fillId="0" borderId="5" xfId="0" applyNumberFormat="1" applyFont="1" applyFill="1" applyBorder="1" applyAlignment="1" applyProtection="1">
      <alignment horizontal="center" vertical="center" wrapText="1"/>
      <protection locked="0"/>
    </xf>
    <xf numFmtId="10" fontId="44" fillId="0" borderId="44" xfId="0" applyNumberFormat="1" applyFont="1" applyFill="1" applyBorder="1" applyAlignment="1" applyProtection="1">
      <alignment horizontal="center" vertical="center" wrapText="1"/>
      <protection locked="0"/>
    </xf>
    <xf numFmtId="10" fontId="44" fillId="0" borderId="13" xfId="0" applyNumberFormat="1" applyFont="1" applyFill="1" applyBorder="1" applyAlignment="1" applyProtection="1">
      <alignment horizontal="center" vertical="center" wrapText="1"/>
      <protection locked="0"/>
    </xf>
    <xf numFmtId="0" fontId="4" fillId="0" borderId="1" xfId="0" applyFont="1" applyFill="1" applyBorder="1" applyAlignment="1">
      <alignment vertical="top" wrapText="1"/>
    </xf>
    <xf numFmtId="0" fontId="45" fillId="0" borderId="1" xfId="0" applyFont="1" applyBorder="1" applyAlignment="1" applyProtection="1">
      <alignment horizontal="center" vertical="center" wrapText="1"/>
      <protection locked="0"/>
    </xf>
    <xf numFmtId="0" fontId="44" fillId="0" borderId="5" xfId="2823" applyFont="1" applyFill="1" applyBorder="1" applyAlignment="1">
      <alignment horizontal="center" vertical="top" wrapText="1"/>
    </xf>
    <xf numFmtId="0" fontId="44" fillId="0" borderId="44" xfId="2823" applyFont="1" applyFill="1" applyBorder="1" applyAlignment="1">
      <alignment horizontal="center" vertical="top" wrapText="1"/>
    </xf>
    <xf numFmtId="0" fontId="46" fillId="0" borderId="1" xfId="2823" applyFont="1" applyFill="1" applyBorder="1" applyAlignment="1">
      <alignment horizontal="left" vertical="top" wrapText="1"/>
    </xf>
    <xf numFmtId="0" fontId="44" fillId="0" borderId="13" xfId="2823" applyFont="1" applyFill="1" applyBorder="1" applyAlignment="1">
      <alignment horizontal="center" vertical="top" wrapText="1"/>
    </xf>
    <xf numFmtId="0" fontId="2" fillId="20" borderId="63" xfId="2823" applyFont="1" applyFill="1" applyBorder="1" applyAlignment="1">
      <alignment horizontal="center" vertical="center" wrapText="1"/>
    </xf>
    <xf numFmtId="0" fontId="2" fillId="20" borderId="55" xfId="2823" applyFont="1" applyFill="1" applyBorder="1" applyAlignment="1">
      <alignment horizontal="center" vertical="center" wrapText="1"/>
    </xf>
    <xf numFmtId="0" fontId="2" fillId="20" borderId="2" xfId="2823" applyFont="1" applyFill="1" applyBorder="1" applyAlignment="1">
      <alignment horizontal="center" vertical="center" wrapText="1"/>
    </xf>
    <xf numFmtId="0" fontId="2" fillId="20" borderId="37" xfId="2823" applyFont="1" applyFill="1" applyBorder="1" applyAlignment="1">
      <alignment horizontal="center" vertical="center" wrapText="1"/>
    </xf>
    <xf numFmtId="0" fontId="44" fillId="0" borderId="5" xfId="2823" applyFont="1" applyFill="1" applyBorder="1" applyAlignment="1">
      <alignment horizontal="center" vertical="center" wrapText="1"/>
    </xf>
    <xf numFmtId="0" fontId="44" fillId="0" borderId="44" xfId="2823" applyFont="1" applyFill="1" applyBorder="1" applyAlignment="1">
      <alignment horizontal="center" vertical="center" wrapText="1"/>
    </xf>
    <xf numFmtId="0" fontId="44" fillId="0" borderId="13" xfId="2823" applyFont="1" applyFill="1" applyBorder="1" applyAlignment="1">
      <alignment horizontal="center" vertical="center" wrapText="1"/>
    </xf>
    <xf numFmtId="0" fontId="11" fillId="5" borderId="63" xfId="0" applyFont="1" applyFill="1" applyBorder="1" applyAlignment="1">
      <alignment horizontal="left" vertical="center" wrapText="1"/>
    </xf>
    <xf numFmtId="0" fontId="11" fillId="5" borderId="55" xfId="0" applyFont="1" applyFill="1" applyBorder="1" applyAlignment="1">
      <alignment horizontal="left" vertical="center" wrapText="1"/>
    </xf>
    <xf numFmtId="0" fontId="11" fillId="5" borderId="47" xfId="0" applyFont="1" applyFill="1" applyBorder="1" applyAlignment="1">
      <alignment horizontal="left" vertical="center" wrapText="1"/>
    </xf>
    <xf numFmtId="0" fontId="10" fillId="0" borderId="49"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11" xfId="0" applyFont="1" applyBorder="1" applyAlignment="1">
      <alignment horizontal="center" vertical="center" wrapText="1"/>
    </xf>
    <xf numFmtId="0" fontId="2" fillId="20" borderId="81" xfId="2823" applyFont="1" applyFill="1" applyBorder="1" applyAlignment="1">
      <alignment horizontal="center" vertical="center" wrapText="1"/>
    </xf>
    <xf numFmtId="0" fontId="2" fillId="20" borderId="82" xfId="2823" applyFont="1" applyFill="1" applyBorder="1" applyAlignment="1">
      <alignment horizontal="center" vertical="center" wrapText="1"/>
    </xf>
    <xf numFmtId="0" fontId="2" fillId="20" borderId="6" xfId="2823" applyFont="1" applyFill="1" applyBorder="1" applyAlignment="1">
      <alignment horizontal="center" vertical="center" wrapText="1"/>
    </xf>
    <xf numFmtId="0" fontId="0" fillId="0" borderId="39" xfId="0" applyBorder="1" applyAlignment="1">
      <alignment horizontal="center"/>
    </xf>
    <xf numFmtId="0" fontId="0" fillId="0" borderId="42"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38" xfId="0" applyBorder="1" applyAlignment="1">
      <alignment horizontal="center"/>
    </xf>
    <xf numFmtId="0" fontId="0" fillId="0" borderId="2" xfId="0" applyBorder="1" applyAlignment="1">
      <alignment horizontal="center"/>
    </xf>
    <xf numFmtId="0" fontId="11" fillId="20" borderId="25" xfId="0" applyFont="1" applyFill="1" applyBorder="1" applyAlignment="1">
      <alignment horizontal="center" vertical="center" wrapText="1"/>
    </xf>
    <xf numFmtId="0" fontId="11" fillId="20" borderId="22" xfId="0" applyFont="1" applyFill="1" applyBorder="1" applyAlignment="1">
      <alignment horizontal="center" vertical="center" wrapText="1"/>
    </xf>
    <xf numFmtId="0" fontId="11" fillId="20" borderId="26" xfId="0" applyFont="1" applyFill="1" applyBorder="1" applyAlignment="1">
      <alignment horizontal="center" vertical="center" wrapText="1"/>
    </xf>
    <xf numFmtId="0" fontId="5" fillId="20" borderId="27" xfId="0" applyFont="1" applyFill="1" applyBorder="1" applyAlignment="1">
      <alignment horizontal="center" vertical="center" wrapText="1"/>
    </xf>
    <xf numFmtId="0" fontId="5" fillId="20" borderId="1" xfId="0" applyFont="1" applyFill="1" applyBorder="1" applyAlignment="1">
      <alignment horizontal="center" vertical="center" wrapText="1"/>
    </xf>
    <xf numFmtId="0" fontId="5" fillId="20" borderId="28" xfId="0" applyFont="1" applyFill="1" applyBorder="1" applyAlignment="1">
      <alignment horizontal="center" vertical="center" wrapText="1"/>
    </xf>
    <xf numFmtId="0" fontId="2" fillId="20" borderId="70" xfId="2823" applyFont="1" applyFill="1" applyBorder="1" applyAlignment="1">
      <alignment horizontal="center" vertical="center" wrapText="1"/>
    </xf>
    <xf numFmtId="0" fontId="2" fillId="20" borderId="15" xfId="2823" applyFont="1" applyFill="1" applyBorder="1" applyAlignment="1">
      <alignment horizontal="center" vertical="center" wrapText="1"/>
    </xf>
    <xf numFmtId="0" fontId="15" fillId="20" borderId="64" xfId="2823" applyFont="1" applyFill="1" applyBorder="1" applyAlignment="1">
      <alignment horizontal="center" vertical="center" wrapText="1"/>
    </xf>
    <xf numFmtId="0" fontId="15" fillId="20" borderId="83" xfId="2823" applyFont="1" applyFill="1" applyBorder="1" applyAlignment="1">
      <alignment horizontal="center" vertical="center" wrapText="1"/>
    </xf>
    <xf numFmtId="0" fontId="2" fillId="25" borderId="81" xfId="2823" applyFont="1" applyFill="1" applyBorder="1" applyAlignment="1">
      <alignment horizontal="center" vertical="center" wrapText="1"/>
    </xf>
    <xf numFmtId="0" fontId="11" fillId="20" borderId="63" xfId="0" applyFont="1" applyFill="1" applyBorder="1" applyAlignment="1">
      <alignment horizontal="left" vertical="center" wrapText="1"/>
    </xf>
    <xf numFmtId="0" fontId="11" fillId="20" borderId="55" xfId="0" applyFont="1" applyFill="1" applyBorder="1" applyAlignment="1">
      <alignment horizontal="left" vertical="center" wrapText="1"/>
    </xf>
    <xf numFmtId="0" fontId="11" fillId="20" borderId="65" xfId="0" applyFont="1" applyFill="1" applyBorder="1" applyAlignment="1">
      <alignment horizontal="left" vertical="center" wrapText="1"/>
    </xf>
    <xf numFmtId="0" fontId="11" fillId="5" borderId="39" xfId="0" applyFont="1" applyFill="1" applyBorder="1" applyAlignment="1">
      <alignment horizontal="left" vertical="center" wrapText="1"/>
    </xf>
    <xf numFmtId="0" fontId="11" fillId="5" borderId="42" xfId="0" applyFont="1" applyFill="1" applyBorder="1" applyAlignment="1">
      <alignment horizontal="left" vertical="center" wrapText="1"/>
    </xf>
    <xf numFmtId="0" fontId="11" fillId="5" borderId="52" xfId="0" applyFont="1" applyFill="1" applyBorder="1" applyAlignment="1">
      <alignment horizontal="left" vertical="center" wrapText="1"/>
    </xf>
    <xf numFmtId="0" fontId="11" fillId="5" borderId="49" xfId="0" applyFont="1" applyFill="1" applyBorder="1" applyAlignment="1">
      <alignment horizontal="left" vertical="center" wrapText="1"/>
    </xf>
    <xf numFmtId="0" fontId="11" fillId="5" borderId="50"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1" fillId="20" borderId="53" xfId="0" applyFont="1" applyFill="1" applyBorder="1" applyAlignment="1">
      <alignment horizontal="left" vertical="center" wrapText="1"/>
    </xf>
    <xf numFmtId="0" fontId="11" fillId="20" borderId="10" xfId="0" applyFont="1" applyFill="1" applyBorder="1" applyAlignment="1">
      <alignment horizontal="left" vertical="center" wrapText="1"/>
    </xf>
    <xf numFmtId="0" fontId="11" fillId="20" borderId="54" xfId="0" applyFont="1" applyFill="1" applyBorder="1" applyAlignment="1">
      <alignment horizontal="left" vertical="center" wrapText="1"/>
    </xf>
    <xf numFmtId="0" fontId="2" fillId="20" borderId="75" xfId="2823" applyFont="1" applyFill="1" applyBorder="1" applyAlignment="1">
      <alignment horizontal="center" vertical="center" wrapText="1"/>
    </xf>
    <xf numFmtId="0" fontId="2" fillId="20" borderId="3" xfId="2823" applyFont="1" applyFill="1" applyBorder="1" applyAlignment="1">
      <alignment horizontal="center" vertical="center" wrapText="1"/>
    </xf>
    <xf numFmtId="0" fontId="2" fillId="20" borderId="4" xfId="2823" applyFont="1" applyFill="1" applyBorder="1" applyAlignment="1">
      <alignment horizontal="center" vertical="center" wrapText="1"/>
    </xf>
    <xf numFmtId="174" fontId="44" fillId="0" borderId="70" xfId="2860" applyNumberFormat="1" applyFont="1" applyFill="1" applyBorder="1" applyAlignment="1" applyProtection="1">
      <alignment horizontal="center" vertical="center" wrapText="1"/>
      <protection locked="0"/>
    </xf>
    <xf numFmtId="174" fontId="44" fillId="0" borderId="44" xfId="2860" applyNumberFormat="1" applyFont="1" applyFill="1" applyBorder="1" applyAlignment="1" applyProtection="1">
      <alignment horizontal="center" vertical="center" wrapText="1"/>
      <protection locked="0"/>
    </xf>
    <xf numFmtId="174" fontId="44" fillId="0" borderId="5" xfId="2860" applyNumberFormat="1" applyFont="1" applyFill="1" applyBorder="1" applyAlignment="1" applyProtection="1">
      <alignment horizontal="center" vertical="center" wrapText="1"/>
      <protection locked="0"/>
    </xf>
    <xf numFmtId="174" fontId="44" fillId="0" borderId="13" xfId="2860" applyNumberFormat="1" applyFont="1" applyFill="1" applyBorder="1" applyAlignment="1" applyProtection="1">
      <alignment horizontal="center" vertical="center" wrapText="1"/>
      <protection locked="0"/>
    </xf>
    <xf numFmtId="0" fontId="44" fillId="0" borderId="1" xfId="2823" applyFont="1" applyFill="1" applyBorder="1" applyAlignment="1">
      <alignment horizontal="center" vertical="center" wrapText="1"/>
    </xf>
    <xf numFmtId="0" fontId="44" fillId="0" borderId="1" xfId="2823" applyFont="1" applyFill="1" applyBorder="1" applyAlignment="1">
      <alignment horizontal="left" vertical="top" wrapText="1"/>
    </xf>
    <xf numFmtId="0" fontId="65" fillId="0" borderId="1" xfId="2823" applyFont="1" applyFill="1" applyBorder="1" applyAlignment="1">
      <alignment horizontal="left" vertical="top" wrapText="1"/>
    </xf>
    <xf numFmtId="0" fontId="44" fillId="0" borderId="70" xfId="2823" applyFont="1" applyFill="1" applyBorder="1" applyAlignment="1">
      <alignment horizontal="center" vertical="top" wrapText="1"/>
    </xf>
    <xf numFmtId="0" fontId="15" fillId="20" borderId="13" xfId="0" applyFont="1" applyFill="1" applyBorder="1" applyAlignment="1">
      <alignment horizontal="center" vertical="center" wrapText="1"/>
    </xf>
    <xf numFmtId="0" fontId="15" fillId="20" borderId="1" xfId="0" applyFont="1" applyFill="1" applyBorder="1" applyAlignment="1">
      <alignment horizontal="center" vertical="center" wrapText="1"/>
    </xf>
    <xf numFmtId="0" fontId="4" fillId="0" borderId="1" xfId="0" applyFont="1" applyFill="1" applyBorder="1" applyAlignment="1">
      <alignment vertical="center" wrapText="1"/>
    </xf>
    <xf numFmtId="41" fontId="4" fillId="0" borderId="1" xfId="2882" applyFont="1" applyFill="1" applyBorder="1" applyAlignment="1">
      <alignment vertical="center" wrapText="1"/>
    </xf>
    <xf numFmtId="0" fontId="75" fillId="0" borderId="1" xfId="0" applyFont="1" applyFill="1" applyBorder="1" applyAlignment="1">
      <alignment vertical="center" wrapText="1"/>
    </xf>
    <xf numFmtId="41" fontId="4" fillId="0" borderId="1" xfId="2882" applyFont="1" applyFill="1" applyBorder="1" applyAlignment="1">
      <alignment horizontal="center" vertical="center" wrapText="1"/>
    </xf>
    <xf numFmtId="0" fontId="4" fillId="0" borderId="1" xfId="0" applyFont="1" applyFill="1" applyBorder="1" applyAlignment="1">
      <alignment horizontal="center" vertical="center" wrapText="1"/>
    </xf>
    <xf numFmtId="0" fontId="17" fillId="0" borderId="27"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8" xfId="0" applyFont="1" applyBorder="1" applyAlignment="1">
      <alignment vertical="center" wrapText="1"/>
    </xf>
    <xf numFmtId="0" fontId="17" fillId="0" borderId="6" xfId="0" applyFont="1" applyBorder="1" applyAlignment="1">
      <alignment vertical="center" wrapText="1"/>
    </xf>
    <xf numFmtId="4"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17" fillId="0" borderId="28" xfId="0" applyFont="1" applyBorder="1" applyAlignment="1">
      <alignment vertical="top" wrapText="1"/>
    </xf>
    <xf numFmtId="181" fontId="4" fillId="0" borderId="1" xfId="0" applyNumberFormat="1" applyFont="1" applyFill="1" applyBorder="1" applyAlignment="1">
      <alignment horizontal="center" vertical="center" wrapText="1"/>
    </xf>
    <xf numFmtId="0" fontId="17" fillId="5" borderId="1" xfId="0" applyFont="1" applyFill="1" applyBorder="1" applyAlignment="1">
      <alignment horizontal="center" vertical="center" wrapText="1"/>
    </xf>
    <xf numFmtId="3" fontId="75" fillId="0" borderId="1" xfId="0" applyNumberFormat="1" applyFont="1" applyFill="1" applyBorder="1" applyAlignment="1">
      <alignment vertical="center"/>
    </xf>
    <xf numFmtId="0" fontId="75" fillId="0" borderId="1" xfId="0" applyFont="1" applyFill="1" applyBorder="1" applyAlignment="1">
      <alignment vertical="center"/>
    </xf>
    <xf numFmtId="0" fontId="17" fillId="21" borderId="27" xfId="0" applyFont="1" applyFill="1" applyBorder="1" applyAlignment="1">
      <alignment horizontal="center" vertical="center" wrapText="1"/>
    </xf>
    <xf numFmtId="0" fontId="2" fillId="20" borderId="64" xfId="0" applyFont="1" applyFill="1" applyBorder="1" applyAlignment="1">
      <alignment horizontal="center" vertical="center" wrapText="1"/>
    </xf>
    <xf numFmtId="0" fontId="2" fillId="20" borderId="83" xfId="0" applyFont="1" applyFill="1" applyBorder="1" applyAlignment="1">
      <alignment horizontal="center" vertical="center" wrapText="1"/>
    </xf>
    <xf numFmtId="0" fontId="2" fillId="20" borderId="82" xfId="0" applyFont="1" applyFill="1" applyBorder="1" applyAlignment="1">
      <alignment horizontal="center" vertical="center" wrapText="1"/>
    </xf>
    <xf numFmtId="0" fontId="2" fillId="20" borderId="24" xfId="0" applyFont="1" applyFill="1" applyBorder="1" applyAlignment="1">
      <alignment horizontal="center" vertical="center" wrapText="1"/>
    </xf>
    <xf numFmtId="0" fontId="17" fillId="21" borderId="80" xfId="0" applyFont="1" applyFill="1" applyBorder="1" applyAlignment="1">
      <alignment horizontal="center" vertical="center" wrapText="1"/>
    </xf>
    <xf numFmtId="0" fontId="17" fillId="21" borderId="81" xfId="0" applyFont="1" applyFill="1" applyBorder="1" applyAlignment="1">
      <alignment horizontal="center" vertical="center" wrapText="1"/>
    </xf>
    <xf numFmtId="0" fontId="17" fillId="21" borderId="1" xfId="0" applyFont="1" applyFill="1" applyBorder="1" applyAlignment="1">
      <alignment horizontal="center" vertical="center" wrapText="1"/>
    </xf>
    <xf numFmtId="0" fontId="17" fillId="0" borderId="82" xfId="0" applyFont="1" applyBorder="1" applyAlignment="1">
      <alignment vertical="center" wrapText="1"/>
    </xf>
    <xf numFmtId="0" fontId="10" fillId="20" borderId="77" xfId="0" applyFont="1" applyFill="1" applyBorder="1" applyAlignment="1">
      <alignment horizontal="left" vertical="center" wrapText="1"/>
    </xf>
    <xf numFmtId="0" fontId="10" fillId="20" borderId="78" xfId="0" applyFont="1" applyFill="1" applyBorder="1" applyAlignment="1">
      <alignment horizontal="left" vertical="center" wrapText="1"/>
    </xf>
    <xf numFmtId="0" fontId="10" fillId="20" borderId="79" xfId="0" applyFont="1" applyFill="1" applyBorder="1" applyAlignment="1">
      <alignment horizontal="left" vertical="center" wrapText="1"/>
    </xf>
    <xf numFmtId="0" fontId="10" fillId="5" borderId="21"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26" fillId="20" borderId="38" xfId="2831" applyFont="1" applyFill="1" applyBorder="1" applyAlignment="1">
      <alignment horizontal="left" vertical="center" wrapText="1"/>
    </xf>
    <xf numFmtId="0" fontId="26" fillId="20" borderId="2" xfId="2831" applyFont="1" applyFill="1" applyBorder="1" applyAlignment="1">
      <alignment horizontal="left" vertical="center" wrapText="1"/>
    </xf>
    <xf numFmtId="0" fontId="26" fillId="20" borderId="51" xfId="2831" applyFont="1" applyFill="1" applyBorder="1" applyAlignment="1">
      <alignment horizontal="left" vertical="center" wrapText="1"/>
    </xf>
    <xf numFmtId="0" fontId="11" fillId="5" borderId="21"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9" xfId="0" applyFont="1" applyFill="1" applyBorder="1" applyAlignment="1">
      <alignment horizontal="left" vertical="center" wrapText="1"/>
    </xf>
    <xf numFmtId="0" fontId="26" fillId="0" borderId="77" xfId="2831" applyFont="1" applyBorder="1" applyAlignment="1">
      <alignment horizontal="center" vertical="center" wrapText="1"/>
    </xf>
    <xf numFmtId="0" fontId="26" fillId="0" borderId="78" xfId="2831" applyFont="1" applyBorder="1" applyAlignment="1">
      <alignment horizontal="center" vertical="center" wrapText="1"/>
    </xf>
    <xf numFmtId="0" fontId="26" fillId="0" borderId="79" xfId="2831" applyFont="1" applyBorder="1" applyAlignment="1">
      <alignment horizontal="center" vertical="center" wrapText="1"/>
    </xf>
    <xf numFmtId="0" fontId="2" fillId="20" borderId="77" xfId="0" applyFont="1" applyFill="1" applyBorder="1" applyAlignment="1">
      <alignment horizontal="center" vertical="center" wrapText="1"/>
    </xf>
    <xf numFmtId="0" fontId="2" fillId="20" borderId="78" xfId="0" applyFont="1" applyFill="1" applyBorder="1" applyAlignment="1">
      <alignment horizontal="center" vertical="center" wrapText="1"/>
    </xf>
    <xf numFmtId="0" fontId="2" fillId="20" borderId="79" xfId="0" applyFont="1" applyFill="1" applyBorder="1" applyAlignment="1">
      <alignment horizontal="center" vertical="center" wrapText="1"/>
    </xf>
    <xf numFmtId="0" fontId="2" fillId="25" borderId="77" xfId="0" applyFont="1" applyFill="1" applyBorder="1" applyAlignment="1">
      <alignment horizontal="center" vertical="center" wrapText="1"/>
    </xf>
    <xf numFmtId="0" fontId="2" fillId="25" borderId="78" xfId="0" applyFont="1" applyFill="1" applyBorder="1" applyAlignment="1">
      <alignment horizontal="center" vertical="center" wrapText="1"/>
    </xf>
    <xf numFmtId="0" fontId="2" fillId="25" borderId="79" xfId="0" applyFont="1" applyFill="1" applyBorder="1" applyAlignment="1">
      <alignment horizontal="center" vertical="center" wrapText="1"/>
    </xf>
    <xf numFmtId="0" fontId="2" fillId="20" borderId="80" xfId="0" applyFont="1" applyFill="1" applyBorder="1" applyAlignment="1">
      <alignment horizontal="center" vertical="center" wrapText="1"/>
    </xf>
    <xf numFmtId="0" fontId="2" fillId="20" borderId="81" xfId="0" applyFont="1" applyFill="1" applyBorder="1" applyAlignment="1">
      <alignment horizontal="center" vertical="center" wrapText="1"/>
    </xf>
    <xf numFmtId="0" fontId="0" fillId="0" borderId="75" xfId="0" applyBorder="1" applyAlignment="1">
      <alignment horizontal="center"/>
    </xf>
    <xf numFmtId="0" fontId="0" fillId="0" borderId="84" xfId="0" applyBorder="1" applyAlignment="1">
      <alignment horizontal="center"/>
    </xf>
    <xf numFmtId="0" fontId="42" fillId="20" borderId="1" xfId="0" applyFont="1" applyFill="1" applyBorder="1" applyAlignment="1">
      <alignment horizontal="center" vertical="center"/>
    </xf>
    <xf numFmtId="0" fontId="41" fillId="20" borderId="5" xfId="0" applyFont="1" applyFill="1" applyBorder="1" applyAlignment="1">
      <alignment horizontal="center" vertical="center" wrapText="1"/>
    </xf>
    <xf numFmtId="0" fontId="11" fillId="5" borderId="75" xfId="0" applyFont="1" applyFill="1" applyBorder="1" applyAlignment="1">
      <alignment horizontal="left" vertical="center" wrapText="1"/>
    </xf>
    <xf numFmtId="0" fontId="11" fillId="5" borderId="84" xfId="0" applyFont="1" applyFill="1" applyBorder="1" applyAlignment="1">
      <alignment horizontal="left" vertical="center" wrapText="1"/>
    </xf>
    <xf numFmtId="0" fontId="11" fillId="5" borderId="73" xfId="0" applyFont="1" applyFill="1" applyBorder="1" applyAlignment="1">
      <alignment horizontal="left" vertical="center" wrapText="1"/>
    </xf>
    <xf numFmtId="0" fontId="11" fillId="5" borderId="75" xfId="0" applyFont="1" applyFill="1" applyBorder="1" applyAlignment="1">
      <alignment horizontal="left" vertical="center"/>
    </xf>
    <xf numFmtId="0" fontId="11" fillId="5" borderId="84" xfId="0" applyFont="1" applyFill="1" applyBorder="1" applyAlignment="1">
      <alignment horizontal="left" vertical="center"/>
    </xf>
    <xf numFmtId="0" fontId="11" fillId="5" borderId="73" xfId="0" applyFont="1" applyFill="1" applyBorder="1" applyAlignment="1">
      <alignment horizontal="left" vertical="center"/>
    </xf>
    <xf numFmtId="0" fontId="10" fillId="20" borderId="77" xfId="0" applyFont="1" applyFill="1" applyBorder="1" applyAlignment="1">
      <alignment horizontal="left" vertical="center"/>
    </xf>
    <xf numFmtId="0" fontId="10" fillId="20" borderId="78" xfId="0" applyFont="1" applyFill="1" applyBorder="1" applyAlignment="1">
      <alignment horizontal="left" vertical="center"/>
    </xf>
    <xf numFmtId="0" fontId="10" fillId="20" borderId="79" xfId="0" applyFont="1" applyFill="1" applyBorder="1" applyAlignment="1">
      <alignment horizontal="left" vertical="center"/>
    </xf>
    <xf numFmtId="0" fontId="10" fillId="5" borderId="21" xfId="0" applyFont="1" applyFill="1" applyBorder="1" applyAlignment="1">
      <alignment horizontal="left" vertical="center"/>
    </xf>
    <xf numFmtId="0" fontId="10" fillId="5" borderId="7" xfId="0" applyFont="1" applyFill="1" applyBorder="1" applyAlignment="1">
      <alignment horizontal="left" vertical="center"/>
    </xf>
    <xf numFmtId="0" fontId="10" fillId="5" borderId="9" xfId="0" applyFont="1" applyFill="1" applyBorder="1" applyAlignment="1">
      <alignment horizontal="left" vertical="center"/>
    </xf>
    <xf numFmtId="0" fontId="0" fillId="0" borderId="1" xfId="0" applyBorder="1" applyAlignment="1">
      <alignment horizontal="center" vertical="center" wrapText="1"/>
    </xf>
    <xf numFmtId="4" fontId="0" fillId="0" borderId="1" xfId="0" applyNumberFormat="1" applyBorder="1" applyAlignment="1">
      <alignment horizontal="center" vertical="center" wrapText="1"/>
    </xf>
    <xf numFmtId="9" fontId="53" fillId="0" borderId="1" xfId="2856" applyFont="1" applyBorder="1" applyAlignment="1">
      <alignment horizontal="center" vertical="center" wrapText="1"/>
    </xf>
    <xf numFmtId="0" fontId="17" fillId="0" borderId="76"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74"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14" xfId="0" applyFont="1" applyBorder="1" applyAlignment="1">
      <alignment horizontal="center" vertical="center" wrapText="1"/>
    </xf>
    <xf numFmtId="0" fontId="17" fillId="21" borderId="70" xfId="0" applyFont="1" applyFill="1" applyBorder="1" applyAlignment="1">
      <alignment horizontal="center" vertical="center" wrapText="1"/>
    </xf>
    <xf numFmtId="0" fontId="17" fillId="21" borderId="44" xfId="0" applyFont="1" applyFill="1" applyBorder="1" applyAlignment="1">
      <alignment horizontal="center" vertical="center" wrapText="1"/>
    </xf>
    <xf numFmtId="0" fontId="17" fillId="21" borderId="15" xfId="0" applyFont="1" applyFill="1" applyBorder="1" applyAlignment="1">
      <alignment horizontal="center" vertical="center" wrapText="1"/>
    </xf>
    <xf numFmtId="0" fontId="35" fillId="0" borderId="5"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1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7" xfId="0" applyFont="1" applyBorder="1" applyAlignment="1">
      <alignment horizontal="center" vertical="center" wrapText="1"/>
    </xf>
    <xf numFmtId="0" fontId="0" fillId="0" borderId="70" xfId="0" applyBorder="1" applyAlignment="1">
      <alignment horizontal="center" vertical="center" wrapText="1"/>
    </xf>
    <xf numFmtId="0" fontId="0" fillId="0" borderId="44" xfId="0" applyBorder="1" applyAlignment="1">
      <alignment horizontal="center" vertical="center" wrapText="1"/>
    </xf>
    <xf numFmtId="0" fontId="0" fillId="0" borderId="15" xfId="0" applyBorder="1" applyAlignment="1">
      <alignment horizontal="center" vertical="center" wrapText="1"/>
    </xf>
    <xf numFmtId="0" fontId="38" fillId="8" borderId="53" xfId="0" applyFont="1" applyFill="1" applyBorder="1" applyAlignment="1">
      <alignment horizontal="center" wrapText="1"/>
    </xf>
    <xf numFmtId="0" fontId="38" fillId="8" borderId="10" xfId="0" applyFont="1" applyFill="1" applyBorder="1" applyAlignment="1">
      <alignment horizontal="center" wrapText="1"/>
    </xf>
    <xf numFmtId="0" fontId="38" fillId="8" borderId="54" xfId="0" applyFont="1" applyFill="1" applyBorder="1" applyAlignment="1">
      <alignment horizontal="center" wrapText="1"/>
    </xf>
    <xf numFmtId="0" fontId="0" fillId="0" borderId="5" xfId="0" applyBorder="1" applyAlignment="1">
      <alignment horizontal="center" vertical="center" wrapText="1"/>
    </xf>
    <xf numFmtId="0" fontId="0" fillId="0" borderId="13" xfId="0" applyBorder="1" applyAlignment="1">
      <alignment horizontal="center" vertical="center" wrapText="1"/>
    </xf>
    <xf numFmtId="3" fontId="0" fillId="0" borderId="1" xfId="0" applyNumberFormat="1" applyBorder="1" applyAlignment="1">
      <alignment horizontal="center" vertical="center" wrapText="1"/>
    </xf>
    <xf numFmtId="0" fontId="38" fillId="9" borderId="49" xfId="0" applyFont="1" applyFill="1" applyBorder="1" applyAlignment="1">
      <alignment horizontal="left" vertical="center" wrapText="1"/>
    </xf>
    <xf numFmtId="0" fontId="38" fillId="9" borderId="11" xfId="0" applyFont="1" applyFill="1" applyBorder="1" applyAlignment="1">
      <alignment horizontal="left" vertical="center" wrapText="1"/>
    </xf>
    <xf numFmtId="0" fontId="39" fillId="0" borderId="2" xfId="0" applyFont="1" applyBorder="1" applyAlignment="1">
      <alignment horizontal="left" wrapText="1"/>
    </xf>
    <xf numFmtId="0" fontId="39" fillId="0" borderId="51" xfId="0" applyFont="1" applyBorder="1" applyAlignment="1">
      <alignment horizontal="left" wrapText="1"/>
    </xf>
    <xf numFmtId="0" fontId="38" fillId="8" borderId="25" xfId="0" applyFont="1" applyFill="1" applyBorder="1" applyAlignment="1">
      <alignment horizontal="center" vertical="center" wrapText="1"/>
    </xf>
    <xf numFmtId="0" fontId="38" fillId="8" borderId="22" xfId="0" applyFont="1" applyFill="1" applyBorder="1" applyAlignment="1">
      <alignment horizontal="center" vertical="center" wrapText="1"/>
    </xf>
    <xf numFmtId="0" fontId="38" fillId="8" borderId="26" xfId="0" applyFont="1" applyFill="1" applyBorder="1" applyAlignment="1">
      <alignment horizontal="center" vertical="center" wrapText="1"/>
    </xf>
    <xf numFmtId="0" fontId="38" fillId="8" borderId="80" xfId="0" applyFont="1" applyFill="1" applyBorder="1" applyAlignment="1">
      <alignment horizontal="center" vertical="center" wrapText="1"/>
    </xf>
    <xf numFmtId="0" fontId="38" fillId="8" borderId="81" xfId="0" applyFont="1" applyFill="1" applyBorder="1" applyAlignment="1">
      <alignment horizontal="center" vertical="center" wrapText="1"/>
    </xf>
    <xf numFmtId="0" fontId="38" fillId="8" borderId="82" xfId="0" applyFont="1" applyFill="1" applyBorder="1" applyAlignment="1">
      <alignment horizontal="center" vertical="center" wrapText="1"/>
    </xf>
    <xf numFmtId="0" fontId="39" fillId="0" borderId="39" xfId="0" applyFont="1" applyBorder="1" applyAlignment="1">
      <alignment horizontal="center" wrapText="1"/>
    </xf>
    <xf numFmtId="0" fontId="39" fillId="0" borderId="52" xfId="0" applyFont="1" applyBorder="1" applyAlignment="1">
      <alignment horizontal="center" wrapText="1"/>
    </xf>
    <xf numFmtId="0" fontId="39" fillId="0" borderId="3" xfId="0" applyFont="1" applyBorder="1" applyAlignment="1">
      <alignment horizontal="center" wrapText="1"/>
    </xf>
    <xf numFmtId="0" fontId="39" fillId="0" borderId="32" xfId="0" applyFont="1" applyBorder="1" applyAlignment="1">
      <alignment horizontal="center" wrapText="1"/>
    </xf>
    <xf numFmtId="0" fontId="39" fillId="0" borderId="38" xfId="0" applyFont="1" applyBorder="1" applyAlignment="1">
      <alignment horizontal="center" wrapText="1"/>
    </xf>
    <xf numFmtId="0" fontId="39" fillId="0" borderId="51" xfId="0" applyFont="1" applyBorder="1" applyAlignment="1">
      <alignment horizontal="center" wrapText="1"/>
    </xf>
    <xf numFmtId="0" fontId="38" fillId="9" borderId="25" xfId="0" applyFont="1" applyFill="1" applyBorder="1" applyAlignment="1">
      <alignment horizontal="center" vertical="center" wrapText="1"/>
    </xf>
    <xf numFmtId="0" fontId="38" fillId="9" borderId="22" xfId="0" applyFont="1" applyFill="1" applyBorder="1" applyAlignment="1">
      <alignment horizontal="center" vertical="center" wrapText="1"/>
    </xf>
    <xf numFmtId="0" fontId="38" fillId="9" borderId="26" xfId="0" applyFont="1" applyFill="1" applyBorder="1" applyAlignment="1">
      <alignment horizontal="center" vertical="center" wrapText="1"/>
    </xf>
    <xf numFmtId="0" fontId="38" fillId="9" borderId="27" xfId="0" applyFont="1" applyFill="1" applyBorder="1" applyAlignment="1">
      <alignment horizontal="center" vertical="center" wrapText="1"/>
    </xf>
    <xf numFmtId="0" fontId="38" fillId="9" borderId="1" xfId="0" applyFont="1" applyFill="1" applyBorder="1" applyAlignment="1">
      <alignment horizontal="center" vertical="center" wrapText="1"/>
    </xf>
    <xf numFmtId="0" fontId="38" fillId="9" borderId="5" xfId="0" applyFont="1" applyFill="1" applyBorder="1" applyAlignment="1">
      <alignment horizontal="center" vertical="center" wrapText="1"/>
    </xf>
    <xf numFmtId="0" fontId="38" fillId="9" borderId="24" xfId="0" applyFont="1" applyFill="1" applyBorder="1" applyAlignment="1">
      <alignment horizontal="center" vertical="center" wrapText="1"/>
    </xf>
    <xf numFmtId="0" fontId="38" fillId="0" borderId="63" xfId="0" applyFont="1" applyBorder="1" applyAlignment="1">
      <alignment horizontal="center" wrapText="1"/>
    </xf>
    <xf numFmtId="0" fontId="38" fillId="0" borderId="55" xfId="0" applyFont="1" applyBorder="1" applyAlignment="1">
      <alignment horizontal="center" wrapText="1"/>
    </xf>
    <xf numFmtId="0" fontId="38" fillId="0" borderId="49" xfId="0" applyFont="1" applyBorder="1" applyAlignment="1">
      <alignment horizontal="center" wrapText="1"/>
    </xf>
    <xf numFmtId="0" fontId="38" fillId="0" borderId="50" xfId="0" applyFont="1" applyBorder="1" applyAlignment="1">
      <alignment horizontal="center" wrapText="1"/>
    </xf>
    <xf numFmtId="0" fontId="38" fillId="0" borderId="11" xfId="0" applyFont="1" applyBorder="1" applyAlignment="1">
      <alignment horizontal="center" wrapText="1"/>
    </xf>
    <xf numFmtId="0" fontId="38" fillId="9" borderId="39" xfId="0" applyFont="1" applyFill="1" applyBorder="1" applyAlignment="1">
      <alignment horizontal="left" vertical="center" wrapText="1"/>
    </xf>
    <xf numFmtId="0" fontId="38" fillId="9" borderId="52" xfId="0" applyFont="1" applyFill="1" applyBorder="1" applyAlignment="1">
      <alignment horizontal="left" vertical="center" wrapText="1"/>
    </xf>
    <xf numFmtId="0" fontId="39" fillId="0" borderId="50" xfId="0" applyFont="1" applyBorder="1" applyAlignment="1">
      <alignment horizontal="left" wrapText="1"/>
    </xf>
    <xf numFmtId="0" fontId="39" fillId="0" borderId="11" xfId="0" applyFont="1" applyBorder="1" applyAlignment="1">
      <alignment horizontal="left" wrapText="1"/>
    </xf>
    <xf numFmtId="0" fontId="38" fillId="8" borderId="53" xfId="0" applyFont="1" applyFill="1" applyBorder="1" applyAlignment="1">
      <alignment horizontal="center" vertical="center" wrapText="1"/>
    </xf>
    <xf numFmtId="0" fontId="38" fillId="8" borderId="10" xfId="0" applyFont="1" applyFill="1" applyBorder="1" applyAlignment="1">
      <alignment horizontal="center" vertical="center" wrapText="1"/>
    </xf>
    <xf numFmtId="0" fontId="38" fillId="8" borderId="54" xfId="0" applyFont="1" applyFill="1" applyBorder="1" applyAlignment="1">
      <alignment horizontal="center" vertical="center" wrapText="1"/>
    </xf>
    <xf numFmtId="0" fontId="3" fillId="0" borderId="42" xfId="0" applyFont="1" applyBorder="1" applyAlignment="1">
      <alignment horizontal="center" vertical="center" wrapText="1"/>
    </xf>
    <xf numFmtId="0" fontId="3" fillId="0" borderId="0" xfId="0" applyFont="1" applyAlignment="1">
      <alignment horizontal="center" vertical="center" wrapText="1"/>
    </xf>
    <xf numFmtId="0" fontId="3" fillId="0" borderId="6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43" xfId="0" applyFont="1" applyBorder="1" applyAlignment="1">
      <alignment horizontal="center" wrapText="1"/>
    </xf>
    <xf numFmtId="0" fontId="3" fillId="0" borderId="14" xfId="0" applyFont="1" applyBorder="1" applyAlignment="1">
      <alignment horizontal="center" wrapText="1"/>
    </xf>
    <xf numFmtId="0" fontId="3" fillId="0" borderId="66" xfId="0" applyFont="1" applyBorder="1" applyAlignment="1">
      <alignment horizontal="center" wrapText="1"/>
    </xf>
    <xf numFmtId="0" fontId="35" fillId="0" borderId="56" xfId="0" applyFont="1" applyBorder="1" applyAlignment="1">
      <alignment horizontal="center" vertical="center" wrapText="1"/>
    </xf>
    <xf numFmtId="0" fontId="35" fillId="0" borderId="15" xfId="0" applyFont="1" applyBorder="1" applyAlignment="1">
      <alignment horizontal="center" vertical="center" wrapText="1"/>
    </xf>
    <xf numFmtId="0" fontId="3" fillId="0" borderId="5" xfId="0" applyFont="1" applyBorder="1" applyAlignment="1">
      <alignment horizontal="center" wrapText="1"/>
    </xf>
    <xf numFmtId="0" fontId="3" fillId="0" borderId="44" xfId="0" applyFont="1" applyBorder="1" applyAlignment="1">
      <alignment horizontal="center" wrapText="1"/>
    </xf>
    <xf numFmtId="0" fontId="3" fillId="0" borderId="15" xfId="0" applyFont="1" applyBorder="1" applyAlignment="1">
      <alignment horizontal="center" wrapText="1"/>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25" xfId="0" applyFont="1" applyBorder="1" applyAlignment="1">
      <alignment horizontal="center" wrapText="1"/>
    </xf>
    <xf numFmtId="0" fontId="3" fillId="0" borderId="27" xfId="0" applyFont="1" applyBorder="1" applyAlignment="1">
      <alignment horizontal="center" wrapText="1"/>
    </xf>
    <xf numFmtId="0" fontId="3" fillId="0" borderId="22"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17" fillId="0" borderId="40" xfId="0" applyFont="1" applyBorder="1" applyAlignment="1">
      <alignment horizontal="center" vertical="center" wrapText="1"/>
    </xf>
    <xf numFmtId="0" fontId="17" fillId="0" borderId="66" xfId="0" applyFont="1" applyBorder="1" applyAlignment="1">
      <alignment horizontal="center" vertical="center" wrapText="1"/>
    </xf>
    <xf numFmtId="0" fontId="17" fillId="21" borderId="56" xfId="0" applyFont="1" applyFill="1" applyBorder="1" applyAlignment="1">
      <alignment horizontal="center" vertical="center" wrapText="1"/>
    </xf>
    <xf numFmtId="0" fontId="3" fillId="0" borderId="4" xfId="0" applyFont="1" applyBorder="1" applyAlignment="1">
      <alignment horizontal="center" wrapText="1"/>
    </xf>
    <xf numFmtId="0" fontId="3" fillId="0" borderId="56" xfId="0" applyFont="1" applyBorder="1" applyAlignment="1">
      <alignment horizontal="center" wrapText="1"/>
    </xf>
    <xf numFmtId="0" fontId="17" fillId="0" borderId="81" xfId="0" applyFont="1" applyBorder="1" applyAlignment="1">
      <alignment horizontal="center" vertical="center" wrapText="1"/>
    </xf>
    <xf numFmtId="0" fontId="17" fillId="21" borderId="4" xfId="0" applyFont="1" applyFill="1" applyBorder="1" applyAlignment="1">
      <alignment horizontal="center" vertical="center" wrapText="1"/>
    </xf>
    <xf numFmtId="0" fontId="17" fillId="0" borderId="70"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15" xfId="0" applyFont="1" applyBorder="1" applyAlignment="1">
      <alignment horizontal="center" vertical="center" wrapText="1"/>
    </xf>
    <xf numFmtId="4" fontId="0" fillId="0" borderId="5" xfId="0" applyNumberFormat="1" applyBorder="1" applyAlignment="1">
      <alignment horizontal="center" vertical="center" wrapText="1"/>
    </xf>
    <xf numFmtId="4" fontId="0" fillId="0" borderId="44" xfId="0" applyNumberFormat="1" applyBorder="1" applyAlignment="1">
      <alignment horizontal="center" vertical="center" wrapText="1"/>
    </xf>
    <xf numFmtId="4" fontId="0" fillId="0" borderId="13" xfId="0" applyNumberFormat="1" applyBorder="1" applyAlignment="1">
      <alignment horizontal="center" vertical="center" wrapText="1"/>
    </xf>
    <xf numFmtId="9" fontId="53" fillId="0" borderId="5" xfId="2856" applyFont="1" applyBorder="1" applyAlignment="1">
      <alignment horizontal="center" vertical="center" wrapText="1"/>
    </xf>
    <xf numFmtId="9" fontId="53" fillId="0" borderId="44" xfId="2856" applyFont="1" applyBorder="1" applyAlignment="1">
      <alignment horizontal="center" vertical="center" wrapText="1"/>
    </xf>
    <xf numFmtId="9" fontId="53" fillId="0" borderId="13" xfId="2856" applyFont="1" applyBorder="1" applyAlignment="1">
      <alignment horizontal="center" vertical="center" wrapText="1"/>
    </xf>
  </cellXfs>
  <cellStyles count="3240">
    <cellStyle name="60% - Énfasis1 2" xfId="1" xr:uid="{00000000-0005-0000-0000-000000000000}"/>
    <cellStyle name="60% - Énfasis2 2" xfId="2" xr:uid="{00000000-0005-0000-0000-000001000000}"/>
    <cellStyle name="60% - Énfasis3 2" xfId="3" xr:uid="{00000000-0005-0000-0000-000002000000}"/>
    <cellStyle name="60% - Énfasis4 2" xfId="4" xr:uid="{00000000-0005-0000-0000-000003000000}"/>
    <cellStyle name="60% - Énfasis5 2" xfId="5" xr:uid="{00000000-0005-0000-0000-000004000000}"/>
    <cellStyle name="60% - Énfasis6 2" xfId="6" xr:uid="{00000000-0005-0000-0000-000005000000}"/>
    <cellStyle name="BodyStyle" xfId="7" xr:uid="{00000000-0005-0000-0000-000006000000}"/>
    <cellStyle name="BodyStyleBold" xfId="8" xr:uid="{00000000-0005-0000-0000-000007000000}"/>
    <cellStyle name="BodyStyleBoldRight" xfId="9" xr:uid="{00000000-0005-0000-0000-000008000000}"/>
    <cellStyle name="BodyStyleWithBorder" xfId="10" xr:uid="{00000000-0005-0000-0000-000009000000}"/>
    <cellStyle name="BodyStyleWithBorder 2" xfId="11" xr:uid="{00000000-0005-0000-0000-00000A000000}"/>
    <cellStyle name="BodyStyleWithBorder 2 2" xfId="12" xr:uid="{00000000-0005-0000-0000-00000B000000}"/>
    <cellStyle name="BodyStyleWithBorder 2 3" xfId="13" xr:uid="{00000000-0005-0000-0000-00000C000000}"/>
    <cellStyle name="BodyStyleWithBorder 2 4" xfId="14" xr:uid="{00000000-0005-0000-0000-00000D000000}"/>
    <cellStyle name="BodyStyleWithBorder 3" xfId="15" xr:uid="{00000000-0005-0000-0000-00000E000000}"/>
    <cellStyle name="BodyStyleWithBorder 4" xfId="16" xr:uid="{00000000-0005-0000-0000-00000F000000}"/>
    <cellStyle name="BodyStyleWithBorder 5" xfId="17" xr:uid="{00000000-0005-0000-0000-000010000000}"/>
    <cellStyle name="BorderThinBlack" xfId="18" xr:uid="{00000000-0005-0000-0000-000011000000}"/>
    <cellStyle name="BorderThinBlack 2" xfId="19" xr:uid="{00000000-0005-0000-0000-000012000000}"/>
    <cellStyle name="BorderThinBlack 2 2" xfId="20" xr:uid="{00000000-0005-0000-0000-000013000000}"/>
    <cellStyle name="BorderThinBlack 2 2 2" xfId="21" xr:uid="{00000000-0005-0000-0000-000014000000}"/>
    <cellStyle name="BorderThinBlack 2 2 2 2" xfId="22" xr:uid="{00000000-0005-0000-0000-000015000000}"/>
    <cellStyle name="BorderThinBlack 2 2 2 3" xfId="23" xr:uid="{00000000-0005-0000-0000-000016000000}"/>
    <cellStyle name="BorderThinBlack 2 2 2 4" xfId="24" xr:uid="{00000000-0005-0000-0000-000017000000}"/>
    <cellStyle name="BorderThinBlack 2 2 3" xfId="25" xr:uid="{00000000-0005-0000-0000-000018000000}"/>
    <cellStyle name="BorderThinBlack 2 2 4" xfId="26" xr:uid="{00000000-0005-0000-0000-000019000000}"/>
    <cellStyle name="BorderThinBlack 2 2 5" xfId="27" xr:uid="{00000000-0005-0000-0000-00001A000000}"/>
    <cellStyle name="BorderThinBlack 2 3" xfId="28" xr:uid="{00000000-0005-0000-0000-00001B000000}"/>
    <cellStyle name="BorderThinBlack 2 4" xfId="29" xr:uid="{00000000-0005-0000-0000-00001C000000}"/>
    <cellStyle name="BorderThinBlack 2 5" xfId="30" xr:uid="{00000000-0005-0000-0000-00001D000000}"/>
    <cellStyle name="BorderThinBlack 3" xfId="31" xr:uid="{00000000-0005-0000-0000-00001E000000}"/>
    <cellStyle name="BorderThinBlack 3 2" xfId="32" xr:uid="{00000000-0005-0000-0000-00001F000000}"/>
    <cellStyle name="BorderThinBlack 3 2 2" xfId="33" xr:uid="{00000000-0005-0000-0000-000020000000}"/>
    <cellStyle name="BorderThinBlack 3 2 3" xfId="34" xr:uid="{00000000-0005-0000-0000-000021000000}"/>
    <cellStyle name="BorderThinBlack 3 2 4" xfId="35" xr:uid="{00000000-0005-0000-0000-000022000000}"/>
    <cellStyle name="BorderThinBlack 3 3" xfId="36" xr:uid="{00000000-0005-0000-0000-000023000000}"/>
    <cellStyle name="BorderThinBlack 3 4" xfId="37" xr:uid="{00000000-0005-0000-0000-000024000000}"/>
    <cellStyle name="BorderThinBlack 3 5" xfId="38" xr:uid="{00000000-0005-0000-0000-000025000000}"/>
    <cellStyle name="BorderThinBlack 4" xfId="39" xr:uid="{00000000-0005-0000-0000-000026000000}"/>
    <cellStyle name="BorderThinBlack 5" xfId="40" xr:uid="{00000000-0005-0000-0000-000027000000}"/>
    <cellStyle name="BorderThinBlack 6" xfId="41" xr:uid="{00000000-0005-0000-0000-000028000000}"/>
    <cellStyle name="Coma 2" xfId="42" xr:uid="{00000000-0005-0000-0000-000029000000}"/>
    <cellStyle name="Coma 2 2" xfId="43" xr:uid="{00000000-0005-0000-0000-00002A000000}"/>
    <cellStyle name="Comma" xfId="44" xr:uid="{00000000-0005-0000-0000-00002B000000}"/>
    <cellStyle name="Comma [0]" xfId="45" xr:uid="{00000000-0005-0000-0000-00002C000000}"/>
    <cellStyle name="Comma [0] 2" xfId="46" xr:uid="{00000000-0005-0000-0000-00002D000000}"/>
    <cellStyle name="Comma [0] 2 2" xfId="47" xr:uid="{00000000-0005-0000-0000-00002E000000}"/>
    <cellStyle name="Comma [0] 2 2 2" xfId="48" xr:uid="{00000000-0005-0000-0000-00002F000000}"/>
    <cellStyle name="Comma [0] 2 2 2 2" xfId="2872" xr:uid="{00000000-0005-0000-0000-000030000000}"/>
    <cellStyle name="Comma [0] 2 2 2 2 2" xfId="3159" xr:uid="{00000000-0005-0000-0000-000031000000}"/>
    <cellStyle name="Comma [0] 2 2 2 3" xfId="3073" xr:uid="{00000000-0005-0000-0000-000032000000}"/>
    <cellStyle name="Comma [0] 2 2 3" xfId="2871" xr:uid="{00000000-0005-0000-0000-000033000000}"/>
    <cellStyle name="Comma [0] 2 2 3 2" xfId="3158" xr:uid="{00000000-0005-0000-0000-000034000000}"/>
    <cellStyle name="Comma [0] 2 2 4" xfId="3072" xr:uid="{00000000-0005-0000-0000-000035000000}"/>
    <cellStyle name="Comma [0] 2 3" xfId="49" xr:uid="{00000000-0005-0000-0000-000036000000}"/>
    <cellStyle name="Comma [0] 2 3 2" xfId="2873" xr:uid="{00000000-0005-0000-0000-000037000000}"/>
    <cellStyle name="Comma [0] 2 3 2 2" xfId="3160" xr:uid="{00000000-0005-0000-0000-000038000000}"/>
    <cellStyle name="Comma [0] 2 3 3" xfId="3074" xr:uid="{00000000-0005-0000-0000-000039000000}"/>
    <cellStyle name="Comma [0] 2 4" xfId="2870" xr:uid="{00000000-0005-0000-0000-00003A000000}"/>
    <cellStyle name="Comma [0] 2 4 2" xfId="3157" xr:uid="{00000000-0005-0000-0000-00003B000000}"/>
    <cellStyle name="Comma [0] 2 5" xfId="3071" xr:uid="{00000000-0005-0000-0000-00003C000000}"/>
    <cellStyle name="Comma [0] 3" xfId="50" xr:uid="{00000000-0005-0000-0000-00003D000000}"/>
    <cellStyle name="Comma [0] 3 2" xfId="2874" xr:uid="{00000000-0005-0000-0000-00003E000000}"/>
    <cellStyle name="Comma [0] 3 2 2" xfId="3161" xr:uid="{00000000-0005-0000-0000-00003F000000}"/>
    <cellStyle name="Comma [0] 3 3" xfId="3075" xr:uid="{00000000-0005-0000-0000-000040000000}"/>
    <cellStyle name="Comma [0] 4" xfId="2869" xr:uid="{00000000-0005-0000-0000-000041000000}"/>
    <cellStyle name="Comma [0] 4 2" xfId="3156" xr:uid="{00000000-0005-0000-0000-000042000000}"/>
    <cellStyle name="Comma [0] 5" xfId="3070" xr:uid="{00000000-0005-0000-0000-000043000000}"/>
    <cellStyle name="Comma 10" xfId="3067" xr:uid="{00000000-0005-0000-0000-000044000000}"/>
    <cellStyle name="Comma 11" xfId="3151" xr:uid="{00000000-0005-0000-0000-000045000000}"/>
    <cellStyle name="Comma 2" xfId="51" xr:uid="{00000000-0005-0000-0000-000046000000}"/>
    <cellStyle name="Comma 2 2" xfId="52" xr:uid="{00000000-0005-0000-0000-000047000000}"/>
    <cellStyle name="Comma 2 2 2" xfId="53" xr:uid="{00000000-0005-0000-0000-000048000000}"/>
    <cellStyle name="Comma 2 2 2 2" xfId="2877" xr:uid="{00000000-0005-0000-0000-000049000000}"/>
    <cellStyle name="Comma 2 2 2 2 2" xfId="3164" xr:uid="{00000000-0005-0000-0000-00004A000000}"/>
    <cellStyle name="Comma 2 2 2 3" xfId="3078" xr:uid="{00000000-0005-0000-0000-00004B000000}"/>
    <cellStyle name="Comma 2 2 3" xfId="2876" xr:uid="{00000000-0005-0000-0000-00004C000000}"/>
    <cellStyle name="Comma 2 2 3 2" xfId="3163" xr:uid="{00000000-0005-0000-0000-00004D000000}"/>
    <cellStyle name="Comma 2 2 4" xfId="3077" xr:uid="{00000000-0005-0000-0000-00004E000000}"/>
    <cellStyle name="Comma 2 3" xfId="54" xr:uid="{00000000-0005-0000-0000-00004F000000}"/>
    <cellStyle name="Comma 2 3 2" xfId="2878" xr:uid="{00000000-0005-0000-0000-000050000000}"/>
    <cellStyle name="Comma 2 3 2 2" xfId="3165" xr:uid="{00000000-0005-0000-0000-000051000000}"/>
    <cellStyle name="Comma 2 3 3" xfId="3079" xr:uid="{00000000-0005-0000-0000-000052000000}"/>
    <cellStyle name="Comma 2 4" xfId="2875" xr:uid="{00000000-0005-0000-0000-000053000000}"/>
    <cellStyle name="Comma 2 4 2" xfId="3162" xr:uid="{00000000-0005-0000-0000-000054000000}"/>
    <cellStyle name="Comma 2 5" xfId="3076" xr:uid="{00000000-0005-0000-0000-000055000000}"/>
    <cellStyle name="Comma 3" xfId="55" xr:uid="{00000000-0005-0000-0000-000056000000}"/>
    <cellStyle name="Comma 3 2" xfId="2879" xr:uid="{00000000-0005-0000-0000-000057000000}"/>
    <cellStyle name="Comma 3 2 2" xfId="3166" xr:uid="{00000000-0005-0000-0000-000058000000}"/>
    <cellStyle name="Comma 3 3" xfId="3080" xr:uid="{00000000-0005-0000-0000-000059000000}"/>
    <cellStyle name="Comma 4" xfId="56" xr:uid="{00000000-0005-0000-0000-00005A000000}"/>
    <cellStyle name="Comma 4 2" xfId="2880" xr:uid="{00000000-0005-0000-0000-00005B000000}"/>
    <cellStyle name="Comma 4 2 2" xfId="3167" xr:uid="{00000000-0005-0000-0000-00005C000000}"/>
    <cellStyle name="Comma 4 3" xfId="3081" xr:uid="{00000000-0005-0000-0000-00005D000000}"/>
    <cellStyle name="Comma 5" xfId="57" xr:uid="{00000000-0005-0000-0000-00005E000000}"/>
    <cellStyle name="Comma 5 2" xfId="2881" xr:uid="{00000000-0005-0000-0000-00005F000000}"/>
    <cellStyle name="Comma 5 2 2" xfId="3168" xr:uid="{00000000-0005-0000-0000-000060000000}"/>
    <cellStyle name="Comma 5 3" xfId="3082" xr:uid="{00000000-0005-0000-0000-000061000000}"/>
    <cellStyle name="Comma 6" xfId="2868" xr:uid="{00000000-0005-0000-0000-000062000000}"/>
    <cellStyle name="Comma 6 2" xfId="3155" xr:uid="{00000000-0005-0000-0000-000063000000}"/>
    <cellStyle name="Comma 7" xfId="3069" xr:uid="{00000000-0005-0000-0000-000064000000}"/>
    <cellStyle name="Comma 8" xfId="3152" xr:uid="{00000000-0005-0000-0000-000065000000}"/>
    <cellStyle name="Comma 9" xfId="3083" xr:uid="{00000000-0005-0000-0000-000066000000}"/>
    <cellStyle name="Currency" xfId="58" xr:uid="{00000000-0005-0000-0000-000067000000}"/>
    <cellStyle name="Currency [0]" xfId="59" xr:uid="{00000000-0005-0000-0000-000068000000}"/>
    <cellStyle name="Currency [0] 2" xfId="60" xr:uid="{00000000-0005-0000-0000-000069000000}"/>
    <cellStyle name="Currency [0] 2 2" xfId="61" xr:uid="{00000000-0005-0000-0000-00006A000000}"/>
    <cellStyle name="Currency [0] 2 2 2" xfId="62" xr:uid="{00000000-0005-0000-0000-00006B000000}"/>
    <cellStyle name="Currency [0] 2 2 2 2" xfId="63" xr:uid="{00000000-0005-0000-0000-00006C000000}"/>
    <cellStyle name="Currency [0] 2 2 3" xfId="64" xr:uid="{00000000-0005-0000-0000-00006D000000}"/>
    <cellStyle name="Currency [0] 2 2 3 2" xfId="65" xr:uid="{00000000-0005-0000-0000-00006E000000}"/>
    <cellStyle name="Currency [0] 2 2 4" xfId="66" xr:uid="{00000000-0005-0000-0000-00006F000000}"/>
    <cellStyle name="Currency [0] 2 2 4 2" xfId="67" xr:uid="{00000000-0005-0000-0000-000070000000}"/>
    <cellStyle name="Currency [0] 2 2 5" xfId="68" xr:uid="{00000000-0005-0000-0000-000071000000}"/>
    <cellStyle name="Currency [0] 2 3" xfId="69" xr:uid="{00000000-0005-0000-0000-000072000000}"/>
    <cellStyle name="Currency [0] 2 3 2" xfId="70" xr:uid="{00000000-0005-0000-0000-000073000000}"/>
    <cellStyle name="Currency [0] 2 4" xfId="71" xr:uid="{00000000-0005-0000-0000-000074000000}"/>
    <cellStyle name="Currency [0] 2 4 2" xfId="72" xr:uid="{00000000-0005-0000-0000-000075000000}"/>
    <cellStyle name="Currency [0] 2 5" xfId="73" xr:uid="{00000000-0005-0000-0000-000076000000}"/>
    <cellStyle name="Currency [0] 2 5 2" xfId="74" xr:uid="{00000000-0005-0000-0000-000077000000}"/>
    <cellStyle name="Currency [0] 2 6" xfId="75" xr:uid="{00000000-0005-0000-0000-000078000000}"/>
    <cellStyle name="Currency [0] 3" xfId="76" xr:uid="{00000000-0005-0000-0000-000079000000}"/>
    <cellStyle name="Currency [0] 3 2" xfId="77" xr:uid="{00000000-0005-0000-0000-00007A000000}"/>
    <cellStyle name="Currency [0] 3 2 2" xfId="78" xr:uid="{00000000-0005-0000-0000-00007B000000}"/>
    <cellStyle name="Currency [0] 3 3" xfId="79" xr:uid="{00000000-0005-0000-0000-00007C000000}"/>
    <cellStyle name="Currency [0] 3 3 2" xfId="80" xr:uid="{00000000-0005-0000-0000-00007D000000}"/>
    <cellStyle name="Currency [0] 3 4" xfId="81" xr:uid="{00000000-0005-0000-0000-00007E000000}"/>
    <cellStyle name="Currency [0] 3 4 2" xfId="82" xr:uid="{00000000-0005-0000-0000-00007F000000}"/>
    <cellStyle name="Currency [0] 3 5" xfId="83" xr:uid="{00000000-0005-0000-0000-000080000000}"/>
    <cellStyle name="Currency [0] 4" xfId="84" xr:uid="{00000000-0005-0000-0000-000081000000}"/>
    <cellStyle name="Currency [0] 4 2" xfId="85" xr:uid="{00000000-0005-0000-0000-000082000000}"/>
    <cellStyle name="Currency [0] 5" xfId="86" xr:uid="{00000000-0005-0000-0000-000083000000}"/>
    <cellStyle name="Currency [0] 5 2" xfId="87" xr:uid="{00000000-0005-0000-0000-000084000000}"/>
    <cellStyle name="Currency [0] 6" xfId="88" xr:uid="{00000000-0005-0000-0000-000085000000}"/>
    <cellStyle name="Currency [0] 6 2" xfId="89" xr:uid="{00000000-0005-0000-0000-000086000000}"/>
    <cellStyle name="Currency [0] 7" xfId="90" xr:uid="{00000000-0005-0000-0000-000087000000}"/>
    <cellStyle name="Currency 10" xfId="91" xr:uid="{00000000-0005-0000-0000-000088000000}"/>
    <cellStyle name="Currency 10 2" xfId="92" xr:uid="{00000000-0005-0000-0000-000089000000}"/>
    <cellStyle name="Currency 11" xfId="93" xr:uid="{00000000-0005-0000-0000-00008A000000}"/>
    <cellStyle name="Currency 11 2" xfId="94" xr:uid="{00000000-0005-0000-0000-00008B000000}"/>
    <cellStyle name="Currency 12" xfId="95" xr:uid="{00000000-0005-0000-0000-00008C000000}"/>
    <cellStyle name="Currency 12 2" xfId="96" xr:uid="{00000000-0005-0000-0000-00008D000000}"/>
    <cellStyle name="Currency 13" xfId="97" xr:uid="{00000000-0005-0000-0000-00008E000000}"/>
    <cellStyle name="Currency 13 2" xfId="98" xr:uid="{00000000-0005-0000-0000-00008F000000}"/>
    <cellStyle name="Currency 14" xfId="99" xr:uid="{00000000-0005-0000-0000-000090000000}"/>
    <cellStyle name="Currency 15" xfId="100" xr:uid="{00000000-0005-0000-0000-000091000000}"/>
    <cellStyle name="Currency 2" xfId="101" xr:uid="{00000000-0005-0000-0000-000092000000}"/>
    <cellStyle name="Currency 2 2" xfId="102" xr:uid="{00000000-0005-0000-0000-000093000000}"/>
    <cellStyle name="Currency 2 2 2" xfId="103" xr:uid="{00000000-0005-0000-0000-000094000000}"/>
    <cellStyle name="Currency 2 2 2 2" xfId="104" xr:uid="{00000000-0005-0000-0000-000095000000}"/>
    <cellStyle name="Currency 2 2 3" xfId="105" xr:uid="{00000000-0005-0000-0000-000096000000}"/>
    <cellStyle name="Currency 2 2 3 2" xfId="106" xr:uid="{00000000-0005-0000-0000-000097000000}"/>
    <cellStyle name="Currency 2 2 4" xfId="107" xr:uid="{00000000-0005-0000-0000-000098000000}"/>
    <cellStyle name="Currency 2 2 4 2" xfId="108" xr:uid="{00000000-0005-0000-0000-000099000000}"/>
    <cellStyle name="Currency 2 2 5" xfId="109" xr:uid="{00000000-0005-0000-0000-00009A000000}"/>
    <cellStyle name="Currency 2 3" xfId="110" xr:uid="{00000000-0005-0000-0000-00009B000000}"/>
    <cellStyle name="Currency 2 3 2" xfId="111" xr:uid="{00000000-0005-0000-0000-00009C000000}"/>
    <cellStyle name="Currency 2 4" xfId="112" xr:uid="{00000000-0005-0000-0000-00009D000000}"/>
    <cellStyle name="Currency 2 4 2" xfId="113" xr:uid="{00000000-0005-0000-0000-00009E000000}"/>
    <cellStyle name="Currency 2 5" xfId="114" xr:uid="{00000000-0005-0000-0000-00009F000000}"/>
    <cellStyle name="Currency 2 5 2" xfId="115" xr:uid="{00000000-0005-0000-0000-0000A0000000}"/>
    <cellStyle name="Currency 2 6" xfId="116" xr:uid="{00000000-0005-0000-0000-0000A1000000}"/>
    <cellStyle name="Currency 3" xfId="117" xr:uid="{00000000-0005-0000-0000-0000A2000000}"/>
    <cellStyle name="Currency 3 2" xfId="118" xr:uid="{00000000-0005-0000-0000-0000A3000000}"/>
    <cellStyle name="Currency 3 2 2" xfId="119" xr:uid="{00000000-0005-0000-0000-0000A4000000}"/>
    <cellStyle name="Currency 3 3" xfId="120" xr:uid="{00000000-0005-0000-0000-0000A5000000}"/>
    <cellStyle name="Currency 3 3 2" xfId="121" xr:uid="{00000000-0005-0000-0000-0000A6000000}"/>
    <cellStyle name="Currency 3 4" xfId="122" xr:uid="{00000000-0005-0000-0000-0000A7000000}"/>
    <cellStyle name="Currency 3 4 2" xfId="123" xr:uid="{00000000-0005-0000-0000-0000A8000000}"/>
    <cellStyle name="Currency 3 5" xfId="124" xr:uid="{00000000-0005-0000-0000-0000A9000000}"/>
    <cellStyle name="Currency 4" xfId="125" xr:uid="{00000000-0005-0000-0000-0000AA000000}"/>
    <cellStyle name="Currency 4 2" xfId="126" xr:uid="{00000000-0005-0000-0000-0000AB000000}"/>
    <cellStyle name="Currency 4 2 2" xfId="127" xr:uid="{00000000-0005-0000-0000-0000AC000000}"/>
    <cellStyle name="Currency 4 3" xfId="128" xr:uid="{00000000-0005-0000-0000-0000AD000000}"/>
    <cellStyle name="Currency 4 3 2" xfId="129" xr:uid="{00000000-0005-0000-0000-0000AE000000}"/>
    <cellStyle name="Currency 4 4" xfId="130" xr:uid="{00000000-0005-0000-0000-0000AF000000}"/>
    <cellStyle name="Currency 4 4 2" xfId="131" xr:uid="{00000000-0005-0000-0000-0000B0000000}"/>
    <cellStyle name="Currency 4 5" xfId="132" xr:uid="{00000000-0005-0000-0000-0000B1000000}"/>
    <cellStyle name="Currency 5" xfId="133" xr:uid="{00000000-0005-0000-0000-0000B2000000}"/>
    <cellStyle name="Currency 5 2" xfId="134" xr:uid="{00000000-0005-0000-0000-0000B3000000}"/>
    <cellStyle name="Currency 5 2 2" xfId="135" xr:uid="{00000000-0005-0000-0000-0000B4000000}"/>
    <cellStyle name="Currency 5 3" xfId="136" xr:uid="{00000000-0005-0000-0000-0000B5000000}"/>
    <cellStyle name="Currency 5 3 2" xfId="137" xr:uid="{00000000-0005-0000-0000-0000B6000000}"/>
    <cellStyle name="Currency 5 4" xfId="138" xr:uid="{00000000-0005-0000-0000-0000B7000000}"/>
    <cellStyle name="Currency 5 4 2" xfId="139" xr:uid="{00000000-0005-0000-0000-0000B8000000}"/>
    <cellStyle name="Currency 5 5" xfId="140" xr:uid="{00000000-0005-0000-0000-0000B9000000}"/>
    <cellStyle name="Currency 6" xfId="141" xr:uid="{00000000-0005-0000-0000-0000BA000000}"/>
    <cellStyle name="Currency 6 2" xfId="142" xr:uid="{00000000-0005-0000-0000-0000BB000000}"/>
    <cellStyle name="Currency 7" xfId="143" xr:uid="{00000000-0005-0000-0000-0000BC000000}"/>
    <cellStyle name="Currency 7 2" xfId="144" xr:uid="{00000000-0005-0000-0000-0000BD000000}"/>
    <cellStyle name="Currency 8" xfId="145" xr:uid="{00000000-0005-0000-0000-0000BE000000}"/>
    <cellStyle name="Currency 8 2" xfId="146" xr:uid="{00000000-0005-0000-0000-0000BF000000}"/>
    <cellStyle name="Currency 9" xfId="147" xr:uid="{00000000-0005-0000-0000-0000C0000000}"/>
    <cellStyle name="Currency 9 2" xfId="148" xr:uid="{00000000-0005-0000-0000-0000C1000000}"/>
    <cellStyle name="DateStyle" xfId="149" xr:uid="{00000000-0005-0000-0000-0000C2000000}"/>
    <cellStyle name="DateTimeStyle" xfId="150" xr:uid="{00000000-0005-0000-0000-0000C3000000}"/>
    <cellStyle name="Decimal" xfId="151" xr:uid="{00000000-0005-0000-0000-0000C4000000}"/>
    <cellStyle name="DecimalWithBorder" xfId="152" xr:uid="{00000000-0005-0000-0000-0000C5000000}"/>
    <cellStyle name="DecimalWithBorder 2" xfId="153" xr:uid="{00000000-0005-0000-0000-0000C6000000}"/>
    <cellStyle name="DecimalWithBorder 2 2" xfId="154" xr:uid="{00000000-0005-0000-0000-0000C7000000}"/>
    <cellStyle name="DecimalWithBorder 2 3" xfId="155" xr:uid="{00000000-0005-0000-0000-0000C8000000}"/>
    <cellStyle name="DecimalWithBorder 2 4" xfId="156" xr:uid="{00000000-0005-0000-0000-0000C9000000}"/>
    <cellStyle name="DecimalWithBorder 3" xfId="157" xr:uid="{00000000-0005-0000-0000-0000CA000000}"/>
    <cellStyle name="DecimalWithBorder 4" xfId="158" xr:uid="{00000000-0005-0000-0000-0000CB000000}"/>
    <cellStyle name="DecimalWithBorder 5" xfId="159" xr:uid="{00000000-0005-0000-0000-0000CC000000}"/>
    <cellStyle name="Énfasis1 2" xfId="160" xr:uid="{00000000-0005-0000-0000-0000CD000000}"/>
    <cellStyle name="Énfasis1 2 2" xfId="161" xr:uid="{00000000-0005-0000-0000-0000CE000000}"/>
    <cellStyle name="EuroCurrency" xfId="162" xr:uid="{00000000-0005-0000-0000-0000CF000000}"/>
    <cellStyle name="EuroCurrencyWithBorder" xfId="163" xr:uid="{00000000-0005-0000-0000-0000D0000000}"/>
    <cellStyle name="EuroCurrencyWithBorder 2" xfId="164" xr:uid="{00000000-0005-0000-0000-0000D1000000}"/>
    <cellStyle name="EuroCurrencyWithBorder 2 2" xfId="165" xr:uid="{00000000-0005-0000-0000-0000D2000000}"/>
    <cellStyle name="EuroCurrencyWithBorder 2 3" xfId="166" xr:uid="{00000000-0005-0000-0000-0000D3000000}"/>
    <cellStyle name="EuroCurrencyWithBorder 2 4" xfId="167" xr:uid="{00000000-0005-0000-0000-0000D4000000}"/>
    <cellStyle name="EuroCurrencyWithBorder 3" xfId="168" xr:uid="{00000000-0005-0000-0000-0000D5000000}"/>
    <cellStyle name="EuroCurrencyWithBorder 4" xfId="169" xr:uid="{00000000-0005-0000-0000-0000D6000000}"/>
    <cellStyle name="EuroCurrencyWithBorder 5" xfId="170" xr:uid="{00000000-0005-0000-0000-0000D7000000}"/>
    <cellStyle name="HeaderStyle" xfId="171" xr:uid="{00000000-0005-0000-0000-0000D8000000}"/>
    <cellStyle name="HeaderSubTop" xfId="172" xr:uid="{00000000-0005-0000-0000-0000D9000000}"/>
    <cellStyle name="HeaderSubTopNoBold" xfId="173" xr:uid="{00000000-0005-0000-0000-0000DA000000}"/>
    <cellStyle name="HeaderTopBuyer" xfId="174" xr:uid="{00000000-0005-0000-0000-0000DB000000}"/>
    <cellStyle name="HeaderTopStyle" xfId="175" xr:uid="{00000000-0005-0000-0000-0000DC000000}"/>
    <cellStyle name="HeaderTopStyleAlignRight" xfId="176" xr:uid="{00000000-0005-0000-0000-0000DD000000}"/>
    <cellStyle name="MainTitle" xfId="177" xr:uid="{00000000-0005-0000-0000-0000DE000000}"/>
    <cellStyle name="MainTitle 2" xfId="178" xr:uid="{00000000-0005-0000-0000-0000DF000000}"/>
    <cellStyle name="MainTitle 2 2" xfId="179" xr:uid="{00000000-0005-0000-0000-0000E0000000}"/>
    <cellStyle name="MainTitle 2 3" xfId="180" xr:uid="{00000000-0005-0000-0000-0000E1000000}"/>
    <cellStyle name="MainTitle 2 4" xfId="181" xr:uid="{00000000-0005-0000-0000-0000E2000000}"/>
    <cellStyle name="MainTitle 3" xfId="182" xr:uid="{00000000-0005-0000-0000-0000E3000000}"/>
    <cellStyle name="MainTitle 4" xfId="183" xr:uid="{00000000-0005-0000-0000-0000E4000000}"/>
    <cellStyle name="MainTitle 5" xfId="184" xr:uid="{00000000-0005-0000-0000-0000E5000000}"/>
    <cellStyle name="Millares" xfId="185" builtinId="3"/>
    <cellStyle name="Millares [0]" xfId="186" builtinId="6"/>
    <cellStyle name="Millares [0] 2" xfId="2882" xr:uid="{00000000-0005-0000-0000-0000E8000000}"/>
    <cellStyle name="Millares [0] 2 2" xfId="3169" xr:uid="{00000000-0005-0000-0000-0000E9000000}"/>
    <cellStyle name="Millares [0] 3" xfId="3085" xr:uid="{00000000-0005-0000-0000-0000EA000000}"/>
    <cellStyle name="Millares 10" xfId="187" xr:uid="{00000000-0005-0000-0000-0000EB000000}"/>
    <cellStyle name="Millares 10 2" xfId="188" xr:uid="{00000000-0005-0000-0000-0000EC000000}"/>
    <cellStyle name="Millares 10 2 2" xfId="2884" xr:uid="{00000000-0005-0000-0000-0000ED000000}"/>
    <cellStyle name="Millares 10 2 2 2" xfId="3171" xr:uid="{00000000-0005-0000-0000-0000EE000000}"/>
    <cellStyle name="Millares 10 2 3" xfId="3087" xr:uid="{00000000-0005-0000-0000-0000EF000000}"/>
    <cellStyle name="Millares 10 3" xfId="2883" xr:uid="{00000000-0005-0000-0000-0000F0000000}"/>
    <cellStyle name="Millares 10 3 2" xfId="3170" xr:uid="{00000000-0005-0000-0000-0000F1000000}"/>
    <cellStyle name="Millares 10 4" xfId="3086" xr:uid="{00000000-0005-0000-0000-0000F2000000}"/>
    <cellStyle name="Millares 10 5" xfId="3066" xr:uid="{00000000-0005-0000-0000-0000F3000000}"/>
    <cellStyle name="Millares 11" xfId="3084" xr:uid="{00000000-0005-0000-0000-0000F4000000}"/>
    <cellStyle name="Millares 12" xfId="3226" xr:uid="{00000000-0005-0000-0000-0000F5000000}"/>
    <cellStyle name="Millares 13" xfId="3239" xr:uid="{00000000-0005-0000-0000-0000F6000000}"/>
    <cellStyle name="Millares 14" xfId="3228" xr:uid="{00000000-0005-0000-0000-0000F7000000}"/>
    <cellStyle name="Millares 15" xfId="3237" xr:uid="{00000000-0005-0000-0000-0000F8000000}"/>
    <cellStyle name="Millares 16" xfId="3230" xr:uid="{00000000-0005-0000-0000-0000F9000000}"/>
    <cellStyle name="Millares 17" xfId="3235" xr:uid="{00000000-0005-0000-0000-0000FA000000}"/>
    <cellStyle name="Millares 18" xfId="3232" xr:uid="{00000000-0005-0000-0000-0000FB000000}"/>
    <cellStyle name="Millares 19" xfId="3063" xr:uid="{00000000-0005-0000-0000-0000FC000000}"/>
    <cellStyle name="Millares 2" xfId="189" xr:uid="{00000000-0005-0000-0000-0000FD000000}"/>
    <cellStyle name="Millares 2 2" xfId="190" xr:uid="{00000000-0005-0000-0000-0000FE000000}"/>
    <cellStyle name="Millares 2 2 2" xfId="191" xr:uid="{00000000-0005-0000-0000-0000FF000000}"/>
    <cellStyle name="Millares 2 3" xfId="192" xr:uid="{00000000-0005-0000-0000-000000010000}"/>
    <cellStyle name="Millares 2 3 2" xfId="193" xr:uid="{00000000-0005-0000-0000-000001010000}"/>
    <cellStyle name="Millares 2 3 2 2" xfId="194" xr:uid="{00000000-0005-0000-0000-000002010000}"/>
    <cellStyle name="Millares 2 3 2 2 2" xfId="2887" xr:uid="{00000000-0005-0000-0000-000003010000}"/>
    <cellStyle name="Millares 2 3 2 2 2 2" xfId="3174" xr:uid="{00000000-0005-0000-0000-000004010000}"/>
    <cellStyle name="Millares 2 3 2 2 3" xfId="3091" xr:uid="{00000000-0005-0000-0000-000005010000}"/>
    <cellStyle name="Millares 2 3 2 3" xfId="2886" xr:uid="{00000000-0005-0000-0000-000006010000}"/>
    <cellStyle name="Millares 2 3 2 3 2" xfId="3173" xr:uid="{00000000-0005-0000-0000-000007010000}"/>
    <cellStyle name="Millares 2 3 2 4" xfId="3090" xr:uid="{00000000-0005-0000-0000-000008010000}"/>
    <cellStyle name="Millares 2 3 3" xfId="195" xr:uid="{00000000-0005-0000-0000-000009010000}"/>
    <cellStyle name="Millares 2 3 3 2" xfId="2888" xr:uid="{00000000-0005-0000-0000-00000A010000}"/>
    <cellStyle name="Millares 2 3 3 2 2" xfId="3175" xr:uid="{00000000-0005-0000-0000-00000B010000}"/>
    <cellStyle name="Millares 2 3 3 3" xfId="3092" xr:uid="{00000000-0005-0000-0000-00000C010000}"/>
    <cellStyle name="Millares 2 3 4" xfId="196" xr:uid="{00000000-0005-0000-0000-00000D010000}"/>
    <cellStyle name="Millares 2 3 4 2" xfId="2889" xr:uid="{00000000-0005-0000-0000-00000E010000}"/>
    <cellStyle name="Millares 2 3 4 2 2" xfId="3176" xr:uid="{00000000-0005-0000-0000-00000F010000}"/>
    <cellStyle name="Millares 2 3 4 3" xfId="3093" xr:uid="{00000000-0005-0000-0000-000010010000}"/>
    <cellStyle name="Millares 2 3 5" xfId="2885" xr:uid="{00000000-0005-0000-0000-000011010000}"/>
    <cellStyle name="Millares 2 3 5 2" xfId="3172" xr:uid="{00000000-0005-0000-0000-000012010000}"/>
    <cellStyle name="Millares 2 3 6" xfId="3089" xr:uid="{00000000-0005-0000-0000-000013010000}"/>
    <cellStyle name="Millares 2 4" xfId="197" xr:uid="{00000000-0005-0000-0000-000014010000}"/>
    <cellStyle name="Millares 2 4 2" xfId="198" xr:uid="{00000000-0005-0000-0000-000015010000}"/>
    <cellStyle name="Millares 2 4 2 2" xfId="2891" xr:uid="{00000000-0005-0000-0000-000016010000}"/>
    <cellStyle name="Millares 2 4 2 2 2" xfId="3178" xr:uid="{00000000-0005-0000-0000-000017010000}"/>
    <cellStyle name="Millares 2 4 2 3" xfId="3095" xr:uid="{00000000-0005-0000-0000-000018010000}"/>
    <cellStyle name="Millares 2 4 3" xfId="199" xr:uid="{00000000-0005-0000-0000-000019010000}"/>
    <cellStyle name="Millares 2 4 3 2" xfId="2892" xr:uid="{00000000-0005-0000-0000-00001A010000}"/>
    <cellStyle name="Millares 2 4 3 2 2" xfId="3179" xr:uid="{00000000-0005-0000-0000-00001B010000}"/>
    <cellStyle name="Millares 2 4 3 3" xfId="3096" xr:uid="{00000000-0005-0000-0000-00001C010000}"/>
    <cellStyle name="Millares 2 4 4" xfId="2890" xr:uid="{00000000-0005-0000-0000-00001D010000}"/>
    <cellStyle name="Millares 2 4 4 2" xfId="3177" xr:uid="{00000000-0005-0000-0000-00001E010000}"/>
    <cellStyle name="Millares 2 4 5" xfId="3094" xr:uid="{00000000-0005-0000-0000-00001F010000}"/>
    <cellStyle name="Millares 2 5" xfId="200" xr:uid="{00000000-0005-0000-0000-000020010000}"/>
    <cellStyle name="Millares 2 5 2" xfId="201" xr:uid="{00000000-0005-0000-0000-000021010000}"/>
    <cellStyle name="Millares 2 5 2 2" xfId="2894" xr:uid="{00000000-0005-0000-0000-000022010000}"/>
    <cellStyle name="Millares 2 5 2 2 2" xfId="3181" xr:uid="{00000000-0005-0000-0000-000023010000}"/>
    <cellStyle name="Millares 2 5 2 3" xfId="3098" xr:uid="{00000000-0005-0000-0000-000024010000}"/>
    <cellStyle name="Millares 2 5 3" xfId="2893" xr:uid="{00000000-0005-0000-0000-000025010000}"/>
    <cellStyle name="Millares 2 5 3 2" xfId="3180" xr:uid="{00000000-0005-0000-0000-000026010000}"/>
    <cellStyle name="Millares 2 5 4" xfId="3097" xr:uid="{00000000-0005-0000-0000-000027010000}"/>
    <cellStyle name="Millares 2 6" xfId="202" xr:uid="{00000000-0005-0000-0000-000028010000}"/>
    <cellStyle name="Millares 2 6 2" xfId="203" xr:uid="{00000000-0005-0000-0000-000029010000}"/>
    <cellStyle name="Millares 2 6 2 2" xfId="2896" xr:uid="{00000000-0005-0000-0000-00002A010000}"/>
    <cellStyle name="Millares 2 6 2 2 2" xfId="3183" xr:uid="{00000000-0005-0000-0000-00002B010000}"/>
    <cellStyle name="Millares 2 6 2 3" xfId="3100" xr:uid="{00000000-0005-0000-0000-00002C010000}"/>
    <cellStyle name="Millares 2 6 3" xfId="2895" xr:uid="{00000000-0005-0000-0000-00002D010000}"/>
    <cellStyle name="Millares 2 6 3 2" xfId="3182" xr:uid="{00000000-0005-0000-0000-00002E010000}"/>
    <cellStyle name="Millares 2 6 4" xfId="3099" xr:uid="{00000000-0005-0000-0000-00002F010000}"/>
    <cellStyle name="Millares 2 7" xfId="3088" xr:uid="{00000000-0005-0000-0000-000030010000}"/>
    <cellStyle name="Millares 20" xfId="3154" xr:uid="{00000000-0005-0000-0000-000031010000}"/>
    <cellStyle name="Millares 21" xfId="3128" xr:uid="{00000000-0005-0000-0000-000032010000}"/>
    <cellStyle name="Millares 22" xfId="3068" xr:uid="{00000000-0005-0000-0000-000033010000}"/>
    <cellStyle name="Millares 23" xfId="3130" xr:uid="{00000000-0005-0000-0000-000034010000}"/>
    <cellStyle name="Millares 3" xfId="204" xr:uid="{00000000-0005-0000-0000-000035010000}"/>
    <cellStyle name="Millares 3 2" xfId="205" xr:uid="{00000000-0005-0000-0000-000036010000}"/>
    <cellStyle name="Millares 3 3" xfId="206" xr:uid="{00000000-0005-0000-0000-000037010000}"/>
    <cellStyle name="Millares 3 3 2" xfId="207" xr:uid="{00000000-0005-0000-0000-000038010000}"/>
    <cellStyle name="Millares 3 3 2 2" xfId="2898" xr:uid="{00000000-0005-0000-0000-000039010000}"/>
    <cellStyle name="Millares 3 3 2 2 2" xfId="3185" xr:uid="{00000000-0005-0000-0000-00003A010000}"/>
    <cellStyle name="Millares 3 3 2 3" xfId="3103" xr:uid="{00000000-0005-0000-0000-00003B010000}"/>
    <cellStyle name="Millares 3 3 3" xfId="2897" xr:uid="{00000000-0005-0000-0000-00003C010000}"/>
    <cellStyle name="Millares 3 3 3 2" xfId="3184" xr:uid="{00000000-0005-0000-0000-00003D010000}"/>
    <cellStyle name="Millares 3 3 4" xfId="3102" xr:uid="{00000000-0005-0000-0000-00003E010000}"/>
    <cellStyle name="Millares 3 4" xfId="208" xr:uid="{00000000-0005-0000-0000-00003F010000}"/>
    <cellStyle name="Millares 3 4 2" xfId="2899" xr:uid="{00000000-0005-0000-0000-000040010000}"/>
    <cellStyle name="Millares 3 4 2 2" xfId="3186" xr:uid="{00000000-0005-0000-0000-000041010000}"/>
    <cellStyle name="Millares 3 4 3" xfId="3104" xr:uid="{00000000-0005-0000-0000-000042010000}"/>
    <cellStyle name="Millares 3 5" xfId="3101" xr:uid="{00000000-0005-0000-0000-000043010000}"/>
    <cellStyle name="Millares 4" xfId="209" xr:uid="{00000000-0005-0000-0000-000044010000}"/>
    <cellStyle name="Millares 4 2" xfId="210" xr:uid="{00000000-0005-0000-0000-000045010000}"/>
    <cellStyle name="Millares 5" xfId="211" xr:uid="{00000000-0005-0000-0000-000046010000}"/>
    <cellStyle name="Millares 5 2" xfId="212" xr:uid="{00000000-0005-0000-0000-000047010000}"/>
    <cellStyle name="Millares 5 3" xfId="213" xr:uid="{00000000-0005-0000-0000-000048010000}"/>
    <cellStyle name="Millares 5 4" xfId="214" xr:uid="{00000000-0005-0000-0000-000049010000}"/>
    <cellStyle name="Millares 5 4 2" xfId="2900" xr:uid="{00000000-0005-0000-0000-00004A010000}"/>
    <cellStyle name="Millares 5 4 2 2" xfId="3187" xr:uid="{00000000-0005-0000-0000-00004B010000}"/>
    <cellStyle name="Millares 5 4 3" xfId="3105" xr:uid="{00000000-0005-0000-0000-00004C010000}"/>
    <cellStyle name="Millares 5 5" xfId="215" xr:uid="{00000000-0005-0000-0000-00004D010000}"/>
    <cellStyle name="Millares 5 5 2" xfId="2901" xr:uid="{00000000-0005-0000-0000-00004E010000}"/>
    <cellStyle name="Millares 5 5 2 2" xfId="3188" xr:uid="{00000000-0005-0000-0000-00004F010000}"/>
    <cellStyle name="Millares 5 5 3" xfId="3106" xr:uid="{00000000-0005-0000-0000-000050010000}"/>
    <cellStyle name="Millares 6" xfId="216" xr:uid="{00000000-0005-0000-0000-000051010000}"/>
    <cellStyle name="Millares 6 2" xfId="217" xr:uid="{00000000-0005-0000-0000-000052010000}"/>
    <cellStyle name="Millares 6 2 2" xfId="218" xr:uid="{00000000-0005-0000-0000-000053010000}"/>
    <cellStyle name="Millares 6 2 2 2" xfId="2904" xr:uid="{00000000-0005-0000-0000-000054010000}"/>
    <cellStyle name="Millares 6 2 2 2 2" xfId="3191" xr:uid="{00000000-0005-0000-0000-000055010000}"/>
    <cellStyle name="Millares 6 2 2 3" xfId="3109" xr:uid="{00000000-0005-0000-0000-000056010000}"/>
    <cellStyle name="Millares 6 2 3" xfId="2903" xr:uid="{00000000-0005-0000-0000-000057010000}"/>
    <cellStyle name="Millares 6 2 3 2" xfId="3190" xr:uid="{00000000-0005-0000-0000-000058010000}"/>
    <cellStyle name="Millares 6 2 4" xfId="3108" xr:uid="{00000000-0005-0000-0000-000059010000}"/>
    <cellStyle name="Millares 6 3" xfId="219" xr:uid="{00000000-0005-0000-0000-00005A010000}"/>
    <cellStyle name="Millares 6 3 2" xfId="220" xr:uid="{00000000-0005-0000-0000-00005B010000}"/>
    <cellStyle name="Millares 6 3 2 2" xfId="2906" xr:uid="{00000000-0005-0000-0000-00005C010000}"/>
    <cellStyle name="Millares 6 3 2 2 2" xfId="3193" xr:uid="{00000000-0005-0000-0000-00005D010000}"/>
    <cellStyle name="Millares 6 3 2 3" xfId="3111" xr:uid="{00000000-0005-0000-0000-00005E010000}"/>
    <cellStyle name="Millares 6 3 3" xfId="2905" xr:uid="{00000000-0005-0000-0000-00005F010000}"/>
    <cellStyle name="Millares 6 3 3 2" xfId="3192" xr:uid="{00000000-0005-0000-0000-000060010000}"/>
    <cellStyle name="Millares 6 3 4" xfId="3110" xr:uid="{00000000-0005-0000-0000-000061010000}"/>
    <cellStyle name="Millares 6 4" xfId="221" xr:uid="{00000000-0005-0000-0000-000062010000}"/>
    <cellStyle name="Millares 6 5" xfId="2902" xr:uid="{00000000-0005-0000-0000-000063010000}"/>
    <cellStyle name="Millares 6 5 2" xfId="3189" xr:uid="{00000000-0005-0000-0000-000064010000}"/>
    <cellStyle name="Millares 6 6" xfId="3107" xr:uid="{00000000-0005-0000-0000-000065010000}"/>
    <cellStyle name="Millares 7" xfId="222" xr:uid="{00000000-0005-0000-0000-000066010000}"/>
    <cellStyle name="Millares 7 2" xfId="223" xr:uid="{00000000-0005-0000-0000-000067010000}"/>
    <cellStyle name="Millares 7 2 2" xfId="2908" xr:uid="{00000000-0005-0000-0000-000068010000}"/>
    <cellStyle name="Millares 7 2 2 2" xfId="3195" xr:uid="{00000000-0005-0000-0000-000069010000}"/>
    <cellStyle name="Millares 7 2 3" xfId="3113" xr:uid="{00000000-0005-0000-0000-00006A010000}"/>
    <cellStyle name="Millares 7 3" xfId="2907" xr:uid="{00000000-0005-0000-0000-00006B010000}"/>
    <cellStyle name="Millares 7 3 2" xfId="3194" xr:uid="{00000000-0005-0000-0000-00006C010000}"/>
    <cellStyle name="Millares 7 4" xfId="3112" xr:uid="{00000000-0005-0000-0000-00006D010000}"/>
    <cellStyle name="Millares 8" xfId="224" xr:uid="{00000000-0005-0000-0000-00006E010000}"/>
    <cellStyle name="Millares 8 2" xfId="225" xr:uid="{00000000-0005-0000-0000-00006F010000}"/>
    <cellStyle name="Millares 8 2 2" xfId="2910" xr:uid="{00000000-0005-0000-0000-000070010000}"/>
    <cellStyle name="Millares 8 2 2 2" xfId="3197" xr:uid="{00000000-0005-0000-0000-000071010000}"/>
    <cellStyle name="Millares 8 2 3" xfId="3115" xr:uid="{00000000-0005-0000-0000-000072010000}"/>
    <cellStyle name="Millares 8 3" xfId="2909" xr:uid="{00000000-0005-0000-0000-000073010000}"/>
    <cellStyle name="Millares 8 3 2" xfId="3196" xr:uid="{00000000-0005-0000-0000-000074010000}"/>
    <cellStyle name="Millares 8 4" xfId="3114" xr:uid="{00000000-0005-0000-0000-000075010000}"/>
    <cellStyle name="Millares 9" xfId="226" xr:uid="{00000000-0005-0000-0000-000076010000}"/>
    <cellStyle name="Millares 9 2" xfId="227" xr:uid="{00000000-0005-0000-0000-000077010000}"/>
    <cellStyle name="Millares 9 2 2" xfId="2912" xr:uid="{00000000-0005-0000-0000-000078010000}"/>
    <cellStyle name="Millares 9 2 2 2" xfId="3199" xr:uid="{00000000-0005-0000-0000-000079010000}"/>
    <cellStyle name="Millares 9 2 3" xfId="3117" xr:uid="{00000000-0005-0000-0000-00007A010000}"/>
    <cellStyle name="Millares 9 3" xfId="2911" xr:uid="{00000000-0005-0000-0000-00007B010000}"/>
    <cellStyle name="Millares 9 3 2" xfId="3198" xr:uid="{00000000-0005-0000-0000-00007C010000}"/>
    <cellStyle name="Millares 9 4" xfId="3116" xr:uid="{00000000-0005-0000-0000-00007D010000}"/>
    <cellStyle name="Moneda" xfId="228" builtinId="4"/>
    <cellStyle name="Moneda [0]" xfId="229" builtinId="7"/>
    <cellStyle name="Moneda [0] 10" xfId="2914" xr:uid="{00000000-0005-0000-0000-000080010000}"/>
    <cellStyle name="Moneda [0] 11" xfId="3119" xr:uid="{00000000-0005-0000-0000-000081010000}"/>
    <cellStyle name="Moneda [0] 12" xfId="3064" xr:uid="{00000000-0005-0000-0000-000082010000}"/>
    <cellStyle name="Moneda [0] 2" xfId="230" xr:uid="{00000000-0005-0000-0000-000083010000}"/>
    <cellStyle name="Moneda [0] 2 2" xfId="231" xr:uid="{00000000-0005-0000-0000-000084010000}"/>
    <cellStyle name="Moneda [0] 2 2 2" xfId="232" xr:uid="{00000000-0005-0000-0000-000085010000}"/>
    <cellStyle name="Moneda [0] 2 2 2 2" xfId="233" xr:uid="{00000000-0005-0000-0000-000086010000}"/>
    <cellStyle name="Moneda [0] 2 2 2 2 2" xfId="2916" xr:uid="{00000000-0005-0000-0000-000087010000}"/>
    <cellStyle name="Moneda [0] 2 2 2 2 2 2" xfId="3201" xr:uid="{00000000-0005-0000-0000-000088010000}"/>
    <cellStyle name="Moneda [0] 2 2 2 2 3" xfId="3121" xr:uid="{00000000-0005-0000-0000-000089010000}"/>
    <cellStyle name="Moneda [0] 2 2 2 3" xfId="2915" xr:uid="{00000000-0005-0000-0000-00008A010000}"/>
    <cellStyle name="Moneda [0] 2 2 2 3 2" xfId="3200" xr:uid="{00000000-0005-0000-0000-00008B010000}"/>
    <cellStyle name="Moneda [0] 2 2 2 4" xfId="3120" xr:uid="{00000000-0005-0000-0000-00008C010000}"/>
    <cellStyle name="Moneda [0] 2 2 3" xfId="234" xr:uid="{00000000-0005-0000-0000-00008D010000}"/>
    <cellStyle name="Moneda [0] 2 2 3 2" xfId="2917" xr:uid="{00000000-0005-0000-0000-00008E010000}"/>
    <cellStyle name="Moneda [0] 2 2 3 2 2" xfId="3202" xr:uid="{00000000-0005-0000-0000-00008F010000}"/>
    <cellStyle name="Moneda [0] 2 2 3 3" xfId="3122" xr:uid="{00000000-0005-0000-0000-000090010000}"/>
    <cellStyle name="Moneda [0] 2 2 4" xfId="235" xr:uid="{00000000-0005-0000-0000-000091010000}"/>
    <cellStyle name="Moneda [0] 2 2 4 2" xfId="2918" xr:uid="{00000000-0005-0000-0000-000092010000}"/>
    <cellStyle name="Moneda [0] 2 2 4 2 2" xfId="3203" xr:uid="{00000000-0005-0000-0000-000093010000}"/>
    <cellStyle name="Moneda [0] 2 2 4 3" xfId="3123" xr:uid="{00000000-0005-0000-0000-000094010000}"/>
    <cellStyle name="Moneda [0] 2 3" xfId="236" xr:uid="{00000000-0005-0000-0000-000095010000}"/>
    <cellStyle name="Moneda [0] 2 3 2" xfId="237" xr:uid="{00000000-0005-0000-0000-000096010000}"/>
    <cellStyle name="Moneda [0] 2 3 2 2" xfId="2920" xr:uid="{00000000-0005-0000-0000-000097010000}"/>
    <cellStyle name="Moneda [0] 2 3 2 2 2" xfId="3205" xr:uid="{00000000-0005-0000-0000-000098010000}"/>
    <cellStyle name="Moneda [0] 2 3 2 3" xfId="3125" xr:uid="{00000000-0005-0000-0000-000099010000}"/>
    <cellStyle name="Moneda [0] 2 3 3" xfId="2919" xr:uid="{00000000-0005-0000-0000-00009A010000}"/>
    <cellStyle name="Moneda [0] 2 3 3 2" xfId="3204" xr:uid="{00000000-0005-0000-0000-00009B010000}"/>
    <cellStyle name="Moneda [0] 2 3 4" xfId="3124" xr:uid="{00000000-0005-0000-0000-00009C010000}"/>
    <cellStyle name="Moneda [0] 2 4" xfId="238" xr:uid="{00000000-0005-0000-0000-00009D010000}"/>
    <cellStyle name="Moneda [0] 2 4 2" xfId="2921" xr:uid="{00000000-0005-0000-0000-00009E010000}"/>
    <cellStyle name="Moneda [0] 2 4 2 2" xfId="3206" xr:uid="{00000000-0005-0000-0000-00009F010000}"/>
    <cellStyle name="Moneda [0] 2 4 3" xfId="3126" xr:uid="{00000000-0005-0000-0000-0000A0010000}"/>
    <cellStyle name="Moneda [0] 2 5" xfId="239" xr:uid="{00000000-0005-0000-0000-0000A1010000}"/>
    <cellStyle name="Moneda [0] 2 5 2" xfId="2922" xr:uid="{00000000-0005-0000-0000-0000A2010000}"/>
    <cellStyle name="Moneda [0] 2 5 2 2" xfId="3207" xr:uid="{00000000-0005-0000-0000-0000A3010000}"/>
    <cellStyle name="Moneda [0] 2 5 3" xfId="3127" xr:uid="{00000000-0005-0000-0000-0000A4010000}"/>
    <cellStyle name="Moneda [0] 3" xfId="240" xr:uid="{00000000-0005-0000-0000-0000A5010000}"/>
    <cellStyle name="Moneda [0] 3 2" xfId="241" xr:uid="{00000000-0005-0000-0000-0000A6010000}"/>
    <cellStyle name="Moneda [0] 3 2 2" xfId="242" xr:uid="{00000000-0005-0000-0000-0000A7010000}"/>
    <cellStyle name="Moneda [0] 3 2 2 2" xfId="243" xr:uid="{00000000-0005-0000-0000-0000A8010000}"/>
    <cellStyle name="Moneda [0] 3 2 3" xfId="244" xr:uid="{00000000-0005-0000-0000-0000A9010000}"/>
    <cellStyle name="Moneda [0] 3 2 3 2" xfId="245" xr:uid="{00000000-0005-0000-0000-0000AA010000}"/>
    <cellStyle name="Moneda [0] 3 2 4" xfId="246" xr:uid="{00000000-0005-0000-0000-0000AB010000}"/>
    <cellStyle name="Moneda [0] 3 2 4 2" xfId="247" xr:uid="{00000000-0005-0000-0000-0000AC010000}"/>
    <cellStyle name="Moneda [0] 3 2 5" xfId="248" xr:uid="{00000000-0005-0000-0000-0000AD010000}"/>
    <cellStyle name="Moneda [0] 3 3" xfId="249" xr:uid="{00000000-0005-0000-0000-0000AE010000}"/>
    <cellStyle name="Moneda [0] 3 3 2" xfId="250" xr:uid="{00000000-0005-0000-0000-0000AF010000}"/>
    <cellStyle name="Moneda [0] 3 4" xfId="251" xr:uid="{00000000-0005-0000-0000-0000B0010000}"/>
    <cellStyle name="Moneda [0] 3 4 2" xfId="252" xr:uid="{00000000-0005-0000-0000-0000B1010000}"/>
    <cellStyle name="Moneda [0] 3 5" xfId="253" xr:uid="{00000000-0005-0000-0000-0000B2010000}"/>
    <cellStyle name="Moneda [0] 3 5 2" xfId="254" xr:uid="{00000000-0005-0000-0000-0000B3010000}"/>
    <cellStyle name="Moneda [0] 3 6" xfId="255" xr:uid="{00000000-0005-0000-0000-0000B4010000}"/>
    <cellStyle name="Moneda [0] 3 7" xfId="256" xr:uid="{00000000-0005-0000-0000-0000B5010000}"/>
    <cellStyle name="Moneda [0] 3 8" xfId="2923" xr:uid="{00000000-0005-0000-0000-0000B6010000}"/>
    <cellStyle name="Moneda [0] 4" xfId="257" xr:uid="{00000000-0005-0000-0000-0000B7010000}"/>
    <cellStyle name="Moneda [0] 4 2" xfId="258" xr:uid="{00000000-0005-0000-0000-0000B8010000}"/>
    <cellStyle name="Moneda [0] 4 2 2" xfId="259" xr:uid="{00000000-0005-0000-0000-0000B9010000}"/>
    <cellStyle name="Moneda [0] 4 2 2 2" xfId="2926" xr:uid="{00000000-0005-0000-0000-0000BA010000}"/>
    <cellStyle name="Moneda [0] 4 2 3" xfId="2925" xr:uid="{00000000-0005-0000-0000-0000BB010000}"/>
    <cellStyle name="Moneda [0] 4 3" xfId="260" xr:uid="{00000000-0005-0000-0000-0000BC010000}"/>
    <cellStyle name="Moneda [0] 4 3 2" xfId="261" xr:uid="{00000000-0005-0000-0000-0000BD010000}"/>
    <cellStyle name="Moneda [0] 4 3 2 2" xfId="2928" xr:uid="{00000000-0005-0000-0000-0000BE010000}"/>
    <cellStyle name="Moneda [0] 4 3 3" xfId="2927" xr:uid="{00000000-0005-0000-0000-0000BF010000}"/>
    <cellStyle name="Moneda [0] 4 4" xfId="262" xr:uid="{00000000-0005-0000-0000-0000C0010000}"/>
    <cellStyle name="Moneda [0] 4 4 2" xfId="263" xr:uid="{00000000-0005-0000-0000-0000C1010000}"/>
    <cellStyle name="Moneda [0] 4 4 2 2" xfId="2930" xr:uid="{00000000-0005-0000-0000-0000C2010000}"/>
    <cellStyle name="Moneda [0] 4 4 3" xfId="2929" xr:uid="{00000000-0005-0000-0000-0000C3010000}"/>
    <cellStyle name="Moneda [0] 4 5" xfId="264" xr:uid="{00000000-0005-0000-0000-0000C4010000}"/>
    <cellStyle name="Moneda [0] 4 5 2" xfId="2931" xr:uid="{00000000-0005-0000-0000-0000C5010000}"/>
    <cellStyle name="Moneda [0] 4 6" xfId="2924" xr:uid="{00000000-0005-0000-0000-0000C6010000}"/>
    <cellStyle name="Moneda [0] 5" xfId="265" xr:uid="{00000000-0005-0000-0000-0000C7010000}"/>
    <cellStyle name="Moneda [0] 5 2" xfId="266" xr:uid="{00000000-0005-0000-0000-0000C8010000}"/>
    <cellStyle name="Moneda [0] 5 2 2" xfId="267" xr:uid="{00000000-0005-0000-0000-0000C9010000}"/>
    <cellStyle name="Moneda [0] 5 3" xfId="268" xr:uid="{00000000-0005-0000-0000-0000CA010000}"/>
    <cellStyle name="Moneda [0] 5 3 2" xfId="269" xr:uid="{00000000-0005-0000-0000-0000CB010000}"/>
    <cellStyle name="Moneda [0] 5 4" xfId="270" xr:uid="{00000000-0005-0000-0000-0000CC010000}"/>
    <cellStyle name="Moneda [0] 5 4 2" xfId="271" xr:uid="{00000000-0005-0000-0000-0000CD010000}"/>
    <cellStyle name="Moneda [0] 5 5" xfId="272" xr:uid="{00000000-0005-0000-0000-0000CE010000}"/>
    <cellStyle name="Moneda [0] 6" xfId="273" xr:uid="{00000000-0005-0000-0000-0000CF010000}"/>
    <cellStyle name="Moneda [0] 6 2" xfId="274" xr:uid="{00000000-0005-0000-0000-0000D0010000}"/>
    <cellStyle name="Moneda [0] 7" xfId="275" xr:uid="{00000000-0005-0000-0000-0000D1010000}"/>
    <cellStyle name="Moneda [0] 7 2" xfId="276" xr:uid="{00000000-0005-0000-0000-0000D2010000}"/>
    <cellStyle name="Moneda [0] 8" xfId="277" xr:uid="{00000000-0005-0000-0000-0000D3010000}"/>
    <cellStyle name="Moneda [0] 8 2" xfId="278" xr:uid="{00000000-0005-0000-0000-0000D4010000}"/>
    <cellStyle name="Moneda [0] 9" xfId="279" xr:uid="{00000000-0005-0000-0000-0000D5010000}"/>
    <cellStyle name="Moneda [0] 9 2" xfId="280" xr:uid="{00000000-0005-0000-0000-0000D6010000}"/>
    <cellStyle name="Moneda 10" xfId="281" xr:uid="{00000000-0005-0000-0000-0000D7010000}"/>
    <cellStyle name="Moneda 10 10" xfId="282" xr:uid="{00000000-0005-0000-0000-0000D8010000}"/>
    <cellStyle name="Moneda 10 11" xfId="283" xr:uid="{00000000-0005-0000-0000-0000D9010000}"/>
    <cellStyle name="Moneda 10 2" xfId="284" xr:uid="{00000000-0005-0000-0000-0000DA010000}"/>
    <cellStyle name="Moneda 10 2 2" xfId="285" xr:uid="{00000000-0005-0000-0000-0000DB010000}"/>
    <cellStyle name="Moneda 10 2 2 2" xfId="286" xr:uid="{00000000-0005-0000-0000-0000DC010000}"/>
    <cellStyle name="Moneda 10 2 2 2 2" xfId="287" xr:uid="{00000000-0005-0000-0000-0000DD010000}"/>
    <cellStyle name="Moneda 10 2 2 2 2 2" xfId="288" xr:uid="{00000000-0005-0000-0000-0000DE010000}"/>
    <cellStyle name="Moneda 10 2 2 2 3" xfId="289" xr:uid="{00000000-0005-0000-0000-0000DF010000}"/>
    <cellStyle name="Moneda 10 2 2 2 3 2" xfId="290" xr:uid="{00000000-0005-0000-0000-0000E0010000}"/>
    <cellStyle name="Moneda 10 2 2 2 4" xfId="291" xr:uid="{00000000-0005-0000-0000-0000E1010000}"/>
    <cellStyle name="Moneda 10 2 2 2 4 2" xfId="292" xr:uid="{00000000-0005-0000-0000-0000E2010000}"/>
    <cellStyle name="Moneda 10 2 2 2 5" xfId="293" xr:uid="{00000000-0005-0000-0000-0000E3010000}"/>
    <cellStyle name="Moneda 10 2 2 3" xfId="294" xr:uid="{00000000-0005-0000-0000-0000E4010000}"/>
    <cellStyle name="Moneda 10 2 2 3 2" xfId="295" xr:uid="{00000000-0005-0000-0000-0000E5010000}"/>
    <cellStyle name="Moneda 10 2 2 4" xfId="296" xr:uid="{00000000-0005-0000-0000-0000E6010000}"/>
    <cellStyle name="Moneda 10 2 2 4 2" xfId="297" xr:uid="{00000000-0005-0000-0000-0000E7010000}"/>
    <cellStyle name="Moneda 10 2 2 5" xfId="298" xr:uid="{00000000-0005-0000-0000-0000E8010000}"/>
    <cellStyle name="Moneda 10 2 2 5 2" xfId="299" xr:uid="{00000000-0005-0000-0000-0000E9010000}"/>
    <cellStyle name="Moneda 10 2 2 6" xfId="300" xr:uid="{00000000-0005-0000-0000-0000EA010000}"/>
    <cellStyle name="Moneda 10 2 3" xfId="301" xr:uid="{00000000-0005-0000-0000-0000EB010000}"/>
    <cellStyle name="Moneda 10 2 3 2" xfId="302" xr:uid="{00000000-0005-0000-0000-0000EC010000}"/>
    <cellStyle name="Moneda 10 2 3 2 2" xfId="303" xr:uid="{00000000-0005-0000-0000-0000ED010000}"/>
    <cellStyle name="Moneda 10 2 3 3" xfId="304" xr:uid="{00000000-0005-0000-0000-0000EE010000}"/>
    <cellStyle name="Moneda 10 2 3 3 2" xfId="305" xr:uid="{00000000-0005-0000-0000-0000EF010000}"/>
    <cellStyle name="Moneda 10 2 3 4" xfId="306" xr:uid="{00000000-0005-0000-0000-0000F0010000}"/>
    <cellStyle name="Moneda 10 2 3 4 2" xfId="307" xr:uid="{00000000-0005-0000-0000-0000F1010000}"/>
    <cellStyle name="Moneda 10 2 3 5" xfId="308" xr:uid="{00000000-0005-0000-0000-0000F2010000}"/>
    <cellStyle name="Moneda 10 2 4" xfId="309" xr:uid="{00000000-0005-0000-0000-0000F3010000}"/>
    <cellStyle name="Moneda 10 2 4 2" xfId="310" xr:uid="{00000000-0005-0000-0000-0000F4010000}"/>
    <cellStyle name="Moneda 10 2 5" xfId="311" xr:uid="{00000000-0005-0000-0000-0000F5010000}"/>
    <cellStyle name="Moneda 10 2 5 2" xfId="312" xr:uid="{00000000-0005-0000-0000-0000F6010000}"/>
    <cellStyle name="Moneda 10 2 6" xfId="313" xr:uid="{00000000-0005-0000-0000-0000F7010000}"/>
    <cellStyle name="Moneda 10 2 6 2" xfId="314" xr:uid="{00000000-0005-0000-0000-0000F8010000}"/>
    <cellStyle name="Moneda 10 2 7" xfId="315" xr:uid="{00000000-0005-0000-0000-0000F9010000}"/>
    <cellStyle name="Moneda 10 2 8" xfId="316" xr:uid="{00000000-0005-0000-0000-0000FA010000}"/>
    <cellStyle name="Moneda 10 3" xfId="317" xr:uid="{00000000-0005-0000-0000-0000FB010000}"/>
    <cellStyle name="Moneda 10 3 2" xfId="318" xr:uid="{00000000-0005-0000-0000-0000FC010000}"/>
    <cellStyle name="Moneda 10 3 2 2" xfId="319" xr:uid="{00000000-0005-0000-0000-0000FD010000}"/>
    <cellStyle name="Moneda 10 3 2 2 2" xfId="320" xr:uid="{00000000-0005-0000-0000-0000FE010000}"/>
    <cellStyle name="Moneda 10 3 2 2 2 2" xfId="321" xr:uid="{00000000-0005-0000-0000-0000FF010000}"/>
    <cellStyle name="Moneda 10 3 2 2 3" xfId="322" xr:uid="{00000000-0005-0000-0000-000000020000}"/>
    <cellStyle name="Moneda 10 3 2 2 3 2" xfId="323" xr:uid="{00000000-0005-0000-0000-000001020000}"/>
    <cellStyle name="Moneda 10 3 2 2 4" xfId="324" xr:uid="{00000000-0005-0000-0000-000002020000}"/>
    <cellStyle name="Moneda 10 3 2 2 4 2" xfId="325" xr:uid="{00000000-0005-0000-0000-000003020000}"/>
    <cellStyle name="Moneda 10 3 2 2 5" xfId="326" xr:uid="{00000000-0005-0000-0000-000004020000}"/>
    <cellStyle name="Moneda 10 3 2 3" xfId="327" xr:uid="{00000000-0005-0000-0000-000005020000}"/>
    <cellStyle name="Moneda 10 3 2 3 2" xfId="328" xr:uid="{00000000-0005-0000-0000-000006020000}"/>
    <cellStyle name="Moneda 10 3 2 4" xfId="329" xr:uid="{00000000-0005-0000-0000-000007020000}"/>
    <cellStyle name="Moneda 10 3 2 4 2" xfId="330" xr:uid="{00000000-0005-0000-0000-000008020000}"/>
    <cellStyle name="Moneda 10 3 2 5" xfId="331" xr:uid="{00000000-0005-0000-0000-000009020000}"/>
    <cellStyle name="Moneda 10 3 2 5 2" xfId="332" xr:uid="{00000000-0005-0000-0000-00000A020000}"/>
    <cellStyle name="Moneda 10 3 2 6" xfId="333" xr:uid="{00000000-0005-0000-0000-00000B020000}"/>
    <cellStyle name="Moneda 10 3 3" xfId="334" xr:uid="{00000000-0005-0000-0000-00000C020000}"/>
    <cellStyle name="Moneda 10 3 3 2" xfId="335" xr:uid="{00000000-0005-0000-0000-00000D020000}"/>
    <cellStyle name="Moneda 10 3 3 2 2" xfId="336" xr:uid="{00000000-0005-0000-0000-00000E020000}"/>
    <cellStyle name="Moneda 10 3 3 3" xfId="337" xr:uid="{00000000-0005-0000-0000-00000F020000}"/>
    <cellStyle name="Moneda 10 3 3 3 2" xfId="338" xr:uid="{00000000-0005-0000-0000-000010020000}"/>
    <cellStyle name="Moneda 10 3 3 4" xfId="339" xr:uid="{00000000-0005-0000-0000-000011020000}"/>
    <cellStyle name="Moneda 10 3 3 4 2" xfId="340" xr:uid="{00000000-0005-0000-0000-000012020000}"/>
    <cellStyle name="Moneda 10 3 3 5" xfId="341" xr:uid="{00000000-0005-0000-0000-000013020000}"/>
    <cellStyle name="Moneda 10 3 4" xfId="342" xr:uid="{00000000-0005-0000-0000-000014020000}"/>
    <cellStyle name="Moneda 10 3 4 2" xfId="343" xr:uid="{00000000-0005-0000-0000-000015020000}"/>
    <cellStyle name="Moneda 10 3 5" xfId="344" xr:uid="{00000000-0005-0000-0000-000016020000}"/>
    <cellStyle name="Moneda 10 3 5 2" xfId="345" xr:uid="{00000000-0005-0000-0000-000017020000}"/>
    <cellStyle name="Moneda 10 3 6" xfId="346" xr:uid="{00000000-0005-0000-0000-000018020000}"/>
    <cellStyle name="Moneda 10 3 6 2" xfId="347" xr:uid="{00000000-0005-0000-0000-000019020000}"/>
    <cellStyle name="Moneda 10 3 7" xfId="348" xr:uid="{00000000-0005-0000-0000-00001A020000}"/>
    <cellStyle name="Moneda 10 4" xfId="349" xr:uid="{00000000-0005-0000-0000-00001B020000}"/>
    <cellStyle name="Moneda 10 4 2" xfId="350" xr:uid="{00000000-0005-0000-0000-00001C020000}"/>
    <cellStyle name="Moneda 10 4 2 2" xfId="351" xr:uid="{00000000-0005-0000-0000-00001D020000}"/>
    <cellStyle name="Moneda 10 4 2 2 2" xfId="352" xr:uid="{00000000-0005-0000-0000-00001E020000}"/>
    <cellStyle name="Moneda 10 4 2 2 2 2" xfId="353" xr:uid="{00000000-0005-0000-0000-00001F020000}"/>
    <cellStyle name="Moneda 10 4 2 2 3" xfId="354" xr:uid="{00000000-0005-0000-0000-000020020000}"/>
    <cellStyle name="Moneda 10 4 2 2 3 2" xfId="355" xr:uid="{00000000-0005-0000-0000-000021020000}"/>
    <cellStyle name="Moneda 10 4 2 2 4" xfId="356" xr:uid="{00000000-0005-0000-0000-000022020000}"/>
    <cellStyle name="Moneda 10 4 2 2 4 2" xfId="357" xr:uid="{00000000-0005-0000-0000-000023020000}"/>
    <cellStyle name="Moneda 10 4 2 2 5" xfId="358" xr:uid="{00000000-0005-0000-0000-000024020000}"/>
    <cellStyle name="Moneda 10 4 2 3" xfId="359" xr:uid="{00000000-0005-0000-0000-000025020000}"/>
    <cellStyle name="Moneda 10 4 2 3 2" xfId="360" xr:uid="{00000000-0005-0000-0000-000026020000}"/>
    <cellStyle name="Moneda 10 4 2 4" xfId="361" xr:uid="{00000000-0005-0000-0000-000027020000}"/>
    <cellStyle name="Moneda 10 4 2 4 2" xfId="362" xr:uid="{00000000-0005-0000-0000-000028020000}"/>
    <cellStyle name="Moneda 10 4 2 5" xfId="363" xr:uid="{00000000-0005-0000-0000-000029020000}"/>
    <cellStyle name="Moneda 10 4 2 5 2" xfId="364" xr:uid="{00000000-0005-0000-0000-00002A020000}"/>
    <cellStyle name="Moneda 10 4 2 6" xfId="365" xr:uid="{00000000-0005-0000-0000-00002B020000}"/>
    <cellStyle name="Moneda 10 4 3" xfId="366" xr:uid="{00000000-0005-0000-0000-00002C020000}"/>
    <cellStyle name="Moneda 10 4 3 2" xfId="367" xr:uid="{00000000-0005-0000-0000-00002D020000}"/>
    <cellStyle name="Moneda 10 4 3 2 2" xfId="368" xr:uid="{00000000-0005-0000-0000-00002E020000}"/>
    <cellStyle name="Moneda 10 4 3 3" xfId="369" xr:uid="{00000000-0005-0000-0000-00002F020000}"/>
    <cellStyle name="Moneda 10 4 3 3 2" xfId="370" xr:uid="{00000000-0005-0000-0000-000030020000}"/>
    <cellStyle name="Moneda 10 4 3 4" xfId="371" xr:uid="{00000000-0005-0000-0000-000031020000}"/>
    <cellStyle name="Moneda 10 4 3 4 2" xfId="372" xr:uid="{00000000-0005-0000-0000-000032020000}"/>
    <cellStyle name="Moneda 10 4 3 5" xfId="373" xr:uid="{00000000-0005-0000-0000-000033020000}"/>
    <cellStyle name="Moneda 10 4 4" xfId="374" xr:uid="{00000000-0005-0000-0000-000034020000}"/>
    <cellStyle name="Moneda 10 4 4 2" xfId="375" xr:uid="{00000000-0005-0000-0000-000035020000}"/>
    <cellStyle name="Moneda 10 4 5" xfId="376" xr:uid="{00000000-0005-0000-0000-000036020000}"/>
    <cellStyle name="Moneda 10 4 5 2" xfId="377" xr:uid="{00000000-0005-0000-0000-000037020000}"/>
    <cellStyle name="Moneda 10 4 6" xfId="378" xr:uid="{00000000-0005-0000-0000-000038020000}"/>
    <cellStyle name="Moneda 10 4 6 2" xfId="379" xr:uid="{00000000-0005-0000-0000-000039020000}"/>
    <cellStyle name="Moneda 10 4 7" xfId="380" xr:uid="{00000000-0005-0000-0000-00003A020000}"/>
    <cellStyle name="Moneda 10 5" xfId="381" xr:uid="{00000000-0005-0000-0000-00003B020000}"/>
    <cellStyle name="Moneda 10 5 2" xfId="382" xr:uid="{00000000-0005-0000-0000-00003C020000}"/>
    <cellStyle name="Moneda 10 5 2 2" xfId="383" xr:uid="{00000000-0005-0000-0000-00003D020000}"/>
    <cellStyle name="Moneda 10 5 2 2 2" xfId="384" xr:uid="{00000000-0005-0000-0000-00003E020000}"/>
    <cellStyle name="Moneda 10 5 2 3" xfId="385" xr:uid="{00000000-0005-0000-0000-00003F020000}"/>
    <cellStyle name="Moneda 10 5 2 3 2" xfId="386" xr:uid="{00000000-0005-0000-0000-000040020000}"/>
    <cellStyle name="Moneda 10 5 2 4" xfId="387" xr:uid="{00000000-0005-0000-0000-000041020000}"/>
    <cellStyle name="Moneda 10 5 2 4 2" xfId="388" xr:uid="{00000000-0005-0000-0000-000042020000}"/>
    <cellStyle name="Moneda 10 5 2 5" xfId="389" xr:uid="{00000000-0005-0000-0000-000043020000}"/>
    <cellStyle name="Moneda 10 5 3" xfId="390" xr:uid="{00000000-0005-0000-0000-000044020000}"/>
    <cellStyle name="Moneda 10 5 3 2" xfId="391" xr:uid="{00000000-0005-0000-0000-000045020000}"/>
    <cellStyle name="Moneda 10 5 4" xfId="392" xr:uid="{00000000-0005-0000-0000-000046020000}"/>
    <cellStyle name="Moneda 10 5 4 2" xfId="393" xr:uid="{00000000-0005-0000-0000-000047020000}"/>
    <cellStyle name="Moneda 10 5 5" xfId="394" xr:uid="{00000000-0005-0000-0000-000048020000}"/>
    <cellStyle name="Moneda 10 5 5 2" xfId="395" xr:uid="{00000000-0005-0000-0000-000049020000}"/>
    <cellStyle name="Moneda 10 5 6" xfId="396" xr:uid="{00000000-0005-0000-0000-00004A020000}"/>
    <cellStyle name="Moneda 10 6" xfId="397" xr:uid="{00000000-0005-0000-0000-00004B020000}"/>
    <cellStyle name="Moneda 10 6 2" xfId="398" xr:uid="{00000000-0005-0000-0000-00004C020000}"/>
    <cellStyle name="Moneda 10 6 2 2" xfId="399" xr:uid="{00000000-0005-0000-0000-00004D020000}"/>
    <cellStyle name="Moneda 10 6 3" xfId="400" xr:uid="{00000000-0005-0000-0000-00004E020000}"/>
    <cellStyle name="Moneda 10 6 3 2" xfId="401" xr:uid="{00000000-0005-0000-0000-00004F020000}"/>
    <cellStyle name="Moneda 10 6 4" xfId="402" xr:uid="{00000000-0005-0000-0000-000050020000}"/>
    <cellStyle name="Moneda 10 6 4 2" xfId="403" xr:uid="{00000000-0005-0000-0000-000051020000}"/>
    <cellStyle name="Moneda 10 6 5" xfId="404" xr:uid="{00000000-0005-0000-0000-000052020000}"/>
    <cellStyle name="Moneda 10 7" xfId="405" xr:uid="{00000000-0005-0000-0000-000053020000}"/>
    <cellStyle name="Moneda 10 7 2" xfId="406" xr:uid="{00000000-0005-0000-0000-000054020000}"/>
    <cellStyle name="Moneda 10 8" xfId="407" xr:uid="{00000000-0005-0000-0000-000055020000}"/>
    <cellStyle name="Moneda 10 8 2" xfId="408" xr:uid="{00000000-0005-0000-0000-000056020000}"/>
    <cellStyle name="Moneda 10 9" xfId="409" xr:uid="{00000000-0005-0000-0000-000057020000}"/>
    <cellStyle name="Moneda 10 9 2" xfId="410" xr:uid="{00000000-0005-0000-0000-000058020000}"/>
    <cellStyle name="Moneda 11" xfId="411" xr:uid="{00000000-0005-0000-0000-000059020000}"/>
    <cellStyle name="Moneda 11 10" xfId="412" xr:uid="{00000000-0005-0000-0000-00005A020000}"/>
    <cellStyle name="Moneda 11 11" xfId="413" xr:uid="{00000000-0005-0000-0000-00005B020000}"/>
    <cellStyle name="Moneda 11 2" xfId="414" xr:uid="{00000000-0005-0000-0000-00005C020000}"/>
    <cellStyle name="Moneda 11 2 2" xfId="415" xr:uid="{00000000-0005-0000-0000-00005D020000}"/>
    <cellStyle name="Moneda 11 2 2 2" xfId="416" xr:uid="{00000000-0005-0000-0000-00005E020000}"/>
    <cellStyle name="Moneda 11 2 2 2 2" xfId="417" xr:uid="{00000000-0005-0000-0000-00005F020000}"/>
    <cellStyle name="Moneda 11 2 2 2 2 2" xfId="418" xr:uid="{00000000-0005-0000-0000-000060020000}"/>
    <cellStyle name="Moneda 11 2 2 2 3" xfId="419" xr:uid="{00000000-0005-0000-0000-000061020000}"/>
    <cellStyle name="Moneda 11 2 2 2 3 2" xfId="420" xr:uid="{00000000-0005-0000-0000-000062020000}"/>
    <cellStyle name="Moneda 11 2 2 2 4" xfId="421" xr:uid="{00000000-0005-0000-0000-000063020000}"/>
    <cellStyle name="Moneda 11 2 2 2 4 2" xfId="422" xr:uid="{00000000-0005-0000-0000-000064020000}"/>
    <cellStyle name="Moneda 11 2 2 2 5" xfId="423" xr:uid="{00000000-0005-0000-0000-000065020000}"/>
    <cellStyle name="Moneda 11 2 2 3" xfId="424" xr:uid="{00000000-0005-0000-0000-000066020000}"/>
    <cellStyle name="Moneda 11 2 2 3 2" xfId="425" xr:uid="{00000000-0005-0000-0000-000067020000}"/>
    <cellStyle name="Moneda 11 2 2 4" xfId="426" xr:uid="{00000000-0005-0000-0000-000068020000}"/>
    <cellStyle name="Moneda 11 2 2 4 2" xfId="427" xr:uid="{00000000-0005-0000-0000-000069020000}"/>
    <cellStyle name="Moneda 11 2 2 5" xfId="428" xr:uid="{00000000-0005-0000-0000-00006A020000}"/>
    <cellStyle name="Moneda 11 2 2 5 2" xfId="429" xr:uid="{00000000-0005-0000-0000-00006B020000}"/>
    <cellStyle name="Moneda 11 2 2 6" xfId="430" xr:uid="{00000000-0005-0000-0000-00006C020000}"/>
    <cellStyle name="Moneda 11 2 3" xfId="431" xr:uid="{00000000-0005-0000-0000-00006D020000}"/>
    <cellStyle name="Moneda 11 2 3 2" xfId="432" xr:uid="{00000000-0005-0000-0000-00006E020000}"/>
    <cellStyle name="Moneda 11 2 3 2 2" xfId="433" xr:uid="{00000000-0005-0000-0000-00006F020000}"/>
    <cellStyle name="Moneda 11 2 3 3" xfId="434" xr:uid="{00000000-0005-0000-0000-000070020000}"/>
    <cellStyle name="Moneda 11 2 3 3 2" xfId="435" xr:uid="{00000000-0005-0000-0000-000071020000}"/>
    <cellStyle name="Moneda 11 2 3 4" xfId="436" xr:uid="{00000000-0005-0000-0000-000072020000}"/>
    <cellStyle name="Moneda 11 2 3 4 2" xfId="437" xr:uid="{00000000-0005-0000-0000-000073020000}"/>
    <cellStyle name="Moneda 11 2 3 5" xfId="438" xr:uid="{00000000-0005-0000-0000-000074020000}"/>
    <cellStyle name="Moneda 11 2 4" xfId="439" xr:uid="{00000000-0005-0000-0000-000075020000}"/>
    <cellStyle name="Moneda 11 2 4 2" xfId="440" xr:uid="{00000000-0005-0000-0000-000076020000}"/>
    <cellStyle name="Moneda 11 2 5" xfId="441" xr:uid="{00000000-0005-0000-0000-000077020000}"/>
    <cellStyle name="Moneda 11 2 5 2" xfId="442" xr:uid="{00000000-0005-0000-0000-000078020000}"/>
    <cellStyle name="Moneda 11 2 6" xfId="443" xr:uid="{00000000-0005-0000-0000-000079020000}"/>
    <cellStyle name="Moneda 11 2 6 2" xfId="444" xr:uid="{00000000-0005-0000-0000-00007A020000}"/>
    <cellStyle name="Moneda 11 2 7" xfId="445" xr:uid="{00000000-0005-0000-0000-00007B020000}"/>
    <cellStyle name="Moneda 11 2 8" xfId="446" xr:uid="{00000000-0005-0000-0000-00007C020000}"/>
    <cellStyle name="Moneda 11 3" xfId="447" xr:uid="{00000000-0005-0000-0000-00007D020000}"/>
    <cellStyle name="Moneda 11 3 2" xfId="448" xr:uid="{00000000-0005-0000-0000-00007E020000}"/>
    <cellStyle name="Moneda 11 3 2 2" xfId="449" xr:uid="{00000000-0005-0000-0000-00007F020000}"/>
    <cellStyle name="Moneda 11 3 2 2 2" xfId="450" xr:uid="{00000000-0005-0000-0000-000080020000}"/>
    <cellStyle name="Moneda 11 3 2 2 2 2" xfId="451" xr:uid="{00000000-0005-0000-0000-000081020000}"/>
    <cellStyle name="Moneda 11 3 2 2 3" xfId="452" xr:uid="{00000000-0005-0000-0000-000082020000}"/>
    <cellStyle name="Moneda 11 3 2 2 3 2" xfId="453" xr:uid="{00000000-0005-0000-0000-000083020000}"/>
    <cellStyle name="Moneda 11 3 2 2 4" xfId="454" xr:uid="{00000000-0005-0000-0000-000084020000}"/>
    <cellStyle name="Moneda 11 3 2 2 4 2" xfId="455" xr:uid="{00000000-0005-0000-0000-000085020000}"/>
    <cellStyle name="Moneda 11 3 2 2 5" xfId="456" xr:uid="{00000000-0005-0000-0000-000086020000}"/>
    <cellStyle name="Moneda 11 3 2 3" xfId="457" xr:uid="{00000000-0005-0000-0000-000087020000}"/>
    <cellStyle name="Moneda 11 3 2 3 2" xfId="458" xr:uid="{00000000-0005-0000-0000-000088020000}"/>
    <cellStyle name="Moneda 11 3 2 4" xfId="459" xr:uid="{00000000-0005-0000-0000-000089020000}"/>
    <cellStyle name="Moneda 11 3 2 4 2" xfId="460" xr:uid="{00000000-0005-0000-0000-00008A020000}"/>
    <cellStyle name="Moneda 11 3 2 5" xfId="461" xr:uid="{00000000-0005-0000-0000-00008B020000}"/>
    <cellStyle name="Moneda 11 3 2 5 2" xfId="462" xr:uid="{00000000-0005-0000-0000-00008C020000}"/>
    <cellStyle name="Moneda 11 3 2 6" xfId="463" xr:uid="{00000000-0005-0000-0000-00008D020000}"/>
    <cellStyle name="Moneda 11 3 3" xfId="464" xr:uid="{00000000-0005-0000-0000-00008E020000}"/>
    <cellStyle name="Moneda 11 3 3 2" xfId="465" xr:uid="{00000000-0005-0000-0000-00008F020000}"/>
    <cellStyle name="Moneda 11 3 3 2 2" xfId="466" xr:uid="{00000000-0005-0000-0000-000090020000}"/>
    <cellStyle name="Moneda 11 3 3 3" xfId="467" xr:uid="{00000000-0005-0000-0000-000091020000}"/>
    <cellStyle name="Moneda 11 3 3 3 2" xfId="468" xr:uid="{00000000-0005-0000-0000-000092020000}"/>
    <cellStyle name="Moneda 11 3 3 4" xfId="469" xr:uid="{00000000-0005-0000-0000-000093020000}"/>
    <cellStyle name="Moneda 11 3 3 4 2" xfId="470" xr:uid="{00000000-0005-0000-0000-000094020000}"/>
    <cellStyle name="Moneda 11 3 3 5" xfId="471" xr:uid="{00000000-0005-0000-0000-000095020000}"/>
    <cellStyle name="Moneda 11 3 4" xfId="472" xr:uid="{00000000-0005-0000-0000-000096020000}"/>
    <cellStyle name="Moneda 11 3 4 2" xfId="473" xr:uid="{00000000-0005-0000-0000-000097020000}"/>
    <cellStyle name="Moneda 11 3 5" xfId="474" xr:uid="{00000000-0005-0000-0000-000098020000}"/>
    <cellStyle name="Moneda 11 3 5 2" xfId="475" xr:uid="{00000000-0005-0000-0000-000099020000}"/>
    <cellStyle name="Moneda 11 3 6" xfId="476" xr:uid="{00000000-0005-0000-0000-00009A020000}"/>
    <cellStyle name="Moneda 11 3 6 2" xfId="477" xr:uid="{00000000-0005-0000-0000-00009B020000}"/>
    <cellStyle name="Moneda 11 3 7" xfId="478" xr:uid="{00000000-0005-0000-0000-00009C020000}"/>
    <cellStyle name="Moneda 11 4" xfId="479" xr:uid="{00000000-0005-0000-0000-00009D020000}"/>
    <cellStyle name="Moneda 11 4 2" xfId="480" xr:uid="{00000000-0005-0000-0000-00009E020000}"/>
    <cellStyle name="Moneda 11 4 2 2" xfId="481" xr:uid="{00000000-0005-0000-0000-00009F020000}"/>
    <cellStyle name="Moneda 11 4 2 2 2" xfId="482" xr:uid="{00000000-0005-0000-0000-0000A0020000}"/>
    <cellStyle name="Moneda 11 4 2 2 2 2" xfId="483" xr:uid="{00000000-0005-0000-0000-0000A1020000}"/>
    <cellStyle name="Moneda 11 4 2 2 3" xfId="484" xr:uid="{00000000-0005-0000-0000-0000A2020000}"/>
    <cellStyle name="Moneda 11 4 2 2 3 2" xfId="485" xr:uid="{00000000-0005-0000-0000-0000A3020000}"/>
    <cellStyle name="Moneda 11 4 2 2 4" xfId="486" xr:uid="{00000000-0005-0000-0000-0000A4020000}"/>
    <cellStyle name="Moneda 11 4 2 2 4 2" xfId="487" xr:uid="{00000000-0005-0000-0000-0000A5020000}"/>
    <cellStyle name="Moneda 11 4 2 2 5" xfId="488" xr:uid="{00000000-0005-0000-0000-0000A6020000}"/>
    <cellStyle name="Moneda 11 4 2 3" xfId="489" xr:uid="{00000000-0005-0000-0000-0000A7020000}"/>
    <cellStyle name="Moneda 11 4 2 3 2" xfId="490" xr:uid="{00000000-0005-0000-0000-0000A8020000}"/>
    <cellStyle name="Moneda 11 4 2 4" xfId="491" xr:uid="{00000000-0005-0000-0000-0000A9020000}"/>
    <cellStyle name="Moneda 11 4 2 4 2" xfId="492" xr:uid="{00000000-0005-0000-0000-0000AA020000}"/>
    <cellStyle name="Moneda 11 4 2 5" xfId="493" xr:uid="{00000000-0005-0000-0000-0000AB020000}"/>
    <cellStyle name="Moneda 11 4 2 5 2" xfId="494" xr:uid="{00000000-0005-0000-0000-0000AC020000}"/>
    <cellStyle name="Moneda 11 4 2 6" xfId="495" xr:uid="{00000000-0005-0000-0000-0000AD020000}"/>
    <cellStyle name="Moneda 11 4 3" xfId="496" xr:uid="{00000000-0005-0000-0000-0000AE020000}"/>
    <cellStyle name="Moneda 11 4 3 2" xfId="497" xr:uid="{00000000-0005-0000-0000-0000AF020000}"/>
    <cellStyle name="Moneda 11 4 3 2 2" xfId="498" xr:uid="{00000000-0005-0000-0000-0000B0020000}"/>
    <cellStyle name="Moneda 11 4 3 3" xfId="499" xr:uid="{00000000-0005-0000-0000-0000B1020000}"/>
    <cellStyle name="Moneda 11 4 3 3 2" xfId="500" xr:uid="{00000000-0005-0000-0000-0000B2020000}"/>
    <cellStyle name="Moneda 11 4 3 4" xfId="501" xr:uid="{00000000-0005-0000-0000-0000B3020000}"/>
    <cellStyle name="Moneda 11 4 3 4 2" xfId="502" xr:uid="{00000000-0005-0000-0000-0000B4020000}"/>
    <cellStyle name="Moneda 11 4 3 5" xfId="503" xr:uid="{00000000-0005-0000-0000-0000B5020000}"/>
    <cellStyle name="Moneda 11 4 4" xfId="504" xr:uid="{00000000-0005-0000-0000-0000B6020000}"/>
    <cellStyle name="Moneda 11 4 4 2" xfId="505" xr:uid="{00000000-0005-0000-0000-0000B7020000}"/>
    <cellStyle name="Moneda 11 4 5" xfId="506" xr:uid="{00000000-0005-0000-0000-0000B8020000}"/>
    <cellStyle name="Moneda 11 4 5 2" xfId="507" xr:uid="{00000000-0005-0000-0000-0000B9020000}"/>
    <cellStyle name="Moneda 11 4 6" xfId="508" xr:uid="{00000000-0005-0000-0000-0000BA020000}"/>
    <cellStyle name="Moneda 11 4 6 2" xfId="509" xr:uid="{00000000-0005-0000-0000-0000BB020000}"/>
    <cellStyle name="Moneda 11 4 7" xfId="510" xr:uid="{00000000-0005-0000-0000-0000BC020000}"/>
    <cellStyle name="Moneda 11 5" xfId="511" xr:uid="{00000000-0005-0000-0000-0000BD020000}"/>
    <cellStyle name="Moneda 11 5 2" xfId="512" xr:uid="{00000000-0005-0000-0000-0000BE020000}"/>
    <cellStyle name="Moneda 11 5 2 2" xfId="513" xr:uid="{00000000-0005-0000-0000-0000BF020000}"/>
    <cellStyle name="Moneda 11 5 2 2 2" xfId="514" xr:uid="{00000000-0005-0000-0000-0000C0020000}"/>
    <cellStyle name="Moneda 11 5 2 3" xfId="515" xr:uid="{00000000-0005-0000-0000-0000C1020000}"/>
    <cellStyle name="Moneda 11 5 2 3 2" xfId="516" xr:uid="{00000000-0005-0000-0000-0000C2020000}"/>
    <cellStyle name="Moneda 11 5 2 4" xfId="517" xr:uid="{00000000-0005-0000-0000-0000C3020000}"/>
    <cellStyle name="Moneda 11 5 2 4 2" xfId="518" xr:uid="{00000000-0005-0000-0000-0000C4020000}"/>
    <cellStyle name="Moneda 11 5 2 5" xfId="519" xr:uid="{00000000-0005-0000-0000-0000C5020000}"/>
    <cellStyle name="Moneda 11 5 3" xfId="520" xr:uid="{00000000-0005-0000-0000-0000C6020000}"/>
    <cellStyle name="Moneda 11 5 3 2" xfId="521" xr:uid="{00000000-0005-0000-0000-0000C7020000}"/>
    <cellStyle name="Moneda 11 5 4" xfId="522" xr:uid="{00000000-0005-0000-0000-0000C8020000}"/>
    <cellStyle name="Moneda 11 5 4 2" xfId="523" xr:uid="{00000000-0005-0000-0000-0000C9020000}"/>
    <cellStyle name="Moneda 11 5 5" xfId="524" xr:uid="{00000000-0005-0000-0000-0000CA020000}"/>
    <cellStyle name="Moneda 11 5 5 2" xfId="525" xr:uid="{00000000-0005-0000-0000-0000CB020000}"/>
    <cellStyle name="Moneda 11 5 6" xfId="526" xr:uid="{00000000-0005-0000-0000-0000CC020000}"/>
    <cellStyle name="Moneda 11 6" xfId="527" xr:uid="{00000000-0005-0000-0000-0000CD020000}"/>
    <cellStyle name="Moneda 11 6 2" xfId="528" xr:uid="{00000000-0005-0000-0000-0000CE020000}"/>
    <cellStyle name="Moneda 11 6 2 2" xfId="529" xr:uid="{00000000-0005-0000-0000-0000CF020000}"/>
    <cellStyle name="Moneda 11 6 3" xfId="530" xr:uid="{00000000-0005-0000-0000-0000D0020000}"/>
    <cellStyle name="Moneda 11 6 3 2" xfId="531" xr:uid="{00000000-0005-0000-0000-0000D1020000}"/>
    <cellStyle name="Moneda 11 6 4" xfId="532" xr:uid="{00000000-0005-0000-0000-0000D2020000}"/>
    <cellStyle name="Moneda 11 6 4 2" xfId="533" xr:uid="{00000000-0005-0000-0000-0000D3020000}"/>
    <cellStyle name="Moneda 11 6 5" xfId="534" xr:uid="{00000000-0005-0000-0000-0000D4020000}"/>
    <cellStyle name="Moneda 11 7" xfId="535" xr:uid="{00000000-0005-0000-0000-0000D5020000}"/>
    <cellStyle name="Moneda 11 7 2" xfId="536" xr:uid="{00000000-0005-0000-0000-0000D6020000}"/>
    <cellStyle name="Moneda 11 8" xfId="537" xr:uid="{00000000-0005-0000-0000-0000D7020000}"/>
    <cellStyle name="Moneda 11 8 2" xfId="538" xr:uid="{00000000-0005-0000-0000-0000D8020000}"/>
    <cellStyle name="Moneda 11 9" xfId="539" xr:uid="{00000000-0005-0000-0000-0000D9020000}"/>
    <cellStyle name="Moneda 11 9 2" xfId="540" xr:uid="{00000000-0005-0000-0000-0000DA020000}"/>
    <cellStyle name="Moneda 12" xfId="541" xr:uid="{00000000-0005-0000-0000-0000DB020000}"/>
    <cellStyle name="Moneda 12 2" xfId="542" xr:uid="{00000000-0005-0000-0000-0000DC020000}"/>
    <cellStyle name="Moneda 12 2 2" xfId="543" xr:uid="{00000000-0005-0000-0000-0000DD020000}"/>
    <cellStyle name="Moneda 12 2 2 2" xfId="544" xr:uid="{00000000-0005-0000-0000-0000DE020000}"/>
    <cellStyle name="Moneda 12 2 2 2 2" xfId="545" xr:uid="{00000000-0005-0000-0000-0000DF020000}"/>
    <cellStyle name="Moneda 12 2 2 2 2 2" xfId="546" xr:uid="{00000000-0005-0000-0000-0000E0020000}"/>
    <cellStyle name="Moneda 12 2 2 2 3" xfId="547" xr:uid="{00000000-0005-0000-0000-0000E1020000}"/>
    <cellStyle name="Moneda 12 2 2 2 3 2" xfId="548" xr:uid="{00000000-0005-0000-0000-0000E2020000}"/>
    <cellStyle name="Moneda 12 2 2 2 4" xfId="549" xr:uid="{00000000-0005-0000-0000-0000E3020000}"/>
    <cellStyle name="Moneda 12 2 2 2 4 2" xfId="550" xr:uid="{00000000-0005-0000-0000-0000E4020000}"/>
    <cellStyle name="Moneda 12 2 2 2 5" xfId="551" xr:uid="{00000000-0005-0000-0000-0000E5020000}"/>
    <cellStyle name="Moneda 12 2 2 3" xfId="552" xr:uid="{00000000-0005-0000-0000-0000E6020000}"/>
    <cellStyle name="Moneda 12 2 2 3 2" xfId="553" xr:uid="{00000000-0005-0000-0000-0000E7020000}"/>
    <cellStyle name="Moneda 12 2 2 4" xfId="554" xr:uid="{00000000-0005-0000-0000-0000E8020000}"/>
    <cellStyle name="Moneda 12 2 2 4 2" xfId="555" xr:uid="{00000000-0005-0000-0000-0000E9020000}"/>
    <cellStyle name="Moneda 12 2 2 5" xfId="556" xr:uid="{00000000-0005-0000-0000-0000EA020000}"/>
    <cellStyle name="Moneda 12 2 2 5 2" xfId="557" xr:uid="{00000000-0005-0000-0000-0000EB020000}"/>
    <cellStyle name="Moneda 12 2 2 6" xfId="558" xr:uid="{00000000-0005-0000-0000-0000EC020000}"/>
    <cellStyle name="Moneda 12 2 3" xfId="559" xr:uid="{00000000-0005-0000-0000-0000ED020000}"/>
    <cellStyle name="Moneda 12 2 3 2" xfId="560" xr:uid="{00000000-0005-0000-0000-0000EE020000}"/>
    <cellStyle name="Moneda 12 2 3 2 2" xfId="561" xr:uid="{00000000-0005-0000-0000-0000EF020000}"/>
    <cellStyle name="Moneda 12 2 3 3" xfId="562" xr:uid="{00000000-0005-0000-0000-0000F0020000}"/>
    <cellStyle name="Moneda 12 2 3 3 2" xfId="563" xr:uid="{00000000-0005-0000-0000-0000F1020000}"/>
    <cellStyle name="Moneda 12 2 3 4" xfId="564" xr:uid="{00000000-0005-0000-0000-0000F2020000}"/>
    <cellStyle name="Moneda 12 2 3 4 2" xfId="565" xr:uid="{00000000-0005-0000-0000-0000F3020000}"/>
    <cellStyle name="Moneda 12 2 3 5" xfId="566" xr:uid="{00000000-0005-0000-0000-0000F4020000}"/>
    <cellStyle name="Moneda 12 2 4" xfId="567" xr:uid="{00000000-0005-0000-0000-0000F5020000}"/>
    <cellStyle name="Moneda 12 2 4 2" xfId="568" xr:uid="{00000000-0005-0000-0000-0000F6020000}"/>
    <cellStyle name="Moneda 12 2 5" xfId="569" xr:uid="{00000000-0005-0000-0000-0000F7020000}"/>
    <cellStyle name="Moneda 12 2 5 2" xfId="570" xr:uid="{00000000-0005-0000-0000-0000F8020000}"/>
    <cellStyle name="Moneda 12 2 6" xfId="571" xr:uid="{00000000-0005-0000-0000-0000F9020000}"/>
    <cellStyle name="Moneda 12 2 6 2" xfId="572" xr:uid="{00000000-0005-0000-0000-0000FA020000}"/>
    <cellStyle name="Moneda 12 2 7" xfId="573" xr:uid="{00000000-0005-0000-0000-0000FB020000}"/>
    <cellStyle name="Moneda 12 2 8" xfId="574" xr:uid="{00000000-0005-0000-0000-0000FC020000}"/>
    <cellStyle name="Moneda 12 3" xfId="575" xr:uid="{00000000-0005-0000-0000-0000FD020000}"/>
    <cellStyle name="Moneda 12 3 2" xfId="576" xr:uid="{00000000-0005-0000-0000-0000FE020000}"/>
    <cellStyle name="Moneda 12 3 2 2" xfId="577" xr:uid="{00000000-0005-0000-0000-0000FF020000}"/>
    <cellStyle name="Moneda 12 3 2 2 2" xfId="578" xr:uid="{00000000-0005-0000-0000-000000030000}"/>
    <cellStyle name="Moneda 12 3 2 3" xfId="579" xr:uid="{00000000-0005-0000-0000-000001030000}"/>
    <cellStyle name="Moneda 12 3 2 3 2" xfId="580" xr:uid="{00000000-0005-0000-0000-000002030000}"/>
    <cellStyle name="Moneda 12 3 2 4" xfId="581" xr:uid="{00000000-0005-0000-0000-000003030000}"/>
    <cellStyle name="Moneda 12 3 2 4 2" xfId="582" xr:uid="{00000000-0005-0000-0000-000004030000}"/>
    <cellStyle name="Moneda 12 3 2 5" xfId="583" xr:uid="{00000000-0005-0000-0000-000005030000}"/>
    <cellStyle name="Moneda 12 3 3" xfId="584" xr:uid="{00000000-0005-0000-0000-000006030000}"/>
    <cellStyle name="Moneda 12 3 3 2" xfId="585" xr:uid="{00000000-0005-0000-0000-000007030000}"/>
    <cellStyle name="Moneda 12 3 4" xfId="586" xr:uid="{00000000-0005-0000-0000-000008030000}"/>
    <cellStyle name="Moneda 12 3 4 2" xfId="587" xr:uid="{00000000-0005-0000-0000-000009030000}"/>
    <cellStyle name="Moneda 12 3 5" xfId="588" xr:uid="{00000000-0005-0000-0000-00000A030000}"/>
    <cellStyle name="Moneda 12 3 5 2" xfId="589" xr:uid="{00000000-0005-0000-0000-00000B030000}"/>
    <cellStyle name="Moneda 12 3 6" xfId="590" xr:uid="{00000000-0005-0000-0000-00000C030000}"/>
    <cellStyle name="Moneda 12 4" xfId="591" xr:uid="{00000000-0005-0000-0000-00000D030000}"/>
    <cellStyle name="Moneda 12 4 2" xfId="592" xr:uid="{00000000-0005-0000-0000-00000E030000}"/>
    <cellStyle name="Moneda 12 4 2 2" xfId="593" xr:uid="{00000000-0005-0000-0000-00000F030000}"/>
    <cellStyle name="Moneda 12 4 3" xfId="594" xr:uid="{00000000-0005-0000-0000-000010030000}"/>
    <cellStyle name="Moneda 12 4 3 2" xfId="595" xr:uid="{00000000-0005-0000-0000-000011030000}"/>
    <cellStyle name="Moneda 12 4 4" xfId="596" xr:uid="{00000000-0005-0000-0000-000012030000}"/>
    <cellStyle name="Moneda 12 4 4 2" xfId="597" xr:uid="{00000000-0005-0000-0000-000013030000}"/>
    <cellStyle name="Moneda 12 4 5" xfId="598" xr:uid="{00000000-0005-0000-0000-000014030000}"/>
    <cellStyle name="Moneda 12 5" xfId="599" xr:uid="{00000000-0005-0000-0000-000015030000}"/>
    <cellStyle name="Moneda 12 5 2" xfId="600" xr:uid="{00000000-0005-0000-0000-000016030000}"/>
    <cellStyle name="Moneda 12 6" xfId="601" xr:uid="{00000000-0005-0000-0000-000017030000}"/>
    <cellStyle name="Moneda 12 6 2" xfId="602" xr:uid="{00000000-0005-0000-0000-000018030000}"/>
    <cellStyle name="Moneda 12 7" xfId="603" xr:uid="{00000000-0005-0000-0000-000019030000}"/>
    <cellStyle name="Moneda 12 7 2" xfId="604" xr:uid="{00000000-0005-0000-0000-00001A030000}"/>
    <cellStyle name="Moneda 12 8" xfId="605" xr:uid="{00000000-0005-0000-0000-00001B030000}"/>
    <cellStyle name="Moneda 12 9" xfId="606" xr:uid="{00000000-0005-0000-0000-00001C030000}"/>
    <cellStyle name="Moneda 13" xfId="607" xr:uid="{00000000-0005-0000-0000-00001D030000}"/>
    <cellStyle name="Moneda 13 10" xfId="608" xr:uid="{00000000-0005-0000-0000-00001E030000}"/>
    <cellStyle name="Moneda 13 2" xfId="609" xr:uid="{00000000-0005-0000-0000-00001F030000}"/>
    <cellStyle name="Moneda 13 2 2" xfId="610" xr:uid="{00000000-0005-0000-0000-000020030000}"/>
    <cellStyle name="Moneda 13 2 2 2" xfId="611" xr:uid="{00000000-0005-0000-0000-000021030000}"/>
    <cellStyle name="Moneda 13 2 2 2 2" xfId="612" xr:uid="{00000000-0005-0000-0000-000022030000}"/>
    <cellStyle name="Moneda 13 2 2 2 2 2" xfId="613" xr:uid="{00000000-0005-0000-0000-000023030000}"/>
    <cellStyle name="Moneda 13 2 2 2 3" xfId="614" xr:uid="{00000000-0005-0000-0000-000024030000}"/>
    <cellStyle name="Moneda 13 2 2 2 3 2" xfId="615" xr:uid="{00000000-0005-0000-0000-000025030000}"/>
    <cellStyle name="Moneda 13 2 2 2 4" xfId="616" xr:uid="{00000000-0005-0000-0000-000026030000}"/>
    <cellStyle name="Moneda 13 2 2 2 4 2" xfId="617" xr:uid="{00000000-0005-0000-0000-000027030000}"/>
    <cellStyle name="Moneda 13 2 2 2 5" xfId="618" xr:uid="{00000000-0005-0000-0000-000028030000}"/>
    <cellStyle name="Moneda 13 2 2 3" xfId="619" xr:uid="{00000000-0005-0000-0000-000029030000}"/>
    <cellStyle name="Moneda 13 2 2 3 2" xfId="620" xr:uid="{00000000-0005-0000-0000-00002A030000}"/>
    <cellStyle name="Moneda 13 2 2 4" xfId="621" xr:uid="{00000000-0005-0000-0000-00002B030000}"/>
    <cellStyle name="Moneda 13 2 2 4 2" xfId="622" xr:uid="{00000000-0005-0000-0000-00002C030000}"/>
    <cellStyle name="Moneda 13 2 2 5" xfId="623" xr:uid="{00000000-0005-0000-0000-00002D030000}"/>
    <cellStyle name="Moneda 13 2 2 5 2" xfId="624" xr:uid="{00000000-0005-0000-0000-00002E030000}"/>
    <cellStyle name="Moneda 13 2 2 6" xfId="625" xr:uid="{00000000-0005-0000-0000-00002F030000}"/>
    <cellStyle name="Moneda 13 2 3" xfId="626" xr:uid="{00000000-0005-0000-0000-000030030000}"/>
    <cellStyle name="Moneda 13 2 3 2" xfId="627" xr:uid="{00000000-0005-0000-0000-000031030000}"/>
    <cellStyle name="Moneda 13 2 3 2 2" xfId="628" xr:uid="{00000000-0005-0000-0000-000032030000}"/>
    <cellStyle name="Moneda 13 2 3 3" xfId="629" xr:uid="{00000000-0005-0000-0000-000033030000}"/>
    <cellStyle name="Moneda 13 2 3 3 2" xfId="630" xr:uid="{00000000-0005-0000-0000-000034030000}"/>
    <cellStyle name="Moneda 13 2 3 4" xfId="631" xr:uid="{00000000-0005-0000-0000-000035030000}"/>
    <cellStyle name="Moneda 13 2 3 4 2" xfId="632" xr:uid="{00000000-0005-0000-0000-000036030000}"/>
    <cellStyle name="Moneda 13 2 3 5" xfId="633" xr:uid="{00000000-0005-0000-0000-000037030000}"/>
    <cellStyle name="Moneda 13 2 4" xfId="634" xr:uid="{00000000-0005-0000-0000-000038030000}"/>
    <cellStyle name="Moneda 13 2 4 2" xfId="635" xr:uid="{00000000-0005-0000-0000-000039030000}"/>
    <cellStyle name="Moneda 13 2 5" xfId="636" xr:uid="{00000000-0005-0000-0000-00003A030000}"/>
    <cellStyle name="Moneda 13 2 5 2" xfId="637" xr:uid="{00000000-0005-0000-0000-00003B030000}"/>
    <cellStyle name="Moneda 13 2 6" xfId="638" xr:uid="{00000000-0005-0000-0000-00003C030000}"/>
    <cellStyle name="Moneda 13 2 6 2" xfId="639" xr:uid="{00000000-0005-0000-0000-00003D030000}"/>
    <cellStyle name="Moneda 13 2 7" xfId="640" xr:uid="{00000000-0005-0000-0000-00003E030000}"/>
    <cellStyle name="Moneda 13 2 8" xfId="641" xr:uid="{00000000-0005-0000-0000-00003F030000}"/>
    <cellStyle name="Moneda 13 3" xfId="642" xr:uid="{00000000-0005-0000-0000-000040030000}"/>
    <cellStyle name="Moneda 13 3 2" xfId="643" xr:uid="{00000000-0005-0000-0000-000041030000}"/>
    <cellStyle name="Moneda 13 3 2 2" xfId="644" xr:uid="{00000000-0005-0000-0000-000042030000}"/>
    <cellStyle name="Moneda 13 3 2 2 2" xfId="645" xr:uid="{00000000-0005-0000-0000-000043030000}"/>
    <cellStyle name="Moneda 13 3 2 3" xfId="646" xr:uid="{00000000-0005-0000-0000-000044030000}"/>
    <cellStyle name="Moneda 13 3 2 3 2" xfId="647" xr:uid="{00000000-0005-0000-0000-000045030000}"/>
    <cellStyle name="Moneda 13 3 2 4" xfId="648" xr:uid="{00000000-0005-0000-0000-000046030000}"/>
    <cellStyle name="Moneda 13 3 2 4 2" xfId="649" xr:uid="{00000000-0005-0000-0000-000047030000}"/>
    <cellStyle name="Moneda 13 3 2 5" xfId="650" xr:uid="{00000000-0005-0000-0000-000048030000}"/>
    <cellStyle name="Moneda 13 3 3" xfId="651" xr:uid="{00000000-0005-0000-0000-000049030000}"/>
    <cellStyle name="Moneda 13 3 3 2" xfId="652" xr:uid="{00000000-0005-0000-0000-00004A030000}"/>
    <cellStyle name="Moneda 13 3 4" xfId="653" xr:uid="{00000000-0005-0000-0000-00004B030000}"/>
    <cellStyle name="Moneda 13 3 4 2" xfId="654" xr:uid="{00000000-0005-0000-0000-00004C030000}"/>
    <cellStyle name="Moneda 13 3 5" xfId="655" xr:uid="{00000000-0005-0000-0000-00004D030000}"/>
    <cellStyle name="Moneda 13 3 5 2" xfId="656" xr:uid="{00000000-0005-0000-0000-00004E030000}"/>
    <cellStyle name="Moneda 13 3 6" xfId="657" xr:uid="{00000000-0005-0000-0000-00004F030000}"/>
    <cellStyle name="Moneda 13 4" xfId="658" xr:uid="{00000000-0005-0000-0000-000050030000}"/>
    <cellStyle name="Moneda 13 4 2" xfId="659" xr:uid="{00000000-0005-0000-0000-000051030000}"/>
    <cellStyle name="Moneda 13 4 2 2" xfId="660" xr:uid="{00000000-0005-0000-0000-000052030000}"/>
    <cellStyle name="Moneda 13 4 2 2 2" xfId="2934" xr:uid="{00000000-0005-0000-0000-000053030000}"/>
    <cellStyle name="Moneda 13 4 2 3" xfId="2933" xr:uid="{00000000-0005-0000-0000-000054030000}"/>
    <cellStyle name="Moneda 13 4 3" xfId="661" xr:uid="{00000000-0005-0000-0000-000055030000}"/>
    <cellStyle name="Moneda 13 4 3 2" xfId="662" xr:uid="{00000000-0005-0000-0000-000056030000}"/>
    <cellStyle name="Moneda 13 4 3 2 2" xfId="2936" xr:uid="{00000000-0005-0000-0000-000057030000}"/>
    <cellStyle name="Moneda 13 4 3 3" xfId="2935" xr:uid="{00000000-0005-0000-0000-000058030000}"/>
    <cellStyle name="Moneda 13 4 4" xfId="663" xr:uid="{00000000-0005-0000-0000-000059030000}"/>
    <cellStyle name="Moneda 13 4 4 2" xfId="664" xr:uid="{00000000-0005-0000-0000-00005A030000}"/>
    <cellStyle name="Moneda 13 4 4 2 2" xfId="2938" xr:uid="{00000000-0005-0000-0000-00005B030000}"/>
    <cellStyle name="Moneda 13 4 4 3" xfId="2937" xr:uid="{00000000-0005-0000-0000-00005C030000}"/>
    <cellStyle name="Moneda 13 4 5" xfId="665" xr:uid="{00000000-0005-0000-0000-00005D030000}"/>
    <cellStyle name="Moneda 13 4 5 2" xfId="2939" xr:uid="{00000000-0005-0000-0000-00005E030000}"/>
    <cellStyle name="Moneda 13 4 6" xfId="2932" xr:uid="{00000000-0005-0000-0000-00005F030000}"/>
    <cellStyle name="Moneda 13 5" xfId="666" xr:uid="{00000000-0005-0000-0000-000060030000}"/>
    <cellStyle name="Moneda 13 5 2" xfId="667" xr:uid="{00000000-0005-0000-0000-000061030000}"/>
    <cellStyle name="Moneda 13 5 2 2" xfId="668" xr:uid="{00000000-0005-0000-0000-000062030000}"/>
    <cellStyle name="Moneda 13 5 3" xfId="669" xr:uid="{00000000-0005-0000-0000-000063030000}"/>
    <cellStyle name="Moneda 13 5 3 2" xfId="670" xr:uid="{00000000-0005-0000-0000-000064030000}"/>
    <cellStyle name="Moneda 13 5 4" xfId="671" xr:uid="{00000000-0005-0000-0000-000065030000}"/>
    <cellStyle name="Moneda 13 5 4 2" xfId="672" xr:uid="{00000000-0005-0000-0000-000066030000}"/>
    <cellStyle name="Moneda 13 5 5" xfId="673" xr:uid="{00000000-0005-0000-0000-000067030000}"/>
    <cellStyle name="Moneda 13 6" xfId="674" xr:uid="{00000000-0005-0000-0000-000068030000}"/>
    <cellStyle name="Moneda 13 6 2" xfId="675" xr:uid="{00000000-0005-0000-0000-000069030000}"/>
    <cellStyle name="Moneda 13 7" xfId="676" xr:uid="{00000000-0005-0000-0000-00006A030000}"/>
    <cellStyle name="Moneda 13 7 2" xfId="677" xr:uid="{00000000-0005-0000-0000-00006B030000}"/>
    <cellStyle name="Moneda 13 8" xfId="678" xr:uid="{00000000-0005-0000-0000-00006C030000}"/>
    <cellStyle name="Moneda 13 8 2" xfId="679" xr:uid="{00000000-0005-0000-0000-00006D030000}"/>
    <cellStyle name="Moneda 13 9" xfId="680" xr:uid="{00000000-0005-0000-0000-00006E030000}"/>
    <cellStyle name="Moneda 14" xfId="681" xr:uid="{00000000-0005-0000-0000-00006F030000}"/>
    <cellStyle name="Moneda 14 2" xfId="682" xr:uid="{00000000-0005-0000-0000-000070030000}"/>
    <cellStyle name="Moneda 14 2 2" xfId="683" xr:uid="{00000000-0005-0000-0000-000071030000}"/>
    <cellStyle name="Moneda 14 2 2 2" xfId="684" xr:uid="{00000000-0005-0000-0000-000072030000}"/>
    <cellStyle name="Moneda 14 2 2 2 2" xfId="685" xr:uid="{00000000-0005-0000-0000-000073030000}"/>
    <cellStyle name="Moneda 14 2 2 2 2 2" xfId="686" xr:uid="{00000000-0005-0000-0000-000074030000}"/>
    <cellStyle name="Moneda 14 2 2 2 3" xfId="687" xr:uid="{00000000-0005-0000-0000-000075030000}"/>
    <cellStyle name="Moneda 14 2 2 2 3 2" xfId="688" xr:uid="{00000000-0005-0000-0000-000076030000}"/>
    <cellStyle name="Moneda 14 2 2 2 4" xfId="689" xr:uid="{00000000-0005-0000-0000-000077030000}"/>
    <cellStyle name="Moneda 14 2 2 2 4 2" xfId="690" xr:uid="{00000000-0005-0000-0000-000078030000}"/>
    <cellStyle name="Moneda 14 2 2 2 5" xfId="691" xr:uid="{00000000-0005-0000-0000-000079030000}"/>
    <cellStyle name="Moneda 14 2 2 3" xfId="692" xr:uid="{00000000-0005-0000-0000-00007A030000}"/>
    <cellStyle name="Moneda 14 2 2 3 2" xfId="693" xr:uid="{00000000-0005-0000-0000-00007B030000}"/>
    <cellStyle name="Moneda 14 2 2 4" xfId="694" xr:uid="{00000000-0005-0000-0000-00007C030000}"/>
    <cellStyle name="Moneda 14 2 2 4 2" xfId="695" xr:uid="{00000000-0005-0000-0000-00007D030000}"/>
    <cellStyle name="Moneda 14 2 2 5" xfId="696" xr:uid="{00000000-0005-0000-0000-00007E030000}"/>
    <cellStyle name="Moneda 14 2 2 5 2" xfId="697" xr:uid="{00000000-0005-0000-0000-00007F030000}"/>
    <cellStyle name="Moneda 14 2 2 6" xfId="698" xr:uid="{00000000-0005-0000-0000-000080030000}"/>
    <cellStyle name="Moneda 14 2 3" xfId="699" xr:uid="{00000000-0005-0000-0000-000081030000}"/>
    <cellStyle name="Moneda 14 2 3 2" xfId="700" xr:uid="{00000000-0005-0000-0000-000082030000}"/>
    <cellStyle name="Moneda 14 2 3 2 2" xfId="701" xr:uid="{00000000-0005-0000-0000-000083030000}"/>
    <cellStyle name="Moneda 14 2 3 3" xfId="702" xr:uid="{00000000-0005-0000-0000-000084030000}"/>
    <cellStyle name="Moneda 14 2 3 3 2" xfId="703" xr:uid="{00000000-0005-0000-0000-000085030000}"/>
    <cellStyle name="Moneda 14 2 3 4" xfId="704" xr:uid="{00000000-0005-0000-0000-000086030000}"/>
    <cellStyle name="Moneda 14 2 3 4 2" xfId="705" xr:uid="{00000000-0005-0000-0000-000087030000}"/>
    <cellStyle name="Moneda 14 2 3 5" xfId="706" xr:uid="{00000000-0005-0000-0000-000088030000}"/>
    <cellStyle name="Moneda 14 2 4" xfId="707" xr:uid="{00000000-0005-0000-0000-000089030000}"/>
    <cellStyle name="Moneda 14 2 4 2" xfId="708" xr:uid="{00000000-0005-0000-0000-00008A030000}"/>
    <cellStyle name="Moneda 14 2 5" xfId="709" xr:uid="{00000000-0005-0000-0000-00008B030000}"/>
    <cellStyle name="Moneda 14 2 5 2" xfId="710" xr:uid="{00000000-0005-0000-0000-00008C030000}"/>
    <cellStyle name="Moneda 14 2 6" xfId="711" xr:uid="{00000000-0005-0000-0000-00008D030000}"/>
    <cellStyle name="Moneda 14 2 6 2" xfId="712" xr:uid="{00000000-0005-0000-0000-00008E030000}"/>
    <cellStyle name="Moneda 14 2 7" xfId="713" xr:uid="{00000000-0005-0000-0000-00008F030000}"/>
    <cellStyle name="Moneda 14 2 8" xfId="714" xr:uid="{00000000-0005-0000-0000-000090030000}"/>
    <cellStyle name="Moneda 14 3" xfId="715" xr:uid="{00000000-0005-0000-0000-000091030000}"/>
    <cellStyle name="Moneda 14 3 2" xfId="716" xr:uid="{00000000-0005-0000-0000-000092030000}"/>
    <cellStyle name="Moneda 14 3 2 2" xfId="717" xr:uid="{00000000-0005-0000-0000-000093030000}"/>
    <cellStyle name="Moneda 14 3 2 2 2" xfId="718" xr:uid="{00000000-0005-0000-0000-000094030000}"/>
    <cellStyle name="Moneda 14 3 2 3" xfId="719" xr:uid="{00000000-0005-0000-0000-000095030000}"/>
    <cellStyle name="Moneda 14 3 2 3 2" xfId="720" xr:uid="{00000000-0005-0000-0000-000096030000}"/>
    <cellStyle name="Moneda 14 3 2 4" xfId="721" xr:uid="{00000000-0005-0000-0000-000097030000}"/>
    <cellStyle name="Moneda 14 3 2 4 2" xfId="722" xr:uid="{00000000-0005-0000-0000-000098030000}"/>
    <cellStyle name="Moneda 14 3 2 5" xfId="723" xr:uid="{00000000-0005-0000-0000-000099030000}"/>
    <cellStyle name="Moneda 14 3 3" xfId="724" xr:uid="{00000000-0005-0000-0000-00009A030000}"/>
    <cellStyle name="Moneda 14 3 3 2" xfId="725" xr:uid="{00000000-0005-0000-0000-00009B030000}"/>
    <cellStyle name="Moneda 14 3 4" xfId="726" xr:uid="{00000000-0005-0000-0000-00009C030000}"/>
    <cellStyle name="Moneda 14 3 4 2" xfId="727" xr:uid="{00000000-0005-0000-0000-00009D030000}"/>
    <cellStyle name="Moneda 14 3 5" xfId="728" xr:uid="{00000000-0005-0000-0000-00009E030000}"/>
    <cellStyle name="Moneda 14 3 5 2" xfId="729" xr:uid="{00000000-0005-0000-0000-00009F030000}"/>
    <cellStyle name="Moneda 14 3 6" xfId="730" xr:uid="{00000000-0005-0000-0000-0000A0030000}"/>
    <cellStyle name="Moneda 14 4" xfId="731" xr:uid="{00000000-0005-0000-0000-0000A1030000}"/>
    <cellStyle name="Moneda 14 4 2" xfId="732" xr:uid="{00000000-0005-0000-0000-0000A2030000}"/>
    <cellStyle name="Moneda 14 4 2 2" xfId="733" xr:uid="{00000000-0005-0000-0000-0000A3030000}"/>
    <cellStyle name="Moneda 14 4 3" xfId="734" xr:uid="{00000000-0005-0000-0000-0000A4030000}"/>
    <cellStyle name="Moneda 14 4 3 2" xfId="735" xr:uid="{00000000-0005-0000-0000-0000A5030000}"/>
    <cellStyle name="Moneda 14 4 4" xfId="736" xr:uid="{00000000-0005-0000-0000-0000A6030000}"/>
    <cellStyle name="Moneda 14 4 4 2" xfId="737" xr:uid="{00000000-0005-0000-0000-0000A7030000}"/>
    <cellStyle name="Moneda 14 4 5" xfId="738" xr:uid="{00000000-0005-0000-0000-0000A8030000}"/>
    <cellStyle name="Moneda 14 5" xfId="739" xr:uid="{00000000-0005-0000-0000-0000A9030000}"/>
    <cellStyle name="Moneda 14 5 2" xfId="740" xr:uid="{00000000-0005-0000-0000-0000AA030000}"/>
    <cellStyle name="Moneda 14 6" xfId="741" xr:uid="{00000000-0005-0000-0000-0000AB030000}"/>
    <cellStyle name="Moneda 14 6 2" xfId="742" xr:uid="{00000000-0005-0000-0000-0000AC030000}"/>
    <cellStyle name="Moneda 14 7" xfId="743" xr:uid="{00000000-0005-0000-0000-0000AD030000}"/>
    <cellStyle name="Moneda 14 7 2" xfId="744" xr:uid="{00000000-0005-0000-0000-0000AE030000}"/>
    <cellStyle name="Moneda 14 8" xfId="745" xr:uid="{00000000-0005-0000-0000-0000AF030000}"/>
    <cellStyle name="Moneda 14 9" xfId="746" xr:uid="{00000000-0005-0000-0000-0000B0030000}"/>
    <cellStyle name="Moneda 15" xfId="747" xr:uid="{00000000-0005-0000-0000-0000B1030000}"/>
    <cellStyle name="Moneda 15 2" xfId="748" xr:uid="{00000000-0005-0000-0000-0000B2030000}"/>
    <cellStyle name="Moneda 15 2 2" xfId="749" xr:uid="{00000000-0005-0000-0000-0000B3030000}"/>
    <cellStyle name="Moneda 15 2 2 2" xfId="750" xr:uid="{00000000-0005-0000-0000-0000B4030000}"/>
    <cellStyle name="Moneda 15 2 2 2 2" xfId="751" xr:uid="{00000000-0005-0000-0000-0000B5030000}"/>
    <cellStyle name="Moneda 15 2 2 2 2 2" xfId="752" xr:uid="{00000000-0005-0000-0000-0000B6030000}"/>
    <cellStyle name="Moneda 15 2 2 2 3" xfId="753" xr:uid="{00000000-0005-0000-0000-0000B7030000}"/>
    <cellStyle name="Moneda 15 2 2 2 3 2" xfId="754" xr:uid="{00000000-0005-0000-0000-0000B8030000}"/>
    <cellStyle name="Moneda 15 2 2 2 4" xfId="755" xr:uid="{00000000-0005-0000-0000-0000B9030000}"/>
    <cellStyle name="Moneda 15 2 2 2 4 2" xfId="756" xr:uid="{00000000-0005-0000-0000-0000BA030000}"/>
    <cellStyle name="Moneda 15 2 2 2 5" xfId="757" xr:uid="{00000000-0005-0000-0000-0000BB030000}"/>
    <cellStyle name="Moneda 15 2 2 3" xfId="758" xr:uid="{00000000-0005-0000-0000-0000BC030000}"/>
    <cellStyle name="Moneda 15 2 2 3 2" xfId="759" xr:uid="{00000000-0005-0000-0000-0000BD030000}"/>
    <cellStyle name="Moneda 15 2 2 4" xfId="760" xr:uid="{00000000-0005-0000-0000-0000BE030000}"/>
    <cellStyle name="Moneda 15 2 2 4 2" xfId="761" xr:uid="{00000000-0005-0000-0000-0000BF030000}"/>
    <cellStyle name="Moneda 15 2 2 5" xfId="762" xr:uid="{00000000-0005-0000-0000-0000C0030000}"/>
    <cellStyle name="Moneda 15 2 2 5 2" xfId="763" xr:uid="{00000000-0005-0000-0000-0000C1030000}"/>
    <cellStyle name="Moneda 15 2 2 6" xfId="764" xr:uid="{00000000-0005-0000-0000-0000C2030000}"/>
    <cellStyle name="Moneda 15 2 3" xfId="765" xr:uid="{00000000-0005-0000-0000-0000C3030000}"/>
    <cellStyle name="Moneda 15 2 3 2" xfId="766" xr:uid="{00000000-0005-0000-0000-0000C4030000}"/>
    <cellStyle name="Moneda 15 2 3 2 2" xfId="767" xr:uid="{00000000-0005-0000-0000-0000C5030000}"/>
    <cellStyle name="Moneda 15 2 3 3" xfId="768" xr:uid="{00000000-0005-0000-0000-0000C6030000}"/>
    <cellStyle name="Moneda 15 2 3 3 2" xfId="769" xr:uid="{00000000-0005-0000-0000-0000C7030000}"/>
    <cellStyle name="Moneda 15 2 3 4" xfId="770" xr:uid="{00000000-0005-0000-0000-0000C8030000}"/>
    <cellStyle name="Moneda 15 2 3 4 2" xfId="771" xr:uid="{00000000-0005-0000-0000-0000C9030000}"/>
    <cellStyle name="Moneda 15 2 3 5" xfId="772" xr:uid="{00000000-0005-0000-0000-0000CA030000}"/>
    <cellStyle name="Moneda 15 2 4" xfId="773" xr:uid="{00000000-0005-0000-0000-0000CB030000}"/>
    <cellStyle name="Moneda 15 2 4 2" xfId="774" xr:uid="{00000000-0005-0000-0000-0000CC030000}"/>
    <cellStyle name="Moneda 15 2 5" xfId="775" xr:uid="{00000000-0005-0000-0000-0000CD030000}"/>
    <cellStyle name="Moneda 15 2 5 2" xfId="776" xr:uid="{00000000-0005-0000-0000-0000CE030000}"/>
    <cellStyle name="Moneda 15 2 6" xfId="777" xr:uid="{00000000-0005-0000-0000-0000CF030000}"/>
    <cellStyle name="Moneda 15 2 6 2" xfId="778" xr:uid="{00000000-0005-0000-0000-0000D0030000}"/>
    <cellStyle name="Moneda 15 2 7" xfId="779" xr:uid="{00000000-0005-0000-0000-0000D1030000}"/>
    <cellStyle name="Moneda 15 2 8" xfId="780" xr:uid="{00000000-0005-0000-0000-0000D2030000}"/>
    <cellStyle name="Moneda 15 3" xfId="781" xr:uid="{00000000-0005-0000-0000-0000D3030000}"/>
    <cellStyle name="Moneda 15 3 2" xfId="782" xr:uid="{00000000-0005-0000-0000-0000D4030000}"/>
    <cellStyle name="Moneda 15 3 2 2" xfId="783" xr:uid="{00000000-0005-0000-0000-0000D5030000}"/>
    <cellStyle name="Moneda 15 3 2 2 2" xfId="784" xr:uid="{00000000-0005-0000-0000-0000D6030000}"/>
    <cellStyle name="Moneda 15 3 2 3" xfId="785" xr:uid="{00000000-0005-0000-0000-0000D7030000}"/>
    <cellStyle name="Moneda 15 3 2 3 2" xfId="786" xr:uid="{00000000-0005-0000-0000-0000D8030000}"/>
    <cellStyle name="Moneda 15 3 2 4" xfId="787" xr:uid="{00000000-0005-0000-0000-0000D9030000}"/>
    <cellStyle name="Moneda 15 3 2 4 2" xfId="788" xr:uid="{00000000-0005-0000-0000-0000DA030000}"/>
    <cellStyle name="Moneda 15 3 2 5" xfId="789" xr:uid="{00000000-0005-0000-0000-0000DB030000}"/>
    <cellStyle name="Moneda 15 3 3" xfId="790" xr:uid="{00000000-0005-0000-0000-0000DC030000}"/>
    <cellStyle name="Moneda 15 3 3 2" xfId="791" xr:uid="{00000000-0005-0000-0000-0000DD030000}"/>
    <cellStyle name="Moneda 15 3 4" xfId="792" xr:uid="{00000000-0005-0000-0000-0000DE030000}"/>
    <cellStyle name="Moneda 15 3 4 2" xfId="793" xr:uid="{00000000-0005-0000-0000-0000DF030000}"/>
    <cellStyle name="Moneda 15 3 5" xfId="794" xr:uid="{00000000-0005-0000-0000-0000E0030000}"/>
    <cellStyle name="Moneda 15 3 5 2" xfId="795" xr:uid="{00000000-0005-0000-0000-0000E1030000}"/>
    <cellStyle name="Moneda 15 3 6" xfId="796" xr:uid="{00000000-0005-0000-0000-0000E2030000}"/>
    <cellStyle name="Moneda 15 4" xfId="797" xr:uid="{00000000-0005-0000-0000-0000E3030000}"/>
    <cellStyle name="Moneda 15 4 2" xfId="798" xr:uid="{00000000-0005-0000-0000-0000E4030000}"/>
    <cellStyle name="Moneda 15 4 2 2" xfId="799" xr:uid="{00000000-0005-0000-0000-0000E5030000}"/>
    <cellStyle name="Moneda 15 4 3" xfId="800" xr:uid="{00000000-0005-0000-0000-0000E6030000}"/>
    <cellStyle name="Moneda 15 4 3 2" xfId="801" xr:uid="{00000000-0005-0000-0000-0000E7030000}"/>
    <cellStyle name="Moneda 15 4 4" xfId="802" xr:uid="{00000000-0005-0000-0000-0000E8030000}"/>
    <cellStyle name="Moneda 15 4 4 2" xfId="803" xr:uid="{00000000-0005-0000-0000-0000E9030000}"/>
    <cellStyle name="Moneda 15 4 5" xfId="804" xr:uid="{00000000-0005-0000-0000-0000EA030000}"/>
    <cellStyle name="Moneda 15 5" xfId="805" xr:uid="{00000000-0005-0000-0000-0000EB030000}"/>
    <cellStyle name="Moneda 15 5 2" xfId="806" xr:uid="{00000000-0005-0000-0000-0000EC030000}"/>
    <cellStyle name="Moneda 15 6" xfId="807" xr:uid="{00000000-0005-0000-0000-0000ED030000}"/>
    <cellStyle name="Moneda 15 6 2" xfId="808" xr:uid="{00000000-0005-0000-0000-0000EE030000}"/>
    <cellStyle name="Moneda 15 7" xfId="809" xr:uid="{00000000-0005-0000-0000-0000EF030000}"/>
    <cellStyle name="Moneda 15 7 2" xfId="810" xr:uid="{00000000-0005-0000-0000-0000F0030000}"/>
    <cellStyle name="Moneda 15 8" xfId="811" xr:uid="{00000000-0005-0000-0000-0000F1030000}"/>
    <cellStyle name="Moneda 15 9" xfId="812" xr:uid="{00000000-0005-0000-0000-0000F2030000}"/>
    <cellStyle name="Moneda 16" xfId="813" xr:uid="{00000000-0005-0000-0000-0000F3030000}"/>
    <cellStyle name="Moneda 16 2" xfId="814" xr:uid="{00000000-0005-0000-0000-0000F4030000}"/>
    <cellStyle name="Moneda 16 2 2" xfId="815" xr:uid="{00000000-0005-0000-0000-0000F5030000}"/>
    <cellStyle name="Moneda 16 2 2 2" xfId="816" xr:uid="{00000000-0005-0000-0000-0000F6030000}"/>
    <cellStyle name="Moneda 16 2 2 2 2" xfId="817" xr:uid="{00000000-0005-0000-0000-0000F7030000}"/>
    <cellStyle name="Moneda 16 2 2 3" xfId="818" xr:uid="{00000000-0005-0000-0000-0000F8030000}"/>
    <cellStyle name="Moneda 16 2 2 3 2" xfId="819" xr:uid="{00000000-0005-0000-0000-0000F9030000}"/>
    <cellStyle name="Moneda 16 2 2 4" xfId="820" xr:uid="{00000000-0005-0000-0000-0000FA030000}"/>
    <cellStyle name="Moneda 16 2 2 4 2" xfId="821" xr:uid="{00000000-0005-0000-0000-0000FB030000}"/>
    <cellStyle name="Moneda 16 2 2 5" xfId="822" xr:uid="{00000000-0005-0000-0000-0000FC030000}"/>
    <cellStyle name="Moneda 16 2 3" xfId="823" xr:uid="{00000000-0005-0000-0000-0000FD030000}"/>
    <cellStyle name="Moneda 16 2 3 2" xfId="824" xr:uid="{00000000-0005-0000-0000-0000FE030000}"/>
    <cellStyle name="Moneda 16 2 4" xfId="825" xr:uid="{00000000-0005-0000-0000-0000FF030000}"/>
    <cellStyle name="Moneda 16 2 4 2" xfId="826" xr:uid="{00000000-0005-0000-0000-000000040000}"/>
    <cellStyle name="Moneda 16 2 5" xfId="827" xr:uid="{00000000-0005-0000-0000-000001040000}"/>
    <cellStyle name="Moneda 16 2 5 2" xfId="828" xr:uid="{00000000-0005-0000-0000-000002040000}"/>
    <cellStyle name="Moneda 16 2 6" xfId="829" xr:uid="{00000000-0005-0000-0000-000003040000}"/>
    <cellStyle name="Moneda 16 2 7" xfId="830" xr:uid="{00000000-0005-0000-0000-000004040000}"/>
    <cellStyle name="Moneda 16 3" xfId="831" xr:uid="{00000000-0005-0000-0000-000005040000}"/>
    <cellStyle name="Moneda 16 3 2" xfId="832" xr:uid="{00000000-0005-0000-0000-000006040000}"/>
    <cellStyle name="Moneda 16 3 2 2" xfId="833" xr:uid="{00000000-0005-0000-0000-000007040000}"/>
    <cellStyle name="Moneda 16 3 3" xfId="834" xr:uid="{00000000-0005-0000-0000-000008040000}"/>
    <cellStyle name="Moneda 16 3 3 2" xfId="835" xr:uid="{00000000-0005-0000-0000-000009040000}"/>
    <cellStyle name="Moneda 16 3 4" xfId="836" xr:uid="{00000000-0005-0000-0000-00000A040000}"/>
    <cellStyle name="Moneda 16 3 4 2" xfId="837" xr:uid="{00000000-0005-0000-0000-00000B040000}"/>
    <cellStyle name="Moneda 16 3 5" xfId="838" xr:uid="{00000000-0005-0000-0000-00000C040000}"/>
    <cellStyle name="Moneda 16 4" xfId="839" xr:uid="{00000000-0005-0000-0000-00000D040000}"/>
    <cellStyle name="Moneda 16 4 2" xfId="840" xr:uid="{00000000-0005-0000-0000-00000E040000}"/>
    <cellStyle name="Moneda 16 5" xfId="841" xr:uid="{00000000-0005-0000-0000-00000F040000}"/>
    <cellStyle name="Moneda 16 5 2" xfId="842" xr:uid="{00000000-0005-0000-0000-000010040000}"/>
    <cellStyle name="Moneda 16 6" xfId="843" xr:uid="{00000000-0005-0000-0000-000011040000}"/>
    <cellStyle name="Moneda 16 6 2" xfId="844" xr:uid="{00000000-0005-0000-0000-000012040000}"/>
    <cellStyle name="Moneda 16 7" xfId="845" xr:uid="{00000000-0005-0000-0000-000013040000}"/>
    <cellStyle name="Moneda 16 8" xfId="846" xr:uid="{00000000-0005-0000-0000-000014040000}"/>
    <cellStyle name="Moneda 17" xfId="847" xr:uid="{00000000-0005-0000-0000-000015040000}"/>
    <cellStyle name="Moneda 17 2" xfId="848" xr:uid="{00000000-0005-0000-0000-000016040000}"/>
    <cellStyle name="Moneda 17 2 2" xfId="849" xr:uid="{00000000-0005-0000-0000-000017040000}"/>
    <cellStyle name="Moneda 17 2 2 2" xfId="850" xr:uid="{00000000-0005-0000-0000-000018040000}"/>
    <cellStyle name="Moneda 17 2 2 2 2" xfId="851" xr:uid="{00000000-0005-0000-0000-000019040000}"/>
    <cellStyle name="Moneda 17 2 2 3" xfId="852" xr:uid="{00000000-0005-0000-0000-00001A040000}"/>
    <cellStyle name="Moneda 17 2 2 3 2" xfId="853" xr:uid="{00000000-0005-0000-0000-00001B040000}"/>
    <cellStyle name="Moneda 17 2 2 4" xfId="854" xr:uid="{00000000-0005-0000-0000-00001C040000}"/>
    <cellStyle name="Moneda 17 2 2 4 2" xfId="855" xr:uid="{00000000-0005-0000-0000-00001D040000}"/>
    <cellStyle name="Moneda 17 2 2 5" xfId="856" xr:uid="{00000000-0005-0000-0000-00001E040000}"/>
    <cellStyle name="Moneda 17 2 3" xfId="857" xr:uid="{00000000-0005-0000-0000-00001F040000}"/>
    <cellStyle name="Moneda 17 2 3 2" xfId="858" xr:uid="{00000000-0005-0000-0000-000020040000}"/>
    <cellStyle name="Moneda 17 2 4" xfId="859" xr:uid="{00000000-0005-0000-0000-000021040000}"/>
    <cellStyle name="Moneda 17 2 4 2" xfId="860" xr:uid="{00000000-0005-0000-0000-000022040000}"/>
    <cellStyle name="Moneda 17 2 5" xfId="861" xr:uid="{00000000-0005-0000-0000-000023040000}"/>
    <cellStyle name="Moneda 17 2 5 2" xfId="862" xr:uid="{00000000-0005-0000-0000-000024040000}"/>
    <cellStyle name="Moneda 17 2 6" xfId="863" xr:uid="{00000000-0005-0000-0000-000025040000}"/>
    <cellStyle name="Moneda 17 2 7" xfId="864" xr:uid="{00000000-0005-0000-0000-000026040000}"/>
    <cellStyle name="Moneda 17 3" xfId="865" xr:uid="{00000000-0005-0000-0000-000027040000}"/>
    <cellStyle name="Moneda 17 3 2" xfId="866" xr:uid="{00000000-0005-0000-0000-000028040000}"/>
    <cellStyle name="Moneda 17 3 2 2" xfId="867" xr:uid="{00000000-0005-0000-0000-000029040000}"/>
    <cellStyle name="Moneda 17 3 3" xfId="868" xr:uid="{00000000-0005-0000-0000-00002A040000}"/>
    <cellStyle name="Moneda 17 3 3 2" xfId="869" xr:uid="{00000000-0005-0000-0000-00002B040000}"/>
    <cellStyle name="Moneda 17 3 4" xfId="870" xr:uid="{00000000-0005-0000-0000-00002C040000}"/>
    <cellStyle name="Moneda 17 3 4 2" xfId="871" xr:uid="{00000000-0005-0000-0000-00002D040000}"/>
    <cellStyle name="Moneda 17 3 5" xfId="872" xr:uid="{00000000-0005-0000-0000-00002E040000}"/>
    <cellStyle name="Moneda 17 4" xfId="873" xr:uid="{00000000-0005-0000-0000-00002F040000}"/>
    <cellStyle name="Moneda 17 4 2" xfId="874" xr:uid="{00000000-0005-0000-0000-000030040000}"/>
    <cellStyle name="Moneda 17 5" xfId="875" xr:uid="{00000000-0005-0000-0000-000031040000}"/>
    <cellStyle name="Moneda 17 5 2" xfId="876" xr:uid="{00000000-0005-0000-0000-000032040000}"/>
    <cellStyle name="Moneda 17 6" xfId="877" xr:uid="{00000000-0005-0000-0000-000033040000}"/>
    <cellStyle name="Moneda 17 6 2" xfId="878" xr:uid="{00000000-0005-0000-0000-000034040000}"/>
    <cellStyle name="Moneda 17 7" xfId="879" xr:uid="{00000000-0005-0000-0000-000035040000}"/>
    <cellStyle name="Moneda 17 8" xfId="880" xr:uid="{00000000-0005-0000-0000-000036040000}"/>
    <cellStyle name="Moneda 18" xfId="881" xr:uid="{00000000-0005-0000-0000-000037040000}"/>
    <cellStyle name="Moneda 18 2" xfId="882" xr:uid="{00000000-0005-0000-0000-000038040000}"/>
    <cellStyle name="Moneda 18 2 2" xfId="883" xr:uid="{00000000-0005-0000-0000-000039040000}"/>
    <cellStyle name="Moneda 18 2 2 2" xfId="884" xr:uid="{00000000-0005-0000-0000-00003A040000}"/>
    <cellStyle name="Moneda 18 2 2 2 2" xfId="885" xr:uid="{00000000-0005-0000-0000-00003B040000}"/>
    <cellStyle name="Moneda 18 2 2 3" xfId="886" xr:uid="{00000000-0005-0000-0000-00003C040000}"/>
    <cellStyle name="Moneda 18 2 2 3 2" xfId="887" xr:uid="{00000000-0005-0000-0000-00003D040000}"/>
    <cellStyle name="Moneda 18 2 2 4" xfId="888" xr:uid="{00000000-0005-0000-0000-00003E040000}"/>
    <cellStyle name="Moneda 18 2 2 4 2" xfId="889" xr:uid="{00000000-0005-0000-0000-00003F040000}"/>
    <cellStyle name="Moneda 18 2 2 5" xfId="890" xr:uid="{00000000-0005-0000-0000-000040040000}"/>
    <cellStyle name="Moneda 18 2 3" xfId="891" xr:uid="{00000000-0005-0000-0000-000041040000}"/>
    <cellStyle name="Moneda 18 2 3 2" xfId="892" xr:uid="{00000000-0005-0000-0000-000042040000}"/>
    <cellStyle name="Moneda 18 2 4" xfId="893" xr:uid="{00000000-0005-0000-0000-000043040000}"/>
    <cellStyle name="Moneda 18 2 4 2" xfId="894" xr:uid="{00000000-0005-0000-0000-000044040000}"/>
    <cellStyle name="Moneda 18 2 5" xfId="895" xr:uid="{00000000-0005-0000-0000-000045040000}"/>
    <cellStyle name="Moneda 18 2 5 2" xfId="896" xr:uid="{00000000-0005-0000-0000-000046040000}"/>
    <cellStyle name="Moneda 18 2 6" xfId="897" xr:uid="{00000000-0005-0000-0000-000047040000}"/>
    <cellStyle name="Moneda 18 2 7" xfId="898" xr:uid="{00000000-0005-0000-0000-000048040000}"/>
    <cellStyle name="Moneda 18 3" xfId="899" xr:uid="{00000000-0005-0000-0000-000049040000}"/>
    <cellStyle name="Moneda 18 3 2" xfId="900" xr:uid="{00000000-0005-0000-0000-00004A040000}"/>
    <cellStyle name="Moneda 18 3 2 2" xfId="901" xr:uid="{00000000-0005-0000-0000-00004B040000}"/>
    <cellStyle name="Moneda 18 3 3" xfId="902" xr:uid="{00000000-0005-0000-0000-00004C040000}"/>
    <cellStyle name="Moneda 18 3 3 2" xfId="903" xr:uid="{00000000-0005-0000-0000-00004D040000}"/>
    <cellStyle name="Moneda 18 3 4" xfId="904" xr:uid="{00000000-0005-0000-0000-00004E040000}"/>
    <cellStyle name="Moneda 18 3 4 2" xfId="905" xr:uid="{00000000-0005-0000-0000-00004F040000}"/>
    <cellStyle name="Moneda 18 3 5" xfId="906" xr:uid="{00000000-0005-0000-0000-000050040000}"/>
    <cellStyle name="Moneda 18 4" xfId="907" xr:uid="{00000000-0005-0000-0000-000051040000}"/>
    <cellStyle name="Moneda 18 4 2" xfId="908" xr:uid="{00000000-0005-0000-0000-000052040000}"/>
    <cellStyle name="Moneda 18 5" xfId="909" xr:uid="{00000000-0005-0000-0000-000053040000}"/>
    <cellStyle name="Moneda 18 5 2" xfId="910" xr:uid="{00000000-0005-0000-0000-000054040000}"/>
    <cellStyle name="Moneda 18 6" xfId="911" xr:uid="{00000000-0005-0000-0000-000055040000}"/>
    <cellStyle name="Moneda 18 6 2" xfId="912" xr:uid="{00000000-0005-0000-0000-000056040000}"/>
    <cellStyle name="Moneda 18 7" xfId="913" xr:uid="{00000000-0005-0000-0000-000057040000}"/>
    <cellStyle name="Moneda 18 8" xfId="914" xr:uid="{00000000-0005-0000-0000-000058040000}"/>
    <cellStyle name="Moneda 19" xfId="915" xr:uid="{00000000-0005-0000-0000-000059040000}"/>
    <cellStyle name="Moneda 19 2" xfId="916" xr:uid="{00000000-0005-0000-0000-00005A040000}"/>
    <cellStyle name="Moneda 19 2 2" xfId="917" xr:uid="{00000000-0005-0000-0000-00005B040000}"/>
    <cellStyle name="Moneda 19 2 2 2" xfId="918" xr:uid="{00000000-0005-0000-0000-00005C040000}"/>
    <cellStyle name="Moneda 19 2 2 2 2" xfId="919" xr:uid="{00000000-0005-0000-0000-00005D040000}"/>
    <cellStyle name="Moneda 19 2 2 3" xfId="920" xr:uid="{00000000-0005-0000-0000-00005E040000}"/>
    <cellStyle name="Moneda 19 2 2 3 2" xfId="921" xr:uid="{00000000-0005-0000-0000-00005F040000}"/>
    <cellStyle name="Moneda 19 2 2 4" xfId="922" xr:uid="{00000000-0005-0000-0000-000060040000}"/>
    <cellStyle name="Moneda 19 2 2 4 2" xfId="923" xr:uid="{00000000-0005-0000-0000-000061040000}"/>
    <cellStyle name="Moneda 19 2 2 5" xfId="924" xr:uid="{00000000-0005-0000-0000-000062040000}"/>
    <cellStyle name="Moneda 19 2 3" xfId="925" xr:uid="{00000000-0005-0000-0000-000063040000}"/>
    <cellStyle name="Moneda 19 2 3 2" xfId="926" xr:uid="{00000000-0005-0000-0000-000064040000}"/>
    <cellStyle name="Moneda 19 2 4" xfId="927" xr:uid="{00000000-0005-0000-0000-000065040000}"/>
    <cellStyle name="Moneda 19 2 4 2" xfId="928" xr:uid="{00000000-0005-0000-0000-000066040000}"/>
    <cellStyle name="Moneda 19 2 5" xfId="929" xr:uid="{00000000-0005-0000-0000-000067040000}"/>
    <cellStyle name="Moneda 19 2 5 2" xfId="930" xr:uid="{00000000-0005-0000-0000-000068040000}"/>
    <cellStyle name="Moneda 19 2 6" xfId="931" xr:uid="{00000000-0005-0000-0000-000069040000}"/>
    <cellStyle name="Moneda 19 2 7" xfId="932" xr:uid="{00000000-0005-0000-0000-00006A040000}"/>
    <cellStyle name="Moneda 19 3" xfId="933" xr:uid="{00000000-0005-0000-0000-00006B040000}"/>
    <cellStyle name="Moneda 19 3 2" xfId="934" xr:uid="{00000000-0005-0000-0000-00006C040000}"/>
    <cellStyle name="Moneda 19 3 2 2" xfId="935" xr:uid="{00000000-0005-0000-0000-00006D040000}"/>
    <cellStyle name="Moneda 19 3 3" xfId="936" xr:uid="{00000000-0005-0000-0000-00006E040000}"/>
    <cellStyle name="Moneda 19 3 3 2" xfId="937" xr:uid="{00000000-0005-0000-0000-00006F040000}"/>
    <cellStyle name="Moneda 19 3 4" xfId="938" xr:uid="{00000000-0005-0000-0000-000070040000}"/>
    <cellStyle name="Moneda 19 3 4 2" xfId="939" xr:uid="{00000000-0005-0000-0000-000071040000}"/>
    <cellStyle name="Moneda 19 3 5" xfId="940" xr:uid="{00000000-0005-0000-0000-000072040000}"/>
    <cellStyle name="Moneda 19 4" xfId="941" xr:uid="{00000000-0005-0000-0000-000073040000}"/>
    <cellStyle name="Moneda 19 4 2" xfId="942" xr:uid="{00000000-0005-0000-0000-000074040000}"/>
    <cellStyle name="Moneda 19 5" xfId="943" xr:uid="{00000000-0005-0000-0000-000075040000}"/>
    <cellStyle name="Moneda 19 5 2" xfId="944" xr:uid="{00000000-0005-0000-0000-000076040000}"/>
    <cellStyle name="Moneda 19 6" xfId="945" xr:uid="{00000000-0005-0000-0000-000077040000}"/>
    <cellStyle name="Moneda 19 6 2" xfId="946" xr:uid="{00000000-0005-0000-0000-000078040000}"/>
    <cellStyle name="Moneda 19 7" xfId="947" xr:uid="{00000000-0005-0000-0000-000079040000}"/>
    <cellStyle name="Moneda 19 8" xfId="948" xr:uid="{00000000-0005-0000-0000-00007A040000}"/>
    <cellStyle name="Moneda 2" xfId="949" xr:uid="{00000000-0005-0000-0000-00007B040000}"/>
    <cellStyle name="Moneda 2 2" xfId="950" xr:uid="{00000000-0005-0000-0000-00007C040000}"/>
    <cellStyle name="Moneda 2 2 2" xfId="951" xr:uid="{00000000-0005-0000-0000-00007D040000}"/>
    <cellStyle name="Moneda 2 2 3" xfId="952" xr:uid="{00000000-0005-0000-0000-00007E040000}"/>
    <cellStyle name="Moneda 2 2 3 2" xfId="953" xr:uid="{00000000-0005-0000-0000-00007F040000}"/>
    <cellStyle name="Moneda 2 2 3 2 2" xfId="2941" xr:uid="{00000000-0005-0000-0000-000080040000}"/>
    <cellStyle name="Moneda 2 2 3 3" xfId="2940" xr:uid="{00000000-0005-0000-0000-000081040000}"/>
    <cellStyle name="Moneda 2 3" xfId="954" xr:uid="{00000000-0005-0000-0000-000082040000}"/>
    <cellStyle name="Moneda 2 3 10" xfId="955" xr:uid="{00000000-0005-0000-0000-000083040000}"/>
    <cellStyle name="Moneda 2 3 10 2" xfId="956" xr:uid="{00000000-0005-0000-0000-000084040000}"/>
    <cellStyle name="Moneda 2 3 10 2 2" xfId="957" xr:uid="{00000000-0005-0000-0000-000085040000}"/>
    <cellStyle name="Moneda 2 3 10 3" xfId="958" xr:uid="{00000000-0005-0000-0000-000086040000}"/>
    <cellStyle name="Moneda 2 3 11" xfId="959" xr:uid="{00000000-0005-0000-0000-000087040000}"/>
    <cellStyle name="Moneda 2 3 11 2" xfId="960" xr:uid="{00000000-0005-0000-0000-000088040000}"/>
    <cellStyle name="Moneda 2 3 11 3" xfId="961" xr:uid="{00000000-0005-0000-0000-000089040000}"/>
    <cellStyle name="Moneda 2 3 12" xfId="962" xr:uid="{00000000-0005-0000-0000-00008A040000}"/>
    <cellStyle name="Moneda 2 3 12 2" xfId="2942" xr:uid="{00000000-0005-0000-0000-00008B040000}"/>
    <cellStyle name="Moneda 2 3 2" xfId="963" xr:uid="{00000000-0005-0000-0000-00008C040000}"/>
    <cellStyle name="Moneda 2 3 2 10" xfId="964" xr:uid="{00000000-0005-0000-0000-00008D040000}"/>
    <cellStyle name="Moneda 2 3 2 11" xfId="965" xr:uid="{00000000-0005-0000-0000-00008E040000}"/>
    <cellStyle name="Moneda 2 3 2 2" xfId="966" xr:uid="{00000000-0005-0000-0000-00008F040000}"/>
    <cellStyle name="Moneda 2 3 2 2 2" xfId="967" xr:uid="{00000000-0005-0000-0000-000090040000}"/>
    <cellStyle name="Moneda 2 3 2 2 2 2" xfId="968" xr:uid="{00000000-0005-0000-0000-000091040000}"/>
    <cellStyle name="Moneda 2 3 2 2 2 2 2" xfId="969" xr:uid="{00000000-0005-0000-0000-000092040000}"/>
    <cellStyle name="Moneda 2 3 2 2 2 2 2 2" xfId="970" xr:uid="{00000000-0005-0000-0000-000093040000}"/>
    <cellStyle name="Moneda 2 3 2 2 2 2 2 2 2" xfId="971" xr:uid="{00000000-0005-0000-0000-000094040000}"/>
    <cellStyle name="Moneda 2 3 2 2 2 2 2 3" xfId="972" xr:uid="{00000000-0005-0000-0000-000095040000}"/>
    <cellStyle name="Moneda 2 3 2 2 2 2 3" xfId="973" xr:uid="{00000000-0005-0000-0000-000096040000}"/>
    <cellStyle name="Moneda 2 3 2 2 2 2 3 2" xfId="974" xr:uid="{00000000-0005-0000-0000-000097040000}"/>
    <cellStyle name="Moneda 2 3 2 2 2 2 3 3" xfId="975" xr:uid="{00000000-0005-0000-0000-000098040000}"/>
    <cellStyle name="Moneda 2 3 2 2 2 2 4" xfId="976" xr:uid="{00000000-0005-0000-0000-000099040000}"/>
    <cellStyle name="Moneda 2 3 2 2 2 2 4 2" xfId="977" xr:uid="{00000000-0005-0000-0000-00009A040000}"/>
    <cellStyle name="Moneda 2 3 2 2 2 2 5" xfId="978" xr:uid="{00000000-0005-0000-0000-00009B040000}"/>
    <cellStyle name="Moneda 2 3 2 2 2 2 6" xfId="979" xr:uid="{00000000-0005-0000-0000-00009C040000}"/>
    <cellStyle name="Moneda 2 3 2 2 2 3" xfId="980" xr:uid="{00000000-0005-0000-0000-00009D040000}"/>
    <cellStyle name="Moneda 2 3 2 2 2 3 2" xfId="981" xr:uid="{00000000-0005-0000-0000-00009E040000}"/>
    <cellStyle name="Moneda 2 3 2 2 2 3 2 2" xfId="982" xr:uid="{00000000-0005-0000-0000-00009F040000}"/>
    <cellStyle name="Moneda 2 3 2 2 2 3 3" xfId="983" xr:uid="{00000000-0005-0000-0000-0000A0040000}"/>
    <cellStyle name="Moneda 2 3 2 2 2 4" xfId="984" xr:uid="{00000000-0005-0000-0000-0000A1040000}"/>
    <cellStyle name="Moneda 2 3 2 2 2 4 2" xfId="985" xr:uid="{00000000-0005-0000-0000-0000A2040000}"/>
    <cellStyle name="Moneda 2 3 2 2 2 4 3" xfId="986" xr:uid="{00000000-0005-0000-0000-0000A3040000}"/>
    <cellStyle name="Moneda 2 3 2 2 2 5" xfId="987" xr:uid="{00000000-0005-0000-0000-0000A4040000}"/>
    <cellStyle name="Moneda 2 3 2 2 2 5 2" xfId="988" xr:uid="{00000000-0005-0000-0000-0000A5040000}"/>
    <cellStyle name="Moneda 2 3 2 2 2 6" xfId="989" xr:uid="{00000000-0005-0000-0000-0000A6040000}"/>
    <cellStyle name="Moneda 2 3 2 2 2 7" xfId="990" xr:uid="{00000000-0005-0000-0000-0000A7040000}"/>
    <cellStyle name="Moneda 2 3 2 2 3" xfId="991" xr:uid="{00000000-0005-0000-0000-0000A8040000}"/>
    <cellStyle name="Moneda 2 3 2 2 3 2" xfId="992" xr:uid="{00000000-0005-0000-0000-0000A9040000}"/>
    <cellStyle name="Moneda 2 3 2 2 3 2 2" xfId="993" xr:uid="{00000000-0005-0000-0000-0000AA040000}"/>
    <cellStyle name="Moneda 2 3 2 2 3 2 2 2" xfId="994" xr:uid="{00000000-0005-0000-0000-0000AB040000}"/>
    <cellStyle name="Moneda 2 3 2 2 3 2 2 2 2" xfId="2943" xr:uid="{00000000-0005-0000-0000-0000AC040000}"/>
    <cellStyle name="Moneda 2 3 2 2 3 2 2 3" xfId="995" xr:uid="{00000000-0005-0000-0000-0000AD040000}"/>
    <cellStyle name="Moneda 2 3 2 2 3 2 3" xfId="996" xr:uid="{00000000-0005-0000-0000-0000AE040000}"/>
    <cellStyle name="Moneda 2 3 2 2 3 2 3 2" xfId="2944" xr:uid="{00000000-0005-0000-0000-0000AF040000}"/>
    <cellStyle name="Moneda 2 3 2 2 3 2 4" xfId="997" xr:uid="{00000000-0005-0000-0000-0000B0040000}"/>
    <cellStyle name="Moneda 2 3 2 2 3 3" xfId="998" xr:uid="{00000000-0005-0000-0000-0000B1040000}"/>
    <cellStyle name="Moneda 2 3 2 2 3 3 2" xfId="999" xr:uid="{00000000-0005-0000-0000-0000B2040000}"/>
    <cellStyle name="Moneda 2 3 2 2 3 3 2 2" xfId="1000" xr:uid="{00000000-0005-0000-0000-0000B3040000}"/>
    <cellStyle name="Moneda 2 3 2 2 3 3 3" xfId="1001" xr:uid="{00000000-0005-0000-0000-0000B4040000}"/>
    <cellStyle name="Moneda 2 3 2 2 3 4" xfId="1002" xr:uid="{00000000-0005-0000-0000-0000B5040000}"/>
    <cellStyle name="Moneda 2 3 2 2 3 4 2" xfId="1003" xr:uid="{00000000-0005-0000-0000-0000B6040000}"/>
    <cellStyle name="Moneda 2 3 2 2 3 4 3" xfId="1004" xr:uid="{00000000-0005-0000-0000-0000B7040000}"/>
    <cellStyle name="Moneda 2 3 2 2 3 5" xfId="1005" xr:uid="{00000000-0005-0000-0000-0000B8040000}"/>
    <cellStyle name="Moneda 2 3 2 2 3 6" xfId="1006" xr:uid="{00000000-0005-0000-0000-0000B9040000}"/>
    <cellStyle name="Moneda 2 3 2 2 4" xfId="1007" xr:uid="{00000000-0005-0000-0000-0000BA040000}"/>
    <cellStyle name="Moneda 2 3 2 2 4 2" xfId="1008" xr:uid="{00000000-0005-0000-0000-0000BB040000}"/>
    <cellStyle name="Moneda 2 3 2 2 4 2 2" xfId="1009" xr:uid="{00000000-0005-0000-0000-0000BC040000}"/>
    <cellStyle name="Moneda 2 3 2 2 4 2 2 2" xfId="1010" xr:uid="{00000000-0005-0000-0000-0000BD040000}"/>
    <cellStyle name="Moneda 2 3 2 2 4 2 2 2 2" xfId="2946" xr:uid="{00000000-0005-0000-0000-0000BE040000}"/>
    <cellStyle name="Moneda 2 3 2 2 4 2 2 3" xfId="2945" xr:uid="{00000000-0005-0000-0000-0000BF040000}"/>
    <cellStyle name="Moneda 2 3 2 2 4 2 3" xfId="1011" xr:uid="{00000000-0005-0000-0000-0000C0040000}"/>
    <cellStyle name="Moneda 2 3 2 2 4 2 3 2" xfId="2947" xr:uid="{00000000-0005-0000-0000-0000C1040000}"/>
    <cellStyle name="Moneda 2 3 2 2 4 2 4" xfId="1012" xr:uid="{00000000-0005-0000-0000-0000C2040000}"/>
    <cellStyle name="Moneda 2 3 2 2 4 3" xfId="1013" xr:uid="{00000000-0005-0000-0000-0000C3040000}"/>
    <cellStyle name="Moneda 2 3 2 2 4 3 2" xfId="1014" xr:uid="{00000000-0005-0000-0000-0000C4040000}"/>
    <cellStyle name="Moneda 2 3 2 2 4 3 2 2" xfId="2949" xr:uid="{00000000-0005-0000-0000-0000C5040000}"/>
    <cellStyle name="Moneda 2 3 2 2 4 3 3" xfId="2948" xr:uid="{00000000-0005-0000-0000-0000C6040000}"/>
    <cellStyle name="Moneda 2 3 2 2 4 4" xfId="1015" xr:uid="{00000000-0005-0000-0000-0000C7040000}"/>
    <cellStyle name="Moneda 2 3 2 2 4 4 2" xfId="2950" xr:uid="{00000000-0005-0000-0000-0000C8040000}"/>
    <cellStyle name="Moneda 2 3 2 2 4 5" xfId="1016" xr:uid="{00000000-0005-0000-0000-0000C9040000}"/>
    <cellStyle name="Moneda 2 3 2 2 5" xfId="1017" xr:uid="{00000000-0005-0000-0000-0000CA040000}"/>
    <cellStyle name="Moneda 2 3 2 2 5 2" xfId="1018" xr:uid="{00000000-0005-0000-0000-0000CB040000}"/>
    <cellStyle name="Moneda 2 3 2 2 5 2 2" xfId="1019" xr:uid="{00000000-0005-0000-0000-0000CC040000}"/>
    <cellStyle name="Moneda 2 3 2 2 5 2 2 2" xfId="2951" xr:uid="{00000000-0005-0000-0000-0000CD040000}"/>
    <cellStyle name="Moneda 2 3 2 2 5 2 3" xfId="1020" xr:uid="{00000000-0005-0000-0000-0000CE040000}"/>
    <cellStyle name="Moneda 2 3 2 2 5 3" xfId="1021" xr:uid="{00000000-0005-0000-0000-0000CF040000}"/>
    <cellStyle name="Moneda 2 3 2 2 5 3 2" xfId="2952" xr:uid="{00000000-0005-0000-0000-0000D0040000}"/>
    <cellStyle name="Moneda 2 3 2 2 5 4" xfId="1022" xr:uid="{00000000-0005-0000-0000-0000D1040000}"/>
    <cellStyle name="Moneda 2 3 2 2 6" xfId="1023" xr:uid="{00000000-0005-0000-0000-0000D2040000}"/>
    <cellStyle name="Moneda 2 3 2 2 6 2" xfId="1024" xr:uid="{00000000-0005-0000-0000-0000D3040000}"/>
    <cellStyle name="Moneda 2 3 2 2 6 2 2" xfId="1025" xr:uid="{00000000-0005-0000-0000-0000D4040000}"/>
    <cellStyle name="Moneda 2 3 2 2 6 3" xfId="1026" xr:uid="{00000000-0005-0000-0000-0000D5040000}"/>
    <cellStyle name="Moneda 2 3 2 2 7" xfId="1027" xr:uid="{00000000-0005-0000-0000-0000D6040000}"/>
    <cellStyle name="Moneda 2 3 2 2 7 2" xfId="1028" xr:uid="{00000000-0005-0000-0000-0000D7040000}"/>
    <cellStyle name="Moneda 2 3 2 2 8" xfId="1029" xr:uid="{00000000-0005-0000-0000-0000D8040000}"/>
    <cellStyle name="Moneda 2 3 2 3" xfId="1030" xr:uid="{00000000-0005-0000-0000-0000D9040000}"/>
    <cellStyle name="Moneda 2 3 2 3 2" xfId="1031" xr:uid="{00000000-0005-0000-0000-0000DA040000}"/>
    <cellStyle name="Moneda 2 3 2 3 2 2" xfId="1032" xr:uid="{00000000-0005-0000-0000-0000DB040000}"/>
    <cellStyle name="Moneda 2 3 2 3 2 2 2" xfId="1033" xr:uid="{00000000-0005-0000-0000-0000DC040000}"/>
    <cellStyle name="Moneda 2 3 2 3 2 2 2 2" xfId="1034" xr:uid="{00000000-0005-0000-0000-0000DD040000}"/>
    <cellStyle name="Moneda 2 3 2 3 2 2 2 3" xfId="1035" xr:uid="{00000000-0005-0000-0000-0000DE040000}"/>
    <cellStyle name="Moneda 2 3 2 3 2 2 3" xfId="1036" xr:uid="{00000000-0005-0000-0000-0000DF040000}"/>
    <cellStyle name="Moneda 2 3 2 3 2 2 3 2" xfId="1037" xr:uid="{00000000-0005-0000-0000-0000E0040000}"/>
    <cellStyle name="Moneda 2 3 2 3 2 2 4" xfId="1038" xr:uid="{00000000-0005-0000-0000-0000E1040000}"/>
    <cellStyle name="Moneda 2 3 2 3 2 2 4 2" xfId="1039" xr:uid="{00000000-0005-0000-0000-0000E2040000}"/>
    <cellStyle name="Moneda 2 3 2 3 2 2 5" xfId="1040" xr:uid="{00000000-0005-0000-0000-0000E3040000}"/>
    <cellStyle name="Moneda 2 3 2 3 2 2 6" xfId="1041" xr:uid="{00000000-0005-0000-0000-0000E4040000}"/>
    <cellStyle name="Moneda 2 3 2 3 2 3" xfId="1042" xr:uid="{00000000-0005-0000-0000-0000E5040000}"/>
    <cellStyle name="Moneda 2 3 2 3 2 3 2" xfId="1043" xr:uid="{00000000-0005-0000-0000-0000E6040000}"/>
    <cellStyle name="Moneda 2 3 2 3 2 3 3" xfId="1044" xr:uid="{00000000-0005-0000-0000-0000E7040000}"/>
    <cellStyle name="Moneda 2 3 2 3 2 4" xfId="1045" xr:uid="{00000000-0005-0000-0000-0000E8040000}"/>
    <cellStyle name="Moneda 2 3 2 3 2 4 2" xfId="1046" xr:uid="{00000000-0005-0000-0000-0000E9040000}"/>
    <cellStyle name="Moneda 2 3 2 3 2 5" xfId="1047" xr:uid="{00000000-0005-0000-0000-0000EA040000}"/>
    <cellStyle name="Moneda 2 3 2 3 2 5 2" xfId="1048" xr:uid="{00000000-0005-0000-0000-0000EB040000}"/>
    <cellStyle name="Moneda 2 3 2 3 2 6" xfId="1049" xr:uid="{00000000-0005-0000-0000-0000EC040000}"/>
    <cellStyle name="Moneda 2 3 2 3 2 7" xfId="1050" xr:uid="{00000000-0005-0000-0000-0000ED040000}"/>
    <cellStyle name="Moneda 2 3 2 3 3" xfId="1051" xr:uid="{00000000-0005-0000-0000-0000EE040000}"/>
    <cellStyle name="Moneda 2 3 2 3 3 2" xfId="1052" xr:uid="{00000000-0005-0000-0000-0000EF040000}"/>
    <cellStyle name="Moneda 2 3 2 3 3 2 2" xfId="1053" xr:uid="{00000000-0005-0000-0000-0000F0040000}"/>
    <cellStyle name="Moneda 2 3 2 3 3 2 3" xfId="1054" xr:uid="{00000000-0005-0000-0000-0000F1040000}"/>
    <cellStyle name="Moneda 2 3 2 3 3 3" xfId="1055" xr:uid="{00000000-0005-0000-0000-0000F2040000}"/>
    <cellStyle name="Moneda 2 3 2 3 3 3 2" xfId="1056" xr:uid="{00000000-0005-0000-0000-0000F3040000}"/>
    <cellStyle name="Moneda 2 3 2 3 3 4" xfId="1057" xr:uid="{00000000-0005-0000-0000-0000F4040000}"/>
    <cellStyle name="Moneda 2 3 2 3 3 4 2" xfId="1058" xr:uid="{00000000-0005-0000-0000-0000F5040000}"/>
    <cellStyle name="Moneda 2 3 2 3 3 5" xfId="1059" xr:uid="{00000000-0005-0000-0000-0000F6040000}"/>
    <cellStyle name="Moneda 2 3 2 3 3 6" xfId="1060" xr:uid="{00000000-0005-0000-0000-0000F7040000}"/>
    <cellStyle name="Moneda 2 3 2 3 4" xfId="1061" xr:uid="{00000000-0005-0000-0000-0000F8040000}"/>
    <cellStyle name="Moneda 2 3 2 3 4 2" xfId="1062" xr:uid="{00000000-0005-0000-0000-0000F9040000}"/>
    <cellStyle name="Moneda 2 3 2 3 4 3" xfId="1063" xr:uid="{00000000-0005-0000-0000-0000FA040000}"/>
    <cellStyle name="Moneda 2 3 2 3 5" xfId="1064" xr:uid="{00000000-0005-0000-0000-0000FB040000}"/>
    <cellStyle name="Moneda 2 3 2 3 5 2" xfId="1065" xr:uid="{00000000-0005-0000-0000-0000FC040000}"/>
    <cellStyle name="Moneda 2 3 2 3 6" xfId="1066" xr:uid="{00000000-0005-0000-0000-0000FD040000}"/>
    <cellStyle name="Moneda 2 3 2 3 6 2" xfId="1067" xr:uid="{00000000-0005-0000-0000-0000FE040000}"/>
    <cellStyle name="Moneda 2 3 2 3 7" xfId="1068" xr:uid="{00000000-0005-0000-0000-0000FF040000}"/>
    <cellStyle name="Moneda 2 3 2 3 8" xfId="1069" xr:uid="{00000000-0005-0000-0000-000000050000}"/>
    <cellStyle name="Moneda 2 3 2 4" xfId="1070" xr:uid="{00000000-0005-0000-0000-000001050000}"/>
    <cellStyle name="Moneda 2 3 2 4 2" xfId="1071" xr:uid="{00000000-0005-0000-0000-000002050000}"/>
    <cellStyle name="Moneda 2 3 2 4 2 2" xfId="1072" xr:uid="{00000000-0005-0000-0000-000003050000}"/>
    <cellStyle name="Moneda 2 3 2 4 2 2 2" xfId="1073" xr:uid="{00000000-0005-0000-0000-000004050000}"/>
    <cellStyle name="Moneda 2 3 2 4 2 2 2 2" xfId="1074" xr:uid="{00000000-0005-0000-0000-000005050000}"/>
    <cellStyle name="Moneda 2 3 2 4 2 2 2 3" xfId="1075" xr:uid="{00000000-0005-0000-0000-000006050000}"/>
    <cellStyle name="Moneda 2 3 2 4 2 2 3" xfId="1076" xr:uid="{00000000-0005-0000-0000-000007050000}"/>
    <cellStyle name="Moneda 2 3 2 4 2 2 3 2" xfId="1077" xr:uid="{00000000-0005-0000-0000-000008050000}"/>
    <cellStyle name="Moneda 2 3 2 4 2 2 4" xfId="1078" xr:uid="{00000000-0005-0000-0000-000009050000}"/>
    <cellStyle name="Moneda 2 3 2 4 2 2 4 2" xfId="1079" xr:uid="{00000000-0005-0000-0000-00000A050000}"/>
    <cellStyle name="Moneda 2 3 2 4 2 2 5" xfId="1080" xr:uid="{00000000-0005-0000-0000-00000B050000}"/>
    <cellStyle name="Moneda 2 3 2 4 2 2 6" xfId="1081" xr:uid="{00000000-0005-0000-0000-00000C050000}"/>
    <cellStyle name="Moneda 2 3 2 4 2 3" xfId="1082" xr:uid="{00000000-0005-0000-0000-00000D050000}"/>
    <cellStyle name="Moneda 2 3 2 4 2 3 2" xfId="1083" xr:uid="{00000000-0005-0000-0000-00000E050000}"/>
    <cellStyle name="Moneda 2 3 2 4 2 3 3" xfId="1084" xr:uid="{00000000-0005-0000-0000-00000F050000}"/>
    <cellStyle name="Moneda 2 3 2 4 2 4" xfId="1085" xr:uid="{00000000-0005-0000-0000-000010050000}"/>
    <cellStyle name="Moneda 2 3 2 4 2 4 2" xfId="1086" xr:uid="{00000000-0005-0000-0000-000011050000}"/>
    <cellStyle name="Moneda 2 3 2 4 2 5" xfId="1087" xr:uid="{00000000-0005-0000-0000-000012050000}"/>
    <cellStyle name="Moneda 2 3 2 4 2 5 2" xfId="1088" xr:uid="{00000000-0005-0000-0000-000013050000}"/>
    <cellStyle name="Moneda 2 3 2 4 2 6" xfId="1089" xr:uid="{00000000-0005-0000-0000-000014050000}"/>
    <cellStyle name="Moneda 2 3 2 4 2 7" xfId="1090" xr:uid="{00000000-0005-0000-0000-000015050000}"/>
    <cellStyle name="Moneda 2 3 2 4 3" xfId="1091" xr:uid="{00000000-0005-0000-0000-000016050000}"/>
    <cellStyle name="Moneda 2 3 2 4 3 2" xfId="1092" xr:uid="{00000000-0005-0000-0000-000017050000}"/>
    <cellStyle name="Moneda 2 3 2 4 3 2 2" xfId="1093" xr:uid="{00000000-0005-0000-0000-000018050000}"/>
    <cellStyle name="Moneda 2 3 2 4 3 2 3" xfId="1094" xr:uid="{00000000-0005-0000-0000-000019050000}"/>
    <cellStyle name="Moneda 2 3 2 4 3 3" xfId="1095" xr:uid="{00000000-0005-0000-0000-00001A050000}"/>
    <cellStyle name="Moneda 2 3 2 4 3 3 2" xfId="1096" xr:uid="{00000000-0005-0000-0000-00001B050000}"/>
    <cellStyle name="Moneda 2 3 2 4 3 4" xfId="1097" xr:uid="{00000000-0005-0000-0000-00001C050000}"/>
    <cellStyle name="Moneda 2 3 2 4 3 4 2" xfId="1098" xr:uid="{00000000-0005-0000-0000-00001D050000}"/>
    <cellStyle name="Moneda 2 3 2 4 3 5" xfId="1099" xr:uid="{00000000-0005-0000-0000-00001E050000}"/>
    <cellStyle name="Moneda 2 3 2 4 3 6" xfId="1100" xr:uid="{00000000-0005-0000-0000-00001F050000}"/>
    <cellStyle name="Moneda 2 3 2 4 4" xfId="1101" xr:uid="{00000000-0005-0000-0000-000020050000}"/>
    <cellStyle name="Moneda 2 3 2 4 4 2" xfId="1102" xr:uid="{00000000-0005-0000-0000-000021050000}"/>
    <cellStyle name="Moneda 2 3 2 4 4 3" xfId="1103" xr:uid="{00000000-0005-0000-0000-000022050000}"/>
    <cellStyle name="Moneda 2 3 2 4 5" xfId="1104" xr:uid="{00000000-0005-0000-0000-000023050000}"/>
    <cellStyle name="Moneda 2 3 2 4 5 2" xfId="1105" xr:uid="{00000000-0005-0000-0000-000024050000}"/>
    <cellStyle name="Moneda 2 3 2 4 6" xfId="1106" xr:uid="{00000000-0005-0000-0000-000025050000}"/>
    <cellStyle name="Moneda 2 3 2 4 6 2" xfId="1107" xr:uid="{00000000-0005-0000-0000-000026050000}"/>
    <cellStyle name="Moneda 2 3 2 4 7" xfId="1108" xr:uid="{00000000-0005-0000-0000-000027050000}"/>
    <cellStyle name="Moneda 2 3 2 4 8" xfId="1109" xr:uid="{00000000-0005-0000-0000-000028050000}"/>
    <cellStyle name="Moneda 2 3 2 5" xfId="1110" xr:uid="{00000000-0005-0000-0000-000029050000}"/>
    <cellStyle name="Moneda 2 3 2 5 2" xfId="1111" xr:uid="{00000000-0005-0000-0000-00002A050000}"/>
    <cellStyle name="Moneda 2 3 2 5 2 2" xfId="1112" xr:uid="{00000000-0005-0000-0000-00002B050000}"/>
    <cellStyle name="Moneda 2 3 2 5 2 2 2" xfId="1113" xr:uid="{00000000-0005-0000-0000-00002C050000}"/>
    <cellStyle name="Moneda 2 3 2 5 2 2 2 2" xfId="1114" xr:uid="{00000000-0005-0000-0000-00002D050000}"/>
    <cellStyle name="Moneda 2 3 2 5 2 2 3" xfId="1115" xr:uid="{00000000-0005-0000-0000-00002E050000}"/>
    <cellStyle name="Moneda 2 3 2 5 2 3" xfId="1116" xr:uid="{00000000-0005-0000-0000-00002F050000}"/>
    <cellStyle name="Moneda 2 3 2 5 2 3 2" xfId="1117" xr:uid="{00000000-0005-0000-0000-000030050000}"/>
    <cellStyle name="Moneda 2 3 2 5 2 3 3" xfId="1118" xr:uid="{00000000-0005-0000-0000-000031050000}"/>
    <cellStyle name="Moneda 2 3 2 5 2 4" xfId="1119" xr:uid="{00000000-0005-0000-0000-000032050000}"/>
    <cellStyle name="Moneda 2 3 2 5 2 4 2" xfId="1120" xr:uid="{00000000-0005-0000-0000-000033050000}"/>
    <cellStyle name="Moneda 2 3 2 5 2 5" xfId="1121" xr:uid="{00000000-0005-0000-0000-000034050000}"/>
    <cellStyle name="Moneda 2 3 2 5 2 6" xfId="1122" xr:uid="{00000000-0005-0000-0000-000035050000}"/>
    <cellStyle name="Moneda 2 3 2 5 3" xfId="1123" xr:uid="{00000000-0005-0000-0000-000036050000}"/>
    <cellStyle name="Moneda 2 3 2 5 3 2" xfId="1124" xr:uid="{00000000-0005-0000-0000-000037050000}"/>
    <cellStyle name="Moneda 2 3 2 5 3 2 2" xfId="1125" xr:uid="{00000000-0005-0000-0000-000038050000}"/>
    <cellStyle name="Moneda 2 3 2 5 3 3" xfId="1126" xr:uid="{00000000-0005-0000-0000-000039050000}"/>
    <cellStyle name="Moneda 2 3 2 5 4" xfId="1127" xr:uid="{00000000-0005-0000-0000-00003A050000}"/>
    <cellStyle name="Moneda 2 3 2 5 4 2" xfId="1128" xr:uid="{00000000-0005-0000-0000-00003B050000}"/>
    <cellStyle name="Moneda 2 3 2 5 4 3" xfId="1129" xr:uid="{00000000-0005-0000-0000-00003C050000}"/>
    <cellStyle name="Moneda 2 3 2 5 5" xfId="1130" xr:uid="{00000000-0005-0000-0000-00003D050000}"/>
    <cellStyle name="Moneda 2 3 2 5 5 2" xfId="1131" xr:uid="{00000000-0005-0000-0000-00003E050000}"/>
    <cellStyle name="Moneda 2 3 2 5 6" xfId="1132" xr:uid="{00000000-0005-0000-0000-00003F050000}"/>
    <cellStyle name="Moneda 2 3 2 5 7" xfId="1133" xr:uid="{00000000-0005-0000-0000-000040050000}"/>
    <cellStyle name="Moneda 2 3 2 6" xfId="1134" xr:uid="{00000000-0005-0000-0000-000041050000}"/>
    <cellStyle name="Moneda 2 3 2 6 2" xfId="1135" xr:uid="{00000000-0005-0000-0000-000042050000}"/>
    <cellStyle name="Moneda 2 3 2 6 2 2" xfId="1136" xr:uid="{00000000-0005-0000-0000-000043050000}"/>
    <cellStyle name="Moneda 2 3 2 6 2 2 2" xfId="1137" xr:uid="{00000000-0005-0000-0000-000044050000}"/>
    <cellStyle name="Moneda 2 3 2 6 2 3" xfId="1138" xr:uid="{00000000-0005-0000-0000-000045050000}"/>
    <cellStyle name="Moneda 2 3 2 6 3" xfId="1139" xr:uid="{00000000-0005-0000-0000-000046050000}"/>
    <cellStyle name="Moneda 2 3 2 6 3 2" xfId="1140" xr:uid="{00000000-0005-0000-0000-000047050000}"/>
    <cellStyle name="Moneda 2 3 2 6 3 3" xfId="1141" xr:uid="{00000000-0005-0000-0000-000048050000}"/>
    <cellStyle name="Moneda 2 3 2 6 4" xfId="1142" xr:uid="{00000000-0005-0000-0000-000049050000}"/>
    <cellStyle name="Moneda 2 3 2 6 4 2" xfId="1143" xr:uid="{00000000-0005-0000-0000-00004A050000}"/>
    <cellStyle name="Moneda 2 3 2 6 5" xfId="1144" xr:uid="{00000000-0005-0000-0000-00004B050000}"/>
    <cellStyle name="Moneda 2 3 2 6 6" xfId="1145" xr:uid="{00000000-0005-0000-0000-00004C050000}"/>
    <cellStyle name="Moneda 2 3 2 7" xfId="1146" xr:uid="{00000000-0005-0000-0000-00004D050000}"/>
    <cellStyle name="Moneda 2 3 2 7 2" xfId="1147" xr:uid="{00000000-0005-0000-0000-00004E050000}"/>
    <cellStyle name="Moneda 2 3 2 7 2 2" xfId="1148" xr:uid="{00000000-0005-0000-0000-00004F050000}"/>
    <cellStyle name="Moneda 2 3 2 7 3" xfId="1149" xr:uid="{00000000-0005-0000-0000-000050050000}"/>
    <cellStyle name="Moneda 2 3 2 8" xfId="1150" xr:uid="{00000000-0005-0000-0000-000051050000}"/>
    <cellStyle name="Moneda 2 3 2 8 2" xfId="1151" xr:uid="{00000000-0005-0000-0000-000052050000}"/>
    <cellStyle name="Moneda 2 3 2 8 3" xfId="1152" xr:uid="{00000000-0005-0000-0000-000053050000}"/>
    <cellStyle name="Moneda 2 3 2 9" xfId="1153" xr:uid="{00000000-0005-0000-0000-000054050000}"/>
    <cellStyle name="Moneda 2 3 2 9 2" xfId="1154" xr:uid="{00000000-0005-0000-0000-000055050000}"/>
    <cellStyle name="Moneda 2 3 3" xfId="1155" xr:uid="{00000000-0005-0000-0000-000056050000}"/>
    <cellStyle name="Moneda 2 3 3 2" xfId="1156" xr:uid="{00000000-0005-0000-0000-000057050000}"/>
    <cellStyle name="Moneda 2 3 3 2 2" xfId="1157" xr:uid="{00000000-0005-0000-0000-000058050000}"/>
    <cellStyle name="Moneda 2 3 3 2 2 2" xfId="1158" xr:uid="{00000000-0005-0000-0000-000059050000}"/>
    <cellStyle name="Moneda 2 3 3 2 2 2 2" xfId="1159" xr:uid="{00000000-0005-0000-0000-00005A050000}"/>
    <cellStyle name="Moneda 2 3 3 2 2 2 2 2" xfId="1160" xr:uid="{00000000-0005-0000-0000-00005B050000}"/>
    <cellStyle name="Moneda 2 3 3 2 2 2 3" xfId="1161" xr:uid="{00000000-0005-0000-0000-00005C050000}"/>
    <cellStyle name="Moneda 2 3 3 2 2 3" xfId="1162" xr:uid="{00000000-0005-0000-0000-00005D050000}"/>
    <cellStyle name="Moneda 2 3 3 2 2 3 2" xfId="1163" xr:uid="{00000000-0005-0000-0000-00005E050000}"/>
    <cellStyle name="Moneda 2 3 3 2 2 3 3" xfId="1164" xr:uid="{00000000-0005-0000-0000-00005F050000}"/>
    <cellStyle name="Moneda 2 3 3 2 2 4" xfId="1165" xr:uid="{00000000-0005-0000-0000-000060050000}"/>
    <cellStyle name="Moneda 2 3 3 2 2 4 2" xfId="1166" xr:uid="{00000000-0005-0000-0000-000061050000}"/>
    <cellStyle name="Moneda 2 3 3 2 2 5" xfId="1167" xr:uid="{00000000-0005-0000-0000-000062050000}"/>
    <cellStyle name="Moneda 2 3 3 2 2 6" xfId="1168" xr:uid="{00000000-0005-0000-0000-000063050000}"/>
    <cellStyle name="Moneda 2 3 3 2 3" xfId="1169" xr:uid="{00000000-0005-0000-0000-000064050000}"/>
    <cellStyle name="Moneda 2 3 3 2 3 2" xfId="1170" xr:uid="{00000000-0005-0000-0000-000065050000}"/>
    <cellStyle name="Moneda 2 3 3 2 3 2 2" xfId="1171" xr:uid="{00000000-0005-0000-0000-000066050000}"/>
    <cellStyle name="Moneda 2 3 3 2 3 3" xfId="1172" xr:uid="{00000000-0005-0000-0000-000067050000}"/>
    <cellStyle name="Moneda 2 3 3 2 4" xfId="1173" xr:uid="{00000000-0005-0000-0000-000068050000}"/>
    <cellStyle name="Moneda 2 3 3 2 4 2" xfId="1174" xr:uid="{00000000-0005-0000-0000-000069050000}"/>
    <cellStyle name="Moneda 2 3 3 2 4 3" xfId="1175" xr:uid="{00000000-0005-0000-0000-00006A050000}"/>
    <cellStyle name="Moneda 2 3 3 2 5" xfId="1176" xr:uid="{00000000-0005-0000-0000-00006B050000}"/>
    <cellStyle name="Moneda 2 3 3 2 5 2" xfId="1177" xr:uid="{00000000-0005-0000-0000-00006C050000}"/>
    <cellStyle name="Moneda 2 3 3 2 6" xfId="1178" xr:uid="{00000000-0005-0000-0000-00006D050000}"/>
    <cellStyle name="Moneda 2 3 3 2 7" xfId="1179" xr:uid="{00000000-0005-0000-0000-00006E050000}"/>
    <cellStyle name="Moneda 2 3 3 3" xfId="1180" xr:uid="{00000000-0005-0000-0000-00006F050000}"/>
    <cellStyle name="Moneda 2 3 3 3 2" xfId="1181" xr:uid="{00000000-0005-0000-0000-000070050000}"/>
    <cellStyle name="Moneda 2 3 3 3 2 2" xfId="1182" xr:uid="{00000000-0005-0000-0000-000071050000}"/>
    <cellStyle name="Moneda 2 3 3 3 2 2 2" xfId="1183" xr:uid="{00000000-0005-0000-0000-000072050000}"/>
    <cellStyle name="Moneda 2 3 3 3 2 2 2 2" xfId="2953" xr:uid="{00000000-0005-0000-0000-000073050000}"/>
    <cellStyle name="Moneda 2 3 3 3 2 2 3" xfId="1184" xr:uid="{00000000-0005-0000-0000-000074050000}"/>
    <cellStyle name="Moneda 2 3 3 3 2 3" xfId="1185" xr:uid="{00000000-0005-0000-0000-000075050000}"/>
    <cellStyle name="Moneda 2 3 3 3 2 3 2" xfId="2954" xr:uid="{00000000-0005-0000-0000-000076050000}"/>
    <cellStyle name="Moneda 2 3 3 3 2 4" xfId="1186" xr:uid="{00000000-0005-0000-0000-000077050000}"/>
    <cellStyle name="Moneda 2 3 3 3 3" xfId="1187" xr:uid="{00000000-0005-0000-0000-000078050000}"/>
    <cellStyle name="Moneda 2 3 3 3 3 2" xfId="1188" xr:uid="{00000000-0005-0000-0000-000079050000}"/>
    <cellStyle name="Moneda 2 3 3 3 3 2 2" xfId="1189" xr:uid="{00000000-0005-0000-0000-00007A050000}"/>
    <cellStyle name="Moneda 2 3 3 3 3 3" xfId="1190" xr:uid="{00000000-0005-0000-0000-00007B050000}"/>
    <cellStyle name="Moneda 2 3 3 3 4" xfId="1191" xr:uid="{00000000-0005-0000-0000-00007C050000}"/>
    <cellStyle name="Moneda 2 3 3 3 4 2" xfId="1192" xr:uid="{00000000-0005-0000-0000-00007D050000}"/>
    <cellStyle name="Moneda 2 3 3 3 4 3" xfId="1193" xr:uid="{00000000-0005-0000-0000-00007E050000}"/>
    <cellStyle name="Moneda 2 3 3 3 5" xfId="1194" xr:uid="{00000000-0005-0000-0000-00007F050000}"/>
    <cellStyle name="Moneda 2 3 3 3 6" xfId="1195" xr:uid="{00000000-0005-0000-0000-000080050000}"/>
    <cellStyle name="Moneda 2 3 3 4" xfId="1196" xr:uid="{00000000-0005-0000-0000-000081050000}"/>
    <cellStyle name="Moneda 2 3 3 4 2" xfId="1197" xr:uid="{00000000-0005-0000-0000-000082050000}"/>
    <cellStyle name="Moneda 2 3 3 4 2 2" xfId="1198" xr:uid="{00000000-0005-0000-0000-000083050000}"/>
    <cellStyle name="Moneda 2 3 3 4 2 2 2" xfId="1199" xr:uid="{00000000-0005-0000-0000-000084050000}"/>
    <cellStyle name="Moneda 2 3 3 4 2 2 2 2" xfId="2956" xr:uid="{00000000-0005-0000-0000-000085050000}"/>
    <cellStyle name="Moneda 2 3 3 4 2 2 3" xfId="2955" xr:uid="{00000000-0005-0000-0000-000086050000}"/>
    <cellStyle name="Moneda 2 3 3 4 2 3" xfId="1200" xr:uid="{00000000-0005-0000-0000-000087050000}"/>
    <cellStyle name="Moneda 2 3 3 4 2 3 2" xfId="2957" xr:uid="{00000000-0005-0000-0000-000088050000}"/>
    <cellStyle name="Moneda 2 3 3 4 2 4" xfId="1201" xr:uid="{00000000-0005-0000-0000-000089050000}"/>
    <cellStyle name="Moneda 2 3 3 4 3" xfId="1202" xr:uid="{00000000-0005-0000-0000-00008A050000}"/>
    <cellStyle name="Moneda 2 3 3 4 3 2" xfId="1203" xr:uid="{00000000-0005-0000-0000-00008B050000}"/>
    <cellStyle name="Moneda 2 3 3 4 3 2 2" xfId="2959" xr:uid="{00000000-0005-0000-0000-00008C050000}"/>
    <cellStyle name="Moneda 2 3 3 4 3 3" xfId="2958" xr:uid="{00000000-0005-0000-0000-00008D050000}"/>
    <cellStyle name="Moneda 2 3 3 4 4" xfId="1204" xr:uid="{00000000-0005-0000-0000-00008E050000}"/>
    <cellStyle name="Moneda 2 3 3 4 4 2" xfId="2960" xr:uid="{00000000-0005-0000-0000-00008F050000}"/>
    <cellStyle name="Moneda 2 3 3 4 5" xfId="1205" xr:uid="{00000000-0005-0000-0000-000090050000}"/>
    <cellStyle name="Moneda 2 3 3 5" xfId="1206" xr:uid="{00000000-0005-0000-0000-000091050000}"/>
    <cellStyle name="Moneda 2 3 3 5 2" xfId="1207" xr:uid="{00000000-0005-0000-0000-000092050000}"/>
    <cellStyle name="Moneda 2 3 3 5 2 2" xfId="1208" xr:uid="{00000000-0005-0000-0000-000093050000}"/>
    <cellStyle name="Moneda 2 3 3 5 2 2 2" xfId="2961" xr:uid="{00000000-0005-0000-0000-000094050000}"/>
    <cellStyle name="Moneda 2 3 3 5 2 3" xfId="1209" xr:uid="{00000000-0005-0000-0000-000095050000}"/>
    <cellStyle name="Moneda 2 3 3 5 3" xfId="1210" xr:uid="{00000000-0005-0000-0000-000096050000}"/>
    <cellStyle name="Moneda 2 3 3 5 3 2" xfId="2962" xr:uid="{00000000-0005-0000-0000-000097050000}"/>
    <cellStyle name="Moneda 2 3 3 5 4" xfId="1211" xr:uid="{00000000-0005-0000-0000-000098050000}"/>
    <cellStyle name="Moneda 2 3 3 6" xfId="1212" xr:uid="{00000000-0005-0000-0000-000099050000}"/>
    <cellStyle name="Moneda 2 3 3 6 2" xfId="1213" xr:uid="{00000000-0005-0000-0000-00009A050000}"/>
    <cellStyle name="Moneda 2 3 3 6 2 2" xfId="1214" xr:uid="{00000000-0005-0000-0000-00009B050000}"/>
    <cellStyle name="Moneda 2 3 3 6 3" xfId="1215" xr:uid="{00000000-0005-0000-0000-00009C050000}"/>
    <cellStyle name="Moneda 2 3 3 7" xfId="1216" xr:uid="{00000000-0005-0000-0000-00009D050000}"/>
    <cellStyle name="Moneda 2 3 3 7 2" xfId="1217" xr:uid="{00000000-0005-0000-0000-00009E050000}"/>
    <cellStyle name="Moneda 2 3 3 8" xfId="1218" xr:uid="{00000000-0005-0000-0000-00009F050000}"/>
    <cellStyle name="Moneda 2 3 4" xfId="1219" xr:uid="{00000000-0005-0000-0000-0000A0050000}"/>
    <cellStyle name="Moneda 2 3 4 2" xfId="1220" xr:uid="{00000000-0005-0000-0000-0000A1050000}"/>
    <cellStyle name="Moneda 2 3 4 2 2" xfId="1221" xr:uid="{00000000-0005-0000-0000-0000A2050000}"/>
    <cellStyle name="Moneda 2 3 4 2 2 2" xfId="1222" xr:uid="{00000000-0005-0000-0000-0000A3050000}"/>
    <cellStyle name="Moneda 2 3 4 2 2 2 2" xfId="1223" xr:uid="{00000000-0005-0000-0000-0000A4050000}"/>
    <cellStyle name="Moneda 2 3 4 2 2 2 2 2" xfId="1224" xr:uid="{00000000-0005-0000-0000-0000A5050000}"/>
    <cellStyle name="Moneda 2 3 4 2 2 2 3" xfId="1225" xr:uid="{00000000-0005-0000-0000-0000A6050000}"/>
    <cellStyle name="Moneda 2 3 4 2 2 3" xfId="1226" xr:uid="{00000000-0005-0000-0000-0000A7050000}"/>
    <cellStyle name="Moneda 2 3 4 2 2 3 2" xfId="1227" xr:uid="{00000000-0005-0000-0000-0000A8050000}"/>
    <cellStyle name="Moneda 2 3 4 2 2 3 3" xfId="1228" xr:uid="{00000000-0005-0000-0000-0000A9050000}"/>
    <cellStyle name="Moneda 2 3 4 2 2 4" xfId="1229" xr:uid="{00000000-0005-0000-0000-0000AA050000}"/>
    <cellStyle name="Moneda 2 3 4 2 2 4 2" xfId="1230" xr:uid="{00000000-0005-0000-0000-0000AB050000}"/>
    <cellStyle name="Moneda 2 3 4 2 2 5" xfId="1231" xr:uid="{00000000-0005-0000-0000-0000AC050000}"/>
    <cellStyle name="Moneda 2 3 4 2 2 6" xfId="1232" xr:uid="{00000000-0005-0000-0000-0000AD050000}"/>
    <cellStyle name="Moneda 2 3 4 2 3" xfId="1233" xr:uid="{00000000-0005-0000-0000-0000AE050000}"/>
    <cellStyle name="Moneda 2 3 4 2 3 2" xfId="1234" xr:uid="{00000000-0005-0000-0000-0000AF050000}"/>
    <cellStyle name="Moneda 2 3 4 2 3 2 2" xfId="1235" xr:uid="{00000000-0005-0000-0000-0000B0050000}"/>
    <cellStyle name="Moneda 2 3 4 2 3 3" xfId="1236" xr:uid="{00000000-0005-0000-0000-0000B1050000}"/>
    <cellStyle name="Moneda 2 3 4 2 4" xfId="1237" xr:uid="{00000000-0005-0000-0000-0000B2050000}"/>
    <cellStyle name="Moneda 2 3 4 2 4 2" xfId="1238" xr:uid="{00000000-0005-0000-0000-0000B3050000}"/>
    <cellStyle name="Moneda 2 3 4 2 4 3" xfId="1239" xr:uid="{00000000-0005-0000-0000-0000B4050000}"/>
    <cellStyle name="Moneda 2 3 4 2 5" xfId="1240" xr:uid="{00000000-0005-0000-0000-0000B5050000}"/>
    <cellStyle name="Moneda 2 3 4 2 5 2" xfId="1241" xr:uid="{00000000-0005-0000-0000-0000B6050000}"/>
    <cellStyle name="Moneda 2 3 4 2 6" xfId="1242" xr:uid="{00000000-0005-0000-0000-0000B7050000}"/>
    <cellStyle name="Moneda 2 3 4 2 7" xfId="1243" xr:uid="{00000000-0005-0000-0000-0000B8050000}"/>
    <cellStyle name="Moneda 2 3 4 3" xfId="1244" xr:uid="{00000000-0005-0000-0000-0000B9050000}"/>
    <cellStyle name="Moneda 2 3 4 3 2" xfId="1245" xr:uid="{00000000-0005-0000-0000-0000BA050000}"/>
    <cellStyle name="Moneda 2 3 4 3 2 2" xfId="1246" xr:uid="{00000000-0005-0000-0000-0000BB050000}"/>
    <cellStyle name="Moneda 2 3 4 3 2 2 2" xfId="1247" xr:uid="{00000000-0005-0000-0000-0000BC050000}"/>
    <cellStyle name="Moneda 2 3 4 3 2 2 2 2" xfId="2963" xr:uid="{00000000-0005-0000-0000-0000BD050000}"/>
    <cellStyle name="Moneda 2 3 4 3 2 2 3" xfId="1248" xr:uid="{00000000-0005-0000-0000-0000BE050000}"/>
    <cellStyle name="Moneda 2 3 4 3 2 3" xfId="1249" xr:uid="{00000000-0005-0000-0000-0000BF050000}"/>
    <cellStyle name="Moneda 2 3 4 3 2 3 2" xfId="2964" xr:uid="{00000000-0005-0000-0000-0000C0050000}"/>
    <cellStyle name="Moneda 2 3 4 3 2 4" xfId="1250" xr:uid="{00000000-0005-0000-0000-0000C1050000}"/>
    <cellStyle name="Moneda 2 3 4 3 3" xfId="1251" xr:uid="{00000000-0005-0000-0000-0000C2050000}"/>
    <cellStyle name="Moneda 2 3 4 3 3 2" xfId="1252" xr:uid="{00000000-0005-0000-0000-0000C3050000}"/>
    <cellStyle name="Moneda 2 3 4 3 3 2 2" xfId="1253" xr:uid="{00000000-0005-0000-0000-0000C4050000}"/>
    <cellStyle name="Moneda 2 3 4 3 3 3" xfId="1254" xr:uid="{00000000-0005-0000-0000-0000C5050000}"/>
    <cellStyle name="Moneda 2 3 4 3 4" xfId="1255" xr:uid="{00000000-0005-0000-0000-0000C6050000}"/>
    <cellStyle name="Moneda 2 3 4 3 4 2" xfId="1256" xr:uid="{00000000-0005-0000-0000-0000C7050000}"/>
    <cellStyle name="Moneda 2 3 4 3 4 3" xfId="1257" xr:uid="{00000000-0005-0000-0000-0000C8050000}"/>
    <cellStyle name="Moneda 2 3 4 3 5" xfId="1258" xr:uid="{00000000-0005-0000-0000-0000C9050000}"/>
    <cellStyle name="Moneda 2 3 4 3 6" xfId="1259" xr:uid="{00000000-0005-0000-0000-0000CA050000}"/>
    <cellStyle name="Moneda 2 3 4 4" xfId="1260" xr:uid="{00000000-0005-0000-0000-0000CB050000}"/>
    <cellStyle name="Moneda 2 3 4 4 2" xfId="1261" xr:uid="{00000000-0005-0000-0000-0000CC050000}"/>
    <cellStyle name="Moneda 2 3 4 4 2 2" xfId="1262" xr:uid="{00000000-0005-0000-0000-0000CD050000}"/>
    <cellStyle name="Moneda 2 3 4 4 2 2 2" xfId="1263" xr:uid="{00000000-0005-0000-0000-0000CE050000}"/>
    <cellStyle name="Moneda 2 3 4 4 2 2 2 2" xfId="2966" xr:uid="{00000000-0005-0000-0000-0000CF050000}"/>
    <cellStyle name="Moneda 2 3 4 4 2 2 3" xfId="2965" xr:uid="{00000000-0005-0000-0000-0000D0050000}"/>
    <cellStyle name="Moneda 2 3 4 4 2 3" xfId="1264" xr:uid="{00000000-0005-0000-0000-0000D1050000}"/>
    <cellStyle name="Moneda 2 3 4 4 2 3 2" xfId="2967" xr:uid="{00000000-0005-0000-0000-0000D2050000}"/>
    <cellStyle name="Moneda 2 3 4 4 2 4" xfId="1265" xr:uid="{00000000-0005-0000-0000-0000D3050000}"/>
    <cellStyle name="Moneda 2 3 4 4 3" xfId="1266" xr:uid="{00000000-0005-0000-0000-0000D4050000}"/>
    <cellStyle name="Moneda 2 3 4 4 3 2" xfId="1267" xr:uid="{00000000-0005-0000-0000-0000D5050000}"/>
    <cellStyle name="Moneda 2 3 4 4 3 2 2" xfId="2969" xr:uid="{00000000-0005-0000-0000-0000D6050000}"/>
    <cellStyle name="Moneda 2 3 4 4 3 3" xfId="2968" xr:uid="{00000000-0005-0000-0000-0000D7050000}"/>
    <cellStyle name="Moneda 2 3 4 4 4" xfId="1268" xr:uid="{00000000-0005-0000-0000-0000D8050000}"/>
    <cellStyle name="Moneda 2 3 4 4 4 2" xfId="2970" xr:uid="{00000000-0005-0000-0000-0000D9050000}"/>
    <cellStyle name="Moneda 2 3 4 4 5" xfId="1269" xr:uid="{00000000-0005-0000-0000-0000DA050000}"/>
    <cellStyle name="Moneda 2 3 4 5" xfId="1270" xr:uid="{00000000-0005-0000-0000-0000DB050000}"/>
    <cellStyle name="Moneda 2 3 4 5 2" xfId="1271" xr:uid="{00000000-0005-0000-0000-0000DC050000}"/>
    <cellStyle name="Moneda 2 3 4 5 2 2" xfId="1272" xr:uid="{00000000-0005-0000-0000-0000DD050000}"/>
    <cellStyle name="Moneda 2 3 4 5 2 2 2" xfId="2971" xr:uid="{00000000-0005-0000-0000-0000DE050000}"/>
    <cellStyle name="Moneda 2 3 4 5 2 3" xfId="1273" xr:uid="{00000000-0005-0000-0000-0000DF050000}"/>
    <cellStyle name="Moneda 2 3 4 5 3" xfId="1274" xr:uid="{00000000-0005-0000-0000-0000E0050000}"/>
    <cellStyle name="Moneda 2 3 4 5 3 2" xfId="2972" xr:uid="{00000000-0005-0000-0000-0000E1050000}"/>
    <cellStyle name="Moneda 2 3 4 5 4" xfId="1275" xr:uid="{00000000-0005-0000-0000-0000E2050000}"/>
    <cellStyle name="Moneda 2 3 4 6" xfId="1276" xr:uid="{00000000-0005-0000-0000-0000E3050000}"/>
    <cellStyle name="Moneda 2 3 4 6 2" xfId="1277" xr:uid="{00000000-0005-0000-0000-0000E4050000}"/>
    <cellStyle name="Moneda 2 3 4 6 2 2" xfId="1278" xr:uid="{00000000-0005-0000-0000-0000E5050000}"/>
    <cellStyle name="Moneda 2 3 4 6 3" xfId="1279" xr:uid="{00000000-0005-0000-0000-0000E6050000}"/>
    <cellStyle name="Moneda 2 3 4 7" xfId="1280" xr:uid="{00000000-0005-0000-0000-0000E7050000}"/>
    <cellStyle name="Moneda 2 3 4 7 2" xfId="1281" xr:uid="{00000000-0005-0000-0000-0000E8050000}"/>
    <cellStyle name="Moneda 2 3 4 8" xfId="1282" xr:uid="{00000000-0005-0000-0000-0000E9050000}"/>
    <cellStyle name="Moneda 2 3 5" xfId="1283" xr:uid="{00000000-0005-0000-0000-0000EA050000}"/>
    <cellStyle name="Moneda 2 3 5 2" xfId="1284" xr:uid="{00000000-0005-0000-0000-0000EB050000}"/>
    <cellStyle name="Moneda 2 3 5 2 2" xfId="1285" xr:uid="{00000000-0005-0000-0000-0000EC050000}"/>
    <cellStyle name="Moneda 2 3 5 2 2 2" xfId="1286" xr:uid="{00000000-0005-0000-0000-0000ED050000}"/>
    <cellStyle name="Moneda 2 3 5 2 2 2 2" xfId="1287" xr:uid="{00000000-0005-0000-0000-0000EE050000}"/>
    <cellStyle name="Moneda 2 3 5 2 2 2 3" xfId="1288" xr:uid="{00000000-0005-0000-0000-0000EF050000}"/>
    <cellStyle name="Moneda 2 3 5 2 2 3" xfId="1289" xr:uid="{00000000-0005-0000-0000-0000F0050000}"/>
    <cellStyle name="Moneda 2 3 5 2 2 3 2" xfId="1290" xr:uid="{00000000-0005-0000-0000-0000F1050000}"/>
    <cellStyle name="Moneda 2 3 5 2 2 4" xfId="1291" xr:uid="{00000000-0005-0000-0000-0000F2050000}"/>
    <cellStyle name="Moneda 2 3 5 2 2 4 2" xfId="1292" xr:uid="{00000000-0005-0000-0000-0000F3050000}"/>
    <cellStyle name="Moneda 2 3 5 2 2 5" xfId="1293" xr:uid="{00000000-0005-0000-0000-0000F4050000}"/>
    <cellStyle name="Moneda 2 3 5 2 2 6" xfId="1294" xr:uid="{00000000-0005-0000-0000-0000F5050000}"/>
    <cellStyle name="Moneda 2 3 5 2 3" xfId="1295" xr:uid="{00000000-0005-0000-0000-0000F6050000}"/>
    <cellStyle name="Moneda 2 3 5 2 3 2" xfId="1296" xr:uid="{00000000-0005-0000-0000-0000F7050000}"/>
    <cellStyle name="Moneda 2 3 5 2 3 3" xfId="1297" xr:uid="{00000000-0005-0000-0000-0000F8050000}"/>
    <cellStyle name="Moneda 2 3 5 2 4" xfId="1298" xr:uid="{00000000-0005-0000-0000-0000F9050000}"/>
    <cellStyle name="Moneda 2 3 5 2 4 2" xfId="1299" xr:uid="{00000000-0005-0000-0000-0000FA050000}"/>
    <cellStyle name="Moneda 2 3 5 2 5" xfId="1300" xr:uid="{00000000-0005-0000-0000-0000FB050000}"/>
    <cellStyle name="Moneda 2 3 5 2 5 2" xfId="1301" xr:uid="{00000000-0005-0000-0000-0000FC050000}"/>
    <cellStyle name="Moneda 2 3 5 2 6" xfId="1302" xr:uid="{00000000-0005-0000-0000-0000FD050000}"/>
    <cellStyle name="Moneda 2 3 5 2 7" xfId="1303" xr:uid="{00000000-0005-0000-0000-0000FE050000}"/>
    <cellStyle name="Moneda 2 3 5 3" xfId="1304" xr:uid="{00000000-0005-0000-0000-0000FF050000}"/>
    <cellStyle name="Moneda 2 3 5 3 2" xfId="1305" xr:uid="{00000000-0005-0000-0000-000000060000}"/>
    <cellStyle name="Moneda 2 3 5 3 2 2" xfId="1306" xr:uid="{00000000-0005-0000-0000-000001060000}"/>
    <cellStyle name="Moneda 2 3 5 3 2 3" xfId="1307" xr:uid="{00000000-0005-0000-0000-000002060000}"/>
    <cellStyle name="Moneda 2 3 5 3 3" xfId="1308" xr:uid="{00000000-0005-0000-0000-000003060000}"/>
    <cellStyle name="Moneda 2 3 5 3 3 2" xfId="1309" xr:uid="{00000000-0005-0000-0000-000004060000}"/>
    <cellStyle name="Moneda 2 3 5 3 4" xfId="1310" xr:uid="{00000000-0005-0000-0000-000005060000}"/>
    <cellStyle name="Moneda 2 3 5 3 4 2" xfId="1311" xr:uid="{00000000-0005-0000-0000-000006060000}"/>
    <cellStyle name="Moneda 2 3 5 3 5" xfId="1312" xr:uid="{00000000-0005-0000-0000-000007060000}"/>
    <cellStyle name="Moneda 2 3 5 3 6" xfId="1313" xr:uid="{00000000-0005-0000-0000-000008060000}"/>
    <cellStyle name="Moneda 2 3 5 4" xfId="1314" xr:uid="{00000000-0005-0000-0000-000009060000}"/>
    <cellStyle name="Moneda 2 3 5 4 2" xfId="1315" xr:uid="{00000000-0005-0000-0000-00000A060000}"/>
    <cellStyle name="Moneda 2 3 5 4 3" xfId="1316" xr:uid="{00000000-0005-0000-0000-00000B060000}"/>
    <cellStyle name="Moneda 2 3 5 5" xfId="1317" xr:uid="{00000000-0005-0000-0000-00000C060000}"/>
    <cellStyle name="Moneda 2 3 5 5 2" xfId="1318" xr:uid="{00000000-0005-0000-0000-00000D060000}"/>
    <cellStyle name="Moneda 2 3 5 6" xfId="1319" xr:uid="{00000000-0005-0000-0000-00000E060000}"/>
    <cellStyle name="Moneda 2 3 5 6 2" xfId="1320" xr:uid="{00000000-0005-0000-0000-00000F060000}"/>
    <cellStyle name="Moneda 2 3 5 7" xfId="1321" xr:uid="{00000000-0005-0000-0000-000010060000}"/>
    <cellStyle name="Moneda 2 3 5 8" xfId="1322" xr:uid="{00000000-0005-0000-0000-000011060000}"/>
    <cellStyle name="Moneda 2 3 6" xfId="1323" xr:uid="{00000000-0005-0000-0000-000012060000}"/>
    <cellStyle name="Moneda 2 3 6 2" xfId="1324" xr:uid="{00000000-0005-0000-0000-000013060000}"/>
    <cellStyle name="Moneda 2 3 6 2 2" xfId="1325" xr:uid="{00000000-0005-0000-0000-000014060000}"/>
    <cellStyle name="Moneda 2 3 6 2 2 2" xfId="1326" xr:uid="{00000000-0005-0000-0000-000015060000}"/>
    <cellStyle name="Moneda 2 3 6 2 2 2 2" xfId="1327" xr:uid="{00000000-0005-0000-0000-000016060000}"/>
    <cellStyle name="Moneda 2 3 6 2 2 3" xfId="1328" xr:uid="{00000000-0005-0000-0000-000017060000}"/>
    <cellStyle name="Moneda 2 3 6 2 3" xfId="1329" xr:uid="{00000000-0005-0000-0000-000018060000}"/>
    <cellStyle name="Moneda 2 3 6 2 3 2" xfId="1330" xr:uid="{00000000-0005-0000-0000-000019060000}"/>
    <cellStyle name="Moneda 2 3 6 2 3 3" xfId="1331" xr:uid="{00000000-0005-0000-0000-00001A060000}"/>
    <cellStyle name="Moneda 2 3 6 2 4" xfId="1332" xr:uid="{00000000-0005-0000-0000-00001B060000}"/>
    <cellStyle name="Moneda 2 3 6 2 4 2" xfId="1333" xr:uid="{00000000-0005-0000-0000-00001C060000}"/>
    <cellStyle name="Moneda 2 3 6 2 5" xfId="1334" xr:uid="{00000000-0005-0000-0000-00001D060000}"/>
    <cellStyle name="Moneda 2 3 6 2 6" xfId="1335" xr:uid="{00000000-0005-0000-0000-00001E060000}"/>
    <cellStyle name="Moneda 2 3 6 3" xfId="1336" xr:uid="{00000000-0005-0000-0000-00001F060000}"/>
    <cellStyle name="Moneda 2 3 6 3 2" xfId="1337" xr:uid="{00000000-0005-0000-0000-000020060000}"/>
    <cellStyle name="Moneda 2 3 6 3 2 2" xfId="1338" xr:uid="{00000000-0005-0000-0000-000021060000}"/>
    <cellStyle name="Moneda 2 3 6 3 3" xfId="1339" xr:uid="{00000000-0005-0000-0000-000022060000}"/>
    <cellStyle name="Moneda 2 3 6 4" xfId="1340" xr:uid="{00000000-0005-0000-0000-000023060000}"/>
    <cellStyle name="Moneda 2 3 6 4 2" xfId="1341" xr:uid="{00000000-0005-0000-0000-000024060000}"/>
    <cellStyle name="Moneda 2 3 6 4 3" xfId="1342" xr:uid="{00000000-0005-0000-0000-000025060000}"/>
    <cellStyle name="Moneda 2 3 6 5" xfId="1343" xr:uid="{00000000-0005-0000-0000-000026060000}"/>
    <cellStyle name="Moneda 2 3 6 5 2" xfId="1344" xr:uid="{00000000-0005-0000-0000-000027060000}"/>
    <cellStyle name="Moneda 2 3 6 6" xfId="1345" xr:uid="{00000000-0005-0000-0000-000028060000}"/>
    <cellStyle name="Moneda 2 3 6 7" xfId="1346" xr:uid="{00000000-0005-0000-0000-000029060000}"/>
    <cellStyle name="Moneda 2 3 7" xfId="1347" xr:uid="{00000000-0005-0000-0000-00002A060000}"/>
    <cellStyle name="Moneda 2 3 7 2" xfId="1348" xr:uid="{00000000-0005-0000-0000-00002B060000}"/>
    <cellStyle name="Moneda 2 3 7 2 2" xfId="1349" xr:uid="{00000000-0005-0000-0000-00002C060000}"/>
    <cellStyle name="Moneda 2 3 7 2 2 2" xfId="1350" xr:uid="{00000000-0005-0000-0000-00002D060000}"/>
    <cellStyle name="Moneda 2 3 7 2 2 2 2" xfId="2973" xr:uid="{00000000-0005-0000-0000-00002E060000}"/>
    <cellStyle name="Moneda 2 3 7 2 2 3" xfId="1351" xr:uid="{00000000-0005-0000-0000-00002F060000}"/>
    <cellStyle name="Moneda 2 3 7 2 3" xfId="1352" xr:uid="{00000000-0005-0000-0000-000030060000}"/>
    <cellStyle name="Moneda 2 3 7 2 3 2" xfId="2974" xr:uid="{00000000-0005-0000-0000-000031060000}"/>
    <cellStyle name="Moneda 2 3 7 2 4" xfId="1353" xr:uid="{00000000-0005-0000-0000-000032060000}"/>
    <cellStyle name="Moneda 2 3 7 3" xfId="1354" xr:uid="{00000000-0005-0000-0000-000033060000}"/>
    <cellStyle name="Moneda 2 3 7 3 2" xfId="1355" xr:uid="{00000000-0005-0000-0000-000034060000}"/>
    <cellStyle name="Moneda 2 3 7 3 2 2" xfId="1356" xr:uid="{00000000-0005-0000-0000-000035060000}"/>
    <cellStyle name="Moneda 2 3 7 3 3" xfId="1357" xr:uid="{00000000-0005-0000-0000-000036060000}"/>
    <cellStyle name="Moneda 2 3 7 4" xfId="1358" xr:uid="{00000000-0005-0000-0000-000037060000}"/>
    <cellStyle name="Moneda 2 3 7 4 2" xfId="1359" xr:uid="{00000000-0005-0000-0000-000038060000}"/>
    <cellStyle name="Moneda 2 3 7 4 3" xfId="1360" xr:uid="{00000000-0005-0000-0000-000039060000}"/>
    <cellStyle name="Moneda 2 3 7 5" xfId="1361" xr:uid="{00000000-0005-0000-0000-00003A060000}"/>
    <cellStyle name="Moneda 2 3 7 6" xfId="1362" xr:uid="{00000000-0005-0000-0000-00003B060000}"/>
    <cellStyle name="Moneda 2 3 8" xfId="1363" xr:uid="{00000000-0005-0000-0000-00003C060000}"/>
    <cellStyle name="Moneda 2 3 8 2" xfId="1364" xr:uid="{00000000-0005-0000-0000-00003D060000}"/>
    <cellStyle name="Moneda 2 3 8 2 2" xfId="1365" xr:uid="{00000000-0005-0000-0000-00003E060000}"/>
    <cellStyle name="Moneda 2 3 8 2 2 2" xfId="2975" xr:uid="{00000000-0005-0000-0000-00003F060000}"/>
    <cellStyle name="Moneda 2 3 8 2 3" xfId="1366" xr:uid="{00000000-0005-0000-0000-000040060000}"/>
    <cellStyle name="Moneda 2 3 8 3" xfId="1367" xr:uid="{00000000-0005-0000-0000-000041060000}"/>
    <cellStyle name="Moneda 2 3 8 3 2" xfId="2976" xr:uid="{00000000-0005-0000-0000-000042060000}"/>
    <cellStyle name="Moneda 2 3 8 4" xfId="1368" xr:uid="{00000000-0005-0000-0000-000043060000}"/>
    <cellStyle name="Moneda 2 3 9" xfId="1369" xr:uid="{00000000-0005-0000-0000-000044060000}"/>
    <cellStyle name="Moneda 2 3 9 2" xfId="1370" xr:uid="{00000000-0005-0000-0000-000045060000}"/>
    <cellStyle name="Moneda 2 3 9 2 2" xfId="1371" xr:uid="{00000000-0005-0000-0000-000046060000}"/>
    <cellStyle name="Moneda 2 3 9 3" xfId="1372" xr:uid="{00000000-0005-0000-0000-000047060000}"/>
    <cellStyle name="Moneda 2 4" xfId="1373" xr:uid="{00000000-0005-0000-0000-000048060000}"/>
    <cellStyle name="Moneda 2 4 2" xfId="1374" xr:uid="{00000000-0005-0000-0000-000049060000}"/>
    <cellStyle name="Moneda 2 4 3" xfId="2977" xr:uid="{00000000-0005-0000-0000-00004A060000}"/>
    <cellStyle name="Moneda 2 4 3 2" xfId="3208" xr:uid="{00000000-0005-0000-0000-00004B060000}"/>
    <cellStyle name="Moneda 2 4 4" xfId="3132" xr:uid="{00000000-0005-0000-0000-00004C060000}"/>
    <cellStyle name="Moneda 2 5" xfId="1375" xr:uid="{00000000-0005-0000-0000-00004D060000}"/>
    <cellStyle name="Moneda 2 5 2" xfId="1376" xr:uid="{00000000-0005-0000-0000-00004E060000}"/>
    <cellStyle name="Moneda 2 5 2 2" xfId="1377" xr:uid="{00000000-0005-0000-0000-00004F060000}"/>
    <cellStyle name="Moneda 2 5 2 2 2" xfId="2980" xr:uid="{00000000-0005-0000-0000-000050060000}"/>
    <cellStyle name="Moneda 2 5 2 3" xfId="2979" xr:uid="{00000000-0005-0000-0000-000051060000}"/>
    <cellStyle name="Moneda 2 5 3" xfId="1378" xr:uid="{00000000-0005-0000-0000-000052060000}"/>
    <cellStyle name="Moneda 2 5 3 2" xfId="1379" xr:uid="{00000000-0005-0000-0000-000053060000}"/>
    <cellStyle name="Moneda 2 5 3 2 2" xfId="2982" xr:uid="{00000000-0005-0000-0000-000054060000}"/>
    <cellStyle name="Moneda 2 5 3 3" xfId="2981" xr:uid="{00000000-0005-0000-0000-000055060000}"/>
    <cellStyle name="Moneda 2 5 4" xfId="1380" xr:uid="{00000000-0005-0000-0000-000056060000}"/>
    <cellStyle name="Moneda 2 5 4 2" xfId="1381" xr:uid="{00000000-0005-0000-0000-000057060000}"/>
    <cellStyle name="Moneda 2 5 4 2 2" xfId="2984" xr:uid="{00000000-0005-0000-0000-000058060000}"/>
    <cellStyle name="Moneda 2 5 4 3" xfId="2983" xr:uid="{00000000-0005-0000-0000-000059060000}"/>
    <cellStyle name="Moneda 2 5 5" xfId="1382" xr:uid="{00000000-0005-0000-0000-00005A060000}"/>
    <cellStyle name="Moneda 2 5 5 2" xfId="2985" xr:uid="{00000000-0005-0000-0000-00005B060000}"/>
    <cellStyle name="Moneda 2 5 6" xfId="2978" xr:uid="{00000000-0005-0000-0000-00005C060000}"/>
    <cellStyle name="Moneda 2 6" xfId="1383" xr:uid="{00000000-0005-0000-0000-00005D060000}"/>
    <cellStyle name="Moneda 20" xfId="1384" xr:uid="{00000000-0005-0000-0000-00005E060000}"/>
    <cellStyle name="Moneda 20 2" xfId="1385" xr:uid="{00000000-0005-0000-0000-00005F060000}"/>
    <cellStyle name="Moneda 20 2 2" xfId="1386" xr:uid="{00000000-0005-0000-0000-000060060000}"/>
    <cellStyle name="Moneda 20 2 2 2" xfId="1387" xr:uid="{00000000-0005-0000-0000-000061060000}"/>
    <cellStyle name="Moneda 20 2 2 2 2" xfId="1388" xr:uid="{00000000-0005-0000-0000-000062060000}"/>
    <cellStyle name="Moneda 20 2 2 3" xfId="1389" xr:uid="{00000000-0005-0000-0000-000063060000}"/>
    <cellStyle name="Moneda 20 2 2 3 2" xfId="1390" xr:uid="{00000000-0005-0000-0000-000064060000}"/>
    <cellStyle name="Moneda 20 2 2 4" xfId="1391" xr:uid="{00000000-0005-0000-0000-000065060000}"/>
    <cellStyle name="Moneda 20 2 2 4 2" xfId="1392" xr:uid="{00000000-0005-0000-0000-000066060000}"/>
    <cellStyle name="Moneda 20 2 2 5" xfId="1393" xr:uid="{00000000-0005-0000-0000-000067060000}"/>
    <cellStyle name="Moneda 20 2 3" xfId="1394" xr:uid="{00000000-0005-0000-0000-000068060000}"/>
    <cellStyle name="Moneda 20 2 3 2" xfId="1395" xr:uid="{00000000-0005-0000-0000-000069060000}"/>
    <cellStyle name="Moneda 20 2 4" xfId="1396" xr:uid="{00000000-0005-0000-0000-00006A060000}"/>
    <cellStyle name="Moneda 20 2 4 2" xfId="1397" xr:uid="{00000000-0005-0000-0000-00006B060000}"/>
    <cellStyle name="Moneda 20 2 5" xfId="1398" xr:uid="{00000000-0005-0000-0000-00006C060000}"/>
    <cellStyle name="Moneda 20 2 5 2" xfId="1399" xr:uid="{00000000-0005-0000-0000-00006D060000}"/>
    <cellStyle name="Moneda 20 2 6" xfId="1400" xr:uid="{00000000-0005-0000-0000-00006E060000}"/>
    <cellStyle name="Moneda 20 2 7" xfId="1401" xr:uid="{00000000-0005-0000-0000-00006F060000}"/>
    <cellStyle name="Moneda 20 3" xfId="1402" xr:uid="{00000000-0005-0000-0000-000070060000}"/>
    <cellStyle name="Moneda 20 3 2" xfId="1403" xr:uid="{00000000-0005-0000-0000-000071060000}"/>
    <cellStyle name="Moneda 20 3 2 2" xfId="1404" xr:uid="{00000000-0005-0000-0000-000072060000}"/>
    <cellStyle name="Moneda 20 3 3" xfId="1405" xr:uid="{00000000-0005-0000-0000-000073060000}"/>
    <cellStyle name="Moneda 20 3 3 2" xfId="1406" xr:uid="{00000000-0005-0000-0000-000074060000}"/>
    <cellStyle name="Moneda 20 3 4" xfId="1407" xr:uid="{00000000-0005-0000-0000-000075060000}"/>
    <cellStyle name="Moneda 20 3 4 2" xfId="1408" xr:uid="{00000000-0005-0000-0000-000076060000}"/>
    <cellStyle name="Moneda 20 3 5" xfId="1409" xr:uid="{00000000-0005-0000-0000-000077060000}"/>
    <cellStyle name="Moneda 20 4" xfId="1410" xr:uid="{00000000-0005-0000-0000-000078060000}"/>
    <cellStyle name="Moneda 20 4 2" xfId="1411" xr:uid="{00000000-0005-0000-0000-000079060000}"/>
    <cellStyle name="Moneda 20 5" xfId="1412" xr:uid="{00000000-0005-0000-0000-00007A060000}"/>
    <cellStyle name="Moneda 20 5 2" xfId="1413" xr:uid="{00000000-0005-0000-0000-00007B060000}"/>
    <cellStyle name="Moneda 20 6" xfId="1414" xr:uid="{00000000-0005-0000-0000-00007C060000}"/>
    <cellStyle name="Moneda 20 6 2" xfId="1415" xr:uid="{00000000-0005-0000-0000-00007D060000}"/>
    <cellStyle name="Moneda 20 7" xfId="1416" xr:uid="{00000000-0005-0000-0000-00007E060000}"/>
    <cellStyle name="Moneda 20 8" xfId="1417" xr:uid="{00000000-0005-0000-0000-00007F060000}"/>
    <cellStyle name="Moneda 21" xfId="1418" xr:uid="{00000000-0005-0000-0000-000080060000}"/>
    <cellStyle name="Moneda 21 2" xfId="1419" xr:uid="{00000000-0005-0000-0000-000081060000}"/>
    <cellStyle name="Moneda 21 2 2" xfId="1420" xr:uid="{00000000-0005-0000-0000-000082060000}"/>
    <cellStyle name="Moneda 21 2 2 2" xfId="1421" xr:uid="{00000000-0005-0000-0000-000083060000}"/>
    <cellStyle name="Moneda 21 2 2 2 2" xfId="1422" xr:uid="{00000000-0005-0000-0000-000084060000}"/>
    <cellStyle name="Moneda 21 2 2 3" xfId="1423" xr:uid="{00000000-0005-0000-0000-000085060000}"/>
    <cellStyle name="Moneda 21 2 2 3 2" xfId="1424" xr:uid="{00000000-0005-0000-0000-000086060000}"/>
    <cellStyle name="Moneda 21 2 2 4" xfId="1425" xr:uid="{00000000-0005-0000-0000-000087060000}"/>
    <cellStyle name="Moneda 21 2 2 4 2" xfId="1426" xr:uid="{00000000-0005-0000-0000-000088060000}"/>
    <cellStyle name="Moneda 21 2 2 5" xfId="1427" xr:uid="{00000000-0005-0000-0000-000089060000}"/>
    <cellStyle name="Moneda 21 2 3" xfId="1428" xr:uid="{00000000-0005-0000-0000-00008A060000}"/>
    <cellStyle name="Moneda 21 2 3 2" xfId="1429" xr:uid="{00000000-0005-0000-0000-00008B060000}"/>
    <cellStyle name="Moneda 21 2 4" xfId="1430" xr:uid="{00000000-0005-0000-0000-00008C060000}"/>
    <cellStyle name="Moneda 21 2 4 2" xfId="1431" xr:uid="{00000000-0005-0000-0000-00008D060000}"/>
    <cellStyle name="Moneda 21 2 5" xfId="1432" xr:uid="{00000000-0005-0000-0000-00008E060000}"/>
    <cellStyle name="Moneda 21 2 5 2" xfId="1433" xr:uid="{00000000-0005-0000-0000-00008F060000}"/>
    <cellStyle name="Moneda 21 2 6" xfId="1434" xr:uid="{00000000-0005-0000-0000-000090060000}"/>
    <cellStyle name="Moneda 21 2 7" xfId="1435" xr:uid="{00000000-0005-0000-0000-000091060000}"/>
    <cellStyle name="Moneda 21 3" xfId="1436" xr:uid="{00000000-0005-0000-0000-000092060000}"/>
    <cellStyle name="Moneda 21 3 2" xfId="1437" xr:uid="{00000000-0005-0000-0000-000093060000}"/>
    <cellStyle name="Moneda 21 3 2 2" xfId="1438" xr:uid="{00000000-0005-0000-0000-000094060000}"/>
    <cellStyle name="Moneda 21 3 3" xfId="1439" xr:uid="{00000000-0005-0000-0000-000095060000}"/>
    <cellStyle name="Moneda 21 3 3 2" xfId="1440" xr:uid="{00000000-0005-0000-0000-000096060000}"/>
    <cellStyle name="Moneda 21 3 4" xfId="1441" xr:uid="{00000000-0005-0000-0000-000097060000}"/>
    <cellStyle name="Moneda 21 3 4 2" xfId="1442" xr:uid="{00000000-0005-0000-0000-000098060000}"/>
    <cellStyle name="Moneda 21 3 5" xfId="1443" xr:uid="{00000000-0005-0000-0000-000099060000}"/>
    <cellStyle name="Moneda 21 4" xfId="1444" xr:uid="{00000000-0005-0000-0000-00009A060000}"/>
    <cellStyle name="Moneda 21 4 2" xfId="1445" xr:uid="{00000000-0005-0000-0000-00009B060000}"/>
    <cellStyle name="Moneda 21 5" xfId="1446" xr:uid="{00000000-0005-0000-0000-00009C060000}"/>
    <cellStyle name="Moneda 21 5 2" xfId="1447" xr:uid="{00000000-0005-0000-0000-00009D060000}"/>
    <cellStyle name="Moneda 21 6" xfId="1448" xr:uid="{00000000-0005-0000-0000-00009E060000}"/>
    <cellStyle name="Moneda 21 6 2" xfId="1449" xr:uid="{00000000-0005-0000-0000-00009F060000}"/>
    <cellStyle name="Moneda 21 7" xfId="1450" xr:uid="{00000000-0005-0000-0000-0000A0060000}"/>
    <cellStyle name="Moneda 21 8" xfId="1451" xr:uid="{00000000-0005-0000-0000-0000A1060000}"/>
    <cellStyle name="Moneda 22" xfId="1452" xr:uid="{00000000-0005-0000-0000-0000A2060000}"/>
    <cellStyle name="Moneda 22 2" xfId="1453" xr:uid="{00000000-0005-0000-0000-0000A3060000}"/>
    <cellStyle name="Moneda 22 2 2" xfId="1454" xr:uid="{00000000-0005-0000-0000-0000A4060000}"/>
    <cellStyle name="Moneda 22 2 2 2" xfId="1455" xr:uid="{00000000-0005-0000-0000-0000A5060000}"/>
    <cellStyle name="Moneda 22 2 2 2 2" xfId="1456" xr:uid="{00000000-0005-0000-0000-0000A6060000}"/>
    <cellStyle name="Moneda 22 2 2 3" xfId="1457" xr:uid="{00000000-0005-0000-0000-0000A7060000}"/>
    <cellStyle name="Moneda 22 2 2 3 2" xfId="1458" xr:uid="{00000000-0005-0000-0000-0000A8060000}"/>
    <cellStyle name="Moneda 22 2 2 4" xfId="1459" xr:uid="{00000000-0005-0000-0000-0000A9060000}"/>
    <cellStyle name="Moneda 22 2 2 4 2" xfId="1460" xr:uid="{00000000-0005-0000-0000-0000AA060000}"/>
    <cellStyle name="Moneda 22 2 2 5" xfId="1461" xr:uid="{00000000-0005-0000-0000-0000AB060000}"/>
    <cellStyle name="Moneda 22 2 3" xfId="1462" xr:uid="{00000000-0005-0000-0000-0000AC060000}"/>
    <cellStyle name="Moneda 22 2 3 2" xfId="1463" xr:uid="{00000000-0005-0000-0000-0000AD060000}"/>
    <cellStyle name="Moneda 22 2 4" xfId="1464" xr:uid="{00000000-0005-0000-0000-0000AE060000}"/>
    <cellStyle name="Moneda 22 2 4 2" xfId="1465" xr:uid="{00000000-0005-0000-0000-0000AF060000}"/>
    <cellStyle name="Moneda 22 2 5" xfId="1466" xr:uid="{00000000-0005-0000-0000-0000B0060000}"/>
    <cellStyle name="Moneda 22 2 5 2" xfId="1467" xr:uid="{00000000-0005-0000-0000-0000B1060000}"/>
    <cellStyle name="Moneda 22 2 6" xfId="1468" xr:uid="{00000000-0005-0000-0000-0000B2060000}"/>
    <cellStyle name="Moneda 22 3" xfId="1469" xr:uid="{00000000-0005-0000-0000-0000B3060000}"/>
    <cellStyle name="Moneda 22 3 2" xfId="1470" xr:uid="{00000000-0005-0000-0000-0000B4060000}"/>
    <cellStyle name="Moneda 22 3 2 2" xfId="1471" xr:uid="{00000000-0005-0000-0000-0000B5060000}"/>
    <cellStyle name="Moneda 22 3 3" xfId="1472" xr:uid="{00000000-0005-0000-0000-0000B6060000}"/>
    <cellStyle name="Moneda 22 3 3 2" xfId="1473" xr:uid="{00000000-0005-0000-0000-0000B7060000}"/>
    <cellStyle name="Moneda 22 3 4" xfId="1474" xr:uid="{00000000-0005-0000-0000-0000B8060000}"/>
    <cellStyle name="Moneda 22 3 4 2" xfId="1475" xr:uid="{00000000-0005-0000-0000-0000B9060000}"/>
    <cellStyle name="Moneda 22 3 5" xfId="1476" xr:uid="{00000000-0005-0000-0000-0000BA060000}"/>
    <cellStyle name="Moneda 22 4" xfId="1477" xr:uid="{00000000-0005-0000-0000-0000BB060000}"/>
    <cellStyle name="Moneda 22 4 2" xfId="1478" xr:uid="{00000000-0005-0000-0000-0000BC060000}"/>
    <cellStyle name="Moneda 22 5" xfId="1479" xr:uid="{00000000-0005-0000-0000-0000BD060000}"/>
    <cellStyle name="Moneda 22 5 2" xfId="1480" xr:uid="{00000000-0005-0000-0000-0000BE060000}"/>
    <cellStyle name="Moneda 22 6" xfId="1481" xr:uid="{00000000-0005-0000-0000-0000BF060000}"/>
    <cellStyle name="Moneda 22 6 2" xfId="1482" xr:uid="{00000000-0005-0000-0000-0000C0060000}"/>
    <cellStyle name="Moneda 22 7" xfId="1483" xr:uid="{00000000-0005-0000-0000-0000C1060000}"/>
    <cellStyle name="Moneda 22 8" xfId="1484" xr:uid="{00000000-0005-0000-0000-0000C2060000}"/>
    <cellStyle name="Moneda 23" xfId="1485" xr:uid="{00000000-0005-0000-0000-0000C3060000}"/>
    <cellStyle name="Moneda 23 2" xfId="1486" xr:uid="{00000000-0005-0000-0000-0000C4060000}"/>
    <cellStyle name="Moneda 23 2 2" xfId="1487" xr:uid="{00000000-0005-0000-0000-0000C5060000}"/>
    <cellStyle name="Moneda 23 2 2 2" xfId="1488" xr:uid="{00000000-0005-0000-0000-0000C6060000}"/>
    <cellStyle name="Moneda 23 2 3" xfId="1489" xr:uid="{00000000-0005-0000-0000-0000C7060000}"/>
    <cellStyle name="Moneda 23 2 3 2" xfId="1490" xr:uid="{00000000-0005-0000-0000-0000C8060000}"/>
    <cellStyle name="Moneda 23 2 4" xfId="1491" xr:uid="{00000000-0005-0000-0000-0000C9060000}"/>
    <cellStyle name="Moneda 23 2 4 2" xfId="1492" xr:uid="{00000000-0005-0000-0000-0000CA060000}"/>
    <cellStyle name="Moneda 23 2 5" xfId="1493" xr:uid="{00000000-0005-0000-0000-0000CB060000}"/>
    <cellStyle name="Moneda 23 3" xfId="1494" xr:uid="{00000000-0005-0000-0000-0000CC060000}"/>
    <cellStyle name="Moneda 23 3 2" xfId="1495" xr:uid="{00000000-0005-0000-0000-0000CD060000}"/>
    <cellStyle name="Moneda 23 4" xfId="1496" xr:uid="{00000000-0005-0000-0000-0000CE060000}"/>
    <cellStyle name="Moneda 23 4 2" xfId="1497" xr:uid="{00000000-0005-0000-0000-0000CF060000}"/>
    <cellStyle name="Moneda 23 5" xfId="1498" xr:uid="{00000000-0005-0000-0000-0000D0060000}"/>
    <cellStyle name="Moneda 23 5 2" xfId="1499" xr:uid="{00000000-0005-0000-0000-0000D1060000}"/>
    <cellStyle name="Moneda 23 6" xfId="1500" xr:uid="{00000000-0005-0000-0000-0000D2060000}"/>
    <cellStyle name="Moneda 23 7" xfId="1501" xr:uid="{00000000-0005-0000-0000-0000D3060000}"/>
    <cellStyle name="Moneda 24" xfId="1502" xr:uid="{00000000-0005-0000-0000-0000D4060000}"/>
    <cellStyle name="Moneda 24 2" xfId="1503" xr:uid="{00000000-0005-0000-0000-0000D5060000}"/>
    <cellStyle name="Moneda 24 2 2" xfId="1504" xr:uid="{00000000-0005-0000-0000-0000D6060000}"/>
    <cellStyle name="Moneda 24 2 2 2" xfId="1505" xr:uid="{00000000-0005-0000-0000-0000D7060000}"/>
    <cellStyle name="Moneda 24 2 3" xfId="1506" xr:uid="{00000000-0005-0000-0000-0000D8060000}"/>
    <cellStyle name="Moneda 24 2 3 2" xfId="1507" xr:uid="{00000000-0005-0000-0000-0000D9060000}"/>
    <cellStyle name="Moneda 24 2 4" xfId="1508" xr:uid="{00000000-0005-0000-0000-0000DA060000}"/>
    <cellStyle name="Moneda 24 2 4 2" xfId="1509" xr:uid="{00000000-0005-0000-0000-0000DB060000}"/>
    <cellStyle name="Moneda 24 2 5" xfId="1510" xr:uid="{00000000-0005-0000-0000-0000DC060000}"/>
    <cellStyle name="Moneda 24 3" xfId="1511" xr:uid="{00000000-0005-0000-0000-0000DD060000}"/>
    <cellStyle name="Moneda 24 3 2" xfId="1512" xr:uid="{00000000-0005-0000-0000-0000DE060000}"/>
    <cellStyle name="Moneda 24 4" xfId="1513" xr:uid="{00000000-0005-0000-0000-0000DF060000}"/>
    <cellStyle name="Moneda 24 4 2" xfId="1514" xr:uid="{00000000-0005-0000-0000-0000E0060000}"/>
    <cellStyle name="Moneda 24 5" xfId="1515" xr:uid="{00000000-0005-0000-0000-0000E1060000}"/>
    <cellStyle name="Moneda 24 5 2" xfId="1516" xr:uid="{00000000-0005-0000-0000-0000E2060000}"/>
    <cellStyle name="Moneda 24 6" xfId="1517" xr:uid="{00000000-0005-0000-0000-0000E3060000}"/>
    <cellStyle name="Moneda 24 7" xfId="1518" xr:uid="{00000000-0005-0000-0000-0000E4060000}"/>
    <cellStyle name="Moneda 25" xfId="1519" xr:uid="{00000000-0005-0000-0000-0000E5060000}"/>
    <cellStyle name="Moneda 25 2" xfId="1520" xr:uid="{00000000-0005-0000-0000-0000E6060000}"/>
    <cellStyle name="Moneda 25 2 2" xfId="1521" xr:uid="{00000000-0005-0000-0000-0000E7060000}"/>
    <cellStyle name="Moneda 25 2 2 2" xfId="2988" xr:uid="{00000000-0005-0000-0000-0000E8060000}"/>
    <cellStyle name="Moneda 25 2 3" xfId="2987" xr:uid="{00000000-0005-0000-0000-0000E9060000}"/>
    <cellStyle name="Moneda 25 3" xfId="1522" xr:uid="{00000000-0005-0000-0000-0000EA060000}"/>
    <cellStyle name="Moneda 25 3 2" xfId="1523" xr:uid="{00000000-0005-0000-0000-0000EB060000}"/>
    <cellStyle name="Moneda 25 3 2 2" xfId="2990" xr:uid="{00000000-0005-0000-0000-0000EC060000}"/>
    <cellStyle name="Moneda 25 3 3" xfId="2989" xr:uid="{00000000-0005-0000-0000-0000ED060000}"/>
    <cellStyle name="Moneda 25 4" xfId="1524" xr:uid="{00000000-0005-0000-0000-0000EE060000}"/>
    <cellStyle name="Moneda 25 4 2" xfId="1525" xr:uid="{00000000-0005-0000-0000-0000EF060000}"/>
    <cellStyle name="Moneda 25 4 2 2" xfId="2992" xr:uid="{00000000-0005-0000-0000-0000F0060000}"/>
    <cellStyle name="Moneda 25 4 3" xfId="2991" xr:uid="{00000000-0005-0000-0000-0000F1060000}"/>
    <cellStyle name="Moneda 25 5" xfId="1526" xr:uid="{00000000-0005-0000-0000-0000F2060000}"/>
    <cellStyle name="Moneda 25 5 2" xfId="2993" xr:uid="{00000000-0005-0000-0000-0000F3060000}"/>
    <cellStyle name="Moneda 25 6" xfId="2986" xr:uid="{00000000-0005-0000-0000-0000F4060000}"/>
    <cellStyle name="Moneda 26" xfId="1527" xr:uid="{00000000-0005-0000-0000-0000F5060000}"/>
    <cellStyle name="Moneda 26 2" xfId="1528" xr:uid="{00000000-0005-0000-0000-0000F6060000}"/>
    <cellStyle name="Moneda 26 2 2" xfId="1529" xr:uid="{00000000-0005-0000-0000-0000F7060000}"/>
    <cellStyle name="Moneda 26 2 2 2" xfId="2996" xr:uid="{00000000-0005-0000-0000-0000F8060000}"/>
    <cellStyle name="Moneda 26 2 3" xfId="2995" xr:uid="{00000000-0005-0000-0000-0000F9060000}"/>
    <cellStyle name="Moneda 26 3" xfId="1530" xr:uid="{00000000-0005-0000-0000-0000FA060000}"/>
    <cellStyle name="Moneda 26 3 2" xfId="1531" xr:uid="{00000000-0005-0000-0000-0000FB060000}"/>
    <cellStyle name="Moneda 26 3 2 2" xfId="2998" xr:uid="{00000000-0005-0000-0000-0000FC060000}"/>
    <cellStyle name="Moneda 26 3 3" xfId="2997" xr:uid="{00000000-0005-0000-0000-0000FD060000}"/>
    <cellStyle name="Moneda 26 4" xfId="1532" xr:uid="{00000000-0005-0000-0000-0000FE060000}"/>
    <cellStyle name="Moneda 26 4 2" xfId="1533" xr:uid="{00000000-0005-0000-0000-0000FF060000}"/>
    <cellStyle name="Moneda 26 4 2 2" xfId="3000" xr:uid="{00000000-0005-0000-0000-000000070000}"/>
    <cellStyle name="Moneda 26 4 3" xfId="2999" xr:uid="{00000000-0005-0000-0000-000001070000}"/>
    <cellStyle name="Moneda 26 5" xfId="1534" xr:uid="{00000000-0005-0000-0000-000002070000}"/>
    <cellStyle name="Moneda 26 5 2" xfId="3001" xr:uid="{00000000-0005-0000-0000-000003070000}"/>
    <cellStyle name="Moneda 26 6" xfId="2994" xr:uid="{00000000-0005-0000-0000-000004070000}"/>
    <cellStyle name="Moneda 27" xfId="1535" xr:uid="{00000000-0005-0000-0000-000005070000}"/>
    <cellStyle name="Moneda 27 2" xfId="1536" xr:uid="{00000000-0005-0000-0000-000006070000}"/>
    <cellStyle name="Moneda 27 2 2" xfId="1537" xr:uid="{00000000-0005-0000-0000-000007070000}"/>
    <cellStyle name="Moneda 27 3" xfId="1538" xr:uid="{00000000-0005-0000-0000-000008070000}"/>
    <cellStyle name="Moneda 27 3 2" xfId="1539" xr:uid="{00000000-0005-0000-0000-000009070000}"/>
    <cellStyle name="Moneda 27 4" xfId="1540" xr:uid="{00000000-0005-0000-0000-00000A070000}"/>
    <cellStyle name="Moneda 27 4 2" xfId="1541" xr:uid="{00000000-0005-0000-0000-00000B070000}"/>
    <cellStyle name="Moneda 27 5" xfId="1542" xr:uid="{00000000-0005-0000-0000-00000C070000}"/>
    <cellStyle name="Moneda 28" xfId="1543" xr:uid="{00000000-0005-0000-0000-00000D070000}"/>
    <cellStyle name="Moneda 28 2" xfId="1544" xr:uid="{00000000-0005-0000-0000-00000E070000}"/>
    <cellStyle name="Moneda 28 2 2" xfId="1545" xr:uid="{00000000-0005-0000-0000-00000F070000}"/>
    <cellStyle name="Moneda 28 2 2 2" xfId="3004" xr:uid="{00000000-0005-0000-0000-000010070000}"/>
    <cellStyle name="Moneda 28 2 3" xfId="3003" xr:uid="{00000000-0005-0000-0000-000011070000}"/>
    <cellStyle name="Moneda 28 3" xfId="1546" xr:uid="{00000000-0005-0000-0000-000012070000}"/>
    <cellStyle name="Moneda 28 3 2" xfId="1547" xr:uid="{00000000-0005-0000-0000-000013070000}"/>
    <cellStyle name="Moneda 28 3 2 2" xfId="3006" xr:uid="{00000000-0005-0000-0000-000014070000}"/>
    <cellStyle name="Moneda 28 3 3" xfId="3005" xr:uid="{00000000-0005-0000-0000-000015070000}"/>
    <cellStyle name="Moneda 28 4" xfId="1548" xr:uid="{00000000-0005-0000-0000-000016070000}"/>
    <cellStyle name="Moneda 28 4 2" xfId="1549" xr:uid="{00000000-0005-0000-0000-000017070000}"/>
    <cellStyle name="Moneda 28 4 2 2" xfId="3008" xr:uid="{00000000-0005-0000-0000-000018070000}"/>
    <cellStyle name="Moneda 28 4 3" xfId="3007" xr:uid="{00000000-0005-0000-0000-000019070000}"/>
    <cellStyle name="Moneda 28 5" xfId="1550" xr:uid="{00000000-0005-0000-0000-00001A070000}"/>
    <cellStyle name="Moneda 28 5 2" xfId="3009" xr:uid="{00000000-0005-0000-0000-00001B070000}"/>
    <cellStyle name="Moneda 28 6" xfId="3002" xr:uid="{00000000-0005-0000-0000-00001C070000}"/>
    <cellStyle name="Moneda 29" xfId="1551" xr:uid="{00000000-0005-0000-0000-00001D070000}"/>
    <cellStyle name="Moneda 29 2" xfId="1552" xr:uid="{00000000-0005-0000-0000-00001E070000}"/>
    <cellStyle name="Moneda 29 2 2" xfId="1553" xr:uid="{00000000-0005-0000-0000-00001F070000}"/>
    <cellStyle name="Moneda 29 2 2 2" xfId="3012" xr:uid="{00000000-0005-0000-0000-000020070000}"/>
    <cellStyle name="Moneda 29 2 3" xfId="3011" xr:uid="{00000000-0005-0000-0000-000021070000}"/>
    <cellStyle name="Moneda 29 3" xfId="1554" xr:uid="{00000000-0005-0000-0000-000022070000}"/>
    <cellStyle name="Moneda 29 3 2" xfId="1555" xr:uid="{00000000-0005-0000-0000-000023070000}"/>
    <cellStyle name="Moneda 29 3 2 2" xfId="3014" xr:uid="{00000000-0005-0000-0000-000024070000}"/>
    <cellStyle name="Moneda 29 3 3" xfId="3013" xr:uid="{00000000-0005-0000-0000-000025070000}"/>
    <cellStyle name="Moneda 29 4" xfId="1556" xr:uid="{00000000-0005-0000-0000-000026070000}"/>
    <cellStyle name="Moneda 29 4 2" xfId="1557" xr:uid="{00000000-0005-0000-0000-000027070000}"/>
    <cellStyle name="Moneda 29 4 2 2" xfId="3016" xr:uid="{00000000-0005-0000-0000-000028070000}"/>
    <cellStyle name="Moneda 29 4 3" xfId="3015" xr:uid="{00000000-0005-0000-0000-000029070000}"/>
    <cellStyle name="Moneda 29 5" xfId="1558" xr:uid="{00000000-0005-0000-0000-00002A070000}"/>
    <cellStyle name="Moneda 29 5 2" xfId="3017" xr:uid="{00000000-0005-0000-0000-00002B070000}"/>
    <cellStyle name="Moneda 29 6" xfId="3010" xr:uid="{00000000-0005-0000-0000-00002C070000}"/>
    <cellStyle name="Moneda 3" xfId="1559" xr:uid="{00000000-0005-0000-0000-00002D070000}"/>
    <cellStyle name="Moneda 3 10" xfId="1560" xr:uid="{00000000-0005-0000-0000-00002E070000}"/>
    <cellStyle name="Moneda 3 10 2" xfId="1561" xr:uid="{00000000-0005-0000-0000-00002F070000}"/>
    <cellStyle name="Moneda 3 10 2 2" xfId="1562" xr:uid="{00000000-0005-0000-0000-000030070000}"/>
    <cellStyle name="Moneda 3 10 3" xfId="1563" xr:uid="{00000000-0005-0000-0000-000031070000}"/>
    <cellStyle name="Moneda 3 10 3 2" xfId="1564" xr:uid="{00000000-0005-0000-0000-000032070000}"/>
    <cellStyle name="Moneda 3 10 4" xfId="1565" xr:uid="{00000000-0005-0000-0000-000033070000}"/>
    <cellStyle name="Moneda 3 10 4 2" xfId="1566" xr:uid="{00000000-0005-0000-0000-000034070000}"/>
    <cellStyle name="Moneda 3 10 5" xfId="1567" xr:uid="{00000000-0005-0000-0000-000035070000}"/>
    <cellStyle name="Moneda 3 11" xfId="1568" xr:uid="{00000000-0005-0000-0000-000036070000}"/>
    <cellStyle name="Moneda 3 11 2" xfId="1569" xr:uid="{00000000-0005-0000-0000-000037070000}"/>
    <cellStyle name="Moneda 3 12" xfId="1570" xr:uid="{00000000-0005-0000-0000-000038070000}"/>
    <cellStyle name="Moneda 3 12 2" xfId="1571" xr:uid="{00000000-0005-0000-0000-000039070000}"/>
    <cellStyle name="Moneda 3 13" xfId="1572" xr:uid="{00000000-0005-0000-0000-00003A070000}"/>
    <cellStyle name="Moneda 3 13 2" xfId="1573" xr:uid="{00000000-0005-0000-0000-00003B070000}"/>
    <cellStyle name="Moneda 3 14" xfId="1574" xr:uid="{00000000-0005-0000-0000-00003C070000}"/>
    <cellStyle name="Moneda 3 14 2" xfId="1575" xr:uid="{00000000-0005-0000-0000-00003D070000}"/>
    <cellStyle name="Moneda 3 15" xfId="1576" xr:uid="{00000000-0005-0000-0000-00003E070000}"/>
    <cellStyle name="Moneda 3 15 2" xfId="1577" xr:uid="{00000000-0005-0000-0000-00003F070000}"/>
    <cellStyle name="Moneda 3 15 3" xfId="1578" xr:uid="{00000000-0005-0000-0000-000040070000}"/>
    <cellStyle name="Moneda 3 15 3 2" xfId="3018" xr:uid="{00000000-0005-0000-0000-000041070000}"/>
    <cellStyle name="Moneda 3 15 3 2 2" xfId="3209" xr:uid="{00000000-0005-0000-0000-000042070000}"/>
    <cellStyle name="Moneda 3 15 3 3" xfId="3134" xr:uid="{00000000-0005-0000-0000-000043070000}"/>
    <cellStyle name="Moneda 3 16" xfId="1579" xr:uid="{00000000-0005-0000-0000-000044070000}"/>
    <cellStyle name="Moneda 3 16 2" xfId="3019" xr:uid="{00000000-0005-0000-0000-000045070000}"/>
    <cellStyle name="Moneda 3 16 2 2" xfId="3210" xr:uid="{00000000-0005-0000-0000-000046070000}"/>
    <cellStyle name="Moneda 3 16 3" xfId="3135" xr:uid="{00000000-0005-0000-0000-000047070000}"/>
    <cellStyle name="Moneda 3 17" xfId="3133" xr:uid="{00000000-0005-0000-0000-000048070000}"/>
    <cellStyle name="Moneda 3 2" xfId="1580" xr:uid="{00000000-0005-0000-0000-000049070000}"/>
    <cellStyle name="Moneda 3 2 10" xfId="1581" xr:uid="{00000000-0005-0000-0000-00004A070000}"/>
    <cellStyle name="Moneda 3 2 10 2" xfId="1582" xr:uid="{00000000-0005-0000-0000-00004B070000}"/>
    <cellStyle name="Moneda 3 2 11" xfId="1583" xr:uid="{00000000-0005-0000-0000-00004C070000}"/>
    <cellStyle name="Moneda 3 2 2" xfId="1584" xr:uid="{00000000-0005-0000-0000-00004D070000}"/>
    <cellStyle name="Moneda 3 2 2 2" xfId="1585" xr:uid="{00000000-0005-0000-0000-00004E070000}"/>
    <cellStyle name="Moneda 3 2 2 2 2" xfId="1586" xr:uid="{00000000-0005-0000-0000-00004F070000}"/>
    <cellStyle name="Moneda 3 2 2 2 2 2" xfId="1587" xr:uid="{00000000-0005-0000-0000-000050070000}"/>
    <cellStyle name="Moneda 3 2 2 2 2 2 2" xfId="1588" xr:uid="{00000000-0005-0000-0000-000051070000}"/>
    <cellStyle name="Moneda 3 2 2 2 2 3" xfId="1589" xr:uid="{00000000-0005-0000-0000-000052070000}"/>
    <cellStyle name="Moneda 3 2 2 2 2 3 2" xfId="1590" xr:uid="{00000000-0005-0000-0000-000053070000}"/>
    <cellStyle name="Moneda 3 2 2 2 2 4" xfId="1591" xr:uid="{00000000-0005-0000-0000-000054070000}"/>
    <cellStyle name="Moneda 3 2 2 2 2 4 2" xfId="1592" xr:uid="{00000000-0005-0000-0000-000055070000}"/>
    <cellStyle name="Moneda 3 2 2 2 2 5" xfId="1593" xr:uid="{00000000-0005-0000-0000-000056070000}"/>
    <cellStyle name="Moneda 3 2 2 2 3" xfId="1594" xr:uid="{00000000-0005-0000-0000-000057070000}"/>
    <cellStyle name="Moneda 3 2 2 2 3 2" xfId="1595" xr:uid="{00000000-0005-0000-0000-000058070000}"/>
    <cellStyle name="Moneda 3 2 2 2 4" xfId="1596" xr:uid="{00000000-0005-0000-0000-000059070000}"/>
    <cellStyle name="Moneda 3 2 2 2 4 2" xfId="1597" xr:uid="{00000000-0005-0000-0000-00005A070000}"/>
    <cellStyle name="Moneda 3 2 2 2 5" xfId="1598" xr:uid="{00000000-0005-0000-0000-00005B070000}"/>
    <cellStyle name="Moneda 3 2 2 2 5 2" xfId="1599" xr:uid="{00000000-0005-0000-0000-00005C070000}"/>
    <cellStyle name="Moneda 3 2 2 2 6" xfId="1600" xr:uid="{00000000-0005-0000-0000-00005D070000}"/>
    <cellStyle name="Moneda 3 2 2 3" xfId="1601" xr:uid="{00000000-0005-0000-0000-00005E070000}"/>
    <cellStyle name="Moneda 3 2 2 3 2" xfId="1602" xr:uid="{00000000-0005-0000-0000-00005F070000}"/>
    <cellStyle name="Moneda 3 2 2 3 2 2" xfId="1603" xr:uid="{00000000-0005-0000-0000-000060070000}"/>
    <cellStyle name="Moneda 3 2 2 3 2 2 2" xfId="1604" xr:uid="{00000000-0005-0000-0000-000061070000}"/>
    <cellStyle name="Moneda 3 2 2 3 2 3" xfId="1605" xr:uid="{00000000-0005-0000-0000-000062070000}"/>
    <cellStyle name="Moneda 3 2 2 3 3" xfId="1606" xr:uid="{00000000-0005-0000-0000-000063070000}"/>
    <cellStyle name="Moneda 3 2 2 3 3 2" xfId="1607" xr:uid="{00000000-0005-0000-0000-000064070000}"/>
    <cellStyle name="Moneda 3 2 2 3 4" xfId="1608" xr:uid="{00000000-0005-0000-0000-000065070000}"/>
    <cellStyle name="Moneda 3 2 2 3 4 2" xfId="1609" xr:uid="{00000000-0005-0000-0000-000066070000}"/>
    <cellStyle name="Moneda 3 2 2 3 5" xfId="1610" xr:uid="{00000000-0005-0000-0000-000067070000}"/>
    <cellStyle name="Moneda 3 2 2 4" xfId="1611" xr:uid="{00000000-0005-0000-0000-000068070000}"/>
    <cellStyle name="Moneda 3 2 2 4 2" xfId="1612" xr:uid="{00000000-0005-0000-0000-000069070000}"/>
    <cellStyle name="Moneda 3 2 2 4 2 2" xfId="1613" xr:uid="{00000000-0005-0000-0000-00006A070000}"/>
    <cellStyle name="Moneda 3 2 2 4 2 2 2" xfId="1614" xr:uid="{00000000-0005-0000-0000-00006B070000}"/>
    <cellStyle name="Moneda 3 2 2 4 2 3" xfId="1615" xr:uid="{00000000-0005-0000-0000-00006C070000}"/>
    <cellStyle name="Moneda 3 2 2 4 3" xfId="1616" xr:uid="{00000000-0005-0000-0000-00006D070000}"/>
    <cellStyle name="Moneda 3 2 2 4 3 2" xfId="1617" xr:uid="{00000000-0005-0000-0000-00006E070000}"/>
    <cellStyle name="Moneda 3 2 2 4 4" xfId="1618" xr:uid="{00000000-0005-0000-0000-00006F070000}"/>
    <cellStyle name="Moneda 3 2 2 5" xfId="1619" xr:uid="{00000000-0005-0000-0000-000070070000}"/>
    <cellStyle name="Moneda 3 2 2 5 2" xfId="1620" xr:uid="{00000000-0005-0000-0000-000071070000}"/>
    <cellStyle name="Moneda 3 2 2 5 2 2" xfId="1621" xr:uid="{00000000-0005-0000-0000-000072070000}"/>
    <cellStyle name="Moneda 3 2 2 5 3" xfId="1622" xr:uid="{00000000-0005-0000-0000-000073070000}"/>
    <cellStyle name="Moneda 3 2 2 6" xfId="1623" xr:uid="{00000000-0005-0000-0000-000074070000}"/>
    <cellStyle name="Moneda 3 2 2 6 2" xfId="1624" xr:uid="{00000000-0005-0000-0000-000075070000}"/>
    <cellStyle name="Moneda 3 2 2 7" xfId="1625" xr:uid="{00000000-0005-0000-0000-000076070000}"/>
    <cellStyle name="Moneda 3 2 3" xfId="1626" xr:uid="{00000000-0005-0000-0000-000077070000}"/>
    <cellStyle name="Moneda 3 2 3 2" xfId="1627" xr:uid="{00000000-0005-0000-0000-000078070000}"/>
    <cellStyle name="Moneda 3 2 3 2 2" xfId="1628" xr:uid="{00000000-0005-0000-0000-000079070000}"/>
    <cellStyle name="Moneda 3 2 3 2 2 2" xfId="1629" xr:uid="{00000000-0005-0000-0000-00007A070000}"/>
    <cellStyle name="Moneda 3 2 3 2 2 2 2" xfId="1630" xr:uid="{00000000-0005-0000-0000-00007B070000}"/>
    <cellStyle name="Moneda 3 2 3 2 2 3" xfId="1631" xr:uid="{00000000-0005-0000-0000-00007C070000}"/>
    <cellStyle name="Moneda 3 2 3 2 2 3 2" xfId="1632" xr:uid="{00000000-0005-0000-0000-00007D070000}"/>
    <cellStyle name="Moneda 3 2 3 2 2 4" xfId="1633" xr:uid="{00000000-0005-0000-0000-00007E070000}"/>
    <cellStyle name="Moneda 3 2 3 2 2 4 2" xfId="1634" xr:uid="{00000000-0005-0000-0000-00007F070000}"/>
    <cellStyle name="Moneda 3 2 3 2 2 5" xfId="1635" xr:uid="{00000000-0005-0000-0000-000080070000}"/>
    <cellStyle name="Moneda 3 2 3 2 3" xfId="1636" xr:uid="{00000000-0005-0000-0000-000081070000}"/>
    <cellStyle name="Moneda 3 2 3 2 3 2" xfId="1637" xr:uid="{00000000-0005-0000-0000-000082070000}"/>
    <cellStyle name="Moneda 3 2 3 2 4" xfId="1638" xr:uid="{00000000-0005-0000-0000-000083070000}"/>
    <cellStyle name="Moneda 3 2 3 2 4 2" xfId="1639" xr:uid="{00000000-0005-0000-0000-000084070000}"/>
    <cellStyle name="Moneda 3 2 3 2 5" xfId="1640" xr:uid="{00000000-0005-0000-0000-000085070000}"/>
    <cellStyle name="Moneda 3 2 3 2 5 2" xfId="1641" xr:uid="{00000000-0005-0000-0000-000086070000}"/>
    <cellStyle name="Moneda 3 2 3 2 6" xfId="1642" xr:uid="{00000000-0005-0000-0000-000087070000}"/>
    <cellStyle name="Moneda 3 2 3 3" xfId="1643" xr:uid="{00000000-0005-0000-0000-000088070000}"/>
    <cellStyle name="Moneda 3 2 3 3 2" xfId="1644" xr:uid="{00000000-0005-0000-0000-000089070000}"/>
    <cellStyle name="Moneda 3 2 3 3 2 2" xfId="1645" xr:uid="{00000000-0005-0000-0000-00008A070000}"/>
    <cellStyle name="Moneda 3 2 3 3 3" xfId="1646" xr:uid="{00000000-0005-0000-0000-00008B070000}"/>
    <cellStyle name="Moneda 3 2 3 3 3 2" xfId="1647" xr:uid="{00000000-0005-0000-0000-00008C070000}"/>
    <cellStyle name="Moneda 3 2 3 3 4" xfId="1648" xr:uid="{00000000-0005-0000-0000-00008D070000}"/>
    <cellStyle name="Moneda 3 2 3 3 4 2" xfId="1649" xr:uid="{00000000-0005-0000-0000-00008E070000}"/>
    <cellStyle name="Moneda 3 2 3 3 5" xfId="1650" xr:uid="{00000000-0005-0000-0000-00008F070000}"/>
    <cellStyle name="Moneda 3 2 3 4" xfId="1651" xr:uid="{00000000-0005-0000-0000-000090070000}"/>
    <cellStyle name="Moneda 3 2 3 4 2" xfId="1652" xr:uid="{00000000-0005-0000-0000-000091070000}"/>
    <cellStyle name="Moneda 3 2 3 5" xfId="1653" xr:uid="{00000000-0005-0000-0000-000092070000}"/>
    <cellStyle name="Moneda 3 2 3 5 2" xfId="1654" xr:uid="{00000000-0005-0000-0000-000093070000}"/>
    <cellStyle name="Moneda 3 2 3 6" xfId="1655" xr:uid="{00000000-0005-0000-0000-000094070000}"/>
    <cellStyle name="Moneda 3 2 3 6 2" xfId="1656" xr:uid="{00000000-0005-0000-0000-000095070000}"/>
    <cellStyle name="Moneda 3 2 3 7" xfId="1657" xr:uid="{00000000-0005-0000-0000-000096070000}"/>
    <cellStyle name="Moneda 3 2 4" xfId="1658" xr:uid="{00000000-0005-0000-0000-000097070000}"/>
    <cellStyle name="Moneda 3 2 4 2" xfId="1659" xr:uid="{00000000-0005-0000-0000-000098070000}"/>
    <cellStyle name="Moneda 3 2 4 2 2" xfId="1660" xr:uid="{00000000-0005-0000-0000-000099070000}"/>
    <cellStyle name="Moneda 3 2 4 2 2 2" xfId="1661" xr:uid="{00000000-0005-0000-0000-00009A070000}"/>
    <cellStyle name="Moneda 3 2 4 2 2 2 2" xfId="1662" xr:uid="{00000000-0005-0000-0000-00009B070000}"/>
    <cellStyle name="Moneda 3 2 4 2 2 3" xfId="1663" xr:uid="{00000000-0005-0000-0000-00009C070000}"/>
    <cellStyle name="Moneda 3 2 4 2 2 3 2" xfId="1664" xr:uid="{00000000-0005-0000-0000-00009D070000}"/>
    <cellStyle name="Moneda 3 2 4 2 2 4" xfId="1665" xr:uid="{00000000-0005-0000-0000-00009E070000}"/>
    <cellStyle name="Moneda 3 2 4 2 2 4 2" xfId="1666" xr:uid="{00000000-0005-0000-0000-00009F070000}"/>
    <cellStyle name="Moneda 3 2 4 2 2 5" xfId="1667" xr:uid="{00000000-0005-0000-0000-0000A0070000}"/>
    <cellStyle name="Moneda 3 2 4 2 3" xfId="1668" xr:uid="{00000000-0005-0000-0000-0000A1070000}"/>
    <cellStyle name="Moneda 3 2 4 2 3 2" xfId="1669" xr:uid="{00000000-0005-0000-0000-0000A2070000}"/>
    <cellStyle name="Moneda 3 2 4 2 4" xfId="1670" xr:uid="{00000000-0005-0000-0000-0000A3070000}"/>
    <cellStyle name="Moneda 3 2 4 2 4 2" xfId="1671" xr:uid="{00000000-0005-0000-0000-0000A4070000}"/>
    <cellStyle name="Moneda 3 2 4 2 5" xfId="1672" xr:uid="{00000000-0005-0000-0000-0000A5070000}"/>
    <cellStyle name="Moneda 3 2 4 2 5 2" xfId="1673" xr:uid="{00000000-0005-0000-0000-0000A6070000}"/>
    <cellStyle name="Moneda 3 2 4 2 6" xfId="1674" xr:uid="{00000000-0005-0000-0000-0000A7070000}"/>
    <cellStyle name="Moneda 3 2 4 3" xfId="1675" xr:uid="{00000000-0005-0000-0000-0000A8070000}"/>
    <cellStyle name="Moneda 3 2 4 3 2" xfId="1676" xr:uid="{00000000-0005-0000-0000-0000A9070000}"/>
    <cellStyle name="Moneda 3 2 4 3 2 2" xfId="1677" xr:uid="{00000000-0005-0000-0000-0000AA070000}"/>
    <cellStyle name="Moneda 3 2 4 3 3" xfId="1678" xr:uid="{00000000-0005-0000-0000-0000AB070000}"/>
    <cellStyle name="Moneda 3 2 4 3 3 2" xfId="1679" xr:uid="{00000000-0005-0000-0000-0000AC070000}"/>
    <cellStyle name="Moneda 3 2 4 3 4" xfId="1680" xr:uid="{00000000-0005-0000-0000-0000AD070000}"/>
    <cellStyle name="Moneda 3 2 4 3 4 2" xfId="1681" xr:uid="{00000000-0005-0000-0000-0000AE070000}"/>
    <cellStyle name="Moneda 3 2 4 3 5" xfId="1682" xr:uid="{00000000-0005-0000-0000-0000AF070000}"/>
    <cellStyle name="Moneda 3 2 4 4" xfId="1683" xr:uid="{00000000-0005-0000-0000-0000B0070000}"/>
    <cellStyle name="Moneda 3 2 4 4 2" xfId="1684" xr:uid="{00000000-0005-0000-0000-0000B1070000}"/>
    <cellStyle name="Moneda 3 2 4 5" xfId="1685" xr:uid="{00000000-0005-0000-0000-0000B2070000}"/>
    <cellStyle name="Moneda 3 2 4 5 2" xfId="1686" xr:uid="{00000000-0005-0000-0000-0000B3070000}"/>
    <cellStyle name="Moneda 3 2 4 6" xfId="1687" xr:uid="{00000000-0005-0000-0000-0000B4070000}"/>
    <cellStyle name="Moneda 3 2 4 6 2" xfId="1688" xr:uid="{00000000-0005-0000-0000-0000B5070000}"/>
    <cellStyle name="Moneda 3 2 4 7" xfId="1689" xr:uid="{00000000-0005-0000-0000-0000B6070000}"/>
    <cellStyle name="Moneda 3 2 5" xfId="1690" xr:uid="{00000000-0005-0000-0000-0000B7070000}"/>
    <cellStyle name="Moneda 3 2 5 2" xfId="1691" xr:uid="{00000000-0005-0000-0000-0000B8070000}"/>
    <cellStyle name="Moneda 3 2 5 2 2" xfId="1692" xr:uid="{00000000-0005-0000-0000-0000B9070000}"/>
    <cellStyle name="Moneda 3 2 5 2 2 2" xfId="1693" xr:uid="{00000000-0005-0000-0000-0000BA070000}"/>
    <cellStyle name="Moneda 3 2 5 2 3" xfId="1694" xr:uid="{00000000-0005-0000-0000-0000BB070000}"/>
    <cellStyle name="Moneda 3 2 5 2 3 2" xfId="1695" xr:uid="{00000000-0005-0000-0000-0000BC070000}"/>
    <cellStyle name="Moneda 3 2 5 2 4" xfId="1696" xr:uid="{00000000-0005-0000-0000-0000BD070000}"/>
    <cellStyle name="Moneda 3 2 5 2 4 2" xfId="1697" xr:uid="{00000000-0005-0000-0000-0000BE070000}"/>
    <cellStyle name="Moneda 3 2 5 2 5" xfId="1698" xr:uid="{00000000-0005-0000-0000-0000BF070000}"/>
    <cellStyle name="Moneda 3 2 5 3" xfId="1699" xr:uid="{00000000-0005-0000-0000-0000C0070000}"/>
    <cellStyle name="Moneda 3 2 5 3 2" xfId="1700" xr:uid="{00000000-0005-0000-0000-0000C1070000}"/>
    <cellStyle name="Moneda 3 2 5 4" xfId="1701" xr:uid="{00000000-0005-0000-0000-0000C2070000}"/>
    <cellStyle name="Moneda 3 2 5 4 2" xfId="1702" xr:uid="{00000000-0005-0000-0000-0000C3070000}"/>
    <cellStyle name="Moneda 3 2 5 5" xfId="1703" xr:uid="{00000000-0005-0000-0000-0000C4070000}"/>
    <cellStyle name="Moneda 3 2 5 5 2" xfId="1704" xr:uid="{00000000-0005-0000-0000-0000C5070000}"/>
    <cellStyle name="Moneda 3 2 5 6" xfId="1705" xr:uid="{00000000-0005-0000-0000-0000C6070000}"/>
    <cellStyle name="Moneda 3 2 6" xfId="1706" xr:uid="{00000000-0005-0000-0000-0000C7070000}"/>
    <cellStyle name="Moneda 3 2 6 2" xfId="1707" xr:uid="{00000000-0005-0000-0000-0000C8070000}"/>
    <cellStyle name="Moneda 3 2 6 2 2" xfId="1708" xr:uid="{00000000-0005-0000-0000-0000C9070000}"/>
    <cellStyle name="Moneda 3 2 6 2 3" xfId="1709" xr:uid="{00000000-0005-0000-0000-0000CA070000}"/>
    <cellStyle name="Moneda 3 2 6 2 3 2" xfId="3020" xr:uid="{00000000-0005-0000-0000-0000CB070000}"/>
    <cellStyle name="Moneda 3 2 6 2 3 2 2" xfId="3211" xr:uid="{00000000-0005-0000-0000-0000CC070000}"/>
    <cellStyle name="Moneda 3 2 6 2 3 3" xfId="3136" xr:uid="{00000000-0005-0000-0000-0000CD070000}"/>
    <cellStyle name="Moneda 3 2 6 3" xfId="1710" xr:uid="{00000000-0005-0000-0000-0000CE070000}"/>
    <cellStyle name="Moneda 3 2 6 4" xfId="1711" xr:uid="{00000000-0005-0000-0000-0000CF070000}"/>
    <cellStyle name="Moneda 3 2 6 4 2" xfId="3021" xr:uid="{00000000-0005-0000-0000-0000D0070000}"/>
    <cellStyle name="Moneda 3 2 6 4 2 2" xfId="3212" xr:uid="{00000000-0005-0000-0000-0000D1070000}"/>
    <cellStyle name="Moneda 3 2 6 4 3" xfId="3137" xr:uid="{00000000-0005-0000-0000-0000D2070000}"/>
    <cellStyle name="Moneda 3 2 7" xfId="1712" xr:uid="{00000000-0005-0000-0000-0000D3070000}"/>
    <cellStyle name="Moneda 3 2 7 2" xfId="1713" xr:uid="{00000000-0005-0000-0000-0000D4070000}"/>
    <cellStyle name="Moneda 3 2 7 2 2" xfId="1714" xr:uid="{00000000-0005-0000-0000-0000D5070000}"/>
    <cellStyle name="Moneda 3 2 7 3" xfId="1715" xr:uid="{00000000-0005-0000-0000-0000D6070000}"/>
    <cellStyle name="Moneda 3 2 7 3 2" xfId="1716" xr:uid="{00000000-0005-0000-0000-0000D7070000}"/>
    <cellStyle name="Moneda 3 2 7 4" xfId="1717" xr:uid="{00000000-0005-0000-0000-0000D8070000}"/>
    <cellStyle name="Moneda 3 2 7 4 2" xfId="1718" xr:uid="{00000000-0005-0000-0000-0000D9070000}"/>
    <cellStyle name="Moneda 3 2 7 5" xfId="1719" xr:uid="{00000000-0005-0000-0000-0000DA070000}"/>
    <cellStyle name="Moneda 3 2 8" xfId="1720" xr:uid="{00000000-0005-0000-0000-0000DB070000}"/>
    <cellStyle name="Moneda 3 2 8 2" xfId="1721" xr:uid="{00000000-0005-0000-0000-0000DC070000}"/>
    <cellStyle name="Moneda 3 2 8 3" xfId="1722" xr:uid="{00000000-0005-0000-0000-0000DD070000}"/>
    <cellStyle name="Moneda 3 2 8 4" xfId="3022" xr:uid="{00000000-0005-0000-0000-0000DE070000}"/>
    <cellStyle name="Moneda 3 2 8 4 2" xfId="3213" xr:uid="{00000000-0005-0000-0000-0000DF070000}"/>
    <cellStyle name="Moneda 3 2 8 5" xfId="3138" xr:uid="{00000000-0005-0000-0000-0000E0070000}"/>
    <cellStyle name="Moneda 3 2 9" xfId="1723" xr:uid="{00000000-0005-0000-0000-0000E1070000}"/>
    <cellStyle name="Moneda 3 2 9 2" xfId="1724" xr:uid="{00000000-0005-0000-0000-0000E2070000}"/>
    <cellStyle name="Moneda 3 3" xfId="1725" xr:uid="{00000000-0005-0000-0000-0000E3070000}"/>
    <cellStyle name="Moneda 3 3 2" xfId="1726" xr:uid="{00000000-0005-0000-0000-0000E4070000}"/>
    <cellStyle name="Moneda 3 3 2 2" xfId="1727" xr:uid="{00000000-0005-0000-0000-0000E5070000}"/>
    <cellStyle name="Moneda 3 3 2 2 2" xfId="1728" xr:uid="{00000000-0005-0000-0000-0000E6070000}"/>
    <cellStyle name="Moneda 3 3 2 2 2 2" xfId="1729" xr:uid="{00000000-0005-0000-0000-0000E7070000}"/>
    <cellStyle name="Moneda 3 3 2 2 3" xfId="1730" xr:uid="{00000000-0005-0000-0000-0000E8070000}"/>
    <cellStyle name="Moneda 3 3 2 2 3 2" xfId="1731" xr:uid="{00000000-0005-0000-0000-0000E9070000}"/>
    <cellStyle name="Moneda 3 3 2 2 4" xfId="1732" xr:uid="{00000000-0005-0000-0000-0000EA070000}"/>
    <cellStyle name="Moneda 3 3 2 2 4 2" xfId="1733" xr:uid="{00000000-0005-0000-0000-0000EB070000}"/>
    <cellStyle name="Moneda 3 3 2 2 5" xfId="1734" xr:uid="{00000000-0005-0000-0000-0000EC070000}"/>
    <cellStyle name="Moneda 3 3 2 3" xfId="1735" xr:uid="{00000000-0005-0000-0000-0000ED070000}"/>
    <cellStyle name="Moneda 3 3 2 3 2" xfId="1736" xr:uid="{00000000-0005-0000-0000-0000EE070000}"/>
    <cellStyle name="Moneda 3 3 2 4" xfId="1737" xr:uid="{00000000-0005-0000-0000-0000EF070000}"/>
    <cellStyle name="Moneda 3 3 2 4 2" xfId="1738" xr:uid="{00000000-0005-0000-0000-0000F0070000}"/>
    <cellStyle name="Moneda 3 3 2 5" xfId="1739" xr:uid="{00000000-0005-0000-0000-0000F1070000}"/>
    <cellStyle name="Moneda 3 3 2 5 2" xfId="1740" xr:uid="{00000000-0005-0000-0000-0000F2070000}"/>
    <cellStyle name="Moneda 3 3 2 6" xfId="1741" xr:uid="{00000000-0005-0000-0000-0000F3070000}"/>
    <cellStyle name="Moneda 3 3 2 7" xfId="1742" xr:uid="{00000000-0005-0000-0000-0000F4070000}"/>
    <cellStyle name="Moneda 3 3 3" xfId="1743" xr:uid="{00000000-0005-0000-0000-0000F5070000}"/>
    <cellStyle name="Moneda 3 3 3 2" xfId="1744" xr:uid="{00000000-0005-0000-0000-0000F6070000}"/>
    <cellStyle name="Moneda 3 3 3 2 2" xfId="1745" xr:uid="{00000000-0005-0000-0000-0000F7070000}"/>
    <cellStyle name="Moneda 3 3 3 3" xfId="1746" xr:uid="{00000000-0005-0000-0000-0000F8070000}"/>
    <cellStyle name="Moneda 3 3 3 3 2" xfId="1747" xr:uid="{00000000-0005-0000-0000-0000F9070000}"/>
    <cellStyle name="Moneda 3 3 3 4" xfId="1748" xr:uid="{00000000-0005-0000-0000-0000FA070000}"/>
    <cellStyle name="Moneda 3 3 3 4 2" xfId="1749" xr:uid="{00000000-0005-0000-0000-0000FB070000}"/>
    <cellStyle name="Moneda 3 3 3 5" xfId="1750" xr:uid="{00000000-0005-0000-0000-0000FC070000}"/>
    <cellStyle name="Moneda 3 3 4" xfId="1751" xr:uid="{00000000-0005-0000-0000-0000FD070000}"/>
    <cellStyle name="Moneda 3 3 4 2" xfId="1752" xr:uid="{00000000-0005-0000-0000-0000FE070000}"/>
    <cellStyle name="Moneda 3 3 5" xfId="1753" xr:uid="{00000000-0005-0000-0000-0000FF070000}"/>
    <cellStyle name="Moneda 3 3 5 2" xfId="1754" xr:uid="{00000000-0005-0000-0000-000000080000}"/>
    <cellStyle name="Moneda 3 3 6" xfId="1755" xr:uid="{00000000-0005-0000-0000-000001080000}"/>
    <cellStyle name="Moneda 3 3 6 2" xfId="1756" xr:uid="{00000000-0005-0000-0000-000002080000}"/>
    <cellStyle name="Moneda 3 3 7" xfId="1757" xr:uid="{00000000-0005-0000-0000-000003080000}"/>
    <cellStyle name="Moneda 3 3 8" xfId="1758" xr:uid="{00000000-0005-0000-0000-000004080000}"/>
    <cellStyle name="Moneda 3 4" xfId="1759" xr:uid="{00000000-0005-0000-0000-000005080000}"/>
    <cellStyle name="Moneda 3 4 2" xfId="1760" xr:uid="{00000000-0005-0000-0000-000006080000}"/>
    <cellStyle name="Moneda 3 4 2 2" xfId="1761" xr:uid="{00000000-0005-0000-0000-000007080000}"/>
    <cellStyle name="Moneda 3 4 2 2 2" xfId="1762" xr:uid="{00000000-0005-0000-0000-000008080000}"/>
    <cellStyle name="Moneda 3 4 2 2 2 2" xfId="1763" xr:uid="{00000000-0005-0000-0000-000009080000}"/>
    <cellStyle name="Moneda 3 4 2 2 3" xfId="1764" xr:uid="{00000000-0005-0000-0000-00000A080000}"/>
    <cellStyle name="Moneda 3 4 2 2 3 2" xfId="1765" xr:uid="{00000000-0005-0000-0000-00000B080000}"/>
    <cellStyle name="Moneda 3 4 2 2 4" xfId="1766" xr:uid="{00000000-0005-0000-0000-00000C080000}"/>
    <cellStyle name="Moneda 3 4 2 2 4 2" xfId="1767" xr:uid="{00000000-0005-0000-0000-00000D080000}"/>
    <cellStyle name="Moneda 3 4 2 2 5" xfId="1768" xr:uid="{00000000-0005-0000-0000-00000E080000}"/>
    <cellStyle name="Moneda 3 4 2 3" xfId="1769" xr:uid="{00000000-0005-0000-0000-00000F080000}"/>
    <cellStyle name="Moneda 3 4 2 3 2" xfId="1770" xr:uid="{00000000-0005-0000-0000-000010080000}"/>
    <cellStyle name="Moneda 3 4 2 4" xfId="1771" xr:uid="{00000000-0005-0000-0000-000011080000}"/>
    <cellStyle name="Moneda 3 4 2 4 2" xfId="1772" xr:uid="{00000000-0005-0000-0000-000012080000}"/>
    <cellStyle name="Moneda 3 4 2 5" xfId="1773" xr:uid="{00000000-0005-0000-0000-000013080000}"/>
    <cellStyle name="Moneda 3 4 2 5 2" xfId="1774" xr:uid="{00000000-0005-0000-0000-000014080000}"/>
    <cellStyle name="Moneda 3 4 2 6" xfId="1775" xr:uid="{00000000-0005-0000-0000-000015080000}"/>
    <cellStyle name="Moneda 3 4 3" xfId="1776" xr:uid="{00000000-0005-0000-0000-000016080000}"/>
    <cellStyle name="Moneda 3 4 3 2" xfId="1777" xr:uid="{00000000-0005-0000-0000-000017080000}"/>
    <cellStyle name="Moneda 3 4 3 2 2" xfId="1778" xr:uid="{00000000-0005-0000-0000-000018080000}"/>
    <cellStyle name="Moneda 3 4 3 3" xfId="1779" xr:uid="{00000000-0005-0000-0000-000019080000}"/>
    <cellStyle name="Moneda 3 4 3 3 2" xfId="1780" xr:uid="{00000000-0005-0000-0000-00001A080000}"/>
    <cellStyle name="Moneda 3 4 3 4" xfId="1781" xr:uid="{00000000-0005-0000-0000-00001B080000}"/>
    <cellStyle name="Moneda 3 4 3 4 2" xfId="1782" xr:uid="{00000000-0005-0000-0000-00001C080000}"/>
    <cellStyle name="Moneda 3 4 3 5" xfId="1783" xr:uid="{00000000-0005-0000-0000-00001D080000}"/>
    <cellStyle name="Moneda 3 4 4" xfId="1784" xr:uid="{00000000-0005-0000-0000-00001E080000}"/>
    <cellStyle name="Moneda 3 4 4 2" xfId="1785" xr:uid="{00000000-0005-0000-0000-00001F080000}"/>
    <cellStyle name="Moneda 3 4 5" xfId="1786" xr:uid="{00000000-0005-0000-0000-000020080000}"/>
    <cellStyle name="Moneda 3 4 5 2" xfId="1787" xr:uid="{00000000-0005-0000-0000-000021080000}"/>
    <cellStyle name="Moneda 3 4 6" xfId="1788" xr:uid="{00000000-0005-0000-0000-000022080000}"/>
    <cellStyle name="Moneda 3 4 6 2" xfId="1789" xr:uid="{00000000-0005-0000-0000-000023080000}"/>
    <cellStyle name="Moneda 3 4 7" xfId="1790" xr:uid="{00000000-0005-0000-0000-000024080000}"/>
    <cellStyle name="Moneda 3 5" xfId="1791" xr:uid="{00000000-0005-0000-0000-000025080000}"/>
    <cellStyle name="Moneda 3 5 2" xfId="1792" xr:uid="{00000000-0005-0000-0000-000026080000}"/>
    <cellStyle name="Moneda 3 5 2 2" xfId="1793" xr:uid="{00000000-0005-0000-0000-000027080000}"/>
    <cellStyle name="Moneda 3 5 2 2 2" xfId="1794" xr:uid="{00000000-0005-0000-0000-000028080000}"/>
    <cellStyle name="Moneda 3 5 2 2 2 2" xfId="1795" xr:uid="{00000000-0005-0000-0000-000029080000}"/>
    <cellStyle name="Moneda 3 5 2 2 3" xfId="1796" xr:uid="{00000000-0005-0000-0000-00002A080000}"/>
    <cellStyle name="Moneda 3 5 2 2 3 2" xfId="1797" xr:uid="{00000000-0005-0000-0000-00002B080000}"/>
    <cellStyle name="Moneda 3 5 2 2 4" xfId="1798" xr:uid="{00000000-0005-0000-0000-00002C080000}"/>
    <cellStyle name="Moneda 3 5 2 2 4 2" xfId="1799" xr:uid="{00000000-0005-0000-0000-00002D080000}"/>
    <cellStyle name="Moneda 3 5 2 2 5" xfId="1800" xr:uid="{00000000-0005-0000-0000-00002E080000}"/>
    <cellStyle name="Moneda 3 5 2 3" xfId="1801" xr:uid="{00000000-0005-0000-0000-00002F080000}"/>
    <cellStyle name="Moneda 3 5 2 3 2" xfId="1802" xr:uid="{00000000-0005-0000-0000-000030080000}"/>
    <cellStyle name="Moneda 3 5 2 4" xfId="1803" xr:uid="{00000000-0005-0000-0000-000031080000}"/>
    <cellStyle name="Moneda 3 5 2 4 2" xfId="1804" xr:uid="{00000000-0005-0000-0000-000032080000}"/>
    <cellStyle name="Moneda 3 5 2 5" xfId="1805" xr:uid="{00000000-0005-0000-0000-000033080000}"/>
    <cellStyle name="Moneda 3 5 2 5 2" xfId="1806" xr:uid="{00000000-0005-0000-0000-000034080000}"/>
    <cellStyle name="Moneda 3 5 2 6" xfId="1807" xr:uid="{00000000-0005-0000-0000-000035080000}"/>
    <cellStyle name="Moneda 3 5 3" xfId="1808" xr:uid="{00000000-0005-0000-0000-000036080000}"/>
    <cellStyle name="Moneda 3 5 3 2" xfId="1809" xr:uid="{00000000-0005-0000-0000-000037080000}"/>
    <cellStyle name="Moneda 3 5 3 2 2" xfId="1810" xr:uid="{00000000-0005-0000-0000-000038080000}"/>
    <cellStyle name="Moneda 3 5 3 3" xfId="1811" xr:uid="{00000000-0005-0000-0000-000039080000}"/>
    <cellStyle name="Moneda 3 5 3 3 2" xfId="1812" xr:uid="{00000000-0005-0000-0000-00003A080000}"/>
    <cellStyle name="Moneda 3 5 3 4" xfId="1813" xr:uid="{00000000-0005-0000-0000-00003B080000}"/>
    <cellStyle name="Moneda 3 5 3 4 2" xfId="1814" xr:uid="{00000000-0005-0000-0000-00003C080000}"/>
    <cellStyle name="Moneda 3 5 3 5" xfId="1815" xr:uid="{00000000-0005-0000-0000-00003D080000}"/>
    <cellStyle name="Moneda 3 5 4" xfId="1816" xr:uid="{00000000-0005-0000-0000-00003E080000}"/>
    <cellStyle name="Moneda 3 5 4 2" xfId="1817" xr:uid="{00000000-0005-0000-0000-00003F080000}"/>
    <cellStyle name="Moneda 3 5 5" xfId="1818" xr:uid="{00000000-0005-0000-0000-000040080000}"/>
    <cellStyle name="Moneda 3 5 5 2" xfId="1819" xr:uid="{00000000-0005-0000-0000-000041080000}"/>
    <cellStyle name="Moneda 3 5 6" xfId="1820" xr:uid="{00000000-0005-0000-0000-000042080000}"/>
    <cellStyle name="Moneda 3 5 6 2" xfId="1821" xr:uid="{00000000-0005-0000-0000-000043080000}"/>
    <cellStyle name="Moneda 3 5 7" xfId="1822" xr:uid="{00000000-0005-0000-0000-000044080000}"/>
    <cellStyle name="Moneda 3 5 8" xfId="1823" xr:uid="{00000000-0005-0000-0000-000045080000}"/>
    <cellStyle name="Moneda 3 6" xfId="1824" xr:uid="{00000000-0005-0000-0000-000046080000}"/>
    <cellStyle name="Moneda 3 6 2" xfId="1825" xr:uid="{00000000-0005-0000-0000-000047080000}"/>
    <cellStyle name="Moneda 3 6 2 2" xfId="1826" xr:uid="{00000000-0005-0000-0000-000048080000}"/>
    <cellStyle name="Moneda 3 6 2 2 2" xfId="1827" xr:uid="{00000000-0005-0000-0000-000049080000}"/>
    <cellStyle name="Moneda 3 6 2 2 2 2" xfId="3026" xr:uid="{00000000-0005-0000-0000-00004A080000}"/>
    <cellStyle name="Moneda 3 6 2 2 2 2 2" xfId="3217" xr:uid="{00000000-0005-0000-0000-00004B080000}"/>
    <cellStyle name="Moneda 3 6 2 2 2 3" xfId="3142" xr:uid="{00000000-0005-0000-0000-00004C080000}"/>
    <cellStyle name="Moneda 3 6 2 2 3" xfId="3025" xr:uid="{00000000-0005-0000-0000-00004D080000}"/>
    <cellStyle name="Moneda 3 6 2 2 3 2" xfId="3216" xr:uid="{00000000-0005-0000-0000-00004E080000}"/>
    <cellStyle name="Moneda 3 6 2 2 4" xfId="3141" xr:uid="{00000000-0005-0000-0000-00004F080000}"/>
    <cellStyle name="Moneda 3 6 2 3" xfId="1828" xr:uid="{00000000-0005-0000-0000-000050080000}"/>
    <cellStyle name="Moneda 3 6 2 3 2" xfId="3027" xr:uid="{00000000-0005-0000-0000-000051080000}"/>
    <cellStyle name="Moneda 3 6 2 3 2 2" xfId="3218" xr:uid="{00000000-0005-0000-0000-000052080000}"/>
    <cellStyle name="Moneda 3 6 2 3 3" xfId="3143" xr:uid="{00000000-0005-0000-0000-000053080000}"/>
    <cellStyle name="Moneda 3 6 2 4" xfId="3024" xr:uid="{00000000-0005-0000-0000-000054080000}"/>
    <cellStyle name="Moneda 3 6 2 4 2" xfId="3215" xr:uid="{00000000-0005-0000-0000-000055080000}"/>
    <cellStyle name="Moneda 3 6 2 5" xfId="3140" xr:uid="{00000000-0005-0000-0000-000056080000}"/>
    <cellStyle name="Moneda 3 6 3" xfId="1829" xr:uid="{00000000-0005-0000-0000-000057080000}"/>
    <cellStyle name="Moneda 3 6 3 2" xfId="3028" xr:uid="{00000000-0005-0000-0000-000058080000}"/>
    <cellStyle name="Moneda 3 6 3 2 2" xfId="3219" xr:uid="{00000000-0005-0000-0000-000059080000}"/>
    <cellStyle name="Moneda 3 6 3 3" xfId="3144" xr:uid="{00000000-0005-0000-0000-00005A080000}"/>
    <cellStyle name="Moneda 3 6 4" xfId="3023" xr:uid="{00000000-0005-0000-0000-00005B080000}"/>
    <cellStyle name="Moneda 3 6 4 2" xfId="3214" xr:uid="{00000000-0005-0000-0000-00005C080000}"/>
    <cellStyle name="Moneda 3 6 5" xfId="3139" xr:uid="{00000000-0005-0000-0000-00005D080000}"/>
    <cellStyle name="Moneda 3 7" xfId="1830" xr:uid="{00000000-0005-0000-0000-00005E080000}"/>
    <cellStyle name="Moneda 3 7 2" xfId="1831" xr:uid="{00000000-0005-0000-0000-00005F080000}"/>
    <cellStyle name="Moneda 3 7 2 2" xfId="1832" xr:uid="{00000000-0005-0000-0000-000060080000}"/>
    <cellStyle name="Moneda 3 7 2 2 2" xfId="3031" xr:uid="{00000000-0005-0000-0000-000061080000}"/>
    <cellStyle name="Moneda 3 7 2 2 2 2" xfId="3222" xr:uid="{00000000-0005-0000-0000-000062080000}"/>
    <cellStyle name="Moneda 3 7 2 2 3" xfId="3147" xr:uid="{00000000-0005-0000-0000-000063080000}"/>
    <cellStyle name="Moneda 3 7 2 3" xfId="3030" xr:uid="{00000000-0005-0000-0000-000064080000}"/>
    <cellStyle name="Moneda 3 7 2 3 2" xfId="3221" xr:uid="{00000000-0005-0000-0000-000065080000}"/>
    <cellStyle name="Moneda 3 7 2 4" xfId="3146" xr:uid="{00000000-0005-0000-0000-000066080000}"/>
    <cellStyle name="Moneda 3 7 3" xfId="1833" xr:uid="{00000000-0005-0000-0000-000067080000}"/>
    <cellStyle name="Moneda 3 7 3 2" xfId="3032" xr:uid="{00000000-0005-0000-0000-000068080000}"/>
    <cellStyle name="Moneda 3 7 3 2 2" xfId="3223" xr:uid="{00000000-0005-0000-0000-000069080000}"/>
    <cellStyle name="Moneda 3 7 3 3" xfId="3148" xr:uid="{00000000-0005-0000-0000-00006A080000}"/>
    <cellStyle name="Moneda 3 7 4" xfId="3029" xr:uid="{00000000-0005-0000-0000-00006B080000}"/>
    <cellStyle name="Moneda 3 7 4 2" xfId="3220" xr:uid="{00000000-0005-0000-0000-00006C080000}"/>
    <cellStyle name="Moneda 3 7 5" xfId="3145" xr:uid="{00000000-0005-0000-0000-00006D080000}"/>
    <cellStyle name="Moneda 3 8" xfId="1834" xr:uid="{00000000-0005-0000-0000-00006E080000}"/>
    <cellStyle name="Moneda 3 8 2" xfId="1835" xr:uid="{00000000-0005-0000-0000-00006F080000}"/>
    <cellStyle name="Moneda 3 8 2 2" xfId="1836" xr:uid="{00000000-0005-0000-0000-000070080000}"/>
    <cellStyle name="Moneda 3 8 2 2 2" xfId="1837" xr:uid="{00000000-0005-0000-0000-000071080000}"/>
    <cellStyle name="Moneda 3 8 2 3" xfId="1838" xr:uid="{00000000-0005-0000-0000-000072080000}"/>
    <cellStyle name="Moneda 3 8 2 3 2" xfId="1839" xr:uid="{00000000-0005-0000-0000-000073080000}"/>
    <cellStyle name="Moneda 3 8 2 4" xfId="1840" xr:uid="{00000000-0005-0000-0000-000074080000}"/>
    <cellStyle name="Moneda 3 8 2 4 2" xfId="1841" xr:uid="{00000000-0005-0000-0000-000075080000}"/>
    <cellStyle name="Moneda 3 8 2 5" xfId="1842" xr:uid="{00000000-0005-0000-0000-000076080000}"/>
    <cellStyle name="Moneda 3 8 3" xfId="1843" xr:uid="{00000000-0005-0000-0000-000077080000}"/>
    <cellStyle name="Moneda 3 8 3 2" xfId="1844" xr:uid="{00000000-0005-0000-0000-000078080000}"/>
    <cellStyle name="Moneda 3 8 4" xfId="1845" xr:uid="{00000000-0005-0000-0000-000079080000}"/>
    <cellStyle name="Moneda 3 8 4 2" xfId="1846" xr:uid="{00000000-0005-0000-0000-00007A080000}"/>
    <cellStyle name="Moneda 3 8 5" xfId="1847" xr:uid="{00000000-0005-0000-0000-00007B080000}"/>
    <cellStyle name="Moneda 3 8 5 2" xfId="1848" xr:uid="{00000000-0005-0000-0000-00007C080000}"/>
    <cellStyle name="Moneda 3 8 6" xfId="1849" xr:uid="{00000000-0005-0000-0000-00007D080000}"/>
    <cellStyle name="Moneda 3 9" xfId="1850" xr:uid="{00000000-0005-0000-0000-00007E080000}"/>
    <cellStyle name="Moneda 3 9 2" xfId="1851" xr:uid="{00000000-0005-0000-0000-00007F080000}"/>
    <cellStyle name="Moneda 3 9 2 2" xfId="3034" xr:uid="{00000000-0005-0000-0000-000080080000}"/>
    <cellStyle name="Moneda 3 9 2 2 2" xfId="3225" xr:uid="{00000000-0005-0000-0000-000081080000}"/>
    <cellStyle name="Moneda 3 9 2 3" xfId="3150" xr:uid="{00000000-0005-0000-0000-000082080000}"/>
    <cellStyle name="Moneda 3 9 3" xfId="3033" xr:uid="{00000000-0005-0000-0000-000083080000}"/>
    <cellStyle name="Moneda 3 9 3 2" xfId="3224" xr:uid="{00000000-0005-0000-0000-000084080000}"/>
    <cellStyle name="Moneda 3 9 4" xfId="3149" xr:uid="{00000000-0005-0000-0000-000085080000}"/>
    <cellStyle name="Moneda 30" xfId="1852" xr:uid="{00000000-0005-0000-0000-000086080000}"/>
    <cellStyle name="Moneda 30 2" xfId="1853" xr:uid="{00000000-0005-0000-0000-000087080000}"/>
    <cellStyle name="Moneda 30 2 2" xfId="1854" xr:uid="{00000000-0005-0000-0000-000088080000}"/>
    <cellStyle name="Moneda 30 2 2 2" xfId="3037" xr:uid="{00000000-0005-0000-0000-000089080000}"/>
    <cellStyle name="Moneda 30 2 3" xfId="3036" xr:uid="{00000000-0005-0000-0000-00008A080000}"/>
    <cellStyle name="Moneda 30 3" xfId="1855" xr:uid="{00000000-0005-0000-0000-00008B080000}"/>
    <cellStyle name="Moneda 30 3 2" xfId="1856" xr:uid="{00000000-0005-0000-0000-00008C080000}"/>
    <cellStyle name="Moneda 30 3 2 2" xfId="3039" xr:uid="{00000000-0005-0000-0000-00008D080000}"/>
    <cellStyle name="Moneda 30 3 3" xfId="3038" xr:uid="{00000000-0005-0000-0000-00008E080000}"/>
    <cellStyle name="Moneda 30 4" xfId="1857" xr:uid="{00000000-0005-0000-0000-00008F080000}"/>
    <cellStyle name="Moneda 30 4 2" xfId="1858" xr:uid="{00000000-0005-0000-0000-000090080000}"/>
    <cellStyle name="Moneda 30 4 2 2" xfId="3041" xr:uid="{00000000-0005-0000-0000-000091080000}"/>
    <cellStyle name="Moneda 30 4 3" xfId="3040" xr:uid="{00000000-0005-0000-0000-000092080000}"/>
    <cellStyle name="Moneda 30 5" xfId="1859" xr:uid="{00000000-0005-0000-0000-000093080000}"/>
    <cellStyle name="Moneda 30 5 2" xfId="3042" xr:uid="{00000000-0005-0000-0000-000094080000}"/>
    <cellStyle name="Moneda 30 6" xfId="3035" xr:uid="{00000000-0005-0000-0000-000095080000}"/>
    <cellStyle name="Moneda 31" xfId="1860" xr:uid="{00000000-0005-0000-0000-000096080000}"/>
    <cellStyle name="Moneda 31 2" xfId="1861" xr:uid="{00000000-0005-0000-0000-000097080000}"/>
    <cellStyle name="Moneda 32" xfId="1862" xr:uid="{00000000-0005-0000-0000-000098080000}"/>
    <cellStyle name="Moneda 32 2" xfId="1863" xr:uid="{00000000-0005-0000-0000-000099080000}"/>
    <cellStyle name="Moneda 33" xfId="1864" xr:uid="{00000000-0005-0000-0000-00009A080000}"/>
    <cellStyle name="Moneda 33 2" xfId="1865" xr:uid="{00000000-0005-0000-0000-00009B080000}"/>
    <cellStyle name="Moneda 34" xfId="1866" xr:uid="{00000000-0005-0000-0000-00009C080000}"/>
    <cellStyle name="Moneda 34 2" xfId="1867" xr:uid="{00000000-0005-0000-0000-00009D080000}"/>
    <cellStyle name="Moneda 35" xfId="1868" xr:uid="{00000000-0005-0000-0000-00009E080000}"/>
    <cellStyle name="Moneda 35 2" xfId="1869" xr:uid="{00000000-0005-0000-0000-00009F080000}"/>
    <cellStyle name="Moneda 36" xfId="1870" xr:uid="{00000000-0005-0000-0000-0000A0080000}"/>
    <cellStyle name="Moneda 36 2" xfId="1871" xr:uid="{00000000-0005-0000-0000-0000A1080000}"/>
    <cellStyle name="Moneda 37" xfId="1872" xr:uid="{00000000-0005-0000-0000-0000A2080000}"/>
    <cellStyle name="Moneda 37 2" xfId="1873" xr:uid="{00000000-0005-0000-0000-0000A3080000}"/>
    <cellStyle name="Moneda 38" xfId="1874" xr:uid="{00000000-0005-0000-0000-0000A4080000}"/>
    <cellStyle name="Moneda 38 2" xfId="1875" xr:uid="{00000000-0005-0000-0000-0000A5080000}"/>
    <cellStyle name="Moneda 39" xfId="1876" xr:uid="{00000000-0005-0000-0000-0000A6080000}"/>
    <cellStyle name="Moneda 39 2" xfId="1877" xr:uid="{00000000-0005-0000-0000-0000A7080000}"/>
    <cellStyle name="Moneda 4" xfId="1878" xr:uid="{00000000-0005-0000-0000-0000A8080000}"/>
    <cellStyle name="Moneda 4 2" xfId="1879" xr:uid="{00000000-0005-0000-0000-0000A9080000}"/>
    <cellStyle name="Moneda 4 3" xfId="1880" xr:uid="{00000000-0005-0000-0000-0000AA080000}"/>
    <cellStyle name="Moneda 4 3 2" xfId="3043" xr:uid="{00000000-0005-0000-0000-0000AB080000}"/>
    <cellStyle name="Moneda 4 4" xfId="1881" xr:uid="{00000000-0005-0000-0000-0000AC080000}"/>
    <cellStyle name="Moneda 40" xfId="1882" xr:uid="{00000000-0005-0000-0000-0000AD080000}"/>
    <cellStyle name="Moneda 40 2" xfId="1883" xr:uid="{00000000-0005-0000-0000-0000AE080000}"/>
    <cellStyle name="Moneda 41" xfId="1884" xr:uid="{00000000-0005-0000-0000-0000AF080000}"/>
    <cellStyle name="Moneda 41 2" xfId="1885" xr:uid="{00000000-0005-0000-0000-0000B0080000}"/>
    <cellStyle name="Moneda 42" xfId="1886" xr:uid="{00000000-0005-0000-0000-0000B1080000}"/>
    <cellStyle name="Moneda 42 2" xfId="1887" xr:uid="{00000000-0005-0000-0000-0000B2080000}"/>
    <cellStyle name="Moneda 43" xfId="1888" xr:uid="{00000000-0005-0000-0000-0000B3080000}"/>
    <cellStyle name="Moneda 43 2" xfId="1889" xr:uid="{00000000-0005-0000-0000-0000B4080000}"/>
    <cellStyle name="Moneda 44" xfId="1890" xr:uid="{00000000-0005-0000-0000-0000B5080000}"/>
    <cellStyle name="Moneda 44 2" xfId="1891" xr:uid="{00000000-0005-0000-0000-0000B6080000}"/>
    <cellStyle name="Moneda 44 2 2" xfId="3045" xr:uid="{00000000-0005-0000-0000-0000B7080000}"/>
    <cellStyle name="Moneda 44 3" xfId="3044" xr:uid="{00000000-0005-0000-0000-0000B8080000}"/>
    <cellStyle name="Moneda 45" xfId="1892" xr:uid="{00000000-0005-0000-0000-0000B9080000}"/>
    <cellStyle name="Moneda 45 2" xfId="1893" xr:uid="{00000000-0005-0000-0000-0000BA080000}"/>
    <cellStyle name="Moneda 46" xfId="1894" xr:uid="{00000000-0005-0000-0000-0000BB080000}"/>
    <cellStyle name="Moneda 46 2" xfId="1895" xr:uid="{00000000-0005-0000-0000-0000BC080000}"/>
    <cellStyle name="Moneda 47" xfId="1896" xr:uid="{00000000-0005-0000-0000-0000BD080000}"/>
    <cellStyle name="Moneda 47 2" xfId="1897" xr:uid="{00000000-0005-0000-0000-0000BE080000}"/>
    <cellStyle name="Moneda 48" xfId="1898" xr:uid="{00000000-0005-0000-0000-0000BF080000}"/>
    <cellStyle name="Moneda 48 2" xfId="1899" xr:uid="{00000000-0005-0000-0000-0000C0080000}"/>
    <cellStyle name="Moneda 49" xfId="1900" xr:uid="{00000000-0005-0000-0000-0000C1080000}"/>
    <cellStyle name="Moneda 49 2" xfId="3046" xr:uid="{00000000-0005-0000-0000-0000C2080000}"/>
    <cellStyle name="Moneda 5" xfId="1901" xr:uid="{00000000-0005-0000-0000-0000C3080000}"/>
    <cellStyle name="Moneda 5 2" xfId="1902" xr:uid="{00000000-0005-0000-0000-0000C4080000}"/>
    <cellStyle name="Moneda 5 3" xfId="1903" xr:uid="{00000000-0005-0000-0000-0000C5080000}"/>
    <cellStyle name="Moneda 5 4" xfId="1904" xr:uid="{00000000-0005-0000-0000-0000C6080000}"/>
    <cellStyle name="Moneda 5 4 2" xfId="3047" xr:uid="{00000000-0005-0000-0000-0000C7080000}"/>
    <cellStyle name="Moneda 5 5" xfId="1905" xr:uid="{00000000-0005-0000-0000-0000C8080000}"/>
    <cellStyle name="Moneda 5 5 2" xfId="3048" xr:uid="{00000000-0005-0000-0000-0000C9080000}"/>
    <cellStyle name="Moneda 50" xfId="1906" xr:uid="{00000000-0005-0000-0000-0000CA080000}"/>
    <cellStyle name="Moneda 50 2" xfId="3049" xr:uid="{00000000-0005-0000-0000-0000CB080000}"/>
    <cellStyle name="Moneda 51" xfId="1907" xr:uid="{00000000-0005-0000-0000-0000CC080000}"/>
    <cellStyle name="Moneda 51 2" xfId="3050" xr:uid="{00000000-0005-0000-0000-0000CD080000}"/>
    <cellStyle name="Moneda 52" xfId="1908" xr:uid="{00000000-0005-0000-0000-0000CE080000}"/>
    <cellStyle name="Moneda 52 2" xfId="3051" xr:uid="{00000000-0005-0000-0000-0000CF080000}"/>
    <cellStyle name="Moneda 53" xfId="2913" xr:uid="{00000000-0005-0000-0000-0000D0080000}"/>
    <cellStyle name="Moneda 54" xfId="3118" xr:uid="{00000000-0005-0000-0000-0000D1080000}"/>
    <cellStyle name="Moneda 55" xfId="3227" xr:uid="{00000000-0005-0000-0000-0000D2080000}"/>
    <cellStyle name="Moneda 56" xfId="3238" xr:uid="{00000000-0005-0000-0000-0000D3080000}"/>
    <cellStyle name="Moneda 57" xfId="3229" xr:uid="{00000000-0005-0000-0000-0000D4080000}"/>
    <cellStyle name="Moneda 58" xfId="3236" xr:uid="{00000000-0005-0000-0000-0000D5080000}"/>
    <cellStyle name="Moneda 59" xfId="3231" xr:uid="{00000000-0005-0000-0000-0000D6080000}"/>
    <cellStyle name="Moneda 6" xfId="1909" xr:uid="{00000000-0005-0000-0000-0000D7080000}"/>
    <cellStyle name="Moneda 6 10" xfId="1910" xr:uid="{00000000-0005-0000-0000-0000D8080000}"/>
    <cellStyle name="Moneda 6 10 2" xfId="1911" xr:uid="{00000000-0005-0000-0000-0000D9080000}"/>
    <cellStyle name="Moneda 6 11" xfId="1912" xr:uid="{00000000-0005-0000-0000-0000DA080000}"/>
    <cellStyle name="Moneda 6 11 2" xfId="1913" xr:uid="{00000000-0005-0000-0000-0000DB080000}"/>
    <cellStyle name="Moneda 6 12" xfId="1914" xr:uid="{00000000-0005-0000-0000-0000DC080000}"/>
    <cellStyle name="Moneda 6 12 2" xfId="3052" xr:uid="{00000000-0005-0000-0000-0000DD080000}"/>
    <cellStyle name="Moneda 6 2" xfId="1915" xr:uid="{00000000-0005-0000-0000-0000DE080000}"/>
    <cellStyle name="Moneda 6 2 10" xfId="1916" xr:uid="{00000000-0005-0000-0000-0000DF080000}"/>
    <cellStyle name="Moneda 6 2 11" xfId="1917" xr:uid="{00000000-0005-0000-0000-0000E0080000}"/>
    <cellStyle name="Moneda 6 2 2" xfId="1918" xr:uid="{00000000-0005-0000-0000-0000E1080000}"/>
    <cellStyle name="Moneda 6 2 2 2" xfId="1919" xr:uid="{00000000-0005-0000-0000-0000E2080000}"/>
    <cellStyle name="Moneda 6 2 2 2 2" xfId="1920" xr:uid="{00000000-0005-0000-0000-0000E3080000}"/>
    <cellStyle name="Moneda 6 2 2 2 2 2" xfId="1921" xr:uid="{00000000-0005-0000-0000-0000E4080000}"/>
    <cellStyle name="Moneda 6 2 2 2 2 2 2" xfId="1922" xr:uid="{00000000-0005-0000-0000-0000E5080000}"/>
    <cellStyle name="Moneda 6 2 2 2 2 3" xfId="1923" xr:uid="{00000000-0005-0000-0000-0000E6080000}"/>
    <cellStyle name="Moneda 6 2 2 2 2 3 2" xfId="1924" xr:uid="{00000000-0005-0000-0000-0000E7080000}"/>
    <cellStyle name="Moneda 6 2 2 2 2 4" xfId="1925" xr:uid="{00000000-0005-0000-0000-0000E8080000}"/>
    <cellStyle name="Moneda 6 2 2 2 2 4 2" xfId="1926" xr:uid="{00000000-0005-0000-0000-0000E9080000}"/>
    <cellStyle name="Moneda 6 2 2 2 2 5" xfId="1927" xr:uid="{00000000-0005-0000-0000-0000EA080000}"/>
    <cellStyle name="Moneda 6 2 2 2 3" xfId="1928" xr:uid="{00000000-0005-0000-0000-0000EB080000}"/>
    <cellStyle name="Moneda 6 2 2 2 3 2" xfId="1929" xr:uid="{00000000-0005-0000-0000-0000EC080000}"/>
    <cellStyle name="Moneda 6 2 2 2 4" xfId="1930" xr:uid="{00000000-0005-0000-0000-0000ED080000}"/>
    <cellStyle name="Moneda 6 2 2 2 4 2" xfId="1931" xr:uid="{00000000-0005-0000-0000-0000EE080000}"/>
    <cellStyle name="Moneda 6 2 2 2 5" xfId="1932" xr:uid="{00000000-0005-0000-0000-0000EF080000}"/>
    <cellStyle name="Moneda 6 2 2 2 5 2" xfId="1933" xr:uid="{00000000-0005-0000-0000-0000F0080000}"/>
    <cellStyle name="Moneda 6 2 2 2 6" xfId="1934" xr:uid="{00000000-0005-0000-0000-0000F1080000}"/>
    <cellStyle name="Moneda 6 2 2 3" xfId="1935" xr:uid="{00000000-0005-0000-0000-0000F2080000}"/>
    <cellStyle name="Moneda 6 2 2 3 2" xfId="1936" xr:uid="{00000000-0005-0000-0000-0000F3080000}"/>
    <cellStyle name="Moneda 6 2 2 3 2 2" xfId="1937" xr:uid="{00000000-0005-0000-0000-0000F4080000}"/>
    <cellStyle name="Moneda 6 2 2 3 3" xfId="1938" xr:uid="{00000000-0005-0000-0000-0000F5080000}"/>
    <cellStyle name="Moneda 6 2 2 3 3 2" xfId="1939" xr:uid="{00000000-0005-0000-0000-0000F6080000}"/>
    <cellStyle name="Moneda 6 2 2 3 4" xfId="1940" xr:uid="{00000000-0005-0000-0000-0000F7080000}"/>
    <cellStyle name="Moneda 6 2 2 3 4 2" xfId="1941" xr:uid="{00000000-0005-0000-0000-0000F8080000}"/>
    <cellStyle name="Moneda 6 2 2 3 5" xfId="1942" xr:uid="{00000000-0005-0000-0000-0000F9080000}"/>
    <cellStyle name="Moneda 6 2 2 4" xfId="1943" xr:uid="{00000000-0005-0000-0000-0000FA080000}"/>
    <cellStyle name="Moneda 6 2 2 4 2" xfId="1944" xr:uid="{00000000-0005-0000-0000-0000FB080000}"/>
    <cellStyle name="Moneda 6 2 2 5" xfId="1945" xr:uid="{00000000-0005-0000-0000-0000FC080000}"/>
    <cellStyle name="Moneda 6 2 2 5 2" xfId="1946" xr:uid="{00000000-0005-0000-0000-0000FD080000}"/>
    <cellStyle name="Moneda 6 2 2 6" xfId="1947" xr:uid="{00000000-0005-0000-0000-0000FE080000}"/>
    <cellStyle name="Moneda 6 2 2 6 2" xfId="1948" xr:uid="{00000000-0005-0000-0000-0000FF080000}"/>
    <cellStyle name="Moneda 6 2 2 7" xfId="1949" xr:uid="{00000000-0005-0000-0000-000000090000}"/>
    <cellStyle name="Moneda 6 2 3" xfId="1950" xr:uid="{00000000-0005-0000-0000-000001090000}"/>
    <cellStyle name="Moneda 6 2 3 2" xfId="1951" xr:uid="{00000000-0005-0000-0000-000002090000}"/>
    <cellStyle name="Moneda 6 2 3 2 2" xfId="1952" xr:uid="{00000000-0005-0000-0000-000003090000}"/>
    <cellStyle name="Moneda 6 2 3 2 2 2" xfId="1953" xr:uid="{00000000-0005-0000-0000-000004090000}"/>
    <cellStyle name="Moneda 6 2 3 2 2 2 2" xfId="1954" xr:uid="{00000000-0005-0000-0000-000005090000}"/>
    <cellStyle name="Moneda 6 2 3 2 2 3" xfId="1955" xr:uid="{00000000-0005-0000-0000-000006090000}"/>
    <cellStyle name="Moneda 6 2 3 2 2 3 2" xfId="1956" xr:uid="{00000000-0005-0000-0000-000007090000}"/>
    <cellStyle name="Moneda 6 2 3 2 2 4" xfId="1957" xr:uid="{00000000-0005-0000-0000-000008090000}"/>
    <cellStyle name="Moneda 6 2 3 2 2 4 2" xfId="1958" xr:uid="{00000000-0005-0000-0000-000009090000}"/>
    <cellStyle name="Moneda 6 2 3 2 2 5" xfId="1959" xr:uid="{00000000-0005-0000-0000-00000A090000}"/>
    <cellStyle name="Moneda 6 2 3 2 3" xfId="1960" xr:uid="{00000000-0005-0000-0000-00000B090000}"/>
    <cellStyle name="Moneda 6 2 3 2 3 2" xfId="1961" xr:uid="{00000000-0005-0000-0000-00000C090000}"/>
    <cellStyle name="Moneda 6 2 3 2 4" xfId="1962" xr:uid="{00000000-0005-0000-0000-00000D090000}"/>
    <cellStyle name="Moneda 6 2 3 2 4 2" xfId="1963" xr:uid="{00000000-0005-0000-0000-00000E090000}"/>
    <cellStyle name="Moneda 6 2 3 2 5" xfId="1964" xr:uid="{00000000-0005-0000-0000-00000F090000}"/>
    <cellStyle name="Moneda 6 2 3 2 5 2" xfId="1965" xr:uid="{00000000-0005-0000-0000-000010090000}"/>
    <cellStyle name="Moneda 6 2 3 2 6" xfId="1966" xr:uid="{00000000-0005-0000-0000-000011090000}"/>
    <cellStyle name="Moneda 6 2 3 3" xfId="1967" xr:uid="{00000000-0005-0000-0000-000012090000}"/>
    <cellStyle name="Moneda 6 2 3 3 2" xfId="1968" xr:uid="{00000000-0005-0000-0000-000013090000}"/>
    <cellStyle name="Moneda 6 2 3 3 2 2" xfId="1969" xr:uid="{00000000-0005-0000-0000-000014090000}"/>
    <cellStyle name="Moneda 6 2 3 3 3" xfId="1970" xr:uid="{00000000-0005-0000-0000-000015090000}"/>
    <cellStyle name="Moneda 6 2 3 3 3 2" xfId="1971" xr:uid="{00000000-0005-0000-0000-000016090000}"/>
    <cellStyle name="Moneda 6 2 3 3 4" xfId="1972" xr:uid="{00000000-0005-0000-0000-000017090000}"/>
    <cellStyle name="Moneda 6 2 3 3 4 2" xfId="1973" xr:uid="{00000000-0005-0000-0000-000018090000}"/>
    <cellStyle name="Moneda 6 2 3 3 5" xfId="1974" xr:uid="{00000000-0005-0000-0000-000019090000}"/>
    <cellStyle name="Moneda 6 2 3 4" xfId="1975" xr:uid="{00000000-0005-0000-0000-00001A090000}"/>
    <cellStyle name="Moneda 6 2 3 4 2" xfId="1976" xr:uid="{00000000-0005-0000-0000-00001B090000}"/>
    <cellStyle name="Moneda 6 2 3 5" xfId="1977" xr:uid="{00000000-0005-0000-0000-00001C090000}"/>
    <cellStyle name="Moneda 6 2 3 5 2" xfId="1978" xr:uid="{00000000-0005-0000-0000-00001D090000}"/>
    <cellStyle name="Moneda 6 2 3 6" xfId="1979" xr:uid="{00000000-0005-0000-0000-00001E090000}"/>
    <cellStyle name="Moneda 6 2 3 6 2" xfId="1980" xr:uid="{00000000-0005-0000-0000-00001F090000}"/>
    <cellStyle name="Moneda 6 2 3 7" xfId="1981" xr:uid="{00000000-0005-0000-0000-000020090000}"/>
    <cellStyle name="Moneda 6 2 4" xfId="1982" xr:uid="{00000000-0005-0000-0000-000021090000}"/>
    <cellStyle name="Moneda 6 2 4 2" xfId="1983" xr:uid="{00000000-0005-0000-0000-000022090000}"/>
    <cellStyle name="Moneda 6 2 4 2 2" xfId="1984" xr:uid="{00000000-0005-0000-0000-000023090000}"/>
    <cellStyle name="Moneda 6 2 4 2 2 2" xfId="1985" xr:uid="{00000000-0005-0000-0000-000024090000}"/>
    <cellStyle name="Moneda 6 2 4 2 2 2 2" xfId="1986" xr:uid="{00000000-0005-0000-0000-000025090000}"/>
    <cellStyle name="Moneda 6 2 4 2 2 3" xfId="1987" xr:uid="{00000000-0005-0000-0000-000026090000}"/>
    <cellStyle name="Moneda 6 2 4 2 2 3 2" xfId="1988" xr:uid="{00000000-0005-0000-0000-000027090000}"/>
    <cellStyle name="Moneda 6 2 4 2 2 4" xfId="1989" xr:uid="{00000000-0005-0000-0000-000028090000}"/>
    <cellStyle name="Moneda 6 2 4 2 2 4 2" xfId="1990" xr:uid="{00000000-0005-0000-0000-000029090000}"/>
    <cellStyle name="Moneda 6 2 4 2 2 5" xfId="1991" xr:uid="{00000000-0005-0000-0000-00002A090000}"/>
    <cellStyle name="Moneda 6 2 4 2 3" xfId="1992" xr:uid="{00000000-0005-0000-0000-00002B090000}"/>
    <cellStyle name="Moneda 6 2 4 2 3 2" xfId="1993" xr:uid="{00000000-0005-0000-0000-00002C090000}"/>
    <cellStyle name="Moneda 6 2 4 2 4" xfId="1994" xr:uid="{00000000-0005-0000-0000-00002D090000}"/>
    <cellStyle name="Moneda 6 2 4 2 4 2" xfId="1995" xr:uid="{00000000-0005-0000-0000-00002E090000}"/>
    <cellStyle name="Moneda 6 2 4 2 5" xfId="1996" xr:uid="{00000000-0005-0000-0000-00002F090000}"/>
    <cellStyle name="Moneda 6 2 4 2 5 2" xfId="1997" xr:uid="{00000000-0005-0000-0000-000030090000}"/>
    <cellStyle name="Moneda 6 2 4 2 6" xfId="1998" xr:uid="{00000000-0005-0000-0000-000031090000}"/>
    <cellStyle name="Moneda 6 2 4 3" xfId="1999" xr:uid="{00000000-0005-0000-0000-000032090000}"/>
    <cellStyle name="Moneda 6 2 4 3 2" xfId="2000" xr:uid="{00000000-0005-0000-0000-000033090000}"/>
    <cellStyle name="Moneda 6 2 4 3 2 2" xfId="2001" xr:uid="{00000000-0005-0000-0000-000034090000}"/>
    <cellStyle name="Moneda 6 2 4 3 3" xfId="2002" xr:uid="{00000000-0005-0000-0000-000035090000}"/>
    <cellStyle name="Moneda 6 2 4 3 3 2" xfId="2003" xr:uid="{00000000-0005-0000-0000-000036090000}"/>
    <cellStyle name="Moneda 6 2 4 3 4" xfId="2004" xr:uid="{00000000-0005-0000-0000-000037090000}"/>
    <cellStyle name="Moneda 6 2 4 3 4 2" xfId="2005" xr:uid="{00000000-0005-0000-0000-000038090000}"/>
    <cellStyle name="Moneda 6 2 4 3 5" xfId="2006" xr:uid="{00000000-0005-0000-0000-000039090000}"/>
    <cellStyle name="Moneda 6 2 4 4" xfId="2007" xr:uid="{00000000-0005-0000-0000-00003A090000}"/>
    <cellStyle name="Moneda 6 2 4 4 2" xfId="2008" xr:uid="{00000000-0005-0000-0000-00003B090000}"/>
    <cellStyle name="Moneda 6 2 4 5" xfId="2009" xr:uid="{00000000-0005-0000-0000-00003C090000}"/>
    <cellStyle name="Moneda 6 2 4 5 2" xfId="2010" xr:uid="{00000000-0005-0000-0000-00003D090000}"/>
    <cellStyle name="Moneda 6 2 4 6" xfId="2011" xr:uid="{00000000-0005-0000-0000-00003E090000}"/>
    <cellStyle name="Moneda 6 2 4 6 2" xfId="2012" xr:uid="{00000000-0005-0000-0000-00003F090000}"/>
    <cellStyle name="Moneda 6 2 4 7" xfId="2013" xr:uid="{00000000-0005-0000-0000-000040090000}"/>
    <cellStyle name="Moneda 6 2 5" xfId="2014" xr:uid="{00000000-0005-0000-0000-000041090000}"/>
    <cellStyle name="Moneda 6 2 5 2" xfId="2015" xr:uid="{00000000-0005-0000-0000-000042090000}"/>
    <cellStyle name="Moneda 6 2 5 2 2" xfId="2016" xr:uid="{00000000-0005-0000-0000-000043090000}"/>
    <cellStyle name="Moneda 6 2 5 2 2 2" xfId="2017" xr:uid="{00000000-0005-0000-0000-000044090000}"/>
    <cellStyle name="Moneda 6 2 5 2 3" xfId="2018" xr:uid="{00000000-0005-0000-0000-000045090000}"/>
    <cellStyle name="Moneda 6 2 5 2 3 2" xfId="2019" xr:uid="{00000000-0005-0000-0000-000046090000}"/>
    <cellStyle name="Moneda 6 2 5 2 4" xfId="2020" xr:uid="{00000000-0005-0000-0000-000047090000}"/>
    <cellStyle name="Moneda 6 2 5 2 4 2" xfId="2021" xr:uid="{00000000-0005-0000-0000-000048090000}"/>
    <cellStyle name="Moneda 6 2 5 2 5" xfId="2022" xr:uid="{00000000-0005-0000-0000-000049090000}"/>
    <cellStyle name="Moneda 6 2 5 3" xfId="2023" xr:uid="{00000000-0005-0000-0000-00004A090000}"/>
    <cellStyle name="Moneda 6 2 5 3 2" xfId="2024" xr:uid="{00000000-0005-0000-0000-00004B090000}"/>
    <cellStyle name="Moneda 6 2 5 4" xfId="2025" xr:uid="{00000000-0005-0000-0000-00004C090000}"/>
    <cellStyle name="Moneda 6 2 5 4 2" xfId="2026" xr:uid="{00000000-0005-0000-0000-00004D090000}"/>
    <cellStyle name="Moneda 6 2 5 5" xfId="2027" xr:uid="{00000000-0005-0000-0000-00004E090000}"/>
    <cellStyle name="Moneda 6 2 5 5 2" xfId="2028" xr:uid="{00000000-0005-0000-0000-00004F090000}"/>
    <cellStyle name="Moneda 6 2 5 6" xfId="2029" xr:uid="{00000000-0005-0000-0000-000050090000}"/>
    <cellStyle name="Moneda 6 2 6" xfId="2030" xr:uid="{00000000-0005-0000-0000-000051090000}"/>
    <cellStyle name="Moneda 6 2 6 2" xfId="2031" xr:uid="{00000000-0005-0000-0000-000052090000}"/>
    <cellStyle name="Moneda 6 2 6 2 2" xfId="2032" xr:uid="{00000000-0005-0000-0000-000053090000}"/>
    <cellStyle name="Moneda 6 2 6 3" xfId="2033" xr:uid="{00000000-0005-0000-0000-000054090000}"/>
    <cellStyle name="Moneda 6 2 6 3 2" xfId="2034" xr:uid="{00000000-0005-0000-0000-000055090000}"/>
    <cellStyle name="Moneda 6 2 6 4" xfId="2035" xr:uid="{00000000-0005-0000-0000-000056090000}"/>
    <cellStyle name="Moneda 6 2 6 4 2" xfId="2036" xr:uid="{00000000-0005-0000-0000-000057090000}"/>
    <cellStyle name="Moneda 6 2 6 5" xfId="2037" xr:uid="{00000000-0005-0000-0000-000058090000}"/>
    <cellStyle name="Moneda 6 2 7" xfId="2038" xr:uid="{00000000-0005-0000-0000-000059090000}"/>
    <cellStyle name="Moneda 6 2 7 2" xfId="2039" xr:uid="{00000000-0005-0000-0000-00005A090000}"/>
    <cellStyle name="Moneda 6 2 8" xfId="2040" xr:uid="{00000000-0005-0000-0000-00005B090000}"/>
    <cellStyle name="Moneda 6 2 8 2" xfId="2041" xr:uid="{00000000-0005-0000-0000-00005C090000}"/>
    <cellStyle name="Moneda 6 2 9" xfId="2042" xr:uid="{00000000-0005-0000-0000-00005D090000}"/>
    <cellStyle name="Moneda 6 2 9 2" xfId="2043" xr:uid="{00000000-0005-0000-0000-00005E090000}"/>
    <cellStyle name="Moneda 6 3" xfId="2044" xr:uid="{00000000-0005-0000-0000-00005F090000}"/>
    <cellStyle name="Moneda 6 3 2" xfId="2045" xr:uid="{00000000-0005-0000-0000-000060090000}"/>
    <cellStyle name="Moneda 6 3 2 2" xfId="2046" xr:uid="{00000000-0005-0000-0000-000061090000}"/>
    <cellStyle name="Moneda 6 3 2 2 2" xfId="2047" xr:uid="{00000000-0005-0000-0000-000062090000}"/>
    <cellStyle name="Moneda 6 3 2 2 2 2" xfId="2048" xr:uid="{00000000-0005-0000-0000-000063090000}"/>
    <cellStyle name="Moneda 6 3 2 2 3" xfId="2049" xr:uid="{00000000-0005-0000-0000-000064090000}"/>
    <cellStyle name="Moneda 6 3 2 2 3 2" xfId="2050" xr:uid="{00000000-0005-0000-0000-000065090000}"/>
    <cellStyle name="Moneda 6 3 2 2 4" xfId="2051" xr:uid="{00000000-0005-0000-0000-000066090000}"/>
    <cellStyle name="Moneda 6 3 2 2 4 2" xfId="2052" xr:uid="{00000000-0005-0000-0000-000067090000}"/>
    <cellStyle name="Moneda 6 3 2 2 5" xfId="2053" xr:uid="{00000000-0005-0000-0000-000068090000}"/>
    <cellStyle name="Moneda 6 3 2 3" xfId="2054" xr:uid="{00000000-0005-0000-0000-000069090000}"/>
    <cellStyle name="Moneda 6 3 2 3 2" xfId="2055" xr:uid="{00000000-0005-0000-0000-00006A090000}"/>
    <cellStyle name="Moneda 6 3 2 4" xfId="2056" xr:uid="{00000000-0005-0000-0000-00006B090000}"/>
    <cellStyle name="Moneda 6 3 2 4 2" xfId="2057" xr:uid="{00000000-0005-0000-0000-00006C090000}"/>
    <cellStyle name="Moneda 6 3 2 5" xfId="2058" xr:uid="{00000000-0005-0000-0000-00006D090000}"/>
    <cellStyle name="Moneda 6 3 2 5 2" xfId="2059" xr:uid="{00000000-0005-0000-0000-00006E090000}"/>
    <cellStyle name="Moneda 6 3 2 6" xfId="2060" xr:uid="{00000000-0005-0000-0000-00006F090000}"/>
    <cellStyle name="Moneda 6 3 3" xfId="2061" xr:uid="{00000000-0005-0000-0000-000070090000}"/>
    <cellStyle name="Moneda 6 3 3 2" xfId="2062" xr:uid="{00000000-0005-0000-0000-000071090000}"/>
    <cellStyle name="Moneda 6 3 3 2 2" xfId="2063" xr:uid="{00000000-0005-0000-0000-000072090000}"/>
    <cellStyle name="Moneda 6 3 3 3" xfId="2064" xr:uid="{00000000-0005-0000-0000-000073090000}"/>
    <cellStyle name="Moneda 6 3 3 3 2" xfId="2065" xr:uid="{00000000-0005-0000-0000-000074090000}"/>
    <cellStyle name="Moneda 6 3 3 4" xfId="2066" xr:uid="{00000000-0005-0000-0000-000075090000}"/>
    <cellStyle name="Moneda 6 3 3 4 2" xfId="2067" xr:uid="{00000000-0005-0000-0000-000076090000}"/>
    <cellStyle name="Moneda 6 3 3 5" xfId="2068" xr:uid="{00000000-0005-0000-0000-000077090000}"/>
    <cellStyle name="Moneda 6 3 4" xfId="2069" xr:uid="{00000000-0005-0000-0000-000078090000}"/>
    <cellStyle name="Moneda 6 3 4 2" xfId="2070" xr:uid="{00000000-0005-0000-0000-000079090000}"/>
    <cellStyle name="Moneda 6 3 5" xfId="2071" xr:uid="{00000000-0005-0000-0000-00007A090000}"/>
    <cellStyle name="Moneda 6 3 5 2" xfId="2072" xr:uid="{00000000-0005-0000-0000-00007B090000}"/>
    <cellStyle name="Moneda 6 3 6" xfId="2073" xr:uid="{00000000-0005-0000-0000-00007C090000}"/>
    <cellStyle name="Moneda 6 3 6 2" xfId="2074" xr:uid="{00000000-0005-0000-0000-00007D090000}"/>
    <cellStyle name="Moneda 6 3 7" xfId="2075" xr:uid="{00000000-0005-0000-0000-00007E090000}"/>
    <cellStyle name="Moneda 6 4" xfId="2076" xr:uid="{00000000-0005-0000-0000-00007F090000}"/>
    <cellStyle name="Moneda 6 4 2" xfId="2077" xr:uid="{00000000-0005-0000-0000-000080090000}"/>
    <cellStyle name="Moneda 6 4 2 2" xfId="2078" xr:uid="{00000000-0005-0000-0000-000081090000}"/>
    <cellStyle name="Moneda 6 4 2 2 2" xfId="2079" xr:uid="{00000000-0005-0000-0000-000082090000}"/>
    <cellStyle name="Moneda 6 4 2 2 2 2" xfId="2080" xr:uid="{00000000-0005-0000-0000-000083090000}"/>
    <cellStyle name="Moneda 6 4 2 2 3" xfId="2081" xr:uid="{00000000-0005-0000-0000-000084090000}"/>
    <cellStyle name="Moneda 6 4 2 2 3 2" xfId="2082" xr:uid="{00000000-0005-0000-0000-000085090000}"/>
    <cellStyle name="Moneda 6 4 2 2 4" xfId="2083" xr:uid="{00000000-0005-0000-0000-000086090000}"/>
    <cellStyle name="Moneda 6 4 2 2 4 2" xfId="2084" xr:uid="{00000000-0005-0000-0000-000087090000}"/>
    <cellStyle name="Moneda 6 4 2 2 5" xfId="2085" xr:uid="{00000000-0005-0000-0000-000088090000}"/>
    <cellStyle name="Moneda 6 4 2 3" xfId="2086" xr:uid="{00000000-0005-0000-0000-000089090000}"/>
    <cellStyle name="Moneda 6 4 2 3 2" xfId="2087" xr:uid="{00000000-0005-0000-0000-00008A090000}"/>
    <cellStyle name="Moneda 6 4 2 4" xfId="2088" xr:uid="{00000000-0005-0000-0000-00008B090000}"/>
    <cellStyle name="Moneda 6 4 2 4 2" xfId="2089" xr:uid="{00000000-0005-0000-0000-00008C090000}"/>
    <cellStyle name="Moneda 6 4 2 5" xfId="2090" xr:uid="{00000000-0005-0000-0000-00008D090000}"/>
    <cellStyle name="Moneda 6 4 2 5 2" xfId="2091" xr:uid="{00000000-0005-0000-0000-00008E090000}"/>
    <cellStyle name="Moneda 6 4 2 6" xfId="2092" xr:uid="{00000000-0005-0000-0000-00008F090000}"/>
    <cellStyle name="Moneda 6 4 3" xfId="2093" xr:uid="{00000000-0005-0000-0000-000090090000}"/>
    <cellStyle name="Moneda 6 4 3 2" xfId="2094" xr:uid="{00000000-0005-0000-0000-000091090000}"/>
    <cellStyle name="Moneda 6 4 3 2 2" xfId="2095" xr:uid="{00000000-0005-0000-0000-000092090000}"/>
    <cellStyle name="Moneda 6 4 3 3" xfId="2096" xr:uid="{00000000-0005-0000-0000-000093090000}"/>
    <cellStyle name="Moneda 6 4 3 3 2" xfId="2097" xr:uid="{00000000-0005-0000-0000-000094090000}"/>
    <cellStyle name="Moneda 6 4 3 4" xfId="2098" xr:uid="{00000000-0005-0000-0000-000095090000}"/>
    <cellStyle name="Moneda 6 4 3 4 2" xfId="2099" xr:uid="{00000000-0005-0000-0000-000096090000}"/>
    <cellStyle name="Moneda 6 4 3 5" xfId="2100" xr:uid="{00000000-0005-0000-0000-000097090000}"/>
    <cellStyle name="Moneda 6 4 4" xfId="2101" xr:uid="{00000000-0005-0000-0000-000098090000}"/>
    <cellStyle name="Moneda 6 4 4 2" xfId="2102" xr:uid="{00000000-0005-0000-0000-000099090000}"/>
    <cellStyle name="Moneda 6 4 5" xfId="2103" xr:uid="{00000000-0005-0000-0000-00009A090000}"/>
    <cellStyle name="Moneda 6 4 5 2" xfId="2104" xr:uid="{00000000-0005-0000-0000-00009B090000}"/>
    <cellStyle name="Moneda 6 4 6" xfId="2105" xr:uid="{00000000-0005-0000-0000-00009C090000}"/>
    <cellStyle name="Moneda 6 4 6 2" xfId="2106" xr:uid="{00000000-0005-0000-0000-00009D090000}"/>
    <cellStyle name="Moneda 6 4 7" xfId="2107" xr:uid="{00000000-0005-0000-0000-00009E090000}"/>
    <cellStyle name="Moneda 6 5" xfId="2108" xr:uid="{00000000-0005-0000-0000-00009F090000}"/>
    <cellStyle name="Moneda 6 5 2" xfId="2109" xr:uid="{00000000-0005-0000-0000-0000A0090000}"/>
    <cellStyle name="Moneda 6 5 2 2" xfId="2110" xr:uid="{00000000-0005-0000-0000-0000A1090000}"/>
    <cellStyle name="Moneda 6 5 2 2 2" xfId="2111" xr:uid="{00000000-0005-0000-0000-0000A2090000}"/>
    <cellStyle name="Moneda 6 5 2 2 2 2" xfId="2112" xr:uid="{00000000-0005-0000-0000-0000A3090000}"/>
    <cellStyle name="Moneda 6 5 2 2 3" xfId="2113" xr:uid="{00000000-0005-0000-0000-0000A4090000}"/>
    <cellStyle name="Moneda 6 5 2 2 3 2" xfId="2114" xr:uid="{00000000-0005-0000-0000-0000A5090000}"/>
    <cellStyle name="Moneda 6 5 2 2 4" xfId="2115" xr:uid="{00000000-0005-0000-0000-0000A6090000}"/>
    <cellStyle name="Moneda 6 5 2 2 4 2" xfId="2116" xr:uid="{00000000-0005-0000-0000-0000A7090000}"/>
    <cellStyle name="Moneda 6 5 2 2 5" xfId="2117" xr:uid="{00000000-0005-0000-0000-0000A8090000}"/>
    <cellStyle name="Moneda 6 5 2 3" xfId="2118" xr:uid="{00000000-0005-0000-0000-0000A9090000}"/>
    <cellStyle name="Moneda 6 5 2 3 2" xfId="2119" xr:uid="{00000000-0005-0000-0000-0000AA090000}"/>
    <cellStyle name="Moneda 6 5 2 4" xfId="2120" xr:uid="{00000000-0005-0000-0000-0000AB090000}"/>
    <cellStyle name="Moneda 6 5 2 4 2" xfId="2121" xr:uid="{00000000-0005-0000-0000-0000AC090000}"/>
    <cellStyle name="Moneda 6 5 2 5" xfId="2122" xr:uid="{00000000-0005-0000-0000-0000AD090000}"/>
    <cellStyle name="Moneda 6 5 2 5 2" xfId="2123" xr:uid="{00000000-0005-0000-0000-0000AE090000}"/>
    <cellStyle name="Moneda 6 5 2 6" xfId="2124" xr:uid="{00000000-0005-0000-0000-0000AF090000}"/>
    <cellStyle name="Moneda 6 5 3" xfId="2125" xr:uid="{00000000-0005-0000-0000-0000B0090000}"/>
    <cellStyle name="Moneda 6 5 3 2" xfId="2126" xr:uid="{00000000-0005-0000-0000-0000B1090000}"/>
    <cellStyle name="Moneda 6 5 3 2 2" xfId="2127" xr:uid="{00000000-0005-0000-0000-0000B2090000}"/>
    <cellStyle name="Moneda 6 5 3 3" xfId="2128" xr:uid="{00000000-0005-0000-0000-0000B3090000}"/>
    <cellStyle name="Moneda 6 5 3 3 2" xfId="2129" xr:uid="{00000000-0005-0000-0000-0000B4090000}"/>
    <cellStyle name="Moneda 6 5 3 4" xfId="2130" xr:uid="{00000000-0005-0000-0000-0000B5090000}"/>
    <cellStyle name="Moneda 6 5 3 4 2" xfId="2131" xr:uid="{00000000-0005-0000-0000-0000B6090000}"/>
    <cellStyle name="Moneda 6 5 3 5" xfId="2132" xr:uid="{00000000-0005-0000-0000-0000B7090000}"/>
    <cellStyle name="Moneda 6 5 4" xfId="2133" xr:uid="{00000000-0005-0000-0000-0000B8090000}"/>
    <cellStyle name="Moneda 6 5 4 2" xfId="2134" xr:uid="{00000000-0005-0000-0000-0000B9090000}"/>
    <cellStyle name="Moneda 6 5 5" xfId="2135" xr:uid="{00000000-0005-0000-0000-0000BA090000}"/>
    <cellStyle name="Moneda 6 5 5 2" xfId="2136" xr:uid="{00000000-0005-0000-0000-0000BB090000}"/>
    <cellStyle name="Moneda 6 5 6" xfId="2137" xr:uid="{00000000-0005-0000-0000-0000BC090000}"/>
    <cellStyle name="Moneda 6 5 6 2" xfId="2138" xr:uid="{00000000-0005-0000-0000-0000BD090000}"/>
    <cellStyle name="Moneda 6 5 7" xfId="2139" xr:uid="{00000000-0005-0000-0000-0000BE090000}"/>
    <cellStyle name="Moneda 6 6" xfId="2140" xr:uid="{00000000-0005-0000-0000-0000BF090000}"/>
    <cellStyle name="Moneda 6 6 2" xfId="2141" xr:uid="{00000000-0005-0000-0000-0000C0090000}"/>
    <cellStyle name="Moneda 6 6 2 2" xfId="2142" xr:uid="{00000000-0005-0000-0000-0000C1090000}"/>
    <cellStyle name="Moneda 6 6 2 2 2" xfId="2143" xr:uid="{00000000-0005-0000-0000-0000C2090000}"/>
    <cellStyle name="Moneda 6 6 2 3" xfId="2144" xr:uid="{00000000-0005-0000-0000-0000C3090000}"/>
    <cellStyle name="Moneda 6 6 2 3 2" xfId="2145" xr:uid="{00000000-0005-0000-0000-0000C4090000}"/>
    <cellStyle name="Moneda 6 6 2 4" xfId="2146" xr:uid="{00000000-0005-0000-0000-0000C5090000}"/>
    <cellStyle name="Moneda 6 6 2 4 2" xfId="2147" xr:uid="{00000000-0005-0000-0000-0000C6090000}"/>
    <cellStyle name="Moneda 6 6 2 5" xfId="2148" xr:uid="{00000000-0005-0000-0000-0000C7090000}"/>
    <cellStyle name="Moneda 6 6 3" xfId="2149" xr:uid="{00000000-0005-0000-0000-0000C8090000}"/>
    <cellStyle name="Moneda 6 6 3 2" xfId="2150" xr:uid="{00000000-0005-0000-0000-0000C9090000}"/>
    <cellStyle name="Moneda 6 6 4" xfId="2151" xr:uid="{00000000-0005-0000-0000-0000CA090000}"/>
    <cellStyle name="Moneda 6 6 4 2" xfId="2152" xr:uid="{00000000-0005-0000-0000-0000CB090000}"/>
    <cellStyle name="Moneda 6 6 5" xfId="2153" xr:uid="{00000000-0005-0000-0000-0000CC090000}"/>
    <cellStyle name="Moneda 6 6 5 2" xfId="2154" xr:uid="{00000000-0005-0000-0000-0000CD090000}"/>
    <cellStyle name="Moneda 6 6 6" xfId="2155" xr:uid="{00000000-0005-0000-0000-0000CE090000}"/>
    <cellStyle name="Moneda 6 7" xfId="2156" xr:uid="{00000000-0005-0000-0000-0000CF090000}"/>
    <cellStyle name="Moneda 6 7 2" xfId="2157" xr:uid="{00000000-0005-0000-0000-0000D0090000}"/>
    <cellStyle name="Moneda 6 7 2 2" xfId="2158" xr:uid="{00000000-0005-0000-0000-0000D1090000}"/>
    <cellStyle name="Moneda 6 7 3" xfId="2159" xr:uid="{00000000-0005-0000-0000-0000D2090000}"/>
    <cellStyle name="Moneda 6 7 3 2" xfId="2160" xr:uid="{00000000-0005-0000-0000-0000D3090000}"/>
    <cellStyle name="Moneda 6 7 4" xfId="2161" xr:uid="{00000000-0005-0000-0000-0000D4090000}"/>
    <cellStyle name="Moneda 6 7 4 2" xfId="2162" xr:uid="{00000000-0005-0000-0000-0000D5090000}"/>
    <cellStyle name="Moneda 6 7 5" xfId="2163" xr:uid="{00000000-0005-0000-0000-0000D6090000}"/>
    <cellStyle name="Moneda 6 8" xfId="2164" xr:uid="{00000000-0005-0000-0000-0000D7090000}"/>
    <cellStyle name="Moneda 6 8 2" xfId="2165" xr:uid="{00000000-0005-0000-0000-0000D8090000}"/>
    <cellStyle name="Moneda 6 9" xfId="2166" xr:uid="{00000000-0005-0000-0000-0000D9090000}"/>
    <cellStyle name="Moneda 6 9 2" xfId="2167" xr:uid="{00000000-0005-0000-0000-0000DA090000}"/>
    <cellStyle name="Moneda 60" xfId="3234" xr:uid="{00000000-0005-0000-0000-0000DB090000}"/>
    <cellStyle name="Moneda 61" xfId="3233" xr:uid="{00000000-0005-0000-0000-0000DC090000}"/>
    <cellStyle name="Moneda 62" xfId="3129" xr:uid="{00000000-0005-0000-0000-0000DD090000}"/>
    <cellStyle name="Moneda 63" xfId="3131" xr:uid="{00000000-0005-0000-0000-0000DE090000}"/>
    <cellStyle name="Moneda 7" xfId="2168" xr:uid="{00000000-0005-0000-0000-0000DF090000}"/>
    <cellStyle name="Moneda 7 10" xfId="2169" xr:uid="{00000000-0005-0000-0000-0000E0090000}"/>
    <cellStyle name="Moneda 7 10 2" xfId="2170" xr:uid="{00000000-0005-0000-0000-0000E1090000}"/>
    <cellStyle name="Moneda 7 11" xfId="2171" xr:uid="{00000000-0005-0000-0000-0000E2090000}"/>
    <cellStyle name="Moneda 7 12" xfId="2172" xr:uid="{00000000-0005-0000-0000-0000E3090000}"/>
    <cellStyle name="Moneda 7 2" xfId="2173" xr:uid="{00000000-0005-0000-0000-0000E4090000}"/>
    <cellStyle name="Moneda 7 2 10" xfId="2174" xr:uid="{00000000-0005-0000-0000-0000E5090000}"/>
    <cellStyle name="Moneda 7 2 11" xfId="2175" xr:uid="{00000000-0005-0000-0000-0000E6090000}"/>
    <cellStyle name="Moneda 7 2 2" xfId="2176" xr:uid="{00000000-0005-0000-0000-0000E7090000}"/>
    <cellStyle name="Moneda 7 2 2 2" xfId="2177" xr:uid="{00000000-0005-0000-0000-0000E8090000}"/>
    <cellStyle name="Moneda 7 2 2 2 2" xfId="2178" xr:uid="{00000000-0005-0000-0000-0000E9090000}"/>
    <cellStyle name="Moneda 7 2 2 2 2 2" xfId="2179" xr:uid="{00000000-0005-0000-0000-0000EA090000}"/>
    <cellStyle name="Moneda 7 2 2 2 2 2 2" xfId="2180" xr:uid="{00000000-0005-0000-0000-0000EB090000}"/>
    <cellStyle name="Moneda 7 2 2 2 2 3" xfId="2181" xr:uid="{00000000-0005-0000-0000-0000EC090000}"/>
    <cellStyle name="Moneda 7 2 2 2 2 3 2" xfId="2182" xr:uid="{00000000-0005-0000-0000-0000ED090000}"/>
    <cellStyle name="Moneda 7 2 2 2 2 4" xfId="2183" xr:uid="{00000000-0005-0000-0000-0000EE090000}"/>
    <cellStyle name="Moneda 7 2 2 2 2 4 2" xfId="2184" xr:uid="{00000000-0005-0000-0000-0000EF090000}"/>
    <cellStyle name="Moneda 7 2 2 2 2 5" xfId="2185" xr:uid="{00000000-0005-0000-0000-0000F0090000}"/>
    <cellStyle name="Moneda 7 2 2 2 3" xfId="2186" xr:uid="{00000000-0005-0000-0000-0000F1090000}"/>
    <cellStyle name="Moneda 7 2 2 2 3 2" xfId="2187" xr:uid="{00000000-0005-0000-0000-0000F2090000}"/>
    <cellStyle name="Moneda 7 2 2 2 4" xfId="2188" xr:uid="{00000000-0005-0000-0000-0000F3090000}"/>
    <cellStyle name="Moneda 7 2 2 2 4 2" xfId="2189" xr:uid="{00000000-0005-0000-0000-0000F4090000}"/>
    <cellStyle name="Moneda 7 2 2 2 5" xfId="2190" xr:uid="{00000000-0005-0000-0000-0000F5090000}"/>
    <cellStyle name="Moneda 7 2 2 2 5 2" xfId="2191" xr:uid="{00000000-0005-0000-0000-0000F6090000}"/>
    <cellStyle name="Moneda 7 2 2 2 6" xfId="2192" xr:uid="{00000000-0005-0000-0000-0000F7090000}"/>
    <cellStyle name="Moneda 7 2 2 3" xfId="2193" xr:uid="{00000000-0005-0000-0000-0000F8090000}"/>
    <cellStyle name="Moneda 7 2 2 3 2" xfId="2194" xr:uid="{00000000-0005-0000-0000-0000F9090000}"/>
    <cellStyle name="Moneda 7 2 2 3 2 2" xfId="2195" xr:uid="{00000000-0005-0000-0000-0000FA090000}"/>
    <cellStyle name="Moneda 7 2 2 3 3" xfId="2196" xr:uid="{00000000-0005-0000-0000-0000FB090000}"/>
    <cellStyle name="Moneda 7 2 2 3 3 2" xfId="2197" xr:uid="{00000000-0005-0000-0000-0000FC090000}"/>
    <cellStyle name="Moneda 7 2 2 3 4" xfId="2198" xr:uid="{00000000-0005-0000-0000-0000FD090000}"/>
    <cellStyle name="Moneda 7 2 2 3 4 2" xfId="2199" xr:uid="{00000000-0005-0000-0000-0000FE090000}"/>
    <cellStyle name="Moneda 7 2 2 3 5" xfId="2200" xr:uid="{00000000-0005-0000-0000-0000FF090000}"/>
    <cellStyle name="Moneda 7 2 2 4" xfId="2201" xr:uid="{00000000-0005-0000-0000-0000000A0000}"/>
    <cellStyle name="Moneda 7 2 2 4 2" xfId="2202" xr:uid="{00000000-0005-0000-0000-0000010A0000}"/>
    <cellStyle name="Moneda 7 2 2 5" xfId="2203" xr:uid="{00000000-0005-0000-0000-0000020A0000}"/>
    <cellStyle name="Moneda 7 2 2 5 2" xfId="2204" xr:uid="{00000000-0005-0000-0000-0000030A0000}"/>
    <cellStyle name="Moneda 7 2 2 6" xfId="2205" xr:uid="{00000000-0005-0000-0000-0000040A0000}"/>
    <cellStyle name="Moneda 7 2 2 6 2" xfId="2206" xr:uid="{00000000-0005-0000-0000-0000050A0000}"/>
    <cellStyle name="Moneda 7 2 2 7" xfId="2207" xr:uid="{00000000-0005-0000-0000-0000060A0000}"/>
    <cellStyle name="Moneda 7 2 3" xfId="2208" xr:uid="{00000000-0005-0000-0000-0000070A0000}"/>
    <cellStyle name="Moneda 7 2 3 2" xfId="2209" xr:uid="{00000000-0005-0000-0000-0000080A0000}"/>
    <cellStyle name="Moneda 7 2 3 2 2" xfId="2210" xr:uid="{00000000-0005-0000-0000-0000090A0000}"/>
    <cellStyle name="Moneda 7 2 3 2 2 2" xfId="2211" xr:uid="{00000000-0005-0000-0000-00000A0A0000}"/>
    <cellStyle name="Moneda 7 2 3 2 2 2 2" xfId="2212" xr:uid="{00000000-0005-0000-0000-00000B0A0000}"/>
    <cellStyle name="Moneda 7 2 3 2 2 3" xfId="2213" xr:uid="{00000000-0005-0000-0000-00000C0A0000}"/>
    <cellStyle name="Moneda 7 2 3 2 2 3 2" xfId="2214" xr:uid="{00000000-0005-0000-0000-00000D0A0000}"/>
    <cellStyle name="Moneda 7 2 3 2 2 4" xfId="2215" xr:uid="{00000000-0005-0000-0000-00000E0A0000}"/>
    <cellStyle name="Moneda 7 2 3 2 2 4 2" xfId="2216" xr:uid="{00000000-0005-0000-0000-00000F0A0000}"/>
    <cellStyle name="Moneda 7 2 3 2 2 5" xfId="2217" xr:uid="{00000000-0005-0000-0000-0000100A0000}"/>
    <cellStyle name="Moneda 7 2 3 2 3" xfId="2218" xr:uid="{00000000-0005-0000-0000-0000110A0000}"/>
    <cellStyle name="Moneda 7 2 3 2 3 2" xfId="2219" xr:uid="{00000000-0005-0000-0000-0000120A0000}"/>
    <cellStyle name="Moneda 7 2 3 2 4" xfId="2220" xr:uid="{00000000-0005-0000-0000-0000130A0000}"/>
    <cellStyle name="Moneda 7 2 3 2 4 2" xfId="2221" xr:uid="{00000000-0005-0000-0000-0000140A0000}"/>
    <cellStyle name="Moneda 7 2 3 2 5" xfId="2222" xr:uid="{00000000-0005-0000-0000-0000150A0000}"/>
    <cellStyle name="Moneda 7 2 3 2 5 2" xfId="2223" xr:uid="{00000000-0005-0000-0000-0000160A0000}"/>
    <cellStyle name="Moneda 7 2 3 2 6" xfId="2224" xr:uid="{00000000-0005-0000-0000-0000170A0000}"/>
    <cellStyle name="Moneda 7 2 3 3" xfId="2225" xr:uid="{00000000-0005-0000-0000-0000180A0000}"/>
    <cellStyle name="Moneda 7 2 3 3 2" xfId="2226" xr:uid="{00000000-0005-0000-0000-0000190A0000}"/>
    <cellStyle name="Moneda 7 2 3 3 2 2" xfId="2227" xr:uid="{00000000-0005-0000-0000-00001A0A0000}"/>
    <cellStyle name="Moneda 7 2 3 3 3" xfId="2228" xr:uid="{00000000-0005-0000-0000-00001B0A0000}"/>
    <cellStyle name="Moneda 7 2 3 3 3 2" xfId="2229" xr:uid="{00000000-0005-0000-0000-00001C0A0000}"/>
    <cellStyle name="Moneda 7 2 3 3 4" xfId="2230" xr:uid="{00000000-0005-0000-0000-00001D0A0000}"/>
    <cellStyle name="Moneda 7 2 3 3 4 2" xfId="2231" xr:uid="{00000000-0005-0000-0000-00001E0A0000}"/>
    <cellStyle name="Moneda 7 2 3 3 5" xfId="2232" xr:uid="{00000000-0005-0000-0000-00001F0A0000}"/>
    <cellStyle name="Moneda 7 2 3 4" xfId="2233" xr:uid="{00000000-0005-0000-0000-0000200A0000}"/>
    <cellStyle name="Moneda 7 2 3 4 2" xfId="2234" xr:uid="{00000000-0005-0000-0000-0000210A0000}"/>
    <cellStyle name="Moneda 7 2 3 5" xfId="2235" xr:uid="{00000000-0005-0000-0000-0000220A0000}"/>
    <cellStyle name="Moneda 7 2 3 5 2" xfId="2236" xr:uid="{00000000-0005-0000-0000-0000230A0000}"/>
    <cellStyle name="Moneda 7 2 3 6" xfId="2237" xr:uid="{00000000-0005-0000-0000-0000240A0000}"/>
    <cellStyle name="Moneda 7 2 3 6 2" xfId="2238" xr:uid="{00000000-0005-0000-0000-0000250A0000}"/>
    <cellStyle name="Moneda 7 2 3 7" xfId="2239" xr:uid="{00000000-0005-0000-0000-0000260A0000}"/>
    <cellStyle name="Moneda 7 2 4" xfId="2240" xr:uid="{00000000-0005-0000-0000-0000270A0000}"/>
    <cellStyle name="Moneda 7 2 4 2" xfId="2241" xr:uid="{00000000-0005-0000-0000-0000280A0000}"/>
    <cellStyle name="Moneda 7 2 4 2 2" xfId="2242" xr:uid="{00000000-0005-0000-0000-0000290A0000}"/>
    <cellStyle name="Moneda 7 2 4 2 2 2" xfId="2243" xr:uid="{00000000-0005-0000-0000-00002A0A0000}"/>
    <cellStyle name="Moneda 7 2 4 2 2 2 2" xfId="2244" xr:uid="{00000000-0005-0000-0000-00002B0A0000}"/>
    <cellStyle name="Moneda 7 2 4 2 2 3" xfId="2245" xr:uid="{00000000-0005-0000-0000-00002C0A0000}"/>
    <cellStyle name="Moneda 7 2 4 2 2 3 2" xfId="2246" xr:uid="{00000000-0005-0000-0000-00002D0A0000}"/>
    <cellStyle name="Moneda 7 2 4 2 2 4" xfId="2247" xr:uid="{00000000-0005-0000-0000-00002E0A0000}"/>
    <cellStyle name="Moneda 7 2 4 2 2 4 2" xfId="2248" xr:uid="{00000000-0005-0000-0000-00002F0A0000}"/>
    <cellStyle name="Moneda 7 2 4 2 2 5" xfId="2249" xr:uid="{00000000-0005-0000-0000-0000300A0000}"/>
    <cellStyle name="Moneda 7 2 4 2 3" xfId="2250" xr:uid="{00000000-0005-0000-0000-0000310A0000}"/>
    <cellStyle name="Moneda 7 2 4 2 3 2" xfId="2251" xr:uid="{00000000-0005-0000-0000-0000320A0000}"/>
    <cellStyle name="Moneda 7 2 4 2 4" xfId="2252" xr:uid="{00000000-0005-0000-0000-0000330A0000}"/>
    <cellStyle name="Moneda 7 2 4 2 4 2" xfId="2253" xr:uid="{00000000-0005-0000-0000-0000340A0000}"/>
    <cellStyle name="Moneda 7 2 4 2 5" xfId="2254" xr:uid="{00000000-0005-0000-0000-0000350A0000}"/>
    <cellStyle name="Moneda 7 2 4 2 5 2" xfId="2255" xr:uid="{00000000-0005-0000-0000-0000360A0000}"/>
    <cellStyle name="Moneda 7 2 4 2 6" xfId="2256" xr:uid="{00000000-0005-0000-0000-0000370A0000}"/>
    <cellStyle name="Moneda 7 2 4 3" xfId="2257" xr:uid="{00000000-0005-0000-0000-0000380A0000}"/>
    <cellStyle name="Moneda 7 2 4 3 2" xfId="2258" xr:uid="{00000000-0005-0000-0000-0000390A0000}"/>
    <cellStyle name="Moneda 7 2 4 3 2 2" xfId="2259" xr:uid="{00000000-0005-0000-0000-00003A0A0000}"/>
    <cellStyle name="Moneda 7 2 4 3 3" xfId="2260" xr:uid="{00000000-0005-0000-0000-00003B0A0000}"/>
    <cellStyle name="Moneda 7 2 4 3 3 2" xfId="2261" xr:uid="{00000000-0005-0000-0000-00003C0A0000}"/>
    <cellStyle name="Moneda 7 2 4 3 4" xfId="2262" xr:uid="{00000000-0005-0000-0000-00003D0A0000}"/>
    <cellStyle name="Moneda 7 2 4 3 4 2" xfId="2263" xr:uid="{00000000-0005-0000-0000-00003E0A0000}"/>
    <cellStyle name="Moneda 7 2 4 3 5" xfId="2264" xr:uid="{00000000-0005-0000-0000-00003F0A0000}"/>
    <cellStyle name="Moneda 7 2 4 4" xfId="2265" xr:uid="{00000000-0005-0000-0000-0000400A0000}"/>
    <cellStyle name="Moneda 7 2 4 4 2" xfId="2266" xr:uid="{00000000-0005-0000-0000-0000410A0000}"/>
    <cellStyle name="Moneda 7 2 4 5" xfId="2267" xr:uid="{00000000-0005-0000-0000-0000420A0000}"/>
    <cellStyle name="Moneda 7 2 4 5 2" xfId="2268" xr:uid="{00000000-0005-0000-0000-0000430A0000}"/>
    <cellStyle name="Moneda 7 2 4 6" xfId="2269" xr:uid="{00000000-0005-0000-0000-0000440A0000}"/>
    <cellStyle name="Moneda 7 2 4 6 2" xfId="2270" xr:uid="{00000000-0005-0000-0000-0000450A0000}"/>
    <cellStyle name="Moneda 7 2 4 7" xfId="2271" xr:uid="{00000000-0005-0000-0000-0000460A0000}"/>
    <cellStyle name="Moneda 7 2 5" xfId="2272" xr:uid="{00000000-0005-0000-0000-0000470A0000}"/>
    <cellStyle name="Moneda 7 2 5 2" xfId="2273" xr:uid="{00000000-0005-0000-0000-0000480A0000}"/>
    <cellStyle name="Moneda 7 2 5 2 2" xfId="2274" xr:uid="{00000000-0005-0000-0000-0000490A0000}"/>
    <cellStyle name="Moneda 7 2 5 2 2 2" xfId="2275" xr:uid="{00000000-0005-0000-0000-00004A0A0000}"/>
    <cellStyle name="Moneda 7 2 5 2 3" xfId="2276" xr:uid="{00000000-0005-0000-0000-00004B0A0000}"/>
    <cellStyle name="Moneda 7 2 5 2 3 2" xfId="2277" xr:uid="{00000000-0005-0000-0000-00004C0A0000}"/>
    <cellStyle name="Moneda 7 2 5 2 4" xfId="2278" xr:uid="{00000000-0005-0000-0000-00004D0A0000}"/>
    <cellStyle name="Moneda 7 2 5 2 4 2" xfId="2279" xr:uid="{00000000-0005-0000-0000-00004E0A0000}"/>
    <cellStyle name="Moneda 7 2 5 2 5" xfId="2280" xr:uid="{00000000-0005-0000-0000-00004F0A0000}"/>
    <cellStyle name="Moneda 7 2 5 3" xfId="2281" xr:uid="{00000000-0005-0000-0000-0000500A0000}"/>
    <cellStyle name="Moneda 7 2 5 3 2" xfId="2282" xr:uid="{00000000-0005-0000-0000-0000510A0000}"/>
    <cellStyle name="Moneda 7 2 5 4" xfId="2283" xr:uid="{00000000-0005-0000-0000-0000520A0000}"/>
    <cellStyle name="Moneda 7 2 5 4 2" xfId="2284" xr:uid="{00000000-0005-0000-0000-0000530A0000}"/>
    <cellStyle name="Moneda 7 2 5 5" xfId="2285" xr:uid="{00000000-0005-0000-0000-0000540A0000}"/>
    <cellStyle name="Moneda 7 2 5 5 2" xfId="2286" xr:uid="{00000000-0005-0000-0000-0000550A0000}"/>
    <cellStyle name="Moneda 7 2 5 6" xfId="2287" xr:uid="{00000000-0005-0000-0000-0000560A0000}"/>
    <cellStyle name="Moneda 7 2 6" xfId="2288" xr:uid="{00000000-0005-0000-0000-0000570A0000}"/>
    <cellStyle name="Moneda 7 2 6 2" xfId="2289" xr:uid="{00000000-0005-0000-0000-0000580A0000}"/>
    <cellStyle name="Moneda 7 2 6 2 2" xfId="2290" xr:uid="{00000000-0005-0000-0000-0000590A0000}"/>
    <cellStyle name="Moneda 7 2 6 3" xfId="2291" xr:uid="{00000000-0005-0000-0000-00005A0A0000}"/>
    <cellStyle name="Moneda 7 2 6 3 2" xfId="2292" xr:uid="{00000000-0005-0000-0000-00005B0A0000}"/>
    <cellStyle name="Moneda 7 2 6 4" xfId="2293" xr:uid="{00000000-0005-0000-0000-00005C0A0000}"/>
    <cellStyle name="Moneda 7 2 6 4 2" xfId="2294" xr:uid="{00000000-0005-0000-0000-00005D0A0000}"/>
    <cellStyle name="Moneda 7 2 6 5" xfId="2295" xr:uid="{00000000-0005-0000-0000-00005E0A0000}"/>
    <cellStyle name="Moneda 7 2 7" xfId="2296" xr:uid="{00000000-0005-0000-0000-00005F0A0000}"/>
    <cellStyle name="Moneda 7 2 7 2" xfId="2297" xr:uid="{00000000-0005-0000-0000-0000600A0000}"/>
    <cellStyle name="Moneda 7 2 8" xfId="2298" xr:uid="{00000000-0005-0000-0000-0000610A0000}"/>
    <cellStyle name="Moneda 7 2 8 2" xfId="2299" xr:uid="{00000000-0005-0000-0000-0000620A0000}"/>
    <cellStyle name="Moneda 7 2 9" xfId="2300" xr:uid="{00000000-0005-0000-0000-0000630A0000}"/>
    <cellStyle name="Moneda 7 2 9 2" xfId="2301" xr:uid="{00000000-0005-0000-0000-0000640A0000}"/>
    <cellStyle name="Moneda 7 3" xfId="2302" xr:uid="{00000000-0005-0000-0000-0000650A0000}"/>
    <cellStyle name="Moneda 7 3 2" xfId="2303" xr:uid="{00000000-0005-0000-0000-0000660A0000}"/>
    <cellStyle name="Moneda 7 3 2 2" xfId="2304" xr:uid="{00000000-0005-0000-0000-0000670A0000}"/>
    <cellStyle name="Moneda 7 3 2 2 2" xfId="2305" xr:uid="{00000000-0005-0000-0000-0000680A0000}"/>
    <cellStyle name="Moneda 7 3 2 2 2 2" xfId="2306" xr:uid="{00000000-0005-0000-0000-0000690A0000}"/>
    <cellStyle name="Moneda 7 3 2 2 3" xfId="2307" xr:uid="{00000000-0005-0000-0000-00006A0A0000}"/>
    <cellStyle name="Moneda 7 3 2 2 3 2" xfId="2308" xr:uid="{00000000-0005-0000-0000-00006B0A0000}"/>
    <cellStyle name="Moneda 7 3 2 2 4" xfId="2309" xr:uid="{00000000-0005-0000-0000-00006C0A0000}"/>
    <cellStyle name="Moneda 7 3 2 2 4 2" xfId="2310" xr:uid="{00000000-0005-0000-0000-00006D0A0000}"/>
    <cellStyle name="Moneda 7 3 2 2 5" xfId="2311" xr:uid="{00000000-0005-0000-0000-00006E0A0000}"/>
    <cellStyle name="Moneda 7 3 2 3" xfId="2312" xr:uid="{00000000-0005-0000-0000-00006F0A0000}"/>
    <cellStyle name="Moneda 7 3 2 3 2" xfId="2313" xr:uid="{00000000-0005-0000-0000-0000700A0000}"/>
    <cellStyle name="Moneda 7 3 2 4" xfId="2314" xr:uid="{00000000-0005-0000-0000-0000710A0000}"/>
    <cellStyle name="Moneda 7 3 2 4 2" xfId="2315" xr:uid="{00000000-0005-0000-0000-0000720A0000}"/>
    <cellStyle name="Moneda 7 3 2 5" xfId="2316" xr:uid="{00000000-0005-0000-0000-0000730A0000}"/>
    <cellStyle name="Moneda 7 3 2 5 2" xfId="2317" xr:uid="{00000000-0005-0000-0000-0000740A0000}"/>
    <cellStyle name="Moneda 7 3 2 6" xfId="2318" xr:uid="{00000000-0005-0000-0000-0000750A0000}"/>
    <cellStyle name="Moneda 7 3 3" xfId="2319" xr:uid="{00000000-0005-0000-0000-0000760A0000}"/>
    <cellStyle name="Moneda 7 3 3 2" xfId="2320" xr:uid="{00000000-0005-0000-0000-0000770A0000}"/>
    <cellStyle name="Moneda 7 3 3 2 2" xfId="2321" xr:uid="{00000000-0005-0000-0000-0000780A0000}"/>
    <cellStyle name="Moneda 7 3 3 3" xfId="2322" xr:uid="{00000000-0005-0000-0000-0000790A0000}"/>
    <cellStyle name="Moneda 7 3 3 3 2" xfId="2323" xr:uid="{00000000-0005-0000-0000-00007A0A0000}"/>
    <cellStyle name="Moneda 7 3 3 4" xfId="2324" xr:uid="{00000000-0005-0000-0000-00007B0A0000}"/>
    <cellStyle name="Moneda 7 3 3 4 2" xfId="2325" xr:uid="{00000000-0005-0000-0000-00007C0A0000}"/>
    <cellStyle name="Moneda 7 3 3 5" xfId="2326" xr:uid="{00000000-0005-0000-0000-00007D0A0000}"/>
    <cellStyle name="Moneda 7 3 4" xfId="2327" xr:uid="{00000000-0005-0000-0000-00007E0A0000}"/>
    <cellStyle name="Moneda 7 3 4 2" xfId="2328" xr:uid="{00000000-0005-0000-0000-00007F0A0000}"/>
    <cellStyle name="Moneda 7 3 5" xfId="2329" xr:uid="{00000000-0005-0000-0000-0000800A0000}"/>
    <cellStyle name="Moneda 7 3 5 2" xfId="2330" xr:uid="{00000000-0005-0000-0000-0000810A0000}"/>
    <cellStyle name="Moneda 7 3 6" xfId="2331" xr:uid="{00000000-0005-0000-0000-0000820A0000}"/>
    <cellStyle name="Moneda 7 3 6 2" xfId="2332" xr:uid="{00000000-0005-0000-0000-0000830A0000}"/>
    <cellStyle name="Moneda 7 3 7" xfId="2333" xr:uid="{00000000-0005-0000-0000-0000840A0000}"/>
    <cellStyle name="Moneda 7 4" xfId="2334" xr:uid="{00000000-0005-0000-0000-0000850A0000}"/>
    <cellStyle name="Moneda 7 4 2" xfId="2335" xr:uid="{00000000-0005-0000-0000-0000860A0000}"/>
    <cellStyle name="Moneda 7 4 2 2" xfId="2336" xr:uid="{00000000-0005-0000-0000-0000870A0000}"/>
    <cellStyle name="Moneda 7 4 2 2 2" xfId="2337" xr:uid="{00000000-0005-0000-0000-0000880A0000}"/>
    <cellStyle name="Moneda 7 4 2 2 2 2" xfId="2338" xr:uid="{00000000-0005-0000-0000-0000890A0000}"/>
    <cellStyle name="Moneda 7 4 2 2 3" xfId="2339" xr:uid="{00000000-0005-0000-0000-00008A0A0000}"/>
    <cellStyle name="Moneda 7 4 2 2 3 2" xfId="2340" xr:uid="{00000000-0005-0000-0000-00008B0A0000}"/>
    <cellStyle name="Moneda 7 4 2 2 4" xfId="2341" xr:uid="{00000000-0005-0000-0000-00008C0A0000}"/>
    <cellStyle name="Moneda 7 4 2 2 4 2" xfId="2342" xr:uid="{00000000-0005-0000-0000-00008D0A0000}"/>
    <cellStyle name="Moneda 7 4 2 2 5" xfId="2343" xr:uid="{00000000-0005-0000-0000-00008E0A0000}"/>
    <cellStyle name="Moneda 7 4 2 3" xfId="2344" xr:uid="{00000000-0005-0000-0000-00008F0A0000}"/>
    <cellStyle name="Moneda 7 4 2 3 2" xfId="2345" xr:uid="{00000000-0005-0000-0000-0000900A0000}"/>
    <cellStyle name="Moneda 7 4 2 4" xfId="2346" xr:uid="{00000000-0005-0000-0000-0000910A0000}"/>
    <cellStyle name="Moneda 7 4 2 4 2" xfId="2347" xr:uid="{00000000-0005-0000-0000-0000920A0000}"/>
    <cellStyle name="Moneda 7 4 2 5" xfId="2348" xr:uid="{00000000-0005-0000-0000-0000930A0000}"/>
    <cellStyle name="Moneda 7 4 2 5 2" xfId="2349" xr:uid="{00000000-0005-0000-0000-0000940A0000}"/>
    <cellStyle name="Moneda 7 4 2 6" xfId="2350" xr:uid="{00000000-0005-0000-0000-0000950A0000}"/>
    <cellStyle name="Moneda 7 4 3" xfId="2351" xr:uid="{00000000-0005-0000-0000-0000960A0000}"/>
    <cellStyle name="Moneda 7 4 3 2" xfId="2352" xr:uid="{00000000-0005-0000-0000-0000970A0000}"/>
    <cellStyle name="Moneda 7 4 3 2 2" xfId="2353" xr:uid="{00000000-0005-0000-0000-0000980A0000}"/>
    <cellStyle name="Moneda 7 4 3 3" xfId="2354" xr:uid="{00000000-0005-0000-0000-0000990A0000}"/>
    <cellStyle name="Moneda 7 4 3 3 2" xfId="2355" xr:uid="{00000000-0005-0000-0000-00009A0A0000}"/>
    <cellStyle name="Moneda 7 4 3 4" xfId="2356" xr:uid="{00000000-0005-0000-0000-00009B0A0000}"/>
    <cellStyle name="Moneda 7 4 3 4 2" xfId="2357" xr:uid="{00000000-0005-0000-0000-00009C0A0000}"/>
    <cellStyle name="Moneda 7 4 3 5" xfId="2358" xr:uid="{00000000-0005-0000-0000-00009D0A0000}"/>
    <cellStyle name="Moneda 7 4 4" xfId="2359" xr:uid="{00000000-0005-0000-0000-00009E0A0000}"/>
    <cellStyle name="Moneda 7 4 4 2" xfId="2360" xr:uid="{00000000-0005-0000-0000-00009F0A0000}"/>
    <cellStyle name="Moneda 7 4 5" xfId="2361" xr:uid="{00000000-0005-0000-0000-0000A00A0000}"/>
    <cellStyle name="Moneda 7 4 5 2" xfId="2362" xr:uid="{00000000-0005-0000-0000-0000A10A0000}"/>
    <cellStyle name="Moneda 7 4 6" xfId="2363" xr:uid="{00000000-0005-0000-0000-0000A20A0000}"/>
    <cellStyle name="Moneda 7 4 6 2" xfId="2364" xr:uid="{00000000-0005-0000-0000-0000A30A0000}"/>
    <cellStyle name="Moneda 7 4 7" xfId="2365" xr:uid="{00000000-0005-0000-0000-0000A40A0000}"/>
    <cellStyle name="Moneda 7 5" xfId="2366" xr:uid="{00000000-0005-0000-0000-0000A50A0000}"/>
    <cellStyle name="Moneda 7 5 2" xfId="2367" xr:uid="{00000000-0005-0000-0000-0000A60A0000}"/>
    <cellStyle name="Moneda 7 5 2 2" xfId="2368" xr:uid="{00000000-0005-0000-0000-0000A70A0000}"/>
    <cellStyle name="Moneda 7 5 2 2 2" xfId="2369" xr:uid="{00000000-0005-0000-0000-0000A80A0000}"/>
    <cellStyle name="Moneda 7 5 2 2 2 2" xfId="2370" xr:uid="{00000000-0005-0000-0000-0000A90A0000}"/>
    <cellStyle name="Moneda 7 5 2 2 3" xfId="2371" xr:uid="{00000000-0005-0000-0000-0000AA0A0000}"/>
    <cellStyle name="Moneda 7 5 2 2 3 2" xfId="2372" xr:uid="{00000000-0005-0000-0000-0000AB0A0000}"/>
    <cellStyle name="Moneda 7 5 2 2 4" xfId="2373" xr:uid="{00000000-0005-0000-0000-0000AC0A0000}"/>
    <cellStyle name="Moneda 7 5 2 2 4 2" xfId="2374" xr:uid="{00000000-0005-0000-0000-0000AD0A0000}"/>
    <cellStyle name="Moneda 7 5 2 2 5" xfId="2375" xr:uid="{00000000-0005-0000-0000-0000AE0A0000}"/>
    <cellStyle name="Moneda 7 5 2 3" xfId="2376" xr:uid="{00000000-0005-0000-0000-0000AF0A0000}"/>
    <cellStyle name="Moneda 7 5 2 3 2" xfId="2377" xr:uid="{00000000-0005-0000-0000-0000B00A0000}"/>
    <cellStyle name="Moneda 7 5 2 4" xfId="2378" xr:uid="{00000000-0005-0000-0000-0000B10A0000}"/>
    <cellStyle name="Moneda 7 5 2 4 2" xfId="2379" xr:uid="{00000000-0005-0000-0000-0000B20A0000}"/>
    <cellStyle name="Moneda 7 5 2 5" xfId="2380" xr:uid="{00000000-0005-0000-0000-0000B30A0000}"/>
    <cellStyle name="Moneda 7 5 2 5 2" xfId="2381" xr:uid="{00000000-0005-0000-0000-0000B40A0000}"/>
    <cellStyle name="Moneda 7 5 2 6" xfId="2382" xr:uid="{00000000-0005-0000-0000-0000B50A0000}"/>
    <cellStyle name="Moneda 7 5 3" xfId="2383" xr:uid="{00000000-0005-0000-0000-0000B60A0000}"/>
    <cellStyle name="Moneda 7 5 3 2" xfId="2384" xr:uid="{00000000-0005-0000-0000-0000B70A0000}"/>
    <cellStyle name="Moneda 7 5 3 2 2" xfId="2385" xr:uid="{00000000-0005-0000-0000-0000B80A0000}"/>
    <cellStyle name="Moneda 7 5 3 3" xfId="2386" xr:uid="{00000000-0005-0000-0000-0000B90A0000}"/>
    <cellStyle name="Moneda 7 5 3 3 2" xfId="2387" xr:uid="{00000000-0005-0000-0000-0000BA0A0000}"/>
    <cellStyle name="Moneda 7 5 3 4" xfId="2388" xr:uid="{00000000-0005-0000-0000-0000BB0A0000}"/>
    <cellStyle name="Moneda 7 5 3 4 2" xfId="2389" xr:uid="{00000000-0005-0000-0000-0000BC0A0000}"/>
    <cellStyle name="Moneda 7 5 3 5" xfId="2390" xr:uid="{00000000-0005-0000-0000-0000BD0A0000}"/>
    <cellStyle name="Moneda 7 5 4" xfId="2391" xr:uid="{00000000-0005-0000-0000-0000BE0A0000}"/>
    <cellStyle name="Moneda 7 5 4 2" xfId="2392" xr:uid="{00000000-0005-0000-0000-0000BF0A0000}"/>
    <cellStyle name="Moneda 7 5 5" xfId="2393" xr:uid="{00000000-0005-0000-0000-0000C00A0000}"/>
    <cellStyle name="Moneda 7 5 5 2" xfId="2394" xr:uid="{00000000-0005-0000-0000-0000C10A0000}"/>
    <cellStyle name="Moneda 7 5 6" xfId="2395" xr:uid="{00000000-0005-0000-0000-0000C20A0000}"/>
    <cellStyle name="Moneda 7 5 6 2" xfId="2396" xr:uid="{00000000-0005-0000-0000-0000C30A0000}"/>
    <cellStyle name="Moneda 7 5 7" xfId="2397" xr:uid="{00000000-0005-0000-0000-0000C40A0000}"/>
    <cellStyle name="Moneda 7 6" xfId="2398" xr:uid="{00000000-0005-0000-0000-0000C50A0000}"/>
    <cellStyle name="Moneda 7 6 2" xfId="2399" xr:uid="{00000000-0005-0000-0000-0000C60A0000}"/>
    <cellStyle name="Moneda 7 6 2 2" xfId="2400" xr:uid="{00000000-0005-0000-0000-0000C70A0000}"/>
    <cellStyle name="Moneda 7 6 2 2 2" xfId="2401" xr:uid="{00000000-0005-0000-0000-0000C80A0000}"/>
    <cellStyle name="Moneda 7 6 2 3" xfId="2402" xr:uid="{00000000-0005-0000-0000-0000C90A0000}"/>
    <cellStyle name="Moneda 7 6 2 3 2" xfId="2403" xr:uid="{00000000-0005-0000-0000-0000CA0A0000}"/>
    <cellStyle name="Moneda 7 6 2 4" xfId="2404" xr:uid="{00000000-0005-0000-0000-0000CB0A0000}"/>
    <cellStyle name="Moneda 7 6 2 4 2" xfId="2405" xr:uid="{00000000-0005-0000-0000-0000CC0A0000}"/>
    <cellStyle name="Moneda 7 6 2 5" xfId="2406" xr:uid="{00000000-0005-0000-0000-0000CD0A0000}"/>
    <cellStyle name="Moneda 7 6 3" xfId="2407" xr:uid="{00000000-0005-0000-0000-0000CE0A0000}"/>
    <cellStyle name="Moneda 7 6 3 2" xfId="2408" xr:uid="{00000000-0005-0000-0000-0000CF0A0000}"/>
    <cellStyle name="Moneda 7 6 4" xfId="2409" xr:uid="{00000000-0005-0000-0000-0000D00A0000}"/>
    <cellStyle name="Moneda 7 6 4 2" xfId="2410" xr:uid="{00000000-0005-0000-0000-0000D10A0000}"/>
    <cellStyle name="Moneda 7 6 5" xfId="2411" xr:uid="{00000000-0005-0000-0000-0000D20A0000}"/>
    <cellStyle name="Moneda 7 6 5 2" xfId="2412" xr:uid="{00000000-0005-0000-0000-0000D30A0000}"/>
    <cellStyle name="Moneda 7 6 6" xfId="2413" xr:uid="{00000000-0005-0000-0000-0000D40A0000}"/>
    <cellStyle name="Moneda 7 7" xfId="2414" xr:uid="{00000000-0005-0000-0000-0000D50A0000}"/>
    <cellStyle name="Moneda 7 7 2" xfId="2415" xr:uid="{00000000-0005-0000-0000-0000D60A0000}"/>
    <cellStyle name="Moneda 7 7 2 2" xfId="2416" xr:uid="{00000000-0005-0000-0000-0000D70A0000}"/>
    <cellStyle name="Moneda 7 7 3" xfId="2417" xr:uid="{00000000-0005-0000-0000-0000D80A0000}"/>
    <cellStyle name="Moneda 7 7 3 2" xfId="2418" xr:uid="{00000000-0005-0000-0000-0000D90A0000}"/>
    <cellStyle name="Moneda 7 7 4" xfId="2419" xr:uid="{00000000-0005-0000-0000-0000DA0A0000}"/>
    <cellStyle name="Moneda 7 7 4 2" xfId="2420" xr:uid="{00000000-0005-0000-0000-0000DB0A0000}"/>
    <cellStyle name="Moneda 7 7 5" xfId="2421" xr:uid="{00000000-0005-0000-0000-0000DC0A0000}"/>
    <cellStyle name="Moneda 7 8" xfId="2422" xr:uid="{00000000-0005-0000-0000-0000DD0A0000}"/>
    <cellStyle name="Moneda 7 8 2" xfId="2423" xr:uid="{00000000-0005-0000-0000-0000DE0A0000}"/>
    <cellStyle name="Moneda 7 9" xfId="2424" xr:uid="{00000000-0005-0000-0000-0000DF0A0000}"/>
    <cellStyle name="Moneda 7 9 2" xfId="2425" xr:uid="{00000000-0005-0000-0000-0000E00A0000}"/>
    <cellStyle name="Moneda 8" xfId="2426" xr:uid="{00000000-0005-0000-0000-0000E10A0000}"/>
    <cellStyle name="Moneda 8 10" xfId="2427" xr:uid="{00000000-0005-0000-0000-0000E20A0000}"/>
    <cellStyle name="Moneda 8 10 2" xfId="2428" xr:uid="{00000000-0005-0000-0000-0000E30A0000}"/>
    <cellStyle name="Moneda 8 11" xfId="2429" xr:uid="{00000000-0005-0000-0000-0000E40A0000}"/>
    <cellStyle name="Moneda 8 11 2" xfId="2430" xr:uid="{00000000-0005-0000-0000-0000E50A0000}"/>
    <cellStyle name="Moneda 8 12" xfId="2431" xr:uid="{00000000-0005-0000-0000-0000E60A0000}"/>
    <cellStyle name="Moneda 8 13" xfId="2432" xr:uid="{00000000-0005-0000-0000-0000E70A0000}"/>
    <cellStyle name="Moneda 8 2" xfId="2433" xr:uid="{00000000-0005-0000-0000-0000E80A0000}"/>
    <cellStyle name="Moneda 8 2 10" xfId="2434" xr:uid="{00000000-0005-0000-0000-0000E90A0000}"/>
    <cellStyle name="Moneda 8 2 11" xfId="2435" xr:uid="{00000000-0005-0000-0000-0000EA0A0000}"/>
    <cellStyle name="Moneda 8 2 2" xfId="2436" xr:uid="{00000000-0005-0000-0000-0000EB0A0000}"/>
    <cellStyle name="Moneda 8 2 2 2" xfId="2437" xr:uid="{00000000-0005-0000-0000-0000EC0A0000}"/>
    <cellStyle name="Moneda 8 2 2 2 2" xfId="2438" xr:uid="{00000000-0005-0000-0000-0000ED0A0000}"/>
    <cellStyle name="Moneda 8 2 2 2 2 2" xfId="2439" xr:uid="{00000000-0005-0000-0000-0000EE0A0000}"/>
    <cellStyle name="Moneda 8 2 2 2 2 2 2" xfId="2440" xr:uid="{00000000-0005-0000-0000-0000EF0A0000}"/>
    <cellStyle name="Moneda 8 2 2 2 2 3" xfId="2441" xr:uid="{00000000-0005-0000-0000-0000F00A0000}"/>
    <cellStyle name="Moneda 8 2 2 2 2 3 2" xfId="2442" xr:uid="{00000000-0005-0000-0000-0000F10A0000}"/>
    <cellStyle name="Moneda 8 2 2 2 2 4" xfId="2443" xr:uid="{00000000-0005-0000-0000-0000F20A0000}"/>
    <cellStyle name="Moneda 8 2 2 2 2 4 2" xfId="2444" xr:uid="{00000000-0005-0000-0000-0000F30A0000}"/>
    <cellStyle name="Moneda 8 2 2 2 2 5" xfId="2445" xr:uid="{00000000-0005-0000-0000-0000F40A0000}"/>
    <cellStyle name="Moneda 8 2 2 2 3" xfId="2446" xr:uid="{00000000-0005-0000-0000-0000F50A0000}"/>
    <cellStyle name="Moneda 8 2 2 2 3 2" xfId="2447" xr:uid="{00000000-0005-0000-0000-0000F60A0000}"/>
    <cellStyle name="Moneda 8 2 2 2 4" xfId="2448" xr:uid="{00000000-0005-0000-0000-0000F70A0000}"/>
    <cellStyle name="Moneda 8 2 2 2 4 2" xfId="2449" xr:uid="{00000000-0005-0000-0000-0000F80A0000}"/>
    <cellStyle name="Moneda 8 2 2 2 5" xfId="2450" xr:uid="{00000000-0005-0000-0000-0000F90A0000}"/>
    <cellStyle name="Moneda 8 2 2 2 5 2" xfId="2451" xr:uid="{00000000-0005-0000-0000-0000FA0A0000}"/>
    <cellStyle name="Moneda 8 2 2 2 6" xfId="2452" xr:uid="{00000000-0005-0000-0000-0000FB0A0000}"/>
    <cellStyle name="Moneda 8 2 2 3" xfId="2453" xr:uid="{00000000-0005-0000-0000-0000FC0A0000}"/>
    <cellStyle name="Moneda 8 2 2 3 2" xfId="2454" xr:uid="{00000000-0005-0000-0000-0000FD0A0000}"/>
    <cellStyle name="Moneda 8 2 2 3 2 2" xfId="2455" xr:uid="{00000000-0005-0000-0000-0000FE0A0000}"/>
    <cellStyle name="Moneda 8 2 2 3 3" xfId="2456" xr:uid="{00000000-0005-0000-0000-0000FF0A0000}"/>
    <cellStyle name="Moneda 8 2 2 3 3 2" xfId="2457" xr:uid="{00000000-0005-0000-0000-0000000B0000}"/>
    <cellStyle name="Moneda 8 2 2 3 4" xfId="2458" xr:uid="{00000000-0005-0000-0000-0000010B0000}"/>
    <cellStyle name="Moneda 8 2 2 3 4 2" xfId="2459" xr:uid="{00000000-0005-0000-0000-0000020B0000}"/>
    <cellStyle name="Moneda 8 2 2 3 5" xfId="2460" xr:uid="{00000000-0005-0000-0000-0000030B0000}"/>
    <cellStyle name="Moneda 8 2 2 4" xfId="2461" xr:uid="{00000000-0005-0000-0000-0000040B0000}"/>
    <cellStyle name="Moneda 8 2 2 4 2" xfId="2462" xr:uid="{00000000-0005-0000-0000-0000050B0000}"/>
    <cellStyle name="Moneda 8 2 2 5" xfId="2463" xr:uid="{00000000-0005-0000-0000-0000060B0000}"/>
    <cellStyle name="Moneda 8 2 2 5 2" xfId="2464" xr:uid="{00000000-0005-0000-0000-0000070B0000}"/>
    <cellStyle name="Moneda 8 2 2 6" xfId="2465" xr:uid="{00000000-0005-0000-0000-0000080B0000}"/>
    <cellStyle name="Moneda 8 2 2 6 2" xfId="2466" xr:uid="{00000000-0005-0000-0000-0000090B0000}"/>
    <cellStyle name="Moneda 8 2 2 7" xfId="2467" xr:uid="{00000000-0005-0000-0000-00000A0B0000}"/>
    <cellStyle name="Moneda 8 2 3" xfId="2468" xr:uid="{00000000-0005-0000-0000-00000B0B0000}"/>
    <cellStyle name="Moneda 8 2 3 2" xfId="2469" xr:uid="{00000000-0005-0000-0000-00000C0B0000}"/>
    <cellStyle name="Moneda 8 2 3 2 2" xfId="2470" xr:uid="{00000000-0005-0000-0000-00000D0B0000}"/>
    <cellStyle name="Moneda 8 2 3 2 2 2" xfId="2471" xr:uid="{00000000-0005-0000-0000-00000E0B0000}"/>
    <cellStyle name="Moneda 8 2 3 2 2 2 2" xfId="2472" xr:uid="{00000000-0005-0000-0000-00000F0B0000}"/>
    <cellStyle name="Moneda 8 2 3 2 2 3" xfId="2473" xr:uid="{00000000-0005-0000-0000-0000100B0000}"/>
    <cellStyle name="Moneda 8 2 3 2 2 3 2" xfId="2474" xr:uid="{00000000-0005-0000-0000-0000110B0000}"/>
    <cellStyle name="Moneda 8 2 3 2 2 4" xfId="2475" xr:uid="{00000000-0005-0000-0000-0000120B0000}"/>
    <cellStyle name="Moneda 8 2 3 2 2 4 2" xfId="2476" xr:uid="{00000000-0005-0000-0000-0000130B0000}"/>
    <cellStyle name="Moneda 8 2 3 2 2 5" xfId="2477" xr:uid="{00000000-0005-0000-0000-0000140B0000}"/>
    <cellStyle name="Moneda 8 2 3 2 3" xfId="2478" xr:uid="{00000000-0005-0000-0000-0000150B0000}"/>
    <cellStyle name="Moneda 8 2 3 2 3 2" xfId="2479" xr:uid="{00000000-0005-0000-0000-0000160B0000}"/>
    <cellStyle name="Moneda 8 2 3 2 4" xfId="2480" xr:uid="{00000000-0005-0000-0000-0000170B0000}"/>
    <cellStyle name="Moneda 8 2 3 2 4 2" xfId="2481" xr:uid="{00000000-0005-0000-0000-0000180B0000}"/>
    <cellStyle name="Moneda 8 2 3 2 5" xfId="2482" xr:uid="{00000000-0005-0000-0000-0000190B0000}"/>
    <cellStyle name="Moneda 8 2 3 2 5 2" xfId="2483" xr:uid="{00000000-0005-0000-0000-00001A0B0000}"/>
    <cellStyle name="Moneda 8 2 3 2 6" xfId="2484" xr:uid="{00000000-0005-0000-0000-00001B0B0000}"/>
    <cellStyle name="Moneda 8 2 3 3" xfId="2485" xr:uid="{00000000-0005-0000-0000-00001C0B0000}"/>
    <cellStyle name="Moneda 8 2 3 3 2" xfId="2486" xr:uid="{00000000-0005-0000-0000-00001D0B0000}"/>
    <cellStyle name="Moneda 8 2 3 3 2 2" xfId="2487" xr:uid="{00000000-0005-0000-0000-00001E0B0000}"/>
    <cellStyle name="Moneda 8 2 3 3 3" xfId="2488" xr:uid="{00000000-0005-0000-0000-00001F0B0000}"/>
    <cellStyle name="Moneda 8 2 3 3 3 2" xfId="2489" xr:uid="{00000000-0005-0000-0000-0000200B0000}"/>
    <cellStyle name="Moneda 8 2 3 3 4" xfId="2490" xr:uid="{00000000-0005-0000-0000-0000210B0000}"/>
    <cellStyle name="Moneda 8 2 3 3 4 2" xfId="2491" xr:uid="{00000000-0005-0000-0000-0000220B0000}"/>
    <cellStyle name="Moneda 8 2 3 3 5" xfId="2492" xr:uid="{00000000-0005-0000-0000-0000230B0000}"/>
    <cellStyle name="Moneda 8 2 3 4" xfId="2493" xr:uid="{00000000-0005-0000-0000-0000240B0000}"/>
    <cellStyle name="Moneda 8 2 3 4 2" xfId="2494" xr:uid="{00000000-0005-0000-0000-0000250B0000}"/>
    <cellStyle name="Moneda 8 2 3 5" xfId="2495" xr:uid="{00000000-0005-0000-0000-0000260B0000}"/>
    <cellStyle name="Moneda 8 2 3 5 2" xfId="2496" xr:uid="{00000000-0005-0000-0000-0000270B0000}"/>
    <cellStyle name="Moneda 8 2 3 6" xfId="2497" xr:uid="{00000000-0005-0000-0000-0000280B0000}"/>
    <cellStyle name="Moneda 8 2 3 6 2" xfId="2498" xr:uid="{00000000-0005-0000-0000-0000290B0000}"/>
    <cellStyle name="Moneda 8 2 3 7" xfId="2499" xr:uid="{00000000-0005-0000-0000-00002A0B0000}"/>
    <cellStyle name="Moneda 8 2 4" xfId="2500" xr:uid="{00000000-0005-0000-0000-00002B0B0000}"/>
    <cellStyle name="Moneda 8 2 4 2" xfId="2501" xr:uid="{00000000-0005-0000-0000-00002C0B0000}"/>
    <cellStyle name="Moneda 8 2 4 2 2" xfId="2502" xr:uid="{00000000-0005-0000-0000-00002D0B0000}"/>
    <cellStyle name="Moneda 8 2 4 2 2 2" xfId="2503" xr:uid="{00000000-0005-0000-0000-00002E0B0000}"/>
    <cellStyle name="Moneda 8 2 4 2 2 2 2" xfId="2504" xr:uid="{00000000-0005-0000-0000-00002F0B0000}"/>
    <cellStyle name="Moneda 8 2 4 2 2 3" xfId="2505" xr:uid="{00000000-0005-0000-0000-0000300B0000}"/>
    <cellStyle name="Moneda 8 2 4 2 2 3 2" xfId="2506" xr:uid="{00000000-0005-0000-0000-0000310B0000}"/>
    <cellStyle name="Moneda 8 2 4 2 2 4" xfId="2507" xr:uid="{00000000-0005-0000-0000-0000320B0000}"/>
    <cellStyle name="Moneda 8 2 4 2 2 4 2" xfId="2508" xr:uid="{00000000-0005-0000-0000-0000330B0000}"/>
    <cellStyle name="Moneda 8 2 4 2 2 5" xfId="2509" xr:uid="{00000000-0005-0000-0000-0000340B0000}"/>
    <cellStyle name="Moneda 8 2 4 2 3" xfId="2510" xr:uid="{00000000-0005-0000-0000-0000350B0000}"/>
    <cellStyle name="Moneda 8 2 4 2 3 2" xfId="2511" xr:uid="{00000000-0005-0000-0000-0000360B0000}"/>
    <cellStyle name="Moneda 8 2 4 2 4" xfId="2512" xr:uid="{00000000-0005-0000-0000-0000370B0000}"/>
    <cellStyle name="Moneda 8 2 4 2 4 2" xfId="2513" xr:uid="{00000000-0005-0000-0000-0000380B0000}"/>
    <cellStyle name="Moneda 8 2 4 2 5" xfId="2514" xr:uid="{00000000-0005-0000-0000-0000390B0000}"/>
    <cellStyle name="Moneda 8 2 4 2 5 2" xfId="2515" xr:uid="{00000000-0005-0000-0000-00003A0B0000}"/>
    <cellStyle name="Moneda 8 2 4 2 6" xfId="2516" xr:uid="{00000000-0005-0000-0000-00003B0B0000}"/>
    <cellStyle name="Moneda 8 2 4 3" xfId="2517" xr:uid="{00000000-0005-0000-0000-00003C0B0000}"/>
    <cellStyle name="Moneda 8 2 4 3 2" xfId="2518" xr:uid="{00000000-0005-0000-0000-00003D0B0000}"/>
    <cellStyle name="Moneda 8 2 4 3 2 2" xfId="2519" xr:uid="{00000000-0005-0000-0000-00003E0B0000}"/>
    <cellStyle name="Moneda 8 2 4 3 3" xfId="2520" xr:uid="{00000000-0005-0000-0000-00003F0B0000}"/>
    <cellStyle name="Moneda 8 2 4 3 3 2" xfId="2521" xr:uid="{00000000-0005-0000-0000-0000400B0000}"/>
    <cellStyle name="Moneda 8 2 4 3 4" xfId="2522" xr:uid="{00000000-0005-0000-0000-0000410B0000}"/>
    <cellStyle name="Moneda 8 2 4 3 4 2" xfId="2523" xr:uid="{00000000-0005-0000-0000-0000420B0000}"/>
    <cellStyle name="Moneda 8 2 4 3 5" xfId="2524" xr:uid="{00000000-0005-0000-0000-0000430B0000}"/>
    <cellStyle name="Moneda 8 2 4 4" xfId="2525" xr:uid="{00000000-0005-0000-0000-0000440B0000}"/>
    <cellStyle name="Moneda 8 2 4 4 2" xfId="2526" xr:uid="{00000000-0005-0000-0000-0000450B0000}"/>
    <cellStyle name="Moneda 8 2 4 5" xfId="2527" xr:uid="{00000000-0005-0000-0000-0000460B0000}"/>
    <cellStyle name="Moneda 8 2 4 5 2" xfId="2528" xr:uid="{00000000-0005-0000-0000-0000470B0000}"/>
    <cellStyle name="Moneda 8 2 4 6" xfId="2529" xr:uid="{00000000-0005-0000-0000-0000480B0000}"/>
    <cellStyle name="Moneda 8 2 4 6 2" xfId="2530" xr:uid="{00000000-0005-0000-0000-0000490B0000}"/>
    <cellStyle name="Moneda 8 2 4 7" xfId="2531" xr:uid="{00000000-0005-0000-0000-00004A0B0000}"/>
    <cellStyle name="Moneda 8 2 5" xfId="2532" xr:uid="{00000000-0005-0000-0000-00004B0B0000}"/>
    <cellStyle name="Moneda 8 2 5 2" xfId="2533" xr:uid="{00000000-0005-0000-0000-00004C0B0000}"/>
    <cellStyle name="Moneda 8 2 5 2 2" xfId="2534" xr:uid="{00000000-0005-0000-0000-00004D0B0000}"/>
    <cellStyle name="Moneda 8 2 5 2 2 2" xfId="2535" xr:uid="{00000000-0005-0000-0000-00004E0B0000}"/>
    <cellStyle name="Moneda 8 2 5 2 3" xfId="2536" xr:uid="{00000000-0005-0000-0000-00004F0B0000}"/>
    <cellStyle name="Moneda 8 2 5 2 3 2" xfId="2537" xr:uid="{00000000-0005-0000-0000-0000500B0000}"/>
    <cellStyle name="Moneda 8 2 5 2 4" xfId="2538" xr:uid="{00000000-0005-0000-0000-0000510B0000}"/>
    <cellStyle name="Moneda 8 2 5 2 4 2" xfId="2539" xr:uid="{00000000-0005-0000-0000-0000520B0000}"/>
    <cellStyle name="Moneda 8 2 5 2 5" xfId="2540" xr:uid="{00000000-0005-0000-0000-0000530B0000}"/>
    <cellStyle name="Moneda 8 2 5 3" xfId="2541" xr:uid="{00000000-0005-0000-0000-0000540B0000}"/>
    <cellStyle name="Moneda 8 2 5 3 2" xfId="2542" xr:uid="{00000000-0005-0000-0000-0000550B0000}"/>
    <cellStyle name="Moneda 8 2 5 4" xfId="2543" xr:uid="{00000000-0005-0000-0000-0000560B0000}"/>
    <cellStyle name="Moneda 8 2 5 4 2" xfId="2544" xr:uid="{00000000-0005-0000-0000-0000570B0000}"/>
    <cellStyle name="Moneda 8 2 5 5" xfId="2545" xr:uid="{00000000-0005-0000-0000-0000580B0000}"/>
    <cellStyle name="Moneda 8 2 5 5 2" xfId="2546" xr:uid="{00000000-0005-0000-0000-0000590B0000}"/>
    <cellStyle name="Moneda 8 2 5 6" xfId="2547" xr:uid="{00000000-0005-0000-0000-00005A0B0000}"/>
    <cellStyle name="Moneda 8 2 6" xfId="2548" xr:uid="{00000000-0005-0000-0000-00005B0B0000}"/>
    <cellStyle name="Moneda 8 2 6 2" xfId="2549" xr:uid="{00000000-0005-0000-0000-00005C0B0000}"/>
    <cellStyle name="Moneda 8 2 6 2 2" xfId="2550" xr:uid="{00000000-0005-0000-0000-00005D0B0000}"/>
    <cellStyle name="Moneda 8 2 6 3" xfId="2551" xr:uid="{00000000-0005-0000-0000-00005E0B0000}"/>
    <cellStyle name="Moneda 8 2 6 3 2" xfId="2552" xr:uid="{00000000-0005-0000-0000-00005F0B0000}"/>
    <cellStyle name="Moneda 8 2 6 4" xfId="2553" xr:uid="{00000000-0005-0000-0000-0000600B0000}"/>
    <cellStyle name="Moneda 8 2 6 4 2" xfId="2554" xr:uid="{00000000-0005-0000-0000-0000610B0000}"/>
    <cellStyle name="Moneda 8 2 6 5" xfId="2555" xr:uid="{00000000-0005-0000-0000-0000620B0000}"/>
    <cellStyle name="Moneda 8 2 7" xfId="2556" xr:uid="{00000000-0005-0000-0000-0000630B0000}"/>
    <cellStyle name="Moneda 8 2 7 2" xfId="2557" xr:uid="{00000000-0005-0000-0000-0000640B0000}"/>
    <cellStyle name="Moneda 8 2 8" xfId="2558" xr:uid="{00000000-0005-0000-0000-0000650B0000}"/>
    <cellStyle name="Moneda 8 2 8 2" xfId="2559" xr:uid="{00000000-0005-0000-0000-0000660B0000}"/>
    <cellStyle name="Moneda 8 2 9" xfId="2560" xr:uid="{00000000-0005-0000-0000-0000670B0000}"/>
    <cellStyle name="Moneda 8 2 9 2" xfId="2561" xr:uid="{00000000-0005-0000-0000-0000680B0000}"/>
    <cellStyle name="Moneda 8 3" xfId="2562" xr:uid="{00000000-0005-0000-0000-0000690B0000}"/>
    <cellStyle name="Moneda 8 3 2" xfId="2563" xr:uid="{00000000-0005-0000-0000-00006A0B0000}"/>
    <cellStyle name="Moneda 8 3 2 2" xfId="2564" xr:uid="{00000000-0005-0000-0000-00006B0B0000}"/>
    <cellStyle name="Moneda 8 3 2 2 2" xfId="2565" xr:uid="{00000000-0005-0000-0000-00006C0B0000}"/>
    <cellStyle name="Moneda 8 3 2 2 2 2" xfId="2566" xr:uid="{00000000-0005-0000-0000-00006D0B0000}"/>
    <cellStyle name="Moneda 8 3 2 2 3" xfId="2567" xr:uid="{00000000-0005-0000-0000-00006E0B0000}"/>
    <cellStyle name="Moneda 8 3 2 2 3 2" xfId="2568" xr:uid="{00000000-0005-0000-0000-00006F0B0000}"/>
    <cellStyle name="Moneda 8 3 2 2 4" xfId="2569" xr:uid="{00000000-0005-0000-0000-0000700B0000}"/>
    <cellStyle name="Moneda 8 3 2 2 4 2" xfId="2570" xr:uid="{00000000-0005-0000-0000-0000710B0000}"/>
    <cellStyle name="Moneda 8 3 2 2 5" xfId="2571" xr:uid="{00000000-0005-0000-0000-0000720B0000}"/>
    <cellStyle name="Moneda 8 3 2 3" xfId="2572" xr:uid="{00000000-0005-0000-0000-0000730B0000}"/>
    <cellStyle name="Moneda 8 3 2 3 2" xfId="2573" xr:uid="{00000000-0005-0000-0000-0000740B0000}"/>
    <cellStyle name="Moneda 8 3 2 4" xfId="2574" xr:uid="{00000000-0005-0000-0000-0000750B0000}"/>
    <cellStyle name="Moneda 8 3 2 4 2" xfId="2575" xr:uid="{00000000-0005-0000-0000-0000760B0000}"/>
    <cellStyle name="Moneda 8 3 2 5" xfId="2576" xr:uid="{00000000-0005-0000-0000-0000770B0000}"/>
    <cellStyle name="Moneda 8 3 2 5 2" xfId="2577" xr:uid="{00000000-0005-0000-0000-0000780B0000}"/>
    <cellStyle name="Moneda 8 3 2 6" xfId="2578" xr:uid="{00000000-0005-0000-0000-0000790B0000}"/>
    <cellStyle name="Moneda 8 3 3" xfId="2579" xr:uid="{00000000-0005-0000-0000-00007A0B0000}"/>
    <cellStyle name="Moneda 8 3 3 2" xfId="2580" xr:uid="{00000000-0005-0000-0000-00007B0B0000}"/>
    <cellStyle name="Moneda 8 3 3 2 2" xfId="2581" xr:uid="{00000000-0005-0000-0000-00007C0B0000}"/>
    <cellStyle name="Moneda 8 3 3 3" xfId="2582" xr:uid="{00000000-0005-0000-0000-00007D0B0000}"/>
    <cellStyle name="Moneda 8 3 3 3 2" xfId="2583" xr:uid="{00000000-0005-0000-0000-00007E0B0000}"/>
    <cellStyle name="Moneda 8 3 3 4" xfId="2584" xr:uid="{00000000-0005-0000-0000-00007F0B0000}"/>
    <cellStyle name="Moneda 8 3 3 4 2" xfId="2585" xr:uid="{00000000-0005-0000-0000-0000800B0000}"/>
    <cellStyle name="Moneda 8 3 3 5" xfId="2586" xr:uid="{00000000-0005-0000-0000-0000810B0000}"/>
    <cellStyle name="Moneda 8 3 4" xfId="2587" xr:uid="{00000000-0005-0000-0000-0000820B0000}"/>
    <cellStyle name="Moneda 8 3 4 2" xfId="2588" xr:uid="{00000000-0005-0000-0000-0000830B0000}"/>
    <cellStyle name="Moneda 8 3 5" xfId="2589" xr:uid="{00000000-0005-0000-0000-0000840B0000}"/>
    <cellStyle name="Moneda 8 3 5 2" xfId="2590" xr:uid="{00000000-0005-0000-0000-0000850B0000}"/>
    <cellStyle name="Moneda 8 3 6" xfId="2591" xr:uid="{00000000-0005-0000-0000-0000860B0000}"/>
    <cellStyle name="Moneda 8 3 6 2" xfId="2592" xr:uid="{00000000-0005-0000-0000-0000870B0000}"/>
    <cellStyle name="Moneda 8 3 7" xfId="2593" xr:uid="{00000000-0005-0000-0000-0000880B0000}"/>
    <cellStyle name="Moneda 8 4" xfId="2594" xr:uid="{00000000-0005-0000-0000-0000890B0000}"/>
    <cellStyle name="Moneda 8 4 2" xfId="2595" xr:uid="{00000000-0005-0000-0000-00008A0B0000}"/>
    <cellStyle name="Moneda 8 4 2 2" xfId="2596" xr:uid="{00000000-0005-0000-0000-00008B0B0000}"/>
    <cellStyle name="Moneda 8 4 2 2 2" xfId="2597" xr:uid="{00000000-0005-0000-0000-00008C0B0000}"/>
    <cellStyle name="Moneda 8 4 2 2 2 2" xfId="2598" xr:uid="{00000000-0005-0000-0000-00008D0B0000}"/>
    <cellStyle name="Moneda 8 4 2 2 3" xfId="2599" xr:uid="{00000000-0005-0000-0000-00008E0B0000}"/>
    <cellStyle name="Moneda 8 4 2 2 3 2" xfId="2600" xr:uid="{00000000-0005-0000-0000-00008F0B0000}"/>
    <cellStyle name="Moneda 8 4 2 2 4" xfId="2601" xr:uid="{00000000-0005-0000-0000-0000900B0000}"/>
    <cellStyle name="Moneda 8 4 2 2 4 2" xfId="2602" xr:uid="{00000000-0005-0000-0000-0000910B0000}"/>
    <cellStyle name="Moneda 8 4 2 2 5" xfId="2603" xr:uid="{00000000-0005-0000-0000-0000920B0000}"/>
    <cellStyle name="Moneda 8 4 2 3" xfId="2604" xr:uid="{00000000-0005-0000-0000-0000930B0000}"/>
    <cellStyle name="Moneda 8 4 2 3 2" xfId="2605" xr:uid="{00000000-0005-0000-0000-0000940B0000}"/>
    <cellStyle name="Moneda 8 4 2 4" xfId="2606" xr:uid="{00000000-0005-0000-0000-0000950B0000}"/>
    <cellStyle name="Moneda 8 4 2 4 2" xfId="2607" xr:uid="{00000000-0005-0000-0000-0000960B0000}"/>
    <cellStyle name="Moneda 8 4 2 5" xfId="2608" xr:uid="{00000000-0005-0000-0000-0000970B0000}"/>
    <cellStyle name="Moneda 8 4 2 5 2" xfId="2609" xr:uid="{00000000-0005-0000-0000-0000980B0000}"/>
    <cellStyle name="Moneda 8 4 2 6" xfId="2610" xr:uid="{00000000-0005-0000-0000-0000990B0000}"/>
    <cellStyle name="Moneda 8 4 3" xfId="2611" xr:uid="{00000000-0005-0000-0000-00009A0B0000}"/>
    <cellStyle name="Moneda 8 4 3 2" xfId="2612" xr:uid="{00000000-0005-0000-0000-00009B0B0000}"/>
    <cellStyle name="Moneda 8 4 3 2 2" xfId="2613" xr:uid="{00000000-0005-0000-0000-00009C0B0000}"/>
    <cellStyle name="Moneda 8 4 3 3" xfId="2614" xr:uid="{00000000-0005-0000-0000-00009D0B0000}"/>
    <cellStyle name="Moneda 8 4 3 3 2" xfId="2615" xr:uid="{00000000-0005-0000-0000-00009E0B0000}"/>
    <cellStyle name="Moneda 8 4 3 4" xfId="2616" xr:uid="{00000000-0005-0000-0000-00009F0B0000}"/>
    <cellStyle name="Moneda 8 4 3 4 2" xfId="2617" xr:uid="{00000000-0005-0000-0000-0000A00B0000}"/>
    <cellStyle name="Moneda 8 4 3 5" xfId="2618" xr:uid="{00000000-0005-0000-0000-0000A10B0000}"/>
    <cellStyle name="Moneda 8 4 4" xfId="2619" xr:uid="{00000000-0005-0000-0000-0000A20B0000}"/>
    <cellStyle name="Moneda 8 4 4 2" xfId="2620" xr:uid="{00000000-0005-0000-0000-0000A30B0000}"/>
    <cellStyle name="Moneda 8 4 5" xfId="2621" xr:uid="{00000000-0005-0000-0000-0000A40B0000}"/>
    <cellStyle name="Moneda 8 4 5 2" xfId="2622" xr:uid="{00000000-0005-0000-0000-0000A50B0000}"/>
    <cellStyle name="Moneda 8 4 6" xfId="2623" xr:uid="{00000000-0005-0000-0000-0000A60B0000}"/>
    <cellStyle name="Moneda 8 4 6 2" xfId="2624" xr:uid="{00000000-0005-0000-0000-0000A70B0000}"/>
    <cellStyle name="Moneda 8 4 7" xfId="2625" xr:uid="{00000000-0005-0000-0000-0000A80B0000}"/>
    <cellStyle name="Moneda 8 5" xfId="2626" xr:uid="{00000000-0005-0000-0000-0000A90B0000}"/>
    <cellStyle name="Moneda 8 5 2" xfId="2627" xr:uid="{00000000-0005-0000-0000-0000AA0B0000}"/>
    <cellStyle name="Moneda 8 5 2 2" xfId="2628" xr:uid="{00000000-0005-0000-0000-0000AB0B0000}"/>
    <cellStyle name="Moneda 8 5 2 2 2" xfId="2629" xr:uid="{00000000-0005-0000-0000-0000AC0B0000}"/>
    <cellStyle name="Moneda 8 5 2 2 2 2" xfId="2630" xr:uid="{00000000-0005-0000-0000-0000AD0B0000}"/>
    <cellStyle name="Moneda 8 5 2 2 3" xfId="2631" xr:uid="{00000000-0005-0000-0000-0000AE0B0000}"/>
    <cellStyle name="Moneda 8 5 2 2 3 2" xfId="2632" xr:uid="{00000000-0005-0000-0000-0000AF0B0000}"/>
    <cellStyle name="Moneda 8 5 2 2 4" xfId="2633" xr:uid="{00000000-0005-0000-0000-0000B00B0000}"/>
    <cellStyle name="Moneda 8 5 2 2 4 2" xfId="2634" xr:uid="{00000000-0005-0000-0000-0000B10B0000}"/>
    <cellStyle name="Moneda 8 5 2 2 5" xfId="2635" xr:uid="{00000000-0005-0000-0000-0000B20B0000}"/>
    <cellStyle name="Moneda 8 5 2 3" xfId="2636" xr:uid="{00000000-0005-0000-0000-0000B30B0000}"/>
    <cellStyle name="Moneda 8 5 2 3 2" xfId="2637" xr:uid="{00000000-0005-0000-0000-0000B40B0000}"/>
    <cellStyle name="Moneda 8 5 2 4" xfId="2638" xr:uid="{00000000-0005-0000-0000-0000B50B0000}"/>
    <cellStyle name="Moneda 8 5 2 4 2" xfId="2639" xr:uid="{00000000-0005-0000-0000-0000B60B0000}"/>
    <cellStyle name="Moneda 8 5 2 5" xfId="2640" xr:uid="{00000000-0005-0000-0000-0000B70B0000}"/>
    <cellStyle name="Moneda 8 5 2 5 2" xfId="2641" xr:uid="{00000000-0005-0000-0000-0000B80B0000}"/>
    <cellStyle name="Moneda 8 5 2 6" xfId="2642" xr:uid="{00000000-0005-0000-0000-0000B90B0000}"/>
    <cellStyle name="Moneda 8 5 3" xfId="2643" xr:uid="{00000000-0005-0000-0000-0000BA0B0000}"/>
    <cellStyle name="Moneda 8 5 3 2" xfId="2644" xr:uid="{00000000-0005-0000-0000-0000BB0B0000}"/>
    <cellStyle name="Moneda 8 5 3 2 2" xfId="2645" xr:uid="{00000000-0005-0000-0000-0000BC0B0000}"/>
    <cellStyle name="Moneda 8 5 3 3" xfId="2646" xr:uid="{00000000-0005-0000-0000-0000BD0B0000}"/>
    <cellStyle name="Moneda 8 5 3 3 2" xfId="2647" xr:uid="{00000000-0005-0000-0000-0000BE0B0000}"/>
    <cellStyle name="Moneda 8 5 3 4" xfId="2648" xr:uid="{00000000-0005-0000-0000-0000BF0B0000}"/>
    <cellStyle name="Moneda 8 5 3 4 2" xfId="2649" xr:uid="{00000000-0005-0000-0000-0000C00B0000}"/>
    <cellStyle name="Moneda 8 5 3 5" xfId="2650" xr:uid="{00000000-0005-0000-0000-0000C10B0000}"/>
    <cellStyle name="Moneda 8 5 4" xfId="2651" xr:uid="{00000000-0005-0000-0000-0000C20B0000}"/>
    <cellStyle name="Moneda 8 5 4 2" xfId="2652" xr:uid="{00000000-0005-0000-0000-0000C30B0000}"/>
    <cellStyle name="Moneda 8 5 5" xfId="2653" xr:uid="{00000000-0005-0000-0000-0000C40B0000}"/>
    <cellStyle name="Moneda 8 5 5 2" xfId="2654" xr:uid="{00000000-0005-0000-0000-0000C50B0000}"/>
    <cellStyle name="Moneda 8 5 6" xfId="2655" xr:uid="{00000000-0005-0000-0000-0000C60B0000}"/>
    <cellStyle name="Moneda 8 5 6 2" xfId="2656" xr:uid="{00000000-0005-0000-0000-0000C70B0000}"/>
    <cellStyle name="Moneda 8 5 7" xfId="2657" xr:uid="{00000000-0005-0000-0000-0000C80B0000}"/>
    <cellStyle name="Moneda 8 6" xfId="2658" xr:uid="{00000000-0005-0000-0000-0000C90B0000}"/>
    <cellStyle name="Moneda 8 6 2" xfId="2659" xr:uid="{00000000-0005-0000-0000-0000CA0B0000}"/>
    <cellStyle name="Moneda 8 6 2 2" xfId="2660" xr:uid="{00000000-0005-0000-0000-0000CB0B0000}"/>
    <cellStyle name="Moneda 8 6 2 2 2" xfId="2661" xr:uid="{00000000-0005-0000-0000-0000CC0B0000}"/>
    <cellStyle name="Moneda 8 6 2 3" xfId="2662" xr:uid="{00000000-0005-0000-0000-0000CD0B0000}"/>
    <cellStyle name="Moneda 8 6 2 3 2" xfId="2663" xr:uid="{00000000-0005-0000-0000-0000CE0B0000}"/>
    <cellStyle name="Moneda 8 6 2 4" xfId="2664" xr:uid="{00000000-0005-0000-0000-0000CF0B0000}"/>
    <cellStyle name="Moneda 8 6 2 4 2" xfId="2665" xr:uid="{00000000-0005-0000-0000-0000D00B0000}"/>
    <cellStyle name="Moneda 8 6 2 5" xfId="2666" xr:uid="{00000000-0005-0000-0000-0000D10B0000}"/>
    <cellStyle name="Moneda 8 6 3" xfId="2667" xr:uid="{00000000-0005-0000-0000-0000D20B0000}"/>
    <cellStyle name="Moneda 8 6 3 2" xfId="2668" xr:uid="{00000000-0005-0000-0000-0000D30B0000}"/>
    <cellStyle name="Moneda 8 6 4" xfId="2669" xr:uid="{00000000-0005-0000-0000-0000D40B0000}"/>
    <cellStyle name="Moneda 8 6 4 2" xfId="2670" xr:uid="{00000000-0005-0000-0000-0000D50B0000}"/>
    <cellStyle name="Moneda 8 6 5" xfId="2671" xr:uid="{00000000-0005-0000-0000-0000D60B0000}"/>
    <cellStyle name="Moneda 8 6 5 2" xfId="2672" xr:uid="{00000000-0005-0000-0000-0000D70B0000}"/>
    <cellStyle name="Moneda 8 6 6" xfId="2673" xr:uid="{00000000-0005-0000-0000-0000D80B0000}"/>
    <cellStyle name="Moneda 8 7" xfId="2674" xr:uid="{00000000-0005-0000-0000-0000D90B0000}"/>
    <cellStyle name="Moneda 8 7 2" xfId="2675" xr:uid="{00000000-0005-0000-0000-0000DA0B0000}"/>
    <cellStyle name="Moneda 8 7 2 2" xfId="2676" xr:uid="{00000000-0005-0000-0000-0000DB0B0000}"/>
    <cellStyle name="Moneda 8 7 2 2 2" xfId="3055" xr:uid="{00000000-0005-0000-0000-0000DC0B0000}"/>
    <cellStyle name="Moneda 8 7 2 3" xfId="3054" xr:uid="{00000000-0005-0000-0000-0000DD0B0000}"/>
    <cellStyle name="Moneda 8 7 3" xfId="2677" xr:uid="{00000000-0005-0000-0000-0000DE0B0000}"/>
    <cellStyle name="Moneda 8 7 3 2" xfId="2678" xr:uid="{00000000-0005-0000-0000-0000DF0B0000}"/>
    <cellStyle name="Moneda 8 7 3 2 2" xfId="3057" xr:uid="{00000000-0005-0000-0000-0000E00B0000}"/>
    <cellStyle name="Moneda 8 7 3 3" xfId="3056" xr:uid="{00000000-0005-0000-0000-0000E10B0000}"/>
    <cellStyle name="Moneda 8 7 4" xfId="2679" xr:uid="{00000000-0005-0000-0000-0000E20B0000}"/>
    <cellStyle name="Moneda 8 7 4 2" xfId="2680" xr:uid="{00000000-0005-0000-0000-0000E30B0000}"/>
    <cellStyle name="Moneda 8 7 4 2 2" xfId="3059" xr:uid="{00000000-0005-0000-0000-0000E40B0000}"/>
    <cellStyle name="Moneda 8 7 4 3" xfId="3058" xr:uid="{00000000-0005-0000-0000-0000E50B0000}"/>
    <cellStyle name="Moneda 8 7 5" xfId="2681" xr:uid="{00000000-0005-0000-0000-0000E60B0000}"/>
    <cellStyle name="Moneda 8 7 5 2" xfId="3060" xr:uid="{00000000-0005-0000-0000-0000E70B0000}"/>
    <cellStyle name="Moneda 8 7 6" xfId="3053" xr:uid="{00000000-0005-0000-0000-0000E80B0000}"/>
    <cellStyle name="Moneda 8 8" xfId="2682" xr:uid="{00000000-0005-0000-0000-0000E90B0000}"/>
    <cellStyle name="Moneda 8 8 2" xfId="2683" xr:uid="{00000000-0005-0000-0000-0000EA0B0000}"/>
    <cellStyle name="Moneda 8 8 2 2" xfId="2684" xr:uid="{00000000-0005-0000-0000-0000EB0B0000}"/>
    <cellStyle name="Moneda 8 8 3" xfId="2685" xr:uid="{00000000-0005-0000-0000-0000EC0B0000}"/>
    <cellStyle name="Moneda 8 8 3 2" xfId="2686" xr:uid="{00000000-0005-0000-0000-0000ED0B0000}"/>
    <cellStyle name="Moneda 8 8 4" xfId="2687" xr:uid="{00000000-0005-0000-0000-0000EE0B0000}"/>
    <cellStyle name="Moneda 8 8 4 2" xfId="2688" xr:uid="{00000000-0005-0000-0000-0000EF0B0000}"/>
    <cellStyle name="Moneda 8 8 5" xfId="2689" xr:uid="{00000000-0005-0000-0000-0000F00B0000}"/>
    <cellStyle name="Moneda 8 9" xfId="2690" xr:uid="{00000000-0005-0000-0000-0000F10B0000}"/>
    <cellStyle name="Moneda 8 9 2" xfId="2691" xr:uid="{00000000-0005-0000-0000-0000F20B0000}"/>
    <cellStyle name="Moneda 9" xfId="2692" xr:uid="{00000000-0005-0000-0000-0000F30B0000}"/>
    <cellStyle name="Moneda 9 10" xfId="2693" xr:uid="{00000000-0005-0000-0000-0000F40B0000}"/>
    <cellStyle name="Moneda 9 11" xfId="2694" xr:uid="{00000000-0005-0000-0000-0000F50B0000}"/>
    <cellStyle name="Moneda 9 2" xfId="2695" xr:uid="{00000000-0005-0000-0000-0000F60B0000}"/>
    <cellStyle name="Moneda 9 2 2" xfId="2696" xr:uid="{00000000-0005-0000-0000-0000F70B0000}"/>
    <cellStyle name="Moneda 9 2 2 2" xfId="2697" xr:uid="{00000000-0005-0000-0000-0000F80B0000}"/>
    <cellStyle name="Moneda 9 2 2 2 2" xfId="2698" xr:uid="{00000000-0005-0000-0000-0000F90B0000}"/>
    <cellStyle name="Moneda 9 2 2 2 2 2" xfId="2699" xr:uid="{00000000-0005-0000-0000-0000FA0B0000}"/>
    <cellStyle name="Moneda 9 2 2 2 3" xfId="2700" xr:uid="{00000000-0005-0000-0000-0000FB0B0000}"/>
    <cellStyle name="Moneda 9 2 2 2 3 2" xfId="2701" xr:uid="{00000000-0005-0000-0000-0000FC0B0000}"/>
    <cellStyle name="Moneda 9 2 2 2 4" xfId="2702" xr:uid="{00000000-0005-0000-0000-0000FD0B0000}"/>
    <cellStyle name="Moneda 9 2 2 2 4 2" xfId="2703" xr:uid="{00000000-0005-0000-0000-0000FE0B0000}"/>
    <cellStyle name="Moneda 9 2 2 2 5" xfId="2704" xr:uid="{00000000-0005-0000-0000-0000FF0B0000}"/>
    <cellStyle name="Moneda 9 2 2 3" xfId="2705" xr:uid="{00000000-0005-0000-0000-0000000C0000}"/>
    <cellStyle name="Moneda 9 2 2 3 2" xfId="2706" xr:uid="{00000000-0005-0000-0000-0000010C0000}"/>
    <cellStyle name="Moneda 9 2 2 4" xfId="2707" xr:uid="{00000000-0005-0000-0000-0000020C0000}"/>
    <cellStyle name="Moneda 9 2 2 4 2" xfId="2708" xr:uid="{00000000-0005-0000-0000-0000030C0000}"/>
    <cellStyle name="Moneda 9 2 2 5" xfId="2709" xr:uid="{00000000-0005-0000-0000-0000040C0000}"/>
    <cellStyle name="Moneda 9 2 2 5 2" xfId="2710" xr:uid="{00000000-0005-0000-0000-0000050C0000}"/>
    <cellStyle name="Moneda 9 2 2 6" xfId="2711" xr:uid="{00000000-0005-0000-0000-0000060C0000}"/>
    <cellStyle name="Moneda 9 2 3" xfId="2712" xr:uid="{00000000-0005-0000-0000-0000070C0000}"/>
    <cellStyle name="Moneda 9 2 3 2" xfId="2713" xr:uid="{00000000-0005-0000-0000-0000080C0000}"/>
    <cellStyle name="Moneda 9 2 3 2 2" xfId="2714" xr:uid="{00000000-0005-0000-0000-0000090C0000}"/>
    <cellStyle name="Moneda 9 2 3 3" xfId="2715" xr:uid="{00000000-0005-0000-0000-00000A0C0000}"/>
    <cellStyle name="Moneda 9 2 3 3 2" xfId="2716" xr:uid="{00000000-0005-0000-0000-00000B0C0000}"/>
    <cellStyle name="Moneda 9 2 3 4" xfId="2717" xr:uid="{00000000-0005-0000-0000-00000C0C0000}"/>
    <cellStyle name="Moneda 9 2 3 4 2" xfId="2718" xr:uid="{00000000-0005-0000-0000-00000D0C0000}"/>
    <cellStyle name="Moneda 9 2 3 5" xfId="2719" xr:uid="{00000000-0005-0000-0000-00000E0C0000}"/>
    <cellStyle name="Moneda 9 2 4" xfId="2720" xr:uid="{00000000-0005-0000-0000-00000F0C0000}"/>
    <cellStyle name="Moneda 9 2 4 2" xfId="2721" xr:uid="{00000000-0005-0000-0000-0000100C0000}"/>
    <cellStyle name="Moneda 9 2 5" xfId="2722" xr:uid="{00000000-0005-0000-0000-0000110C0000}"/>
    <cellStyle name="Moneda 9 2 5 2" xfId="2723" xr:uid="{00000000-0005-0000-0000-0000120C0000}"/>
    <cellStyle name="Moneda 9 2 6" xfId="2724" xr:uid="{00000000-0005-0000-0000-0000130C0000}"/>
    <cellStyle name="Moneda 9 2 6 2" xfId="2725" xr:uid="{00000000-0005-0000-0000-0000140C0000}"/>
    <cellStyle name="Moneda 9 2 7" xfId="2726" xr:uid="{00000000-0005-0000-0000-0000150C0000}"/>
    <cellStyle name="Moneda 9 2 8" xfId="2727" xr:uid="{00000000-0005-0000-0000-0000160C0000}"/>
    <cellStyle name="Moneda 9 3" xfId="2728" xr:uid="{00000000-0005-0000-0000-0000170C0000}"/>
    <cellStyle name="Moneda 9 3 2" xfId="2729" xr:uid="{00000000-0005-0000-0000-0000180C0000}"/>
    <cellStyle name="Moneda 9 3 2 2" xfId="2730" xr:uid="{00000000-0005-0000-0000-0000190C0000}"/>
    <cellStyle name="Moneda 9 3 2 2 2" xfId="2731" xr:uid="{00000000-0005-0000-0000-00001A0C0000}"/>
    <cellStyle name="Moneda 9 3 2 2 2 2" xfId="2732" xr:uid="{00000000-0005-0000-0000-00001B0C0000}"/>
    <cellStyle name="Moneda 9 3 2 2 3" xfId="2733" xr:uid="{00000000-0005-0000-0000-00001C0C0000}"/>
    <cellStyle name="Moneda 9 3 2 2 3 2" xfId="2734" xr:uid="{00000000-0005-0000-0000-00001D0C0000}"/>
    <cellStyle name="Moneda 9 3 2 2 4" xfId="2735" xr:uid="{00000000-0005-0000-0000-00001E0C0000}"/>
    <cellStyle name="Moneda 9 3 2 2 4 2" xfId="2736" xr:uid="{00000000-0005-0000-0000-00001F0C0000}"/>
    <cellStyle name="Moneda 9 3 2 2 5" xfId="2737" xr:uid="{00000000-0005-0000-0000-0000200C0000}"/>
    <cellStyle name="Moneda 9 3 2 3" xfId="2738" xr:uid="{00000000-0005-0000-0000-0000210C0000}"/>
    <cellStyle name="Moneda 9 3 2 3 2" xfId="2739" xr:uid="{00000000-0005-0000-0000-0000220C0000}"/>
    <cellStyle name="Moneda 9 3 2 4" xfId="2740" xr:uid="{00000000-0005-0000-0000-0000230C0000}"/>
    <cellStyle name="Moneda 9 3 2 4 2" xfId="2741" xr:uid="{00000000-0005-0000-0000-0000240C0000}"/>
    <cellStyle name="Moneda 9 3 2 5" xfId="2742" xr:uid="{00000000-0005-0000-0000-0000250C0000}"/>
    <cellStyle name="Moneda 9 3 2 5 2" xfId="2743" xr:uid="{00000000-0005-0000-0000-0000260C0000}"/>
    <cellStyle name="Moneda 9 3 2 6" xfId="2744" xr:uid="{00000000-0005-0000-0000-0000270C0000}"/>
    <cellStyle name="Moneda 9 3 3" xfId="2745" xr:uid="{00000000-0005-0000-0000-0000280C0000}"/>
    <cellStyle name="Moneda 9 3 3 2" xfId="2746" xr:uid="{00000000-0005-0000-0000-0000290C0000}"/>
    <cellStyle name="Moneda 9 3 3 2 2" xfId="2747" xr:uid="{00000000-0005-0000-0000-00002A0C0000}"/>
    <cellStyle name="Moneda 9 3 3 3" xfId="2748" xr:uid="{00000000-0005-0000-0000-00002B0C0000}"/>
    <cellStyle name="Moneda 9 3 3 3 2" xfId="2749" xr:uid="{00000000-0005-0000-0000-00002C0C0000}"/>
    <cellStyle name="Moneda 9 3 3 4" xfId="2750" xr:uid="{00000000-0005-0000-0000-00002D0C0000}"/>
    <cellStyle name="Moneda 9 3 3 4 2" xfId="2751" xr:uid="{00000000-0005-0000-0000-00002E0C0000}"/>
    <cellStyle name="Moneda 9 3 3 5" xfId="2752" xr:uid="{00000000-0005-0000-0000-00002F0C0000}"/>
    <cellStyle name="Moneda 9 3 4" xfId="2753" xr:uid="{00000000-0005-0000-0000-0000300C0000}"/>
    <cellStyle name="Moneda 9 3 4 2" xfId="2754" xr:uid="{00000000-0005-0000-0000-0000310C0000}"/>
    <cellStyle name="Moneda 9 3 5" xfId="2755" xr:uid="{00000000-0005-0000-0000-0000320C0000}"/>
    <cellStyle name="Moneda 9 3 5 2" xfId="2756" xr:uid="{00000000-0005-0000-0000-0000330C0000}"/>
    <cellStyle name="Moneda 9 3 6" xfId="2757" xr:uid="{00000000-0005-0000-0000-0000340C0000}"/>
    <cellStyle name="Moneda 9 3 6 2" xfId="2758" xr:uid="{00000000-0005-0000-0000-0000350C0000}"/>
    <cellStyle name="Moneda 9 3 7" xfId="2759" xr:uid="{00000000-0005-0000-0000-0000360C0000}"/>
    <cellStyle name="Moneda 9 4" xfId="2760" xr:uid="{00000000-0005-0000-0000-0000370C0000}"/>
    <cellStyle name="Moneda 9 4 2" xfId="2761" xr:uid="{00000000-0005-0000-0000-0000380C0000}"/>
    <cellStyle name="Moneda 9 4 2 2" xfId="2762" xr:uid="{00000000-0005-0000-0000-0000390C0000}"/>
    <cellStyle name="Moneda 9 4 2 2 2" xfId="2763" xr:uid="{00000000-0005-0000-0000-00003A0C0000}"/>
    <cellStyle name="Moneda 9 4 2 2 2 2" xfId="2764" xr:uid="{00000000-0005-0000-0000-00003B0C0000}"/>
    <cellStyle name="Moneda 9 4 2 2 3" xfId="2765" xr:uid="{00000000-0005-0000-0000-00003C0C0000}"/>
    <cellStyle name="Moneda 9 4 2 2 3 2" xfId="2766" xr:uid="{00000000-0005-0000-0000-00003D0C0000}"/>
    <cellStyle name="Moneda 9 4 2 2 4" xfId="2767" xr:uid="{00000000-0005-0000-0000-00003E0C0000}"/>
    <cellStyle name="Moneda 9 4 2 2 4 2" xfId="2768" xr:uid="{00000000-0005-0000-0000-00003F0C0000}"/>
    <cellStyle name="Moneda 9 4 2 2 5" xfId="2769" xr:uid="{00000000-0005-0000-0000-0000400C0000}"/>
    <cellStyle name="Moneda 9 4 2 3" xfId="2770" xr:uid="{00000000-0005-0000-0000-0000410C0000}"/>
    <cellStyle name="Moneda 9 4 2 3 2" xfId="2771" xr:uid="{00000000-0005-0000-0000-0000420C0000}"/>
    <cellStyle name="Moneda 9 4 2 4" xfId="2772" xr:uid="{00000000-0005-0000-0000-0000430C0000}"/>
    <cellStyle name="Moneda 9 4 2 4 2" xfId="2773" xr:uid="{00000000-0005-0000-0000-0000440C0000}"/>
    <cellStyle name="Moneda 9 4 2 5" xfId="2774" xr:uid="{00000000-0005-0000-0000-0000450C0000}"/>
    <cellStyle name="Moneda 9 4 2 5 2" xfId="2775" xr:uid="{00000000-0005-0000-0000-0000460C0000}"/>
    <cellStyle name="Moneda 9 4 2 6" xfId="2776" xr:uid="{00000000-0005-0000-0000-0000470C0000}"/>
    <cellStyle name="Moneda 9 4 3" xfId="2777" xr:uid="{00000000-0005-0000-0000-0000480C0000}"/>
    <cellStyle name="Moneda 9 4 3 2" xfId="2778" xr:uid="{00000000-0005-0000-0000-0000490C0000}"/>
    <cellStyle name="Moneda 9 4 3 2 2" xfId="2779" xr:uid="{00000000-0005-0000-0000-00004A0C0000}"/>
    <cellStyle name="Moneda 9 4 3 3" xfId="2780" xr:uid="{00000000-0005-0000-0000-00004B0C0000}"/>
    <cellStyle name="Moneda 9 4 3 3 2" xfId="2781" xr:uid="{00000000-0005-0000-0000-00004C0C0000}"/>
    <cellStyle name="Moneda 9 4 3 4" xfId="2782" xr:uid="{00000000-0005-0000-0000-00004D0C0000}"/>
    <cellStyle name="Moneda 9 4 3 4 2" xfId="2783" xr:uid="{00000000-0005-0000-0000-00004E0C0000}"/>
    <cellStyle name="Moneda 9 4 3 5" xfId="2784" xr:uid="{00000000-0005-0000-0000-00004F0C0000}"/>
    <cellStyle name="Moneda 9 4 4" xfId="2785" xr:uid="{00000000-0005-0000-0000-0000500C0000}"/>
    <cellStyle name="Moneda 9 4 4 2" xfId="2786" xr:uid="{00000000-0005-0000-0000-0000510C0000}"/>
    <cellStyle name="Moneda 9 4 5" xfId="2787" xr:uid="{00000000-0005-0000-0000-0000520C0000}"/>
    <cellStyle name="Moneda 9 4 5 2" xfId="2788" xr:uid="{00000000-0005-0000-0000-0000530C0000}"/>
    <cellStyle name="Moneda 9 4 6" xfId="2789" xr:uid="{00000000-0005-0000-0000-0000540C0000}"/>
    <cellStyle name="Moneda 9 4 6 2" xfId="2790" xr:uid="{00000000-0005-0000-0000-0000550C0000}"/>
    <cellStyle name="Moneda 9 4 7" xfId="2791" xr:uid="{00000000-0005-0000-0000-0000560C0000}"/>
    <cellStyle name="Moneda 9 5" xfId="2792" xr:uid="{00000000-0005-0000-0000-0000570C0000}"/>
    <cellStyle name="Moneda 9 5 2" xfId="2793" xr:uid="{00000000-0005-0000-0000-0000580C0000}"/>
    <cellStyle name="Moneda 9 5 2 2" xfId="2794" xr:uid="{00000000-0005-0000-0000-0000590C0000}"/>
    <cellStyle name="Moneda 9 5 2 2 2" xfId="2795" xr:uid="{00000000-0005-0000-0000-00005A0C0000}"/>
    <cellStyle name="Moneda 9 5 2 3" xfId="2796" xr:uid="{00000000-0005-0000-0000-00005B0C0000}"/>
    <cellStyle name="Moneda 9 5 2 3 2" xfId="2797" xr:uid="{00000000-0005-0000-0000-00005C0C0000}"/>
    <cellStyle name="Moneda 9 5 2 4" xfId="2798" xr:uid="{00000000-0005-0000-0000-00005D0C0000}"/>
    <cellStyle name="Moneda 9 5 2 4 2" xfId="2799" xr:uid="{00000000-0005-0000-0000-00005E0C0000}"/>
    <cellStyle name="Moneda 9 5 2 5" xfId="2800" xr:uid="{00000000-0005-0000-0000-00005F0C0000}"/>
    <cellStyle name="Moneda 9 5 3" xfId="2801" xr:uid="{00000000-0005-0000-0000-0000600C0000}"/>
    <cellStyle name="Moneda 9 5 3 2" xfId="2802" xr:uid="{00000000-0005-0000-0000-0000610C0000}"/>
    <cellStyle name="Moneda 9 5 4" xfId="2803" xr:uid="{00000000-0005-0000-0000-0000620C0000}"/>
    <cellStyle name="Moneda 9 5 4 2" xfId="2804" xr:uid="{00000000-0005-0000-0000-0000630C0000}"/>
    <cellStyle name="Moneda 9 5 5" xfId="2805" xr:uid="{00000000-0005-0000-0000-0000640C0000}"/>
    <cellStyle name="Moneda 9 5 5 2" xfId="2806" xr:uid="{00000000-0005-0000-0000-0000650C0000}"/>
    <cellStyle name="Moneda 9 5 6" xfId="2807" xr:uid="{00000000-0005-0000-0000-0000660C0000}"/>
    <cellStyle name="Moneda 9 6" xfId="2808" xr:uid="{00000000-0005-0000-0000-0000670C0000}"/>
    <cellStyle name="Moneda 9 6 2" xfId="2809" xr:uid="{00000000-0005-0000-0000-0000680C0000}"/>
    <cellStyle name="Moneda 9 6 2 2" xfId="2810" xr:uid="{00000000-0005-0000-0000-0000690C0000}"/>
    <cellStyle name="Moneda 9 6 3" xfId="2811" xr:uid="{00000000-0005-0000-0000-00006A0C0000}"/>
    <cellStyle name="Moneda 9 6 3 2" xfId="2812" xr:uid="{00000000-0005-0000-0000-00006B0C0000}"/>
    <cellStyle name="Moneda 9 6 4" xfId="2813" xr:uid="{00000000-0005-0000-0000-00006C0C0000}"/>
    <cellStyle name="Moneda 9 6 4 2" xfId="2814" xr:uid="{00000000-0005-0000-0000-00006D0C0000}"/>
    <cellStyle name="Moneda 9 6 5" xfId="2815" xr:uid="{00000000-0005-0000-0000-00006E0C0000}"/>
    <cellStyle name="Moneda 9 7" xfId="2816" xr:uid="{00000000-0005-0000-0000-00006F0C0000}"/>
    <cellStyle name="Moneda 9 7 2" xfId="2817" xr:uid="{00000000-0005-0000-0000-0000700C0000}"/>
    <cellStyle name="Moneda 9 8" xfId="2818" xr:uid="{00000000-0005-0000-0000-0000710C0000}"/>
    <cellStyle name="Moneda 9 8 2" xfId="2819" xr:uid="{00000000-0005-0000-0000-0000720C0000}"/>
    <cellStyle name="Moneda 9 9" xfId="2820" xr:uid="{00000000-0005-0000-0000-0000730C0000}"/>
    <cellStyle name="Moneda 9 9 2" xfId="2821" xr:uid="{00000000-0005-0000-0000-0000740C0000}"/>
    <cellStyle name="Neutral 2" xfId="2822" xr:uid="{00000000-0005-0000-0000-0000750C0000}"/>
    <cellStyle name="Normal" xfId="0" builtinId="0"/>
    <cellStyle name="Normal 2" xfId="2823" xr:uid="{00000000-0005-0000-0000-0000770C0000}"/>
    <cellStyle name="Normal 2 10" xfId="2824" xr:uid="{00000000-0005-0000-0000-0000780C0000}"/>
    <cellStyle name="Normal 2 2" xfId="2825" xr:uid="{00000000-0005-0000-0000-0000790C0000}"/>
    <cellStyle name="Normal 2 2 2" xfId="2826" xr:uid="{00000000-0005-0000-0000-00007A0C0000}"/>
    <cellStyle name="Normal 2 3" xfId="2827" xr:uid="{00000000-0005-0000-0000-00007B0C0000}"/>
    <cellStyle name="Normal 2 3 2" xfId="2828" xr:uid="{00000000-0005-0000-0000-00007C0C0000}"/>
    <cellStyle name="Normal 2 4" xfId="2829" xr:uid="{00000000-0005-0000-0000-00007D0C0000}"/>
    <cellStyle name="Normal 3" xfId="2830" xr:uid="{00000000-0005-0000-0000-00007E0C0000}"/>
    <cellStyle name="Normal 3 2" xfId="2831" xr:uid="{00000000-0005-0000-0000-00007F0C0000}"/>
    <cellStyle name="Normal 3 2 2" xfId="2832" xr:uid="{00000000-0005-0000-0000-0000800C0000}"/>
    <cellStyle name="Normal 3 2 2 2" xfId="2833" xr:uid="{00000000-0005-0000-0000-0000810C0000}"/>
    <cellStyle name="Normal 3 2 3" xfId="2834" xr:uid="{00000000-0005-0000-0000-0000820C0000}"/>
    <cellStyle name="Normal 3 3" xfId="2835" xr:uid="{00000000-0005-0000-0000-0000830C0000}"/>
    <cellStyle name="Normal 3 4" xfId="2836" xr:uid="{00000000-0005-0000-0000-0000840C0000}"/>
    <cellStyle name="Normal 3 5" xfId="2837" xr:uid="{00000000-0005-0000-0000-0000850C0000}"/>
    <cellStyle name="Normal 3_CADENA DE VALOR" xfId="2838" xr:uid="{00000000-0005-0000-0000-0000860C0000}"/>
    <cellStyle name="Normal 4" xfId="2839" xr:uid="{00000000-0005-0000-0000-0000870C0000}"/>
    <cellStyle name="Normal 4 2" xfId="2840" xr:uid="{00000000-0005-0000-0000-0000880C0000}"/>
    <cellStyle name="Normal 5" xfId="2841" xr:uid="{00000000-0005-0000-0000-0000890C0000}"/>
    <cellStyle name="Normal 6 2" xfId="2842" xr:uid="{00000000-0005-0000-0000-00008A0C0000}"/>
    <cellStyle name="Normal_CADENA DE VALOR" xfId="2843" xr:uid="{00000000-0005-0000-0000-00008B0C0000}"/>
    <cellStyle name="Numeric" xfId="2844" xr:uid="{00000000-0005-0000-0000-00008C0C0000}"/>
    <cellStyle name="NumericWithBorder" xfId="2845" xr:uid="{00000000-0005-0000-0000-00008D0C0000}"/>
    <cellStyle name="NumericWithBorder 2" xfId="2846" xr:uid="{00000000-0005-0000-0000-00008E0C0000}"/>
    <cellStyle name="NumericWithBorder 2 2" xfId="2847" xr:uid="{00000000-0005-0000-0000-00008F0C0000}"/>
    <cellStyle name="NumericWithBorder 2 3" xfId="2848" xr:uid="{00000000-0005-0000-0000-0000900C0000}"/>
    <cellStyle name="NumericWithBorder 2 4" xfId="2849" xr:uid="{00000000-0005-0000-0000-0000910C0000}"/>
    <cellStyle name="NumericWithBorder 3" xfId="2850" xr:uid="{00000000-0005-0000-0000-0000920C0000}"/>
    <cellStyle name="NumericWithBorder 4" xfId="2851" xr:uid="{00000000-0005-0000-0000-0000930C0000}"/>
    <cellStyle name="NumericWithBorder 5" xfId="2852" xr:uid="{00000000-0005-0000-0000-0000940C0000}"/>
    <cellStyle name="Percent" xfId="2853" xr:uid="{00000000-0005-0000-0000-0000950C0000}"/>
    <cellStyle name="Percent 2" xfId="2854" xr:uid="{00000000-0005-0000-0000-0000960C0000}"/>
    <cellStyle name="Percent 2 2" xfId="2855" xr:uid="{00000000-0005-0000-0000-0000970C0000}"/>
    <cellStyle name="Porcentaje" xfId="2856" builtinId="5"/>
    <cellStyle name="Porcentaje 2" xfId="2857" xr:uid="{00000000-0005-0000-0000-0000990C0000}"/>
    <cellStyle name="Porcentaje 2 2" xfId="2858" xr:uid="{00000000-0005-0000-0000-00009A0C0000}"/>
    <cellStyle name="Porcentaje 3" xfId="2859" xr:uid="{00000000-0005-0000-0000-00009B0C0000}"/>
    <cellStyle name="Porcentaje 3 2" xfId="2860" xr:uid="{00000000-0005-0000-0000-00009C0C0000}"/>
    <cellStyle name="Porcentaje 3 2 2" xfId="3061" xr:uid="{00000000-0005-0000-0000-00009D0C0000}"/>
    <cellStyle name="Porcentaje 4" xfId="2861" xr:uid="{00000000-0005-0000-0000-00009E0C0000}"/>
    <cellStyle name="Porcentaje 4 2" xfId="3062" xr:uid="{00000000-0005-0000-0000-00009F0C0000}"/>
    <cellStyle name="Porcentaje 5" xfId="3153" xr:uid="{00000000-0005-0000-0000-0000A00C0000}"/>
    <cellStyle name="Porcentaje 6" xfId="3065" xr:uid="{00000000-0005-0000-0000-0000A10C0000}"/>
    <cellStyle name="Porcentual 2" xfId="2862" xr:uid="{00000000-0005-0000-0000-0000A20C0000}"/>
    <cellStyle name="Porcentual 2 2" xfId="2863" xr:uid="{00000000-0005-0000-0000-0000A30C0000}"/>
    <cellStyle name="Porcentual 2 2 2" xfId="2864" xr:uid="{00000000-0005-0000-0000-0000A40C0000}"/>
    <cellStyle name="Porcentual 2 3" xfId="2865" xr:uid="{00000000-0005-0000-0000-0000A50C0000}"/>
    <cellStyle name="Porcentual 2 3 2" xfId="2866" xr:uid="{00000000-0005-0000-0000-0000A60C0000}"/>
    <cellStyle name="Porcentual 3" xfId="2867" xr:uid="{00000000-0005-0000-0000-0000A70C0000}"/>
  </cellStyles>
  <dxfs count="0"/>
  <tableStyles count="0" defaultTableStyle="TableStyleMedium9" defaultPivotStyle="PivotStyleLight16"/>
  <colors>
    <mruColors>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816665</xdr:colOff>
      <xdr:row>1</xdr:row>
      <xdr:rowOff>60699</xdr:rowOff>
    </xdr:from>
    <xdr:to>
      <xdr:col>3</xdr:col>
      <xdr:colOff>963622</xdr:colOff>
      <xdr:row>3</xdr:row>
      <xdr:rowOff>234161</xdr:rowOff>
    </xdr:to>
    <xdr:pic>
      <xdr:nvPicPr>
        <xdr:cNvPr id="1193" name="Imagen 3">
          <a:extLst>
            <a:ext uri="{FF2B5EF4-FFF2-40B4-BE49-F238E27FC236}">
              <a16:creationId xmlns:a16="http://schemas.microsoft.com/office/drawing/2014/main" id="{00000000-0008-0000-0000-0000A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6665" y="392003"/>
          <a:ext cx="2528207" cy="8360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201132</xdr:colOff>
      <xdr:row>0</xdr:row>
      <xdr:rowOff>96630</xdr:rowOff>
    </xdr:from>
    <xdr:to>
      <xdr:col>3</xdr:col>
      <xdr:colOff>372717</xdr:colOff>
      <xdr:row>2</xdr:row>
      <xdr:rowOff>24540</xdr:rowOff>
    </xdr:to>
    <xdr:pic>
      <xdr:nvPicPr>
        <xdr:cNvPr id="28321" name="Imagen 3">
          <a:extLst>
            <a:ext uri="{FF2B5EF4-FFF2-40B4-BE49-F238E27FC236}">
              <a16:creationId xmlns:a16="http://schemas.microsoft.com/office/drawing/2014/main" id="{00000000-0008-0000-0100-0000A16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132" y="96630"/>
          <a:ext cx="1938542" cy="825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160405</xdr:colOff>
      <xdr:row>0</xdr:row>
      <xdr:rowOff>168088</xdr:rowOff>
    </xdr:from>
    <xdr:to>
      <xdr:col>2</xdr:col>
      <xdr:colOff>1154206</xdr:colOff>
      <xdr:row>2</xdr:row>
      <xdr:rowOff>110371</xdr:rowOff>
    </xdr:to>
    <xdr:pic>
      <xdr:nvPicPr>
        <xdr:cNvPr id="10895" name="Imagen 2">
          <a:extLst>
            <a:ext uri="{FF2B5EF4-FFF2-40B4-BE49-F238E27FC236}">
              <a16:creationId xmlns:a16="http://schemas.microsoft.com/office/drawing/2014/main" id="{00000000-0008-0000-0200-00008F2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8993" y="168088"/>
          <a:ext cx="2472978" cy="659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1178608</xdr:colOff>
      <xdr:row>2</xdr:row>
      <xdr:rowOff>504825</xdr:rowOff>
    </xdr:to>
    <xdr:pic>
      <xdr:nvPicPr>
        <xdr:cNvPr id="2" name="Imagen 2">
          <a:extLst>
            <a:ext uri="{FF2B5EF4-FFF2-40B4-BE49-F238E27FC236}">
              <a16:creationId xmlns:a16="http://schemas.microsoft.com/office/drawing/2014/main" id="{0C5A0481-5127-4CF5-9201-329EE6C3FC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59733"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311234</xdr:colOff>
      <xdr:row>0</xdr:row>
      <xdr:rowOff>93362</xdr:rowOff>
    </xdr:from>
    <xdr:to>
      <xdr:col>1</xdr:col>
      <xdr:colOff>1143000</xdr:colOff>
      <xdr:row>2</xdr:row>
      <xdr:rowOff>190995</xdr:rowOff>
    </xdr:to>
    <xdr:pic>
      <xdr:nvPicPr>
        <xdr:cNvPr id="29844" name="Imagen 1">
          <a:extLst>
            <a:ext uri="{FF2B5EF4-FFF2-40B4-BE49-F238E27FC236}">
              <a16:creationId xmlns:a16="http://schemas.microsoft.com/office/drawing/2014/main" id="{00000000-0008-0000-0400-0000947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1234" y="93362"/>
          <a:ext cx="1922811" cy="6171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olinanino/Documents/SDA-2020/Plan%20de%20Accio&#769;n%20NCSA/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PA-7780-MAR-2023_AF_AJ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 val="spi"/>
    </sheetNames>
    <sheetDataSet>
      <sheetData sheetId="0"/>
      <sheetData sheetId="1">
        <row r="10">
          <cell r="EW10" t="str">
            <v>N/A</v>
          </cell>
        </row>
        <row r="14">
          <cell r="CL14">
            <v>14335000</v>
          </cell>
          <cell r="CN14">
            <v>24438267</v>
          </cell>
          <cell r="CP14">
            <v>4496667</v>
          </cell>
        </row>
        <row r="17">
          <cell r="CN17">
            <v>0.1</v>
          </cell>
          <cell r="CP17">
            <v>0.1</v>
          </cell>
          <cell r="EW17" t="str">
            <v>En marzo de 2023, se realizaron reuniones de seguimiento por cada alianza: Sumapaz, Usme, Ciudad Bolívar, Chapinero. En Suba se realizaron dos reuniones de seguimiento. 
En estas reuniones se presentaron los equipos de trabajo y se acordaron fechas para el cronograma 2023 de acciones conjuntas en desarrollo de las alianzas suscritas.</v>
          </cell>
        </row>
        <row r="18">
          <cell r="CL18">
            <v>0</v>
          </cell>
          <cell r="CN18">
            <v>329260000</v>
          </cell>
          <cell r="CP18">
            <v>157911000</v>
          </cell>
        </row>
        <row r="19">
          <cell r="CP19">
            <v>3216067</v>
          </cell>
        </row>
        <row r="22">
          <cell r="CL22">
            <v>0</v>
          </cell>
          <cell r="CN22">
            <v>0</v>
          </cell>
          <cell r="CP22">
            <v>0</v>
          </cell>
        </row>
        <row r="23">
          <cell r="CL23">
            <v>0</v>
          </cell>
          <cell r="CN23">
            <v>0</v>
          </cell>
          <cell r="CP23">
            <v>0</v>
          </cell>
        </row>
        <row r="24">
          <cell r="EW24" t="str">
            <v>En Marzo de 2023 no se presentó avance con nuevas personas capacitadas, conforme a lo programado. Sin embargo, como parte del fortalecimiento en conocimiento ambiental con los procesos de Ordenamiento Ambiental de Finca vigentes se realizaron las siguientes acciones: En San Juan Sumapaz, como para la celebración del día del agua se realizó un taller con los estudiantes del Colegio Erasmo Valencia, en la Cuenca Tunjuelo se realizó un evento de capacitación sobre preparación de hidrolato a base de suero en la vereda Quiba Bajo. Predio la Gata Golosa.
En 2020,  2021 y 2022, se capacitaron 1097 personas en mejoramiento de praderas, biodigestores, preparación de abonos verdes Biol, entre otros temas.</v>
          </cell>
        </row>
        <row r="25">
          <cell r="CL25">
            <v>84278000</v>
          </cell>
          <cell r="DM25">
            <v>84278000</v>
          </cell>
        </row>
        <row r="27">
          <cell r="CL27">
            <v>0</v>
          </cell>
          <cell r="CN27">
            <v>0</v>
          </cell>
          <cell r="CP27">
            <v>0</v>
          </cell>
        </row>
        <row r="28">
          <cell r="CL28">
            <v>447280</v>
          </cell>
          <cell r="CN28">
            <v>4586471</v>
          </cell>
          <cell r="DM28">
            <v>10128584.224028667</v>
          </cell>
        </row>
        <row r="29">
          <cell r="CL29">
            <v>0</v>
          </cell>
          <cell r="CN29">
            <v>0</v>
          </cell>
          <cell r="CP29">
            <v>0</v>
          </cell>
        </row>
        <row r="30">
          <cell r="CL30">
            <v>84725280</v>
          </cell>
          <cell r="CN30">
            <v>0</v>
          </cell>
          <cell r="CP30">
            <v>0</v>
          </cell>
        </row>
        <row r="31">
          <cell r="CP31">
            <v>9</v>
          </cell>
          <cell r="EW31" t="str">
            <v>En Marzo se vincularon 9 nuevos predios al Ordenamiento Ambiental de Fincas mediante formalización de acuerdos de uso del suelo y Buenas Prácticas Ambientales así: 2 predios en Sumapaz San Juan; 2 predios en rio Blanco Sumapaz; 2 predios rio Tunjuelo, (localidad Usme y Ciudad Bolívar); 2 predios en rio Teusacá, (localidad Chapinero) y 1 predio en Salitrosa – Torca  Suba.
Se realizaron 38 Visitas de seguimiento así: 7 visitas de Seguimiento en Sumapaz San Juan; 11 visitas de seguimiento en rio Blanco Sumapaz; 7 visitas de Seguimiento en rio Tunjuelo; 2 visitas de Seguimiento en rio Teusacá y 11 visitas de Seguimiento en Salitrosa – Torca  Suba para un total de 70 visitas de seguimiento a predios vinculados a los acuerdos de uso del suelo con buenas prácticas ambientales en 2023.
En 2020 – 2022, se vincularon 427 nuevos predios rurales en la formalización de acuerdos para el Ordenamiento Ambiental de Finca y se realizaron 1712 visitas de seguimiento a predios vinculados.</v>
          </cell>
        </row>
        <row r="32">
          <cell r="CL32">
            <v>305166000</v>
          </cell>
          <cell r="CN32">
            <v>347000000</v>
          </cell>
          <cell r="CP32">
            <v>43700000</v>
          </cell>
        </row>
        <row r="33">
          <cell r="CP33">
            <v>3595000</v>
          </cell>
        </row>
        <row r="34">
          <cell r="CL34">
            <v>0</v>
          </cell>
          <cell r="CN34">
            <v>0</v>
          </cell>
          <cell r="CP34">
            <v>0</v>
          </cell>
        </row>
        <row r="35">
          <cell r="CL35">
            <v>33913633</v>
          </cell>
          <cell r="CN35">
            <v>36763424</v>
          </cell>
          <cell r="CP35">
            <v>19715500.481415749</v>
          </cell>
        </row>
        <row r="36">
          <cell r="CL36">
            <v>0</v>
          </cell>
          <cell r="CN36">
            <v>0</v>
          </cell>
          <cell r="CP36">
            <v>0</v>
          </cell>
        </row>
        <row r="37">
          <cell r="CL37">
            <v>339079633</v>
          </cell>
          <cell r="CN37">
            <v>0</v>
          </cell>
          <cell r="CP37">
            <v>0</v>
          </cell>
        </row>
        <row r="38">
          <cell r="EW38" t="str">
            <v>N/A</v>
          </cell>
        </row>
        <row r="41">
          <cell r="CL41">
            <v>0</v>
          </cell>
          <cell r="CN41">
            <v>0</v>
          </cell>
          <cell r="CP41">
            <v>0</v>
          </cell>
        </row>
        <row r="42">
          <cell r="CL42">
            <v>11999000</v>
          </cell>
          <cell r="CN42">
            <v>20570305</v>
          </cell>
          <cell r="CP42">
            <v>5094833.2240286693</v>
          </cell>
        </row>
        <row r="43">
          <cell r="CL43">
            <v>0</v>
          </cell>
          <cell r="CN43">
            <v>0</v>
          </cell>
          <cell r="CP43">
            <v>0</v>
          </cell>
        </row>
        <row r="44">
          <cell r="CL44">
            <v>11999000</v>
          </cell>
          <cell r="CN44">
            <v>0</v>
          </cell>
          <cell r="CP44">
            <v>0</v>
          </cell>
        </row>
        <row r="45">
          <cell r="EW45" t="str">
            <v xml:space="preserve">En marzo se realizó visita de seguimiento al predio Montebello, Localidad de Usme; encontrando que las áreas de conservación incluidas en el Acuerdo voluntario 01 de 2021, están en perfecto estado con lo que se da cumplimiento a lo pactado en el acuerdo.
Se adelantó ejercicio de priorización de predios a ser incluidos en primer semestre 2023; y en marzo se visitaron 16 predios postulados en las localidades de Sumapaz y Ciudad Bolívar para identificar tensionantes; georreferenciar áreas con potencial de vinculación; identificar herramientas de manejo del paisaje -HMP- necesarias para reducir el riesgo de transformación de las áreas a conservar; y verificar presencia de cuerpos de agua naturales en el predio o en sus inmediaciones. Además, se realizó sobrevuelo con drone, con especial énfasis en las áreas en donde se identificó presencia de tensionantes.
Se analizó la información recolectada en campo y se cuenta con los datos correspondientes a 12 predios, con 168, 8ha aptas para vinculación.
Se realizó acompañamiento y asistencia en campo a 8 propietarios de predios de la Localidad de Usme (107 ha); para la correcta implementación de las HMP, de acuerdo con lo establecido en el Plan Predial Ambiental -PPA, el Anexo técnico de implementación y el mapa de localización de las acciones concertadas; los insumos fueron entregados en enero para el control de los tensionantes sobre las áreas vinculadas al Programa. 
Se cuenta con 1.220 metros de cercas vivas y 3390 metros de cerca tradicional.
Se presentó el Convenio con la Gobernación a los alcaldes, secretarios de ambiente y otros profesionales de los municipios de Guasca, Guatavita, Sesquilé, Fómeque y La Calera, obteniendo la vinculación de las administraciones locales al proyecto de PSA Regional con la designación de funcionarios para realizar la interlocución con Biocuenca a fin de trabajar conjuntamente en la implementación de este instrumento económico en las microcuencas priorizadas en sus territorios.
En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v>
          </cell>
        </row>
        <row r="46">
          <cell r="CL46">
            <v>168556000</v>
          </cell>
          <cell r="CN46">
            <v>679310000</v>
          </cell>
          <cell r="CP46">
            <v>102990000</v>
          </cell>
        </row>
        <row r="47">
          <cell r="CP47">
            <v>13926800</v>
          </cell>
        </row>
        <row r="48">
          <cell r="CL48">
            <v>0</v>
          </cell>
          <cell r="CN48">
            <v>0</v>
          </cell>
          <cell r="CP48">
            <v>0</v>
          </cell>
        </row>
        <row r="49">
          <cell r="CL49">
            <v>3010000</v>
          </cell>
          <cell r="CN49">
            <v>30351137</v>
          </cell>
          <cell r="DM49">
            <v>65356970.07052692</v>
          </cell>
        </row>
        <row r="50">
          <cell r="CL50">
            <v>0</v>
          </cell>
          <cell r="CN50">
            <v>0</v>
          </cell>
          <cell r="CP50">
            <v>0</v>
          </cell>
        </row>
        <row r="51">
          <cell r="CL51">
            <v>171566000</v>
          </cell>
          <cell r="CN51">
            <v>709661137</v>
          </cell>
          <cell r="CP51">
            <v>134985833.07052693</v>
          </cell>
        </row>
        <row r="54">
          <cell r="CL54">
            <v>621704913</v>
          </cell>
          <cell r="CN54">
            <v>1472279604</v>
          </cell>
          <cell r="CP54">
            <v>370998667</v>
          </cell>
        </row>
      </sheetData>
      <sheetData sheetId="2"/>
      <sheetData sheetId="3">
        <row r="10">
          <cell r="T10">
            <v>0</v>
          </cell>
          <cell r="U10">
            <v>0</v>
          </cell>
        </row>
        <row r="11">
          <cell r="T11">
            <v>0</v>
          </cell>
          <cell r="U11">
            <v>0</v>
          </cell>
        </row>
        <row r="12">
          <cell r="T12">
            <v>0</v>
          </cell>
          <cell r="U12">
            <v>0</v>
          </cell>
        </row>
        <row r="13">
          <cell r="T13">
            <v>0</v>
          </cell>
          <cell r="U13">
            <v>0</v>
          </cell>
        </row>
        <row r="14">
          <cell r="T14">
            <v>14335000</v>
          </cell>
          <cell r="U14">
            <v>38773267</v>
          </cell>
        </row>
        <row r="15">
          <cell r="T15">
            <v>0</v>
          </cell>
          <cell r="U15">
            <v>0</v>
          </cell>
        </row>
        <row r="16">
          <cell r="T16">
            <v>0</v>
          </cell>
          <cell r="U16">
            <v>0</v>
          </cell>
        </row>
        <row r="17">
          <cell r="T17">
            <v>0</v>
          </cell>
          <cell r="U17">
            <v>0.1</v>
          </cell>
        </row>
        <row r="18">
          <cell r="T18">
            <v>0</v>
          </cell>
          <cell r="U18">
            <v>329260000</v>
          </cell>
        </row>
        <row r="19">
          <cell r="T19">
            <v>0</v>
          </cell>
          <cell r="U19">
            <v>0</v>
          </cell>
        </row>
        <row r="20">
          <cell r="T20">
            <v>0</v>
          </cell>
          <cell r="U20">
            <v>0</v>
          </cell>
        </row>
        <row r="21">
          <cell r="T21">
            <v>0</v>
          </cell>
          <cell r="U21">
            <v>0</v>
          </cell>
        </row>
        <row r="22">
          <cell r="T22">
            <v>0</v>
          </cell>
          <cell r="U22">
            <v>0</v>
          </cell>
        </row>
        <row r="23">
          <cell r="T23">
            <v>0</v>
          </cell>
          <cell r="U23">
            <v>0</v>
          </cell>
        </row>
        <row r="24">
          <cell r="T24">
            <v>0</v>
          </cell>
          <cell r="U24">
            <v>0</v>
          </cell>
        </row>
        <row r="25">
          <cell r="T25">
            <v>84278000</v>
          </cell>
        </row>
        <row r="26">
          <cell r="T26">
            <v>0</v>
          </cell>
          <cell r="U26">
            <v>0</v>
          </cell>
        </row>
        <row r="27">
          <cell r="T27">
            <v>0</v>
          </cell>
          <cell r="U27">
            <v>0</v>
          </cell>
        </row>
        <row r="28">
          <cell r="T28">
            <v>447280</v>
          </cell>
        </row>
        <row r="29">
          <cell r="T29">
            <v>0</v>
          </cell>
          <cell r="U29">
            <v>0</v>
          </cell>
        </row>
        <row r="30">
          <cell r="T30">
            <v>84725280</v>
          </cell>
          <cell r="U30">
            <v>84725280</v>
          </cell>
        </row>
        <row r="31">
          <cell r="T31">
            <v>0</v>
          </cell>
          <cell r="U31">
            <v>0</v>
          </cell>
        </row>
        <row r="32">
          <cell r="T32">
            <v>305166000</v>
          </cell>
          <cell r="U32">
            <v>652166000</v>
          </cell>
        </row>
        <row r="33">
          <cell r="T33">
            <v>0</v>
          </cell>
          <cell r="U33">
            <v>0</v>
          </cell>
        </row>
        <row r="34">
          <cell r="T34">
            <v>0</v>
          </cell>
          <cell r="U34">
            <v>0</v>
          </cell>
        </row>
        <row r="35">
          <cell r="T35">
            <v>33913633</v>
          </cell>
          <cell r="U35">
            <v>70677057</v>
          </cell>
        </row>
        <row r="36">
          <cell r="T36">
            <v>0</v>
          </cell>
          <cell r="U36">
            <v>0</v>
          </cell>
        </row>
        <row r="37">
          <cell r="T37">
            <v>339079633</v>
          </cell>
          <cell r="U37">
            <v>339079633</v>
          </cell>
        </row>
        <row r="38">
          <cell r="T38">
            <v>0</v>
          </cell>
          <cell r="U38">
            <v>0</v>
          </cell>
        </row>
        <row r="39">
          <cell r="T39">
            <v>0</v>
          </cell>
          <cell r="U39">
            <v>0</v>
          </cell>
        </row>
        <row r="40">
          <cell r="T40">
            <v>0</v>
          </cell>
          <cell r="U40">
            <v>0</v>
          </cell>
        </row>
        <row r="41">
          <cell r="T41">
            <v>0</v>
          </cell>
          <cell r="U41">
            <v>0</v>
          </cell>
        </row>
        <row r="42">
          <cell r="T42">
            <v>11999000</v>
          </cell>
          <cell r="U42">
            <v>32569305</v>
          </cell>
        </row>
        <row r="43">
          <cell r="T43">
            <v>0</v>
          </cell>
          <cell r="U43">
            <v>0</v>
          </cell>
        </row>
        <row r="44">
          <cell r="T44">
            <v>11999000</v>
          </cell>
          <cell r="U44">
            <v>11999000</v>
          </cell>
        </row>
        <row r="45">
          <cell r="T45">
            <v>0</v>
          </cell>
          <cell r="U45">
            <v>0</v>
          </cell>
        </row>
        <row r="46">
          <cell r="T46">
            <v>168556000</v>
          </cell>
          <cell r="U46">
            <v>847866000</v>
          </cell>
        </row>
        <row r="47">
          <cell r="T47">
            <v>0</v>
          </cell>
          <cell r="U47">
            <v>0</v>
          </cell>
        </row>
        <row r="48">
          <cell r="T48">
            <v>0</v>
          </cell>
          <cell r="U48">
            <v>0</v>
          </cell>
        </row>
        <row r="49">
          <cell r="T49">
            <v>3010000</v>
          </cell>
        </row>
        <row r="50">
          <cell r="T50">
            <v>0</v>
          </cell>
          <cell r="U50">
            <v>0</v>
          </cell>
        </row>
        <row r="51">
          <cell r="T51">
            <v>171566000</v>
          </cell>
          <cell r="U51">
            <v>881227137</v>
          </cell>
        </row>
        <row r="54">
          <cell r="T54">
            <v>621704913</v>
          </cell>
          <cell r="U54">
            <v>2093984517</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FC24"/>
  <sheetViews>
    <sheetView tabSelected="1" topLeftCell="A8" zoomScale="64" zoomScaleNormal="64" workbookViewId="0">
      <selection activeCell="D14" sqref="D14"/>
    </sheetView>
  </sheetViews>
  <sheetFormatPr baseColWidth="10" defaultColWidth="10.85546875" defaultRowHeight="172.5" customHeight="1" x14ac:dyDescent="0.25"/>
  <cols>
    <col min="1" max="2" width="13.28515625" customWidth="1"/>
    <col min="3" max="3" width="8.85546875" customWidth="1"/>
    <col min="4" max="4" width="35.28515625" customWidth="1"/>
    <col min="5" max="5" width="7.28515625" customWidth="1"/>
    <col min="6" max="6" width="29.5703125" customWidth="1"/>
    <col min="7" max="7" width="12.85546875" customWidth="1"/>
    <col min="8" max="8" width="15.140625" customWidth="1"/>
    <col min="9" max="9" width="15.140625" style="10" customWidth="1"/>
    <col min="10" max="10" width="19.5703125" style="10" hidden="1" customWidth="1"/>
    <col min="11" max="24" width="10.5703125" style="10" hidden="1" customWidth="1"/>
    <col min="25" max="25" width="23.28515625" style="10" hidden="1" customWidth="1"/>
    <col min="26" max="26" width="16.28515625" style="10" hidden="1" customWidth="1"/>
    <col min="27" max="27" width="17.28515625" style="10" customWidth="1"/>
    <col min="28" max="29" width="15" style="10" customWidth="1"/>
    <col min="30" max="30" width="15.5703125" style="10" hidden="1" customWidth="1"/>
    <col min="31" max="54" width="10.5703125" style="10" hidden="1" customWidth="1"/>
    <col min="55" max="55" width="16" style="10" hidden="1" customWidth="1"/>
    <col min="56" max="57" width="21.85546875" style="10" hidden="1" customWidth="1"/>
    <col min="58" max="59" width="17.85546875" style="10" customWidth="1"/>
    <col min="60" max="60" width="19.140625" style="10" hidden="1" customWidth="1"/>
    <col min="61" max="66" width="10.5703125" style="10" hidden="1" customWidth="1"/>
    <col min="67" max="67" width="8.28515625" style="10" hidden="1" customWidth="1"/>
    <col min="68" max="84" width="10.5703125" style="10" hidden="1" customWidth="1"/>
    <col min="85" max="85" width="21.85546875" style="10" hidden="1" customWidth="1"/>
    <col min="86" max="86" width="14.5703125" style="10" hidden="1" customWidth="1"/>
    <col min="87" max="87" width="15.28515625" style="10" hidden="1" customWidth="1"/>
    <col min="88" max="89" width="18.7109375" style="10" customWidth="1"/>
    <col min="90" max="90" width="16.42578125" style="10" customWidth="1"/>
    <col min="91" max="98" width="10.5703125" style="10" customWidth="1"/>
    <col min="99" max="114" width="10.5703125" style="10" hidden="1" customWidth="1"/>
    <col min="115" max="115" width="21.85546875" style="10" customWidth="1"/>
    <col min="116" max="116" width="14.5703125" style="10" customWidth="1"/>
    <col min="117" max="117" width="15.28515625" style="10" customWidth="1"/>
    <col min="118" max="118" width="15" style="10" customWidth="1"/>
    <col min="119" max="119" width="15.28515625" style="10" customWidth="1"/>
    <col min="120" max="120" width="12.5703125" style="10" hidden="1" customWidth="1"/>
    <col min="121" max="144" width="12.28515625" style="10" hidden="1" customWidth="1"/>
    <col min="145" max="145" width="19.85546875" style="10" customWidth="1"/>
    <col min="146" max="149" width="19.85546875" style="10" hidden="1" customWidth="1"/>
    <col min="150" max="150" width="19.85546875" customWidth="1"/>
    <col min="151" max="151" width="20.85546875" customWidth="1"/>
    <col min="152" max="152" width="24.28515625" customWidth="1"/>
    <col min="153" max="153" width="21.28515625" customWidth="1"/>
    <col min="154" max="154" width="18.28515625" customWidth="1"/>
    <col min="155" max="155" width="50.85546875" customWidth="1"/>
    <col min="156" max="156" width="16.28515625" customWidth="1"/>
    <col min="157" max="157" width="18.85546875" customWidth="1"/>
    <col min="158" max="158" width="27.28515625" customWidth="1"/>
    <col min="159" max="159" width="16.28515625" customWidth="1"/>
  </cols>
  <sheetData>
    <row r="1" spans="1:159" ht="25.5" customHeight="1" thickBot="1" x14ac:dyDescent="0.3">
      <c r="C1" s="2"/>
      <c r="D1" s="2"/>
      <c r="E1" s="2"/>
      <c r="F1" s="2"/>
      <c r="G1" s="2"/>
      <c r="H1" s="2"/>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2"/>
      <c r="EU1" s="2"/>
      <c r="EV1" s="2"/>
      <c r="EW1" s="2"/>
      <c r="EX1" s="2"/>
      <c r="EY1" s="2"/>
      <c r="EZ1" s="2"/>
      <c r="FA1" s="2"/>
      <c r="FB1" s="2"/>
      <c r="FC1" s="2"/>
    </row>
    <row r="2" spans="1:159" s="13" customFormat="1" ht="25.5" customHeight="1" x14ac:dyDescent="0.4">
      <c r="A2" s="446"/>
      <c r="B2" s="447"/>
      <c r="C2" s="447"/>
      <c r="D2" s="447"/>
      <c r="E2" s="447"/>
      <c r="F2" s="448"/>
      <c r="G2" s="455" t="s">
        <v>39</v>
      </c>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c r="AN2" s="455"/>
      <c r="AO2" s="455"/>
      <c r="AP2" s="455"/>
      <c r="AQ2" s="455"/>
      <c r="AR2" s="455"/>
      <c r="AS2" s="455"/>
      <c r="AT2" s="455"/>
      <c r="AU2" s="455"/>
      <c r="AV2" s="455"/>
      <c r="AW2" s="455"/>
      <c r="AX2" s="455"/>
      <c r="AY2" s="455"/>
      <c r="AZ2" s="455"/>
      <c r="BA2" s="455"/>
      <c r="BB2" s="455"/>
      <c r="BC2" s="455"/>
      <c r="BD2" s="455"/>
      <c r="BE2" s="455"/>
      <c r="BF2" s="455"/>
      <c r="BG2" s="455"/>
      <c r="BH2" s="455"/>
      <c r="BI2" s="455"/>
      <c r="BJ2" s="455"/>
      <c r="BK2" s="455"/>
      <c r="BL2" s="455"/>
      <c r="BM2" s="455"/>
      <c r="BN2" s="455"/>
      <c r="BO2" s="455"/>
      <c r="BP2" s="455"/>
      <c r="BQ2" s="455"/>
      <c r="BR2" s="455"/>
      <c r="BS2" s="455"/>
      <c r="BT2" s="455"/>
      <c r="BU2" s="455"/>
      <c r="BV2" s="455"/>
      <c r="BW2" s="455"/>
      <c r="BX2" s="455"/>
      <c r="BY2" s="455"/>
      <c r="BZ2" s="455"/>
      <c r="CA2" s="455"/>
      <c r="CB2" s="455"/>
      <c r="CC2" s="455"/>
      <c r="CD2" s="455"/>
      <c r="CE2" s="455"/>
      <c r="CF2" s="455"/>
      <c r="CG2" s="455"/>
      <c r="CH2" s="455"/>
      <c r="CI2" s="455"/>
      <c r="CJ2" s="455"/>
      <c r="CK2" s="455"/>
      <c r="CL2" s="455"/>
      <c r="CM2" s="455"/>
      <c r="CN2" s="455"/>
      <c r="CO2" s="455"/>
      <c r="CP2" s="455"/>
      <c r="CQ2" s="455"/>
      <c r="CR2" s="455"/>
      <c r="CS2" s="455"/>
      <c r="CT2" s="455"/>
      <c r="CU2" s="455"/>
      <c r="CV2" s="455"/>
      <c r="CW2" s="455"/>
      <c r="CX2" s="455"/>
      <c r="CY2" s="455"/>
      <c r="CZ2" s="455"/>
      <c r="DA2" s="455"/>
      <c r="DB2" s="455"/>
      <c r="DC2" s="455"/>
      <c r="DD2" s="455"/>
      <c r="DE2" s="455"/>
      <c r="DF2" s="455"/>
      <c r="DG2" s="455"/>
      <c r="DH2" s="455"/>
      <c r="DI2" s="455"/>
      <c r="DJ2" s="455"/>
      <c r="DK2" s="455"/>
      <c r="DL2" s="455"/>
      <c r="DM2" s="455"/>
      <c r="DN2" s="455"/>
      <c r="DO2" s="455"/>
      <c r="DP2" s="455"/>
      <c r="DQ2" s="455"/>
      <c r="DR2" s="455"/>
      <c r="DS2" s="455"/>
      <c r="DT2" s="455"/>
      <c r="DU2" s="455"/>
      <c r="DV2" s="455"/>
      <c r="DW2" s="455"/>
      <c r="DX2" s="455"/>
      <c r="DY2" s="455"/>
      <c r="DZ2" s="455"/>
      <c r="EA2" s="455"/>
      <c r="EB2" s="455"/>
      <c r="EC2" s="455"/>
      <c r="ED2" s="455"/>
      <c r="EE2" s="455"/>
      <c r="EF2" s="455"/>
      <c r="EG2" s="455"/>
      <c r="EH2" s="455"/>
      <c r="EI2" s="455"/>
      <c r="EJ2" s="455"/>
      <c r="EK2" s="455"/>
      <c r="EL2" s="455"/>
      <c r="EM2" s="455"/>
      <c r="EN2" s="455"/>
      <c r="EO2" s="455"/>
      <c r="EP2" s="455"/>
      <c r="EQ2" s="455"/>
      <c r="ER2" s="455"/>
      <c r="ES2" s="455"/>
      <c r="ET2" s="455"/>
      <c r="EU2" s="455"/>
      <c r="EV2" s="455"/>
      <c r="EW2" s="455"/>
      <c r="EX2" s="455"/>
      <c r="EY2" s="455"/>
      <c r="EZ2" s="455"/>
      <c r="FA2" s="455"/>
      <c r="FB2" s="455"/>
      <c r="FC2" s="456"/>
    </row>
    <row r="3" spans="1:159" s="13" customFormat="1" ht="25.5" customHeight="1" thickBot="1" x14ac:dyDescent="0.45">
      <c r="A3" s="449"/>
      <c r="B3" s="450"/>
      <c r="C3" s="450"/>
      <c r="D3" s="450"/>
      <c r="E3" s="450"/>
      <c r="F3" s="451"/>
      <c r="G3" s="457" t="s">
        <v>268</v>
      </c>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c r="AP3" s="457"/>
      <c r="AQ3" s="457"/>
      <c r="AR3" s="457"/>
      <c r="AS3" s="457"/>
      <c r="AT3" s="457"/>
      <c r="AU3" s="457"/>
      <c r="AV3" s="457"/>
      <c r="AW3" s="457"/>
      <c r="AX3" s="457"/>
      <c r="AY3" s="457"/>
      <c r="AZ3" s="457"/>
      <c r="BA3" s="457"/>
      <c r="BB3" s="457"/>
      <c r="BC3" s="457"/>
      <c r="BD3" s="457"/>
      <c r="BE3" s="457"/>
      <c r="BF3" s="457"/>
      <c r="BG3" s="457"/>
      <c r="BH3" s="457"/>
      <c r="BI3" s="457"/>
      <c r="BJ3" s="457"/>
      <c r="BK3" s="457"/>
      <c r="BL3" s="457"/>
      <c r="BM3" s="457"/>
      <c r="BN3" s="457"/>
      <c r="BO3" s="457"/>
      <c r="BP3" s="457"/>
      <c r="BQ3" s="457"/>
      <c r="BR3" s="457"/>
      <c r="BS3" s="457"/>
      <c r="BT3" s="457"/>
      <c r="BU3" s="457"/>
      <c r="BV3" s="457"/>
      <c r="BW3" s="457"/>
      <c r="BX3" s="457"/>
      <c r="BY3" s="457"/>
      <c r="BZ3" s="457"/>
      <c r="CA3" s="457"/>
      <c r="CB3" s="457"/>
      <c r="CC3" s="457"/>
      <c r="CD3" s="457"/>
      <c r="CE3" s="457"/>
      <c r="CF3" s="457"/>
      <c r="CG3" s="457"/>
      <c r="CH3" s="457"/>
      <c r="CI3" s="457"/>
      <c r="CJ3" s="457"/>
      <c r="CK3" s="457"/>
      <c r="CL3" s="457"/>
      <c r="CM3" s="457"/>
      <c r="CN3" s="457"/>
      <c r="CO3" s="457"/>
      <c r="CP3" s="457"/>
      <c r="CQ3" s="457"/>
      <c r="CR3" s="457"/>
      <c r="CS3" s="457"/>
      <c r="CT3" s="457"/>
      <c r="CU3" s="457"/>
      <c r="CV3" s="457"/>
      <c r="CW3" s="457"/>
      <c r="CX3" s="457"/>
      <c r="CY3" s="457"/>
      <c r="CZ3" s="457"/>
      <c r="DA3" s="457"/>
      <c r="DB3" s="457"/>
      <c r="DC3" s="457"/>
      <c r="DD3" s="457"/>
      <c r="DE3" s="457"/>
      <c r="DF3" s="457"/>
      <c r="DG3" s="457"/>
      <c r="DH3" s="457"/>
      <c r="DI3" s="457"/>
      <c r="DJ3" s="457"/>
      <c r="DK3" s="457"/>
      <c r="DL3" s="457"/>
      <c r="DM3" s="457"/>
      <c r="DN3" s="457"/>
      <c r="DO3" s="457"/>
      <c r="DP3" s="457"/>
      <c r="DQ3" s="457"/>
      <c r="DR3" s="457"/>
      <c r="DS3" s="457"/>
      <c r="DT3" s="457"/>
      <c r="DU3" s="457"/>
      <c r="DV3" s="457"/>
      <c r="DW3" s="457"/>
      <c r="DX3" s="457"/>
      <c r="DY3" s="457"/>
      <c r="DZ3" s="457"/>
      <c r="EA3" s="457"/>
      <c r="EB3" s="457"/>
      <c r="EC3" s="457"/>
      <c r="ED3" s="457"/>
      <c r="EE3" s="457"/>
      <c r="EF3" s="457"/>
      <c r="EG3" s="457"/>
      <c r="EH3" s="457"/>
      <c r="EI3" s="457"/>
      <c r="EJ3" s="457"/>
      <c r="EK3" s="457"/>
      <c r="EL3" s="457"/>
      <c r="EM3" s="457"/>
      <c r="EN3" s="457"/>
      <c r="EO3" s="457"/>
      <c r="EP3" s="457"/>
      <c r="EQ3" s="457"/>
      <c r="ER3" s="457"/>
      <c r="ES3" s="457"/>
      <c r="ET3" s="457"/>
      <c r="EU3" s="457"/>
      <c r="EV3" s="457"/>
      <c r="EW3" s="457"/>
      <c r="EX3" s="457"/>
      <c r="EY3" s="457"/>
      <c r="EZ3" s="457"/>
      <c r="FA3" s="457"/>
      <c r="FB3" s="457"/>
      <c r="FC3" s="457"/>
    </row>
    <row r="4" spans="1:159" s="13" customFormat="1" ht="25.5" customHeight="1" thickBot="1" x14ac:dyDescent="0.45">
      <c r="A4" s="452"/>
      <c r="B4" s="453"/>
      <c r="C4" s="453"/>
      <c r="D4" s="453"/>
      <c r="E4" s="453"/>
      <c r="F4" s="454"/>
      <c r="G4" s="458" t="s">
        <v>48</v>
      </c>
      <c r="H4" s="458"/>
      <c r="I4" s="458"/>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458"/>
      <c r="AM4" s="458"/>
      <c r="AN4" s="458"/>
      <c r="AO4" s="458"/>
      <c r="AP4" s="458"/>
      <c r="AQ4" s="458"/>
      <c r="AR4" s="458"/>
      <c r="AS4" s="458"/>
      <c r="AT4" s="458"/>
      <c r="AU4" s="458"/>
      <c r="AV4" s="458"/>
      <c r="AW4" s="458"/>
      <c r="AX4" s="458"/>
      <c r="AY4" s="458"/>
      <c r="AZ4" s="458"/>
      <c r="BA4" s="458"/>
      <c r="BB4" s="458"/>
      <c r="BC4" s="458"/>
      <c r="BD4" s="458"/>
      <c r="BE4" s="458"/>
      <c r="BF4" s="458"/>
      <c r="BG4" s="458"/>
      <c r="BH4" s="458"/>
      <c r="BI4" s="458"/>
      <c r="BJ4" s="458"/>
      <c r="BK4" s="458"/>
      <c r="BL4" s="458"/>
      <c r="BM4" s="458"/>
      <c r="BN4" s="458"/>
      <c r="BO4" s="458"/>
      <c r="BP4" s="458"/>
      <c r="BQ4" s="458"/>
      <c r="BR4" s="458"/>
      <c r="BS4" s="458"/>
      <c r="BT4" s="458"/>
      <c r="BU4" s="458"/>
      <c r="BV4" s="458"/>
      <c r="BW4" s="458"/>
      <c r="BX4" s="458"/>
      <c r="BY4" s="458"/>
      <c r="BZ4" s="458"/>
      <c r="CA4" s="458"/>
      <c r="CB4" s="458"/>
      <c r="CC4" s="458"/>
      <c r="CD4" s="458"/>
      <c r="CE4" s="458"/>
      <c r="CF4" s="458"/>
      <c r="CG4" s="458"/>
      <c r="CH4" s="458"/>
      <c r="CI4" s="458"/>
      <c r="CJ4" s="458"/>
      <c r="CK4" s="458"/>
      <c r="CL4" s="458"/>
      <c r="CM4" s="458"/>
      <c r="CN4" s="458"/>
      <c r="CO4" s="458"/>
      <c r="CP4" s="458"/>
      <c r="CQ4" s="458"/>
      <c r="CR4" s="458"/>
      <c r="CS4" s="458"/>
      <c r="CT4" s="458"/>
      <c r="CU4" s="458"/>
      <c r="CV4" s="458"/>
      <c r="CW4" s="458"/>
      <c r="CX4" s="458"/>
      <c r="CY4" s="458"/>
      <c r="CZ4" s="458"/>
      <c r="DA4" s="458"/>
      <c r="DB4" s="458"/>
      <c r="DC4" s="458"/>
      <c r="DD4" s="458"/>
      <c r="DE4" s="458"/>
      <c r="DF4" s="458"/>
      <c r="DG4" s="458"/>
      <c r="DH4" s="458"/>
      <c r="DI4" s="458"/>
      <c r="DJ4" s="458"/>
      <c r="DK4" s="458"/>
      <c r="DL4" s="458"/>
      <c r="DM4" s="458"/>
      <c r="DN4" s="458"/>
      <c r="DO4" s="458"/>
      <c r="DP4" s="458"/>
      <c r="DQ4" s="458"/>
      <c r="DR4" s="458"/>
      <c r="DS4" s="458"/>
      <c r="DT4" s="458"/>
      <c r="DU4" s="458"/>
      <c r="DV4" s="458"/>
      <c r="DW4" s="458"/>
      <c r="DX4" s="458"/>
      <c r="DY4" s="458"/>
      <c r="DZ4" s="458"/>
      <c r="EA4" s="458"/>
      <c r="EB4" s="458"/>
      <c r="EC4" s="458"/>
      <c r="ED4" s="458"/>
      <c r="EE4" s="458"/>
      <c r="EF4" s="458"/>
      <c r="EG4" s="458"/>
      <c r="EH4" s="458"/>
      <c r="EI4" s="458"/>
      <c r="EJ4" s="458"/>
      <c r="EK4" s="458"/>
      <c r="EL4" s="458"/>
      <c r="EM4" s="458"/>
      <c r="EN4" s="458"/>
      <c r="EO4" s="458"/>
      <c r="EP4" s="458"/>
      <c r="EQ4" s="458"/>
      <c r="ER4" s="458"/>
      <c r="ES4" s="458"/>
      <c r="ET4" s="459" t="s">
        <v>251</v>
      </c>
      <c r="EU4" s="460"/>
      <c r="EV4" s="460"/>
      <c r="EW4" s="460"/>
      <c r="EX4" s="460"/>
      <c r="EY4" s="460"/>
      <c r="EZ4" s="460"/>
      <c r="FA4" s="460"/>
      <c r="FB4" s="460"/>
      <c r="FC4" s="461"/>
    </row>
    <row r="5" spans="1:159" ht="25.5" customHeight="1" thickBot="1" x14ac:dyDescent="0.3">
      <c r="A5" s="444" t="s">
        <v>0</v>
      </c>
      <c r="B5" s="445"/>
      <c r="C5" s="445"/>
      <c r="D5" s="445"/>
      <c r="E5" s="445"/>
      <c r="F5" s="445"/>
      <c r="G5" s="462" t="s">
        <v>70</v>
      </c>
      <c r="H5" s="463"/>
      <c r="I5" s="463"/>
      <c r="J5" s="463"/>
      <c r="K5" s="463"/>
      <c r="L5" s="463"/>
      <c r="M5" s="463"/>
      <c r="N5" s="463"/>
      <c r="O5" s="463"/>
      <c r="P5" s="463"/>
      <c r="Q5" s="463"/>
      <c r="R5" s="463"/>
      <c r="S5" s="463"/>
      <c r="T5" s="463"/>
      <c r="U5" s="463"/>
      <c r="V5" s="463"/>
      <c r="W5" s="463"/>
      <c r="X5" s="463"/>
      <c r="Y5" s="463"/>
      <c r="Z5" s="463"/>
      <c r="AA5" s="463"/>
      <c r="AB5" s="463"/>
      <c r="AC5" s="463"/>
      <c r="AD5" s="463"/>
      <c r="AE5" s="463"/>
      <c r="AF5" s="463"/>
      <c r="AG5" s="463"/>
      <c r="AH5" s="463"/>
      <c r="AI5" s="463"/>
      <c r="AJ5" s="463"/>
      <c r="AK5" s="463"/>
      <c r="AL5" s="463"/>
      <c r="AM5" s="463"/>
      <c r="AN5" s="463"/>
      <c r="AO5" s="463"/>
      <c r="AP5" s="463"/>
      <c r="AQ5" s="463"/>
      <c r="AR5" s="463"/>
      <c r="AS5" s="463"/>
      <c r="AT5" s="463"/>
      <c r="AU5" s="463"/>
      <c r="AV5" s="463"/>
      <c r="AW5" s="463"/>
      <c r="AX5" s="463"/>
      <c r="AY5" s="463"/>
      <c r="AZ5" s="463"/>
      <c r="BA5" s="463"/>
      <c r="BB5" s="463"/>
      <c r="BC5" s="463"/>
      <c r="BD5" s="463"/>
      <c r="BE5" s="463"/>
      <c r="BF5" s="463"/>
      <c r="BG5" s="463"/>
      <c r="BH5" s="463"/>
      <c r="BI5" s="463"/>
      <c r="BJ5" s="463"/>
      <c r="BK5" s="463"/>
      <c r="BL5" s="463"/>
      <c r="BM5" s="463"/>
      <c r="BN5" s="463"/>
      <c r="BO5" s="463"/>
      <c r="BP5" s="463"/>
      <c r="BQ5" s="463"/>
      <c r="BR5" s="463"/>
      <c r="BS5" s="463"/>
      <c r="BT5" s="463"/>
      <c r="BU5" s="463"/>
      <c r="BV5" s="463"/>
      <c r="BW5" s="463"/>
      <c r="BX5" s="463"/>
      <c r="BY5" s="463"/>
      <c r="BZ5" s="463"/>
      <c r="CA5" s="463"/>
      <c r="CB5" s="463"/>
      <c r="CC5" s="463"/>
      <c r="CD5" s="463"/>
      <c r="CE5" s="463"/>
      <c r="CF5" s="463"/>
      <c r="CG5" s="463"/>
      <c r="CH5" s="463"/>
      <c r="CI5" s="463"/>
      <c r="CJ5" s="463"/>
      <c r="CK5" s="463"/>
      <c r="CL5" s="463"/>
      <c r="CM5" s="463"/>
      <c r="CN5" s="463"/>
      <c r="CO5" s="463"/>
      <c r="CP5" s="463"/>
      <c r="CQ5" s="463"/>
      <c r="CR5" s="463"/>
      <c r="CS5" s="463"/>
      <c r="CT5" s="463"/>
      <c r="CU5" s="463"/>
      <c r="CV5" s="463"/>
      <c r="CW5" s="463"/>
      <c r="CX5" s="463"/>
      <c r="CY5" s="463"/>
      <c r="CZ5" s="463"/>
      <c r="DA5" s="463"/>
      <c r="DB5" s="463"/>
      <c r="DC5" s="463"/>
      <c r="DD5" s="463"/>
      <c r="DE5" s="463"/>
      <c r="DF5" s="463"/>
      <c r="DG5" s="463"/>
      <c r="DH5" s="463"/>
      <c r="DI5" s="463"/>
      <c r="DJ5" s="463"/>
      <c r="DK5" s="463"/>
      <c r="DL5" s="463"/>
      <c r="DM5" s="463"/>
      <c r="DN5" s="463"/>
      <c r="DO5" s="463"/>
      <c r="DP5" s="463"/>
      <c r="DQ5" s="463"/>
      <c r="DR5" s="463"/>
      <c r="DS5" s="463"/>
      <c r="DT5" s="463"/>
      <c r="DU5" s="463"/>
      <c r="DV5" s="463"/>
      <c r="DW5" s="463"/>
      <c r="DX5" s="463"/>
      <c r="DY5" s="463"/>
      <c r="DZ5" s="463"/>
      <c r="EA5" s="463"/>
      <c r="EB5" s="463"/>
      <c r="EC5" s="463"/>
      <c r="ED5" s="463"/>
      <c r="EE5" s="463"/>
      <c r="EF5" s="463"/>
      <c r="EG5" s="463"/>
      <c r="EH5" s="463"/>
      <c r="EI5" s="463"/>
      <c r="EJ5" s="463"/>
      <c r="EK5" s="463"/>
      <c r="EL5" s="463"/>
      <c r="EM5" s="463"/>
      <c r="EN5" s="463"/>
      <c r="EO5" s="463"/>
      <c r="EP5" s="463"/>
      <c r="EQ5" s="463"/>
      <c r="ER5" s="463"/>
      <c r="ES5" s="463"/>
      <c r="ET5" s="463"/>
      <c r="EU5" s="463"/>
      <c r="EV5" s="463"/>
      <c r="EW5" s="463"/>
      <c r="EX5" s="463"/>
      <c r="EY5" s="463"/>
      <c r="EZ5" s="463"/>
      <c r="FA5" s="463"/>
      <c r="FB5" s="463"/>
      <c r="FC5" s="464"/>
    </row>
    <row r="6" spans="1:159" ht="25.5" customHeight="1" thickBot="1" x14ac:dyDescent="0.3">
      <c r="A6" s="444" t="s">
        <v>2</v>
      </c>
      <c r="B6" s="445"/>
      <c r="C6" s="445"/>
      <c r="D6" s="445"/>
      <c r="E6" s="445"/>
      <c r="F6" s="445"/>
      <c r="G6" s="462" t="s">
        <v>281</v>
      </c>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c r="AH6" s="463"/>
      <c r="AI6" s="463"/>
      <c r="AJ6" s="463"/>
      <c r="AK6" s="463"/>
      <c r="AL6" s="463"/>
      <c r="AM6" s="463"/>
      <c r="AN6" s="463"/>
      <c r="AO6" s="463"/>
      <c r="AP6" s="463"/>
      <c r="AQ6" s="463"/>
      <c r="AR6" s="463"/>
      <c r="AS6" s="463"/>
      <c r="AT6" s="463"/>
      <c r="AU6" s="463"/>
      <c r="AV6" s="463"/>
      <c r="AW6" s="463"/>
      <c r="AX6" s="463"/>
      <c r="AY6" s="463"/>
      <c r="AZ6" s="463"/>
      <c r="BA6" s="463"/>
      <c r="BB6" s="463"/>
      <c r="BC6" s="463"/>
      <c r="BD6" s="463"/>
      <c r="BE6" s="463"/>
      <c r="BF6" s="463"/>
      <c r="BG6" s="463"/>
      <c r="BH6" s="463"/>
      <c r="BI6" s="463"/>
      <c r="BJ6" s="463"/>
      <c r="BK6" s="463"/>
      <c r="BL6" s="463"/>
      <c r="BM6" s="463"/>
      <c r="BN6" s="463"/>
      <c r="BO6" s="463"/>
      <c r="BP6" s="463"/>
      <c r="BQ6" s="463"/>
      <c r="BR6" s="463"/>
      <c r="BS6" s="463"/>
      <c r="BT6" s="463"/>
      <c r="BU6" s="463"/>
      <c r="BV6" s="463"/>
      <c r="BW6" s="463"/>
      <c r="BX6" s="463"/>
      <c r="BY6" s="463"/>
      <c r="BZ6" s="463"/>
      <c r="CA6" s="463"/>
      <c r="CB6" s="463"/>
      <c r="CC6" s="463"/>
      <c r="CD6" s="463"/>
      <c r="CE6" s="463"/>
      <c r="CF6" s="463"/>
      <c r="CG6" s="463"/>
      <c r="CH6" s="463"/>
      <c r="CI6" s="463"/>
      <c r="CJ6" s="463"/>
      <c r="CK6" s="463"/>
      <c r="CL6" s="463"/>
      <c r="CM6" s="463"/>
      <c r="CN6" s="463"/>
      <c r="CO6" s="463"/>
      <c r="CP6" s="463"/>
      <c r="CQ6" s="463"/>
      <c r="CR6" s="463"/>
      <c r="CS6" s="463"/>
      <c r="CT6" s="463"/>
      <c r="CU6" s="463"/>
      <c r="CV6" s="463"/>
      <c r="CW6" s="463"/>
      <c r="CX6" s="463"/>
      <c r="CY6" s="463"/>
      <c r="CZ6" s="463"/>
      <c r="DA6" s="463"/>
      <c r="DB6" s="463"/>
      <c r="DC6" s="463"/>
      <c r="DD6" s="463"/>
      <c r="DE6" s="463"/>
      <c r="DF6" s="463"/>
      <c r="DG6" s="463"/>
      <c r="DH6" s="463"/>
      <c r="DI6" s="463"/>
      <c r="DJ6" s="463"/>
      <c r="DK6" s="463"/>
      <c r="DL6" s="463"/>
      <c r="DM6" s="463"/>
      <c r="DN6" s="463"/>
      <c r="DO6" s="463"/>
      <c r="DP6" s="463"/>
      <c r="DQ6" s="463"/>
      <c r="DR6" s="463"/>
      <c r="DS6" s="463"/>
      <c r="DT6" s="463"/>
      <c r="DU6" s="463"/>
      <c r="DV6" s="463"/>
      <c r="DW6" s="463"/>
      <c r="DX6" s="463"/>
      <c r="DY6" s="463"/>
      <c r="DZ6" s="463"/>
      <c r="EA6" s="463"/>
      <c r="EB6" s="463"/>
      <c r="EC6" s="463"/>
      <c r="ED6" s="463"/>
      <c r="EE6" s="463"/>
      <c r="EF6" s="463"/>
      <c r="EG6" s="463"/>
      <c r="EH6" s="463"/>
      <c r="EI6" s="463"/>
      <c r="EJ6" s="463"/>
      <c r="EK6" s="463"/>
      <c r="EL6" s="463"/>
      <c r="EM6" s="463"/>
      <c r="EN6" s="463"/>
      <c r="EO6" s="463"/>
      <c r="EP6" s="463"/>
      <c r="EQ6" s="463"/>
      <c r="ER6" s="463"/>
      <c r="ES6" s="463"/>
      <c r="ET6" s="463"/>
      <c r="EU6" s="463"/>
      <c r="EV6" s="463"/>
      <c r="EW6" s="463"/>
      <c r="EX6" s="463"/>
      <c r="EY6" s="463"/>
      <c r="EZ6" s="463"/>
      <c r="FA6" s="463"/>
      <c r="FB6" s="463"/>
      <c r="FC6" s="464"/>
    </row>
    <row r="7" spans="1:159" ht="25.5" customHeight="1" thickBot="1" x14ac:dyDescent="0.3">
      <c r="A7" s="444" t="s">
        <v>56</v>
      </c>
      <c r="B7" s="445"/>
      <c r="C7" s="445"/>
      <c r="D7" s="445"/>
      <c r="E7" s="445"/>
      <c r="F7" s="445"/>
      <c r="G7" s="462" t="s">
        <v>282</v>
      </c>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c r="AH7" s="463"/>
      <c r="AI7" s="463"/>
      <c r="AJ7" s="463"/>
      <c r="AK7" s="463"/>
      <c r="AL7" s="463"/>
      <c r="AM7" s="463"/>
      <c r="AN7" s="463"/>
      <c r="AO7" s="463"/>
      <c r="AP7" s="463"/>
      <c r="AQ7" s="463"/>
      <c r="AR7" s="463"/>
      <c r="AS7" s="463"/>
      <c r="AT7" s="463"/>
      <c r="AU7" s="463"/>
      <c r="AV7" s="463"/>
      <c r="AW7" s="463"/>
      <c r="AX7" s="463"/>
      <c r="AY7" s="463"/>
      <c r="AZ7" s="463"/>
      <c r="BA7" s="463"/>
      <c r="BB7" s="463"/>
      <c r="BC7" s="463"/>
      <c r="BD7" s="463"/>
      <c r="BE7" s="463"/>
      <c r="BF7" s="463"/>
      <c r="BG7" s="463"/>
      <c r="BH7" s="463"/>
      <c r="BI7" s="463"/>
      <c r="BJ7" s="463"/>
      <c r="BK7" s="463"/>
      <c r="BL7" s="463"/>
      <c r="BM7" s="463"/>
      <c r="BN7" s="463"/>
      <c r="BO7" s="463"/>
      <c r="BP7" s="463"/>
      <c r="BQ7" s="463"/>
      <c r="BR7" s="463"/>
      <c r="BS7" s="463"/>
      <c r="BT7" s="463"/>
      <c r="BU7" s="463"/>
      <c r="BV7" s="463"/>
      <c r="BW7" s="463"/>
      <c r="BX7" s="463"/>
      <c r="BY7" s="463"/>
      <c r="BZ7" s="463"/>
      <c r="CA7" s="463"/>
      <c r="CB7" s="463"/>
      <c r="CC7" s="463"/>
      <c r="CD7" s="463"/>
      <c r="CE7" s="463"/>
      <c r="CF7" s="463"/>
      <c r="CG7" s="463"/>
      <c r="CH7" s="463"/>
      <c r="CI7" s="463"/>
      <c r="CJ7" s="463"/>
      <c r="CK7" s="463"/>
      <c r="CL7" s="463"/>
      <c r="CM7" s="463"/>
      <c r="CN7" s="463"/>
      <c r="CO7" s="463"/>
      <c r="CP7" s="463"/>
      <c r="CQ7" s="463"/>
      <c r="CR7" s="463"/>
      <c r="CS7" s="463"/>
      <c r="CT7" s="463"/>
      <c r="CU7" s="463"/>
      <c r="CV7" s="463"/>
      <c r="CW7" s="463"/>
      <c r="CX7" s="463"/>
      <c r="CY7" s="463"/>
      <c r="CZ7" s="463"/>
      <c r="DA7" s="463"/>
      <c r="DB7" s="463"/>
      <c r="DC7" s="463"/>
      <c r="DD7" s="463"/>
      <c r="DE7" s="463"/>
      <c r="DF7" s="463"/>
      <c r="DG7" s="463"/>
      <c r="DH7" s="463"/>
      <c r="DI7" s="463"/>
      <c r="DJ7" s="463"/>
      <c r="DK7" s="463"/>
      <c r="DL7" s="463"/>
      <c r="DM7" s="463"/>
      <c r="DN7" s="463"/>
      <c r="DO7" s="463"/>
      <c r="DP7" s="463"/>
      <c r="DQ7" s="463"/>
      <c r="DR7" s="463"/>
      <c r="DS7" s="463"/>
      <c r="DT7" s="463"/>
      <c r="DU7" s="463"/>
      <c r="DV7" s="463"/>
      <c r="DW7" s="463"/>
      <c r="DX7" s="463"/>
      <c r="DY7" s="463"/>
      <c r="DZ7" s="463"/>
      <c r="EA7" s="463"/>
      <c r="EB7" s="463"/>
      <c r="EC7" s="463"/>
      <c r="ED7" s="463"/>
      <c r="EE7" s="463"/>
      <c r="EF7" s="463"/>
      <c r="EG7" s="463"/>
      <c r="EH7" s="463"/>
      <c r="EI7" s="463"/>
      <c r="EJ7" s="463"/>
      <c r="EK7" s="463"/>
      <c r="EL7" s="463"/>
      <c r="EM7" s="463"/>
      <c r="EN7" s="463"/>
      <c r="EO7" s="463"/>
      <c r="EP7" s="463"/>
      <c r="EQ7" s="463"/>
      <c r="ER7" s="463"/>
      <c r="ES7" s="463"/>
      <c r="ET7" s="463"/>
      <c r="EU7" s="463"/>
      <c r="EV7" s="463"/>
      <c r="EW7" s="463"/>
      <c r="EX7" s="463"/>
      <c r="EY7" s="463"/>
      <c r="EZ7" s="463"/>
      <c r="FA7" s="463"/>
      <c r="FB7" s="463"/>
      <c r="FC7" s="464"/>
    </row>
    <row r="8" spans="1:159" ht="25.5" customHeight="1" thickBot="1" x14ac:dyDescent="0.3">
      <c r="A8" s="444" t="s">
        <v>1</v>
      </c>
      <c r="B8" s="445"/>
      <c r="C8" s="445"/>
      <c r="D8" s="445"/>
      <c r="E8" s="445"/>
      <c r="F8" s="445"/>
      <c r="G8" s="468" t="s">
        <v>283</v>
      </c>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69"/>
      <c r="AK8" s="469"/>
      <c r="AL8" s="469"/>
      <c r="AM8" s="469"/>
      <c r="AN8" s="469"/>
      <c r="AO8" s="469"/>
      <c r="AP8" s="469"/>
      <c r="AQ8" s="469"/>
      <c r="AR8" s="469"/>
      <c r="AS8" s="469"/>
      <c r="AT8" s="469"/>
      <c r="AU8" s="469"/>
      <c r="AV8" s="469"/>
      <c r="AW8" s="469"/>
      <c r="AX8" s="469"/>
      <c r="AY8" s="469"/>
      <c r="AZ8" s="469"/>
      <c r="BA8" s="469"/>
      <c r="BB8" s="469"/>
      <c r="BC8" s="469"/>
      <c r="BD8" s="469"/>
      <c r="BE8" s="469"/>
      <c r="BF8" s="469"/>
      <c r="BG8" s="469"/>
      <c r="BH8" s="469"/>
      <c r="BI8" s="469"/>
      <c r="BJ8" s="469"/>
      <c r="BK8" s="469"/>
      <c r="BL8" s="469"/>
      <c r="BM8" s="469"/>
      <c r="BN8" s="469"/>
      <c r="BO8" s="469"/>
      <c r="BP8" s="469"/>
      <c r="BQ8" s="469"/>
      <c r="BR8" s="469"/>
      <c r="BS8" s="469"/>
      <c r="BT8" s="469"/>
      <c r="BU8" s="469"/>
      <c r="BV8" s="469"/>
      <c r="BW8" s="469"/>
      <c r="BX8" s="469"/>
      <c r="BY8" s="469"/>
      <c r="BZ8" s="469"/>
      <c r="CA8" s="469"/>
      <c r="CB8" s="469"/>
      <c r="CC8" s="469"/>
      <c r="CD8" s="469"/>
      <c r="CE8" s="469"/>
      <c r="CF8" s="469"/>
      <c r="CG8" s="469"/>
      <c r="CH8" s="469"/>
      <c r="CI8" s="469"/>
      <c r="CJ8" s="469"/>
      <c r="CK8" s="469"/>
      <c r="CL8" s="469"/>
      <c r="CM8" s="469"/>
      <c r="CN8" s="469"/>
      <c r="CO8" s="469"/>
      <c r="CP8" s="469"/>
      <c r="CQ8" s="469"/>
      <c r="CR8" s="469"/>
      <c r="CS8" s="469"/>
      <c r="CT8" s="469"/>
      <c r="CU8" s="469"/>
      <c r="CV8" s="469"/>
      <c r="CW8" s="469"/>
      <c r="CX8" s="469"/>
      <c r="CY8" s="469"/>
      <c r="CZ8" s="469"/>
      <c r="DA8" s="469"/>
      <c r="DB8" s="469"/>
      <c r="DC8" s="469"/>
      <c r="DD8" s="469"/>
      <c r="DE8" s="469"/>
      <c r="DF8" s="469"/>
      <c r="DG8" s="469"/>
      <c r="DH8" s="469"/>
      <c r="DI8" s="469"/>
      <c r="DJ8" s="469"/>
      <c r="DK8" s="469"/>
      <c r="DL8" s="469"/>
      <c r="DM8" s="469"/>
      <c r="DN8" s="469"/>
      <c r="DO8" s="469"/>
      <c r="DP8" s="469"/>
      <c r="DQ8" s="469"/>
      <c r="DR8" s="469"/>
      <c r="DS8" s="469"/>
      <c r="DT8" s="469"/>
      <c r="DU8" s="469"/>
      <c r="DV8" s="469"/>
      <c r="DW8" s="469"/>
      <c r="DX8" s="469"/>
      <c r="DY8" s="469"/>
      <c r="DZ8" s="469"/>
      <c r="EA8" s="469"/>
      <c r="EB8" s="469"/>
      <c r="EC8" s="469"/>
      <c r="ED8" s="469"/>
      <c r="EE8" s="469"/>
      <c r="EF8" s="469"/>
      <c r="EG8" s="469"/>
      <c r="EH8" s="469"/>
      <c r="EI8" s="469"/>
      <c r="EJ8" s="469"/>
      <c r="EK8" s="469"/>
      <c r="EL8" s="469"/>
      <c r="EM8" s="469"/>
      <c r="EN8" s="469"/>
      <c r="EO8" s="469"/>
      <c r="EP8" s="469"/>
      <c r="EQ8" s="469"/>
      <c r="ER8" s="469"/>
      <c r="ES8" s="469"/>
      <c r="ET8" s="469"/>
      <c r="EU8" s="469"/>
      <c r="EV8" s="469"/>
      <c r="EW8" s="469"/>
      <c r="EX8" s="469"/>
      <c r="EY8" s="469"/>
      <c r="EZ8" s="469"/>
      <c r="FA8" s="469"/>
      <c r="FB8" s="469"/>
      <c r="FC8" s="470"/>
    </row>
    <row r="9" spans="1:159" ht="36" customHeight="1" thickBot="1" x14ac:dyDescent="0.3">
      <c r="A9" s="22"/>
      <c r="B9" s="21"/>
      <c r="C9" s="21"/>
      <c r="D9" s="21"/>
      <c r="E9" s="21"/>
      <c r="F9" s="21"/>
      <c r="G9" s="145"/>
      <c r="H9" s="145"/>
      <c r="I9" s="145"/>
      <c r="J9" s="145"/>
      <c r="K9" s="145"/>
      <c r="L9" s="145"/>
      <c r="M9" s="145"/>
      <c r="N9" s="145"/>
      <c r="O9" s="145"/>
      <c r="P9" s="145"/>
      <c r="Q9" s="145"/>
      <c r="R9" s="145"/>
      <c r="S9" s="145"/>
      <c r="T9" s="145"/>
      <c r="U9" s="26"/>
      <c r="V9" s="145"/>
      <c r="W9" s="145"/>
      <c r="X9" s="145"/>
      <c r="Y9" s="26"/>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145"/>
      <c r="EU9" s="21"/>
      <c r="EV9" s="21"/>
      <c r="EW9" s="21"/>
      <c r="EX9" s="21"/>
      <c r="EY9" s="21"/>
      <c r="EZ9" s="21"/>
      <c r="FA9" s="21"/>
      <c r="FB9" s="21"/>
      <c r="FC9" s="21"/>
    </row>
    <row r="10" spans="1:159" s="1" customFormat="1" ht="36" customHeight="1" thickBot="1" x14ac:dyDescent="0.25">
      <c r="A10" s="465" t="s">
        <v>72</v>
      </c>
      <c r="B10" s="466"/>
      <c r="C10" s="466"/>
      <c r="D10" s="466"/>
      <c r="E10" s="466"/>
      <c r="F10" s="466"/>
      <c r="G10" s="466"/>
      <c r="H10" s="466"/>
      <c r="I10" s="467"/>
      <c r="J10" s="466" t="s">
        <v>240</v>
      </c>
      <c r="K10" s="466"/>
      <c r="L10" s="466"/>
      <c r="M10" s="466"/>
      <c r="N10" s="466"/>
      <c r="O10" s="466"/>
      <c r="P10" s="466"/>
      <c r="Q10" s="466"/>
      <c r="R10" s="466"/>
      <c r="S10" s="466"/>
      <c r="T10" s="466"/>
      <c r="U10" s="466"/>
      <c r="V10" s="466"/>
      <c r="W10" s="466"/>
      <c r="X10" s="466"/>
      <c r="Y10" s="466"/>
      <c r="Z10" s="466"/>
      <c r="AA10" s="466"/>
      <c r="AB10" s="466"/>
      <c r="AC10" s="466"/>
      <c r="AD10" s="466"/>
      <c r="AE10" s="466"/>
      <c r="AF10" s="466"/>
      <c r="AG10" s="466"/>
      <c r="AH10" s="466"/>
      <c r="AI10" s="466"/>
      <c r="AJ10" s="466"/>
      <c r="AK10" s="466"/>
      <c r="AL10" s="466"/>
      <c r="AM10" s="466"/>
      <c r="AN10" s="466"/>
      <c r="AO10" s="466"/>
      <c r="AP10" s="466"/>
      <c r="AQ10" s="466"/>
      <c r="AR10" s="466"/>
      <c r="AS10" s="466"/>
      <c r="AT10" s="466"/>
      <c r="AU10" s="466"/>
      <c r="AV10" s="466"/>
      <c r="AW10" s="466"/>
      <c r="AX10" s="466"/>
      <c r="AY10" s="466"/>
      <c r="AZ10" s="466"/>
      <c r="BA10" s="466"/>
      <c r="BB10" s="466"/>
      <c r="BC10" s="466"/>
      <c r="BD10" s="466"/>
      <c r="BE10" s="466"/>
      <c r="BF10" s="466"/>
      <c r="BG10" s="466"/>
      <c r="BH10" s="466"/>
      <c r="BI10" s="466"/>
      <c r="BJ10" s="466"/>
      <c r="BK10" s="466"/>
      <c r="BL10" s="466"/>
      <c r="BM10" s="466"/>
      <c r="BN10" s="466"/>
      <c r="BO10" s="466"/>
      <c r="BP10" s="466"/>
      <c r="BQ10" s="466"/>
      <c r="BR10" s="466"/>
      <c r="BS10" s="466"/>
      <c r="BT10" s="466"/>
      <c r="BU10" s="466"/>
      <c r="BV10" s="466"/>
      <c r="BW10" s="466"/>
      <c r="BX10" s="466"/>
      <c r="BY10" s="466"/>
      <c r="BZ10" s="466"/>
      <c r="CA10" s="466"/>
      <c r="CB10" s="466"/>
      <c r="CC10" s="466"/>
      <c r="CD10" s="466"/>
      <c r="CE10" s="466"/>
      <c r="CF10" s="466"/>
      <c r="CG10" s="466"/>
      <c r="CH10" s="466"/>
      <c r="CI10" s="466"/>
      <c r="CJ10" s="466"/>
      <c r="CK10" s="466"/>
      <c r="CL10" s="466"/>
      <c r="CM10" s="466"/>
      <c r="CN10" s="466"/>
      <c r="CO10" s="466"/>
      <c r="CP10" s="466"/>
      <c r="CQ10" s="466"/>
      <c r="CR10" s="466"/>
      <c r="CS10" s="466"/>
      <c r="CT10" s="466"/>
      <c r="CU10" s="466"/>
      <c r="CV10" s="466"/>
      <c r="CW10" s="466"/>
      <c r="CX10" s="466"/>
      <c r="CY10" s="466"/>
      <c r="CZ10" s="466"/>
      <c r="DA10" s="466"/>
      <c r="DB10" s="466"/>
      <c r="DC10" s="466"/>
      <c r="DD10" s="466"/>
      <c r="DE10" s="466"/>
      <c r="DF10" s="466"/>
      <c r="DG10" s="466"/>
      <c r="DH10" s="466"/>
      <c r="DI10" s="466"/>
      <c r="DJ10" s="466"/>
      <c r="DK10" s="466"/>
      <c r="DL10" s="466"/>
      <c r="DM10" s="466"/>
      <c r="DN10" s="466"/>
      <c r="DO10" s="466"/>
      <c r="DP10" s="466"/>
      <c r="DQ10" s="466"/>
      <c r="DR10" s="466"/>
      <c r="DS10" s="466"/>
      <c r="DT10" s="466"/>
      <c r="DU10" s="466"/>
      <c r="DV10" s="466"/>
      <c r="DW10" s="466"/>
      <c r="DX10" s="466"/>
      <c r="DY10" s="466"/>
      <c r="DZ10" s="466"/>
      <c r="EA10" s="466"/>
      <c r="EB10" s="466"/>
      <c r="EC10" s="466"/>
      <c r="ED10" s="466"/>
      <c r="EE10" s="466"/>
      <c r="EF10" s="466"/>
      <c r="EG10" s="466"/>
      <c r="EH10" s="466"/>
      <c r="EI10" s="466"/>
      <c r="EJ10" s="466"/>
      <c r="EK10" s="466"/>
      <c r="EL10" s="466"/>
      <c r="EM10" s="466"/>
      <c r="EN10" s="466"/>
      <c r="EO10" s="466"/>
      <c r="EP10" s="466"/>
      <c r="EQ10" s="466"/>
      <c r="ER10" s="466"/>
      <c r="ES10" s="467"/>
      <c r="ET10" s="486" t="s">
        <v>232</v>
      </c>
      <c r="EU10" s="486" t="s">
        <v>233</v>
      </c>
      <c r="EV10" s="482" t="s">
        <v>234</v>
      </c>
      <c r="EW10" s="484" t="s">
        <v>263</v>
      </c>
      <c r="EX10" s="482" t="s">
        <v>257</v>
      </c>
      <c r="EY10" s="474" t="s">
        <v>258</v>
      </c>
      <c r="EZ10" s="477" t="s">
        <v>259</v>
      </c>
      <c r="FA10" s="477" t="s">
        <v>260</v>
      </c>
      <c r="FB10" s="477" t="s">
        <v>262</v>
      </c>
      <c r="FC10" s="471" t="s">
        <v>261</v>
      </c>
    </row>
    <row r="11" spans="1:159" s="1" customFormat="1" ht="24.75" customHeight="1" thickBot="1" x14ac:dyDescent="0.25">
      <c r="A11" s="465" t="s">
        <v>82</v>
      </c>
      <c r="B11" s="466"/>
      <c r="C11" s="466"/>
      <c r="D11" s="466"/>
      <c r="E11" s="466"/>
      <c r="F11" s="466"/>
      <c r="G11" s="466"/>
      <c r="H11" s="466"/>
      <c r="I11" s="467"/>
      <c r="J11" s="480" t="s">
        <v>49</v>
      </c>
      <c r="K11" s="481"/>
      <c r="L11" s="481"/>
      <c r="M11" s="481"/>
      <c r="N11" s="481"/>
      <c r="O11" s="481"/>
      <c r="P11" s="481"/>
      <c r="Q11" s="481"/>
      <c r="R11" s="481"/>
      <c r="S11" s="481"/>
      <c r="T11" s="481"/>
      <c r="U11" s="481"/>
      <c r="V11" s="481"/>
      <c r="W11" s="481"/>
      <c r="X11" s="481"/>
      <c r="Y11" s="481"/>
      <c r="Z11" s="481"/>
      <c r="AA11" s="481"/>
      <c r="AB11" s="481"/>
      <c r="AC11" s="488"/>
      <c r="AD11" s="480" t="s">
        <v>50</v>
      </c>
      <c r="AE11" s="481"/>
      <c r="AF11" s="481"/>
      <c r="AG11" s="481"/>
      <c r="AH11" s="481"/>
      <c r="AI11" s="481"/>
      <c r="AJ11" s="481"/>
      <c r="AK11" s="481"/>
      <c r="AL11" s="481"/>
      <c r="AM11" s="481"/>
      <c r="AN11" s="481"/>
      <c r="AO11" s="481"/>
      <c r="AP11" s="481"/>
      <c r="AQ11" s="481"/>
      <c r="AR11" s="481"/>
      <c r="AS11" s="481"/>
      <c r="AT11" s="481"/>
      <c r="AU11" s="481"/>
      <c r="AV11" s="481"/>
      <c r="AW11" s="481"/>
      <c r="AX11" s="481"/>
      <c r="AY11" s="481"/>
      <c r="AZ11" s="481"/>
      <c r="BA11" s="481"/>
      <c r="BB11" s="481"/>
      <c r="BC11" s="481"/>
      <c r="BD11" s="481"/>
      <c r="BE11" s="481"/>
      <c r="BF11" s="481"/>
      <c r="BG11" s="488"/>
      <c r="BH11" s="480" t="s">
        <v>62</v>
      </c>
      <c r="BI11" s="481"/>
      <c r="BJ11" s="481"/>
      <c r="BK11" s="481"/>
      <c r="BL11" s="481"/>
      <c r="BM11" s="481"/>
      <c r="BN11" s="481"/>
      <c r="BO11" s="481"/>
      <c r="BP11" s="481"/>
      <c r="BQ11" s="481"/>
      <c r="BR11" s="481"/>
      <c r="BS11" s="481"/>
      <c r="BT11" s="481"/>
      <c r="BU11" s="481"/>
      <c r="BV11" s="481"/>
      <c r="BW11" s="481"/>
      <c r="BX11" s="481"/>
      <c r="BY11" s="481"/>
      <c r="BZ11" s="481"/>
      <c r="CA11" s="481"/>
      <c r="CB11" s="481"/>
      <c r="CC11" s="481"/>
      <c r="CD11" s="481"/>
      <c r="CE11" s="481"/>
      <c r="CF11" s="481"/>
      <c r="CG11" s="481"/>
      <c r="CH11" s="481"/>
      <c r="CI11" s="481"/>
      <c r="CJ11" s="481"/>
      <c r="CK11" s="488"/>
      <c r="CL11" s="481" t="s">
        <v>63</v>
      </c>
      <c r="CM11" s="481"/>
      <c r="CN11" s="481"/>
      <c r="CO11" s="481"/>
      <c r="CP11" s="481"/>
      <c r="CQ11" s="481"/>
      <c r="CR11" s="481"/>
      <c r="CS11" s="481"/>
      <c r="CT11" s="481"/>
      <c r="CU11" s="481"/>
      <c r="CV11" s="481"/>
      <c r="CW11" s="481"/>
      <c r="CX11" s="481"/>
      <c r="CY11" s="481"/>
      <c r="CZ11" s="481"/>
      <c r="DA11" s="481"/>
      <c r="DB11" s="481"/>
      <c r="DC11" s="481"/>
      <c r="DD11" s="481"/>
      <c r="DE11" s="481"/>
      <c r="DF11" s="481"/>
      <c r="DG11" s="481"/>
      <c r="DH11" s="481"/>
      <c r="DI11" s="481"/>
      <c r="DJ11" s="481"/>
      <c r="DK11" s="481"/>
      <c r="DL11" s="481"/>
      <c r="DM11" s="481"/>
      <c r="DN11" s="481"/>
      <c r="DO11" s="481"/>
      <c r="DP11" s="480" t="s">
        <v>64</v>
      </c>
      <c r="DQ11" s="481"/>
      <c r="DR11" s="481"/>
      <c r="DS11" s="481"/>
      <c r="DT11" s="481"/>
      <c r="DU11" s="481"/>
      <c r="DV11" s="481"/>
      <c r="DW11" s="481"/>
      <c r="DX11" s="481"/>
      <c r="DY11" s="481"/>
      <c r="DZ11" s="481"/>
      <c r="EA11" s="481"/>
      <c r="EB11" s="481"/>
      <c r="EC11" s="481"/>
      <c r="ED11" s="481"/>
      <c r="EE11" s="481"/>
      <c r="EF11" s="481"/>
      <c r="EG11" s="481"/>
      <c r="EH11" s="481"/>
      <c r="EI11" s="481"/>
      <c r="EJ11" s="481"/>
      <c r="EK11" s="481"/>
      <c r="EL11" s="481"/>
      <c r="EM11" s="481"/>
      <c r="EN11" s="481"/>
      <c r="EO11" s="481"/>
      <c r="EP11" s="481"/>
      <c r="EQ11" s="481"/>
      <c r="ER11" s="481"/>
      <c r="ES11" s="481"/>
      <c r="ET11" s="487"/>
      <c r="EU11" s="487"/>
      <c r="EV11" s="483"/>
      <c r="EW11" s="485"/>
      <c r="EX11" s="483"/>
      <c r="EY11" s="475"/>
      <c r="EZ11" s="478"/>
      <c r="FA11" s="478"/>
      <c r="FB11" s="478"/>
      <c r="FC11" s="472"/>
    </row>
    <row r="12" spans="1:159" s="1" customFormat="1" ht="140.25" customHeight="1" thickBot="1" x14ac:dyDescent="0.25">
      <c r="A12" s="247" t="s">
        <v>73</v>
      </c>
      <c r="B12" s="247" t="s">
        <v>74</v>
      </c>
      <c r="C12" s="248" t="s">
        <v>75</v>
      </c>
      <c r="D12" s="248" t="s">
        <v>76</v>
      </c>
      <c r="E12" s="248" t="s">
        <v>77</v>
      </c>
      <c r="F12" s="248" t="s">
        <v>78</v>
      </c>
      <c r="G12" s="248" t="s">
        <v>79</v>
      </c>
      <c r="H12" s="248" t="s">
        <v>80</v>
      </c>
      <c r="I12" s="173" t="s">
        <v>81</v>
      </c>
      <c r="J12" s="161" t="s">
        <v>249</v>
      </c>
      <c r="K12" s="162" t="s">
        <v>221</v>
      </c>
      <c r="L12" s="163" t="s">
        <v>230</v>
      </c>
      <c r="M12" s="162" t="s">
        <v>222</v>
      </c>
      <c r="N12" s="163" t="s">
        <v>58</v>
      </c>
      <c r="O12" s="162" t="s">
        <v>223</v>
      </c>
      <c r="P12" s="163" t="s">
        <v>59</v>
      </c>
      <c r="Q12" s="162" t="s">
        <v>224</v>
      </c>
      <c r="R12" s="163" t="s">
        <v>60</v>
      </c>
      <c r="S12" s="162" t="s">
        <v>225</v>
      </c>
      <c r="T12" s="163" t="s">
        <v>61</v>
      </c>
      <c r="U12" s="162" t="s">
        <v>226</v>
      </c>
      <c r="V12" s="163" t="s">
        <v>51</v>
      </c>
      <c r="W12" s="162" t="s">
        <v>227</v>
      </c>
      <c r="X12" s="164" t="s">
        <v>231</v>
      </c>
      <c r="Y12" s="242" t="s">
        <v>229</v>
      </c>
      <c r="Z12" s="165" t="s">
        <v>264</v>
      </c>
      <c r="AA12" s="166" t="s">
        <v>265</v>
      </c>
      <c r="AB12" s="167" t="s">
        <v>266</v>
      </c>
      <c r="AC12" s="166" t="s">
        <v>267</v>
      </c>
      <c r="AD12" s="161" t="s">
        <v>249</v>
      </c>
      <c r="AE12" s="162" t="s">
        <v>216</v>
      </c>
      <c r="AF12" s="163" t="s">
        <v>52</v>
      </c>
      <c r="AG12" s="162" t="s">
        <v>217</v>
      </c>
      <c r="AH12" s="163" t="s">
        <v>53</v>
      </c>
      <c r="AI12" s="162" t="s">
        <v>218</v>
      </c>
      <c r="AJ12" s="163" t="s">
        <v>54</v>
      </c>
      <c r="AK12" s="162" t="s">
        <v>219</v>
      </c>
      <c r="AL12" s="163" t="s">
        <v>55</v>
      </c>
      <c r="AM12" s="162" t="s">
        <v>220</v>
      </c>
      <c r="AN12" s="163" t="s">
        <v>57</v>
      </c>
      <c r="AO12" s="162" t="s">
        <v>221</v>
      </c>
      <c r="AP12" s="163" t="s">
        <v>230</v>
      </c>
      <c r="AQ12" s="162" t="s">
        <v>222</v>
      </c>
      <c r="AR12" s="163" t="s">
        <v>58</v>
      </c>
      <c r="AS12" s="162" t="s">
        <v>223</v>
      </c>
      <c r="AT12" s="163" t="s">
        <v>59</v>
      </c>
      <c r="AU12" s="162" t="s">
        <v>224</v>
      </c>
      <c r="AV12" s="163" t="s">
        <v>60</v>
      </c>
      <c r="AW12" s="162" t="s">
        <v>225</v>
      </c>
      <c r="AX12" s="163" t="s">
        <v>61</v>
      </c>
      <c r="AY12" s="162" t="s">
        <v>226</v>
      </c>
      <c r="AZ12" s="163" t="s">
        <v>51</v>
      </c>
      <c r="BA12" s="162" t="s">
        <v>227</v>
      </c>
      <c r="BB12" s="164" t="s">
        <v>231</v>
      </c>
      <c r="BC12" s="242" t="s">
        <v>229</v>
      </c>
      <c r="BD12" s="168" t="s">
        <v>255</v>
      </c>
      <c r="BE12" s="166" t="s">
        <v>254</v>
      </c>
      <c r="BF12" s="167" t="s">
        <v>253</v>
      </c>
      <c r="BG12" s="166" t="s">
        <v>252</v>
      </c>
      <c r="BH12" s="161" t="s">
        <v>249</v>
      </c>
      <c r="BI12" s="162" t="s">
        <v>216</v>
      </c>
      <c r="BJ12" s="163" t="s">
        <v>52</v>
      </c>
      <c r="BK12" s="162" t="s">
        <v>217</v>
      </c>
      <c r="BL12" s="163" t="s">
        <v>53</v>
      </c>
      <c r="BM12" s="162" t="s">
        <v>218</v>
      </c>
      <c r="BN12" s="163" t="s">
        <v>54</v>
      </c>
      <c r="BO12" s="162" t="s">
        <v>219</v>
      </c>
      <c r="BP12" s="163" t="s">
        <v>55</v>
      </c>
      <c r="BQ12" s="162" t="s">
        <v>220</v>
      </c>
      <c r="BR12" s="163" t="s">
        <v>57</v>
      </c>
      <c r="BS12" s="162" t="s">
        <v>221</v>
      </c>
      <c r="BT12" s="163" t="s">
        <v>230</v>
      </c>
      <c r="BU12" s="162" t="s">
        <v>222</v>
      </c>
      <c r="BV12" s="163" t="s">
        <v>58</v>
      </c>
      <c r="BW12" s="162" t="s">
        <v>223</v>
      </c>
      <c r="BX12" s="163" t="s">
        <v>59</v>
      </c>
      <c r="BY12" s="162" t="s">
        <v>224</v>
      </c>
      <c r="BZ12" s="163" t="s">
        <v>60</v>
      </c>
      <c r="CA12" s="162" t="s">
        <v>225</v>
      </c>
      <c r="CB12" s="163" t="s">
        <v>61</v>
      </c>
      <c r="CC12" s="162" t="s">
        <v>226</v>
      </c>
      <c r="CD12" s="163" t="s">
        <v>51</v>
      </c>
      <c r="CE12" s="162" t="s">
        <v>227</v>
      </c>
      <c r="CF12" s="164" t="s">
        <v>231</v>
      </c>
      <c r="CG12" s="242" t="s">
        <v>229</v>
      </c>
      <c r="CH12" s="167" t="s">
        <v>235</v>
      </c>
      <c r="CI12" s="166" t="s">
        <v>236</v>
      </c>
      <c r="CJ12" s="167" t="s">
        <v>237</v>
      </c>
      <c r="CK12" s="166" t="s">
        <v>238</v>
      </c>
      <c r="CL12" s="169" t="s">
        <v>249</v>
      </c>
      <c r="CM12" s="162" t="s">
        <v>216</v>
      </c>
      <c r="CN12" s="163" t="s">
        <v>52</v>
      </c>
      <c r="CO12" s="162" t="s">
        <v>217</v>
      </c>
      <c r="CP12" s="163" t="s">
        <v>53</v>
      </c>
      <c r="CQ12" s="162" t="s">
        <v>218</v>
      </c>
      <c r="CR12" s="163" t="s">
        <v>54</v>
      </c>
      <c r="CS12" s="162" t="s">
        <v>219</v>
      </c>
      <c r="CT12" s="163" t="s">
        <v>55</v>
      </c>
      <c r="CU12" s="162" t="s">
        <v>220</v>
      </c>
      <c r="CV12" s="163" t="s">
        <v>57</v>
      </c>
      <c r="CW12" s="162" t="s">
        <v>221</v>
      </c>
      <c r="CX12" s="163" t="s">
        <v>230</v>
      </c>
      <c r="CY12" s="162" t="s">
        <v>222</v>
      </c>
      <c r="CZ12" s="163" t="s">
        <v>58</v>
      </c>
      <c r="DA12" s="162" t="s">
        <v>223</v>
      </c>
      <c r="DB12" s="163" t="s">
        <v>59</v>
      </c>
      <c r="DC12" s="162" t="s">
        <v>224</v>
      </c>
      <c r="DD12" s="163" t="s">
        <v>60</v>
      </c>
      <c r="DE12" s="162" t="s">
        <v>225</v>
      </c>
      <c r="DF12" s="163" t="s">
        <v>61</v>
      </c>
      <c r="DG12" s="162" t="s">
        <v>226</v>
      </c>
      <c r="DH12" s="163" t="s">
        <v>51</v>
      </c>
      <c r="DI12" s="162" t="s">
        <v>227</v>
      </c>
      <c r="DJ12" s="164" t="s">
        <v>231</v>
      </c>
      <c r="DK12" s="242" t="s">
        <v>229</v>
      </c>
      <c r="DL12" s="170" t="s">
        <v>241</v>
      </c>
      <c r="DM12" s="171" t="s">
        <v>242</v>
      </c>
      <c r="DN12" s="172" t="s">
        <v>243</v>
      </c>
      <c r="DO12" s="171" t="s">
        <v>244</v>
      </c>
      <c r="DP12" s="169" t="s">
        <v>249</v>
      </c>
      <c r="DQ12" s="162" t="s">
        <v>216</v>
      </c>
      <c r="DR12" s="163" t="s">
        <v>52</v>
      </c>
      <c r="DS12" s="162" t="s">
        <v>217</v>
      </c>
      <c r="DT12" s="163" t="s">
        <v>53</v>
      </c>
      <c r="DU12" s="162" t="s">
        <v>218</v>
      </c>
      <c r="DV12" s="163" t="s">
        <v>54</v>
      </c>
      <c r="DW12" s="162" t="s">
        <v>219</v>
      </c>
      <c r="DX12" s="163" t="s">
        <v>55</v>
      </c>
      <c r="DY12" s="162" t="s">
        <v>220</v>
      </c>
      <c r="DZ12" s="163" t="s">
        <v>57</v>
      </c>
      <c r="EA12" s="162" t="s">
        <v>221</v>
      </c>
      <c r="EB12" s="163" t="s">
        <v>230</v>
      </c>
      <c r="EC12" s="162" t="s">
        <v>222</v>
      </c>
      <c r="ED12" s="163" t="s">
        <v>58</v>
      </c>
      <c r="EE12" s="162" t="s">
        <v>223</v>
      </c>
      <c r="EF12" s="163" t="s">
        <v>59</v>
      </c>
      <c r="EG12" s="162" t="s">
        <v>224</v>
      </c>
      <c r="EH12" s="163" t="s">
        <v>60</v>
      </c>
      <c r="EI12" s="162" t="s">
        <v>225</v>
      </c>
      <c r="EJ12" s="163" t="s">
        <v>61</v>
      </c>
      <c r="EK12" s="162" t="s">
        <v>226</v>
      </c>
      <c r="EL12" s="163" t="s">
        <v>51</v>
      </c>
      <c r="EM12" s="162" t="s">
        <v>227</v>
      </c>
      <c r="EN12" s="164" t="s">
        <v>231</v>
      </c>
      <c r="EO12" s="242" t="s">
        <v>229</v>
      </c>
      <c r="EP12" s="170" t="s">
        <v>245</v>
      </c>
      <c r="EQ12" s="171" t="s">
        <v>246</v>
      </c>
      <c r="ER12" s="172" t="s">
        <v>247</v>
      </c>
      <c r="ES12" s="249" t="s">
        <v>248</v>
      </c>
      <c r="ET12" s="487"/>
      <c r="EU12" s="487"/>
      <c r="EV12" s="483"/>
      <c r="EW12" s="485"/>
      <c r="EX12" s="483"/>
      <c r="EY12" s="476"/>
      <c r="EZ12" s="479"/>
      <c r="FA12" s="479"/>
      <c r="FB12" s="479"/>
      <c r="FC12" s="473"/>
    </row>
    <row r="13" spans="1:159" s="20" customFormat="1" ht="140.25" customHeight="1" x14ac:dyDescent="0.25">
      <c r="A13" s="250">
        <v>1</v>
      </c>
      <c r="B13" s="251">
        <v>23</v>
      </c>
      <c r="C13" s="251">
        <v>162</v>
      </c>
      <c r="D13" s="252" t="s">
        <v>275</v>
      </c>
      <c r="E13" s="251">
        <v>176</v>
      </c>
      <c r="F13" s="252" t="s">
        <v>276</v>
      </c>
      <c r="G13" s="253" t="s">
        <v>277</v>
      </c>
      <c r="H13" s="251" t="s">
        <v>278</v>
      </c>
      <c r="I13" s="174">
        <f>SUM(J13,BE13,CG13,DK13,EO13)</f>
        <v>1</v>
      </c>
      <c r="J13" s="175">
        <v>0.01</v>
      </c>
      <c r="K13" s="254"/>
      <c r="L13" s="255"/>
      <c r="M13" s="174">
        <v>0.01</v>
      </c>
      <c r="N13" s="256">
        <v>0</v>
      </c>
      <c r="O13" s="174">
        <v>0.01</v>
      </c>
      <c r="P13" s="257">
        <v>0</v>
      </c>
      <c r="Q13" s="174">
        <v>0.01</v>
      </c>
      <c r="R13" s="257">
        <v>5.0000000000000001E-3</v>
      </c>
      <c r="S13" s="257">
        <v>0.01</v>
      </c>
      <c r="T13" s="257">
        <v>8.0000000000000002E-3</v>
      </c>
      <c r="U13" s="257">
        <v>0.01</v>
      </c>
      <c r="V13" s="257">
        <v>8.9999999999999993E-3</v>
      </c>
      <c r="W13" s="257">
        <v>0.01</v>
      </c>
      <c r="X13" s="257">
        <v>0.01</v>
      </c>
      <c r="Y13" s="258">
        <f>+W13</f>
        <v>0.01</v>
      </c>
      <c r="Z13" s="258">
        <f t="shared" ref="Z13:AC14" si="0">+W13</f>
        <v>0.01</v>
      </c>
      <c r="AA13" s="258">
        <f t="shared" si="0"/>
        <v>0.01</v>
      </c>
      <c r="AB13" s="176">
        <f t="shared" si="0"/>
        <v>0.01</v>
      </c>
      <c r="AC13" s="176">
        <f t="shared" si="0"/>
        <v>0.01</v>
      </c>
      <c r="AD13" s="259">
        <v>0.22</v>
      </c>
      <c r="AE13" s="260">
        <v>5.4999999999999997E-3</v>
      </c>
      <c r="AF13" s="260">
        <v>3.0000000000000001E-3</v>
      </c>
      <c r="AG13" s="260">
        <v>0</v>
      </c>
      <c r="AH13" s="260">
        <v>2.5000000000000001E-3</v>
      </c>
      <c r="AI13" s="260">
        <v>5.4999999999999997E-3</v>
      </c>
      <c r="AJ13" s="261">
        <v>1E-4</v>
      </c>
      <c r="AK13" s="260">
        <v>1.6500000000000001E-2</v>
      </c>
      <c r="AL13" s="260">
        <v>1.9E-3</v>
      </c>
      <c r="AM13" s="260">
        <v>1.6500000000000001E-2</v>
      </c>
      <c r="AN13" s="260">
        <v>4.5900000000000003E-2</v>
      </c>
      <c r="AO13" s="260">
        <v>2.75E-2</v>
      </c>
      <c r="AP13" s="260">
        <v>5.5E-2</v>
      </c>
      <c r="AQ13" s="260">
        <v>2.75E-2</v>
      </c>
      <c r="AR13" s="260">
        <v>4.9500000000000002E-2</v>
      </c>
      <c r="AS13" s="260">
        <v>2.75E-2</v>
      </c>
      <c r="AT13" s="260">
        <v>7.3700000000000002E-2</v>
      </c>
      <c r="AU13" s="260">
        <v>2.75E-2</v>
      </c>
      <c r="AV13" s="260">
        <v>0.04</v>
      </c>
      <c r="AW13" s="260">
        <v>3.3000000000000002E-2</v>
      </c>
      <c r="AX13" s="260">
        <v>0</v>
      </c>
      <c r="AY13" s="260">
        <v>1.6500000000000001E-2</v>
      </c>
      <c r="AZ13" s="260">
        <v>0</v>
      </c>
      <c r="BA13" s="262">
        <v>6.8099999999999994E-2</v>
      </c>
      <c r="BB13" s="262">
        <v>0</v>
      </c>
      <c r="BC13" s="176">
        <f>SUM(AE13,AG13,AI13,AK13,AM13,AO13,AQ13,AS13,AU13,AW13,AY13,BA13)</f>
        <v>0.27160000000000001</v>
      </c>
      <c r="BD13" s="176">
        <f>SUM(AE13,AG13,AI13,AK13,AM13,AO13,AQ13,AS13,AU13,AW13,AY13,BA13)</f>
        <v>0.27160000000000001</v>
      </c>
      <c r="BE13" s="176">
        <f>SUM(AF13,AH13,AJ13,AL13,AN13,AP13,AR13,AT13,AV13,AX13,AZ13,BB13)</f>
        <v>0.27159999999999995</v>
      </c>
      <c r="BF13" s="176">
        <f>BC13</f>
        <v>0.27160000000000001</v>
      </c>
      <c r="BG13" s="176">
        <f>+BE13</f>
        <v>0.27159999999999995</v>
      </c>
      <c r="BH13" s="176">
        <f>SUM(BI13,BK13,BM13,BO13,BQ13,BS13,BU13,BW13,BY13,CA13,CC13,CE13)</f>
        <v>0.31000000000000005</v>
      </c>
      <c r="BI13" s="178">
        <v>0</v>
      </c>
      <c r="BJ13" s="177">
        <v>0</v>
      </c>
      <c r="BK13" s="178">
        <v>3.1E-2</v>
      </c>
      <c r="BL13" s="178">
        <v>3.1E-2</v>
      </c>
      <c r="BM13" s="178">
        <v>3.1E-2</v>
      </c>
      <c r="BN13" s="178">
        <v>3.1E-2</v>
      </c>
      <c r="BO13" s="178">
        <v>3.1E-2</v>
      </c>
      <c r="BP13" s="178">
        <v>3.1E-2</v>
      </c>
      <c r="BQ13" s="178">
        <v>3.1E-2</v>
      </c>
      <c r="BR13" s="178">
        <v>3.1E-2</v>
      </c>
      <c r="BS13" s="178">
        <v>3.1E-2</v>
      </c>
      <c r="BT13" s="178">
        <v>3.1E-2</v>
      </c>
      <c r="BU13" s="178">
        <v>3.1E-2</v>
      </c>
      <c r="BV13" s="178">
        <v>2.1000000000000001E-2</v>
      </c>
      <c r="BW13" s="178">
        <v>3.1E-2</v>
      </c>
      <c r="BX13" s="178">
        <v>2.1000000000000001E-2</v>
      </c>
      <c r="BY13" s="176">
        <v>3.1E-2</v>
      </c>
      <c r="BZ13" s="176">
        <v>5.0999999999999997E-2</v>
      </c>
      <c r="CA13" s="176">
        <v>3.1E-2</v>
      </c>
      <c r="CB13" s="263">
        <v>3.1E-2</v>
      </c>
      <c r="CC13" s="176">
        <v>3.1E-2</v>
      </c>
      <c r="CD13" s="206">
        <v>0.02</v>
      </c>
      <c r="CE13" s="177"/>
      <c r="CF13" s="177"/>
      <c r="CG13" s="178">
        <f>SUM(BI13,BK13,BM13,BO13,BQ13,BS13,BU13,BW13,BY13,CA13,CC13,CE13)</f>
        <v>0.31000000000000005</v>
      </c>
      <c r="CH13" s="264">
        <f>BK13+BI13+BM13+BO13+BQ13+BS13+BU13+BW13+BY13+CA13+CC13</f>
        <v>0.31000000000000005</v>
      </c>
      <c r="CI13" s="264">
        <f>+BJ13+BL13+BN13+BP13+BR13+BT13+BV13+BX13+BZ13+CB13+CD13</f>
        <v>0.29899999999999999</v>
      </c>
      <c r="CJ13" s="176">
        <f>+CG13</f>
        <v>0.31000000000000005</v>
      </c>
      <c r="CK13" s="176">
        <v>0.31</v>
      </c>
      <c r="CL13" s="206">
        <f>+CM13+CO13+CQ13+CS13+CU13+CW13+CY13+DA13+DC13+DE13+DG13</f>
        <v>0.23999999999999996</v>
      </c>
      <c r="CM13" s="206">
        <v>4.0000000000000001E-3</v>
      </c>
      <c r="CN13" s="206">
        <v>4.0000000000000001E-3</v>
      </c>
      <c r="CO13" s="206">
        <v>0.02</v>
      </c>
      <c r="CP13" s="206">
        <v>0.02</v>
      </c>
      <c r="CQ13" s="206">
        <v>2.4E-2</v>
      </c>
      <c r="CR13" s="206">
        <v>2.4E-2</v>
      </c>
      <c r="CS13" s="206">
        <v>2.4E-2</v>
      </c>
      <c r="CT13" s="265"/>
      <c r="CU13" s="206">
        <v>2.4E-2</v>
      </c>
      <c r="CV13" s="265"/>
      <c r="CW13" s="206">
        <v>2.4E-2</v>
      </c>
      <c r="CX13" s="265"/>
      <c r="CY13" s="206">
        <v>2.4E-2</v>
      </c>
      <c r="CZ13" s="265"/>
      <c r="DA13" s="206">
        <v>2.4E-2</v>
      </c>
      <c r="DB13" s="266"/>
      <c r="DC13" s="206">
        <v>2.4E-2</v>
      </c>
      <c r="DD13" s="266"/>
      <c r="DE13" s="206">
        <v>2.4E-2</v>
      </c>
      <c r="DF13" s="266"/>
      <c r="DG13" s="206">
        <v>2.4E-2</v>
      </c>
      <c r="DH13" s="266"/>
      <c r="DI13" s="206">
        <v>0.02</v>
      </c>
      <c r="DJ13" s="266"/>
      <c r="DK13" s="176">
        <f>+CM13+CO13+CQ13+CS13+CU13+CW13+CY13+DA13+DC13+DE13+DG13</f>
        <v>0.23999999999999996</v>
      </c>
      <c r="DL13" s="264">
        <f>+CM13+CO13+CQ13</f>
        <v>4.8000000000000001E-2</v>
      </c>
      <c r="DM13" s="264">
        <f>+CN13+CP13+CR13</f>
        <v>4.8000000000000001E-2</v>
      </c>
      <c r="DN13" s="264">
        <f>+CL13</f>
        <v>0.23999999999999996</v>
      </c>
      <c r="DO13" s="264">
        <f>+DM13</f>
        <v>4.8000000000000001E-2</v>
      </c>
      <c r="DP13" s="266"/>
      <c r="DQ13" s="266"/>
      <c r="DR13" s="267">
        <f>+DK13/10</f>
        <v>2.3999999999999997E-2</v>
      </c>
      <c r="DS13" s="266"/>
      <c r="DT13" s="267">
        <v>2.4E-2</v>
      </c>
      <c r="DU13" s="266"/>
      <c r="DV13" s="267">
        <v>2.4E-2</v>
      </c>
      <c r="DW13" s="266"/>
      <c r="DX13" s="267">
        <v>2.4E-2</v>
      </c>
      <c r="DY13" s="266"/>
      <c r="DZ13" s="267">
        <v>2.4E-2</v>
      </c>
      <c r="EA13" s="254"/>
      <c r="EB13" s="267">
        <v>2.4E-2</v>
      </c>
      <c r="EC13" s="254"/>
      <c r="ED13" s="267">
        <v>2.4E-2</v>
      </c>
      <c r="EE13" s="266"/>
      <c r="EF13" s="267">
        <v>2.4E-2</v>
      </c>
      <c r="EG13" s="266"/>
      <c r="EH13" s="267">
        <v>2.4E-2</v>
      </c>
      <c r="EI13" s="266"/>
      <c r="EJ13" s="267">
        <v>2.4E-2</v>
      </c>
      <c r="EK13" s="178"/>
      <c r="EL13" s="267">
        <v>2.4E-2</v>
      </c>
      <c r="EM13" s="254"/>
      <c r="EN13" s="254"/>
      <c r="EO13" s="176">
        <v>0.16839999999999999</v>
      </c>
      <c r="EP13" s="254"/>
      <c r="EQ13" s="254"/>
      <c r="ER13" s="254"/>
      <c r="ES13" s="268"/>
      <c r="ET13" s="269">
        <f>+CR13/CQ13</f>
        <v>1</v>
      </c>
      <c r="EU13" s="177">
        <f>DM13/DL13</f>
        <v>1</v>
      </c>
      <c r="EV13" s="177">
        <f>DO13/DN13</f>
        <v>0.20000000000000004</v>
      </c>
      <c r="EW13" s="176">
        <f>+(AC13+BG13+CK13+DM13)/(AB13+BF13+CJ13+DL13)</f>
        <v>0.99999999999999967</v>
      </c>
      <c r="EX13" s="176">
        <f>+(AC13+BG13+CK13+DO13)/I13</f>
        <v>0.63959999999999995</v>
      </c>
      <c r="EY13" s="288" t="s">
        <v>501</v>
      </c>
      <c r="EZ13" s="253" t="s">
        <v>498</v>
      </c>
      <c r="FA13" s="253" t="s">
        <v>71</v>
      </c>
      <c r="FB13" s="289" t="s">
        <v>438</v>
      </c>
      <c r="FC13" s="271" t="s">
        <v>417</v>
      </c>
    </row>
    <row r="14" spans="1:159" s="20" customFormat="1" ht="114" customHeight="1" thickBot="1" x14ac:dyDescent="0.3">
      <c r="A14" s="272">
        <v>1</v>
      </c>
      <c r="B14" s="273">
        <v>23</v>
      </c>
      <c r="C14" s="273">
        <v>161</v>
      </c>
      <c r="D14" s="274" t="s">
        <v>279</v>
      </c>
      <c r="E14" s="273">
        <v>175</v>
      </c>
      <c r="F14" s="275" t="s">
        <v>280</v>
      </c>
      <c r="G14" s="275" t="s">
        <v>277</v>
      </c>
      <c r="H14" s="273" t="s">
        <v>278</v>
      </c>
      <c r="I14" s="179">
        <v>1</v>
      </c>
      <c r="J14" s="276">
        <v>0.1</v>
      </c>
      <c r="K14" s="277"/>
      <c r="L14" s="278"/>
      <c r="M14" s="179">
        <v>0.1</v>
      </c>
      <c r="N14" s="279">
        <v>0</v>
      </c>
      <c r="O14" s="179">
        <v>0.1</v>
      </c>
      <c r="P14" s="279">
        <v>0</v>
      </c>
      <c r="Q14" s="180">
        <v>0.1</v>
      </c>
      <c r="R14" s="279">
        <v>0</v>
      </c>
      <c r="S14" s="279">
        <f>+J14</f>
        <v>0.1</v>
      </c>
      <c r="T14" s="279">
        <f>+S14*0.5</f>
        <v>0.05</v>
      </c>
      <c r="U14" s="279">
        <v>0.1</v>
      </c>
      <c r="V14" s="279">
        <v>0.08</v>
      </c>
      <c r="W14" s="279">
        <v>0.1</v>
      </c>
      <c r="X14" s="279">
        <v>0.1</v>
      </c>
      <c r="Y14" s="181">
        <f>+W14</f>
        <v>0.1</v>
      </c>
      <c r="Z14" s="181">
        <f t="shared" si="0"/>
        <v>0.1</v>
      </c>
      <c r="AA14" s="181">
        <f t="shared" si="0"/>
        <v>0.1</v>
      </c>
      <c r="AB14" s="205">
        <f t="shared" si="0"/>
        <v>0.1</v>
      </c>
      <c r="AC14" s="205">
        <f t="shared" si="0"/>
        <v>0.1</v>
      </c>
      <c r="AD14" s="280">
        <v>0.6</v>
      </c>
      <c r="AE14" s="281">
        <v>2.2499999999999999E-2</v>
      </c>
      <c r="AF14" s="282">
        <v>0.06</v>
      </c>
      <c r="AG14" s="281">
        <v>2.5499999999999998E-2</v>
      </c>
      <c r="AH14" s="282">
        <v>2.5999999999999999E-2</v>
      </c>
      <c r="AI14" s="281">
        <v>3.5999999999999997E-2</v>
      </c>
      <c r="AJ14" s="283">
        <v>1.0999999999999999E-2</v>
      </c>
      <c r="AK14" s="284">
        <v>3.5999999999999997E-2</v>
      </c>
      <c r="AL14" s="284">
        <v>5.8999999999999997E-2</v>
      </c>
      <c r="AM14" s="284">
        <v>7.3499999999999996E-2</v>
      </c>
      <c r="AN14" s="281">
        <v>0.14399999999999999</v>
      </c>
      <c r="AO14" s="281">
        <v>3.15E-2</v>
      </c>
      <c r="AP14" s="281">
        <v>0.15</v>
      </c>
      <c r="AQ14" s="281">
        <v>3.15E-2</v>
      </c>
      <c r="AR14" s="281">
        <v>0</v>
      </c>
      <c r="AS14" s="281">
        <v>3.9E-2</v>
      </c>
      <c r="AT14" s="281">
        <v>0</v>
      </c>
      <c r="AU14" s="281">
        <v>4.65E-2</v>
      </c>
      <c r="AV14" s="281">
        <v>7.4999999999999997E-2</v>
      </c>
      <c r="AW14" s="281">
        <v>6.2300000000000001E-2</v>
      </c>
      <c r="AX14" s="281">
        <v>1E-4</v>
      </c>
      <c r="AY14" s="281">
        <v>6.1499999999999999E-2</v>
      </c>
      <c r="AZ14" s="281">
        <v>0</v>
      </c>
      <c r="BA14" s="285">
        <v>0.13420000000000001</v>
      </c>
      <c r="BB14" s="284">
        <v>7.4899999999999994E-2</v>
      </c>
      <c r="BC14" s="205">
        <f>SUM(AE14,AG14,AI14,AK14,AM14,AO14,AQ14,AS14,AU14,AW14,AY14,BA14)</f>
        <v>0.6</v>
      </c>
      <c r="BD14" s="205">
        <f>SUM(AE14,AG14,AI14,AK14,AM14,AO14,AQ14,AS14,AU14,AW14,AY14,BA14)</f>
        <v>0.6</v>
      </c>
      <c r="BE14" s="205">
        <f>SUM(AF14,AH14,AJ14,AL14,AN14,AP14,AR14,AT14,AV14,AX14,AZ14,BB14)</f>
        <v>0.59999999999999987</v>
      </c>
      <c r="BF14" s="205">
        <f>BC14</f>
        <v>0.6</v>
      </c>
      <c r="BG14" s="205">
        <f>+BE14</f>
        <v>0.59999999999999987</v>
      </c>
      <c r="BH14" s="205">
        <f>SUM(BI14,BK14,BM14,BO14,BQ14,BS14,BU14,BW14,BY14,CA14,CC14,CE14)</f>
        <v>9.9999999999999992E-2</v>
      </c>
      <c r="BI14" s="227">
        <v>0</v>
      </c>
      <c r="BJ14" s="284">
        <v>0</v>
      </c>
      <c r="BK14" s="227">
        <v>0.01</v>
      </c>
      <c r="BL14" s="284">
        <v>0</v>
      </c>
      <c r="BM14" s="227">
        <v>0.01</v>
      </c>
      <c r="BN14" s="227">
        <v>0.01</v>
      </c>
      <c r="BO14" s="227">
        <v>0.01</v>
      </c>
      <c r="BP14" s="227">
        <v>0.01</v>
      </c>
      <c r="BQ14" s="227">
        <v>0.01</v>
      </c>
      <c r="BR14" s="205">
        <v>0.02</v>
      </c>
      <c r="BS14" s="227">
        <v>0.01</v>
      </c>
      <c r="BT14" s="205">
        <v>5.0000000000000001E-3</v>
      </c>
      <c r="BU14" s="227">
        <v>0.01</v>
      </c>
      <c r="BV14" s="205">
        <f>+BU14/2</f>
        <v>5.0000000000000001E-3</v>
      </c>
      <c r="BW14" s="227">
        <v>0.01</v>
      </c>
      <c r="BX14" s="205">
        <f>+BW14/2</f>
        <v>5.0000000000000001E-3</v>
      </c>
      <c r="BY14" s="227">
        <v>0.01</v>
      </c>
      <c r="BZ14" s="227">
        <v>5.0000000000000001E-3</v>
      </c>
      <c r="CA14" s="227">
        <v>0.01</v>
      </c>
      <c r="CB14" s="227">
        <v>5.0000000000000001E-3</v>
      </c>
      <c r="CC14" s="227">
        <v>0.01</v>
      </c>
      <c r="CD14" s="227">
        <v>2.5000000000000001E-2</v>
      </c>
      <c r="CE14" s="204"/>
      <c r="CF14" s="286"/>
      <c r="CG14" s="290">
        <f>SUM(BI14,BK14,BM14,BO14,BQ14,BS14,BU14,BW14,BY14,CA14,CC14,CE14)</f>
        <v>9.9999999999999992E-2</v>
      </c>
      <c r="CH14" s="284">
        <f>BK14+BI14+BM14+BO14+BQ14+BS14+BU14+BW14+BY14+CA14+CC14</f>
        <v>9.9999999999999992E-2</v>
      </c>
      <c r="CI14" s="284">
        <f>+BJ14+BL14+BN14+BP14+BR14+BT14+BV14+BX14+BZ14+CB14+CD14</f>
        <v>0.09</v>
      </c>
      <c r="CJ14" s="205">
        <f>+CG14</f>
        <v>9.9999999999999992E-2</v>
      </c>
      <c r="CK14" s="205">
        <v>0.1</v>
      </c>
      <c r="CL14" s="227">
        <v>0.1</v>
      </c>
      <c r="CM14" s="227">
        <v>1E-3</v>
      </c>
      <c r="CN14" s="227">
        <v>1E-3</v>
      </c>
      <c r="CO14" s="227">
        <v>0.01</v>
      </c>
      <c r="CP14" s="227">
        <v>0.01</v>
      </c>
      <c r="CQ14" s="227">
        <v>0.01</v>
      </c>
      <c r="CR14" s="227">
        <v>0.01</v>
      </c>
      <c r="CS14" s="227">
        <v>0.01</v>
      </c>
      <c r="CT14" s="286"/>
      <c r="CU14" s="227">
        <v>0.01</v>
      </c>
      <c r="CV14" s="286"/>
      <c r="CW14" s="227">
        <v>0.01</v>
      </c>
      <c r="CX14" s="286"/>
      <c r="CY14" s="227">
        <v>0.01</v>
      </c>
      <c r="CZ14" s="286"/>
      <c r="DA14" s="227">
        <v>0.01</v>
      </c>
      <c r="DB14" s="291"/>
      <c r="DC14" s="227">
        <v>0.01</v>
      </c>
      <c r="DD14" s="291"/>
      <c r="DE14" s="227">
        <v>0.01</v>
      </c>
      <c r="DF14" s="291"/>
      <c r="DG14" s="227">
        <v>6.0000000000000001E-3</v>
      </c>
      <c r="DH14" s="291"/>
      <c r="DI14" s="227">
        <v>3.0000000000000001E-3</v>
      </c>
      <c r="DJ14" s="291"/>
      <c r="DK14" s="205">
        <f>+CM14+CO14+CQ14+CS14+CU14+CW14+CY14+DA14+DC14+DE14+DG14+DI14</f>
        <v>0.1</v>
      </c>
      <c r="DL14" s="284">
        <f>+CM14+CO14+CQ14</f>
        <v>2.0999999999999998E-2</v>
      </c>
      <c r="DM14" s="284">
        <f>+CN14+CP14+CR14</f>
        <v>2.0999999999999998E-2</v>
      </c>
      <c r="DN14" s="284">
        <f>+CL14</f>
        <v>0.1</v>
      </c>
      <c r="DO14" s="284">
        <f>+DM14</f>
        <v>2.0999999999999998E-2</v>
      </c>
      <c r="DP14" s="291"/>
      <c r="DQ14" s="291"/>
      <c r="DR14" s="204">
        <f>+DK14/10</f>
        <v>0.01</v>
      </c>
      <c r="DS14" s="291"/>
      <c r="DT14" s="204">
        <v>0.01</v>
      </c>
      <c r="DU14" s="291"/>
      <c r="DV14" s="204">
        <v>0.01</v>
      </c>
      <c r="DW14" s="291"/>
      <c r="DX14" s="204">
        <v>0.01</v>
      </c>
      <c r="DY14" s="291"/>
      <c r="DZ14" s="204">
        <v>0.01</v>
      </c>
      <c r="EA14" s="277"/>
      <c r="EB14" s="204">
        <v>0.01</v>
      </c>
      <c r="EC14" s="277"/>
      <c r="ED14" s="204">
        <v>0.01</v>
      </c>
      <c r="EE14" s="291"/>
      <c r="EF14" s="204">
        <v>0.01</v>
      </c>
      <c r="EG14" s="291"/>
      <c r="EH14" s="204">
        <v>0.01</v>
      </c>
      <c r="EI14" s="291"/>
      <c r="EJ14" s="204">
        <v>0.01</v>
      </c>
      <c r="EK14" s="290"/>
      <c r="EL14" s="204">
        <v>0.01</v>
      </c>
      <c r="EM14" s="277"/>
      <c r="EN14" s="277"/>
      <c r="EO14" s="205">
        <v>0.1</v>
      </c>
      <c r="EP14" s="277"/>
      <c r="EQ14" s="277"/>
      <c r="ER14" s="277"/>
      <c r="ES14" s="287"/>
      <c r="ET14" s="292">
        <f>+CR14/CQ14</f>
        <v>1</v>
      </c>
      <c r="EU14" s="246">
        <f>DM14/DL14</f>
        <v>1</v>
      </c>
      <c r="EV14" s="246">
        <f>DO14/DN14</f>
        <v>0.20999999999999996</v>
      </c>
      <c r="EW14" s="205">
        <f>+(AC14+BG14+CK14+DM14)/(AB14+BF14+CJ14+DL14)</f>
        <v>0.99999999999999989</v>
      </c>
      <c r="EX14" s="205">
        <f>+(AC14+BG14+CK14+DO14)/I14</f>
        <v>0.82099999999999984</v>
      </c>
      <c r="EY14" s="293" t="s">
        <v>512</v>
      </c>
      <c r="EZ14" s="275" t="s">
        <v>498</v>
      </c>
      <c r="FA14" s="275" t="s">
        <v>71</v>
      </c>
      <c r="FB14" s="294" t="s">
        <v>437</v>
      </c>
      <c r="FC14" s="270" t="s">
        <v>409</v>
      </c>
    </row>
    <row r="15" spans="1:159" s="220" customFormat="1" ht="36.75" customHeight="1" x14ac:dyDescent="0.4">
      <c r="D15" s="220" t="s">
        <v>35</v>
      </c>
      <c r="I15" s="213"/>
      <c r="J15" s="213"/>
      <c r="K15" s="213"/>
      <c r="L15" s="213"/>
      <c r="M15" s="213"/>
      <c r="N15" s="213"/>
      <c r="O15" s="213"/>
      <c r="P15" s="213"/>
      <c r="Q15" s="213"/>
      <c r="R15" s="213"/>
      <c r="S15" s="213"/>
      <c r="T15" s="213"/>
      <c r="U15" s="213"/>
      <c r="V15" s="213"/>
      <c r="W15" s="213"/>
      <c r="X15" s="213"/>
      <c r="Y15" s="219"/>
      <c r="Z15" s="218"/>
      <c r="AA15" s="217"/>
      <c r="AB15" s="213"/>
      <c r="AC15" s="218"/>
      <c r="AD15" s="213"/>
      <c r="AE15" s="213"/>
      <c r="AF15" s="213"/>
      <c r="AG15" s="213"/>
      <c r="AH15" s="213"/>
      <c r="AI15" s="213"/>
      <c r="AJ15" s="213"/>
      <c r="AK15" s="213"/>
      <c r="AL15" s="213"/>
      <c r="AM15" s="213"/>
      <c r="AN15" s="213"/>
      <c r="AO15" s="213"/>
      <c r="AP15" s="213"/>
      <c r="AQ15" s="213"/>
      <c r="AR15" s="213"/>
      <c r="AS15" s="213"/>
      <c r="AT15" s="213"/>
      <c r="AU15" s="213"/>
      <c r="AV15" s="212"/>
      <c r="AW15" s="212"/>
      <c r="AX15" s="212"/>
      <c r="AY15" s="212"/>
      <c r="AZ15" s="212"/>
      <c r="BA15" s="212"/>
      <c r="BB15" s="212"/>
      <c r="BC15" s="212"/>
      <c r="BD15" s="212"/>
      <c r="BE15" s="212"/>
      <c r="BF15" s="212"/>
      <c r="BG15" s="212"/>
      <c r="BH15" s="213"/>
      <c r="BI15" s="213"/>
      <c r="BJ15" s="213"/>
      <c r="BK15" s="213"/>
      <c r="BL15" s="213"/>
      <c r="BM15" s="213"/>
      <c r="BN15" s="213"/>
      <c r="BO15" s="213"/>
      <c r="BP15" s="213"/>
      <c r="BQ15" s="213"/>
      <c r="BR15" s="213"/>
      <c r="BS15" s="213"/>
      <c r="BT15" s="213"/>
      <c r="BU15" s="213"/>
      <c r="BV15" s="213"/>
      <c r="BW15" s="213"/>
      <c r="BX15" s="213"/>
      <c r="BY15" s="213"/>
      <c r="BZ15" s="213"/>
      <c r="CA15" s="213"/>
      <c r="CB15" s="213"/>
      <c r="CC15" s="213"/>
      <c r="CD15" s="216">
        <f>+CD14</f>
        <v>2.5000000000000001E-2</v>
      </c>
      <c r="CE15" s="213"/>
      <c r="CF15" s="213"/>
      <c r="CG15" s="228"/>
      <c r="CH15" s="213"/>
      <c r="CI15" s="213"/>
      <c r="CJ15" s="213"/>
      <c r="CK15" s="213"/>
      <c r="CL15" s="213"/>
      <c r="CM15" s="213"/>
      <c r="CN15" s="213"/>
      <c r="CO15" s="213"/>
      <c r="CP15" s="213"/>
      <c r="CQ15" s="213"/>
      <c r="CR15" s="213"/>
      <c r="CS15" s="213"/>
      <c r="CT15" s="213"/>
      <c r="CU15" s="213"/>
      <c r="CV15" s="213"/>
      <c r="CW15" s="213"/>
      <c r="CX15" s="213"/>
      <c r="CY15" s="213"/>
      <c r="CZ15" s="213"/>
      <c r="DA15" s="213"/>
      <c r="DB15" s="213"/>
      <c r="DC15" s="213"/>
      <c r="DD15" s="213"/>
      <c r="DE15" s="213"/>
      <c r="DF15" s="213"/>
      <c r="DG15" s="213"/>
      <c r="DH15" s="213"/>
      <c r="DI15" s="213"/>
      <c r="DJ15" s="213"/>
      <c r="DK15" s="216">
        <f>AC14+BG14+CG14+DK14+EO14</f>
        <v>0.99999999999999978</v>
      </c>
      <c r="DL15" s="213"/>
      <c r="DM15" s="213"/>
      <c r="DN15" s="213"/>
      <c r="DO15" s="213"/>
      <c r="DP15" s="213"/>
      <c r="DQ15" s="213"/>
      <c r="DR15" s="213"/>
      <c r="DS15" s="213"/>
      <c r="DT15" s="213"/>
      <c r="DU15" s="213"/>
      <c r="DV15" s="213"/>
      <c r="DW15" s="213"/>
      <c r="DX15" s="213"/>
      <c r="DY15" s="213"/>
      <c r="DZ15" s="213"/>
      <c r="EA15" s="213"/>
      <c r="EB15" s="213"/>
      <c r="EC15" s="213"/>
      <c r="ED15" s="213"/>
      <c r="EE15" s="213"/>
      <c r="EF15" s="213"/>
      <c r="EG15" s="213"/>
      <c r="EH15" s="213"/>
      <c r="EI15" s="213"/>
      <c r="EJ15" s="213"/>
      <c r="EK15" s="213"/>
      <c r="EL15" s="213"/>
      <c r="EM15" s="213"/>
      <c r="EN15" s="213"/>
      <c r="EO15" s="213"/>
      <c r="EP15" s="213"/>
      <c r="EQ15" s="213"/>
      <c r="ER15" s="213"/>
      <c r="ES15" s="213"/>
    </row>
    <row r="16" spans="1:159" s="220" customFormat="1" ht="44.25" customHeight="1" x14ac:dyDescent="0.25">
      <c r="B16" s="220">
        <f>8000000*0.4</f>
        <v>3200000</v>
      </c>
      <c r="D16" s="148" t="s">
        <v>35</v>
      </c>
      <c r="E16" s="149"/>
      <c r="F16" s="149"/>
      <c r="G16" s="149"/>
      <c r="H16" s="149"/>
      <c r="I16" s="149"/>
      <c r="J16" s="149"/>
      <c r="K16" s="149"/>
      <c r="L16" s="149"/>
      <c r="M16" s="149"/>
      <c r="N16" s="149"/>
      <c r="O16" s="209"/>
      <c r="P16" s="6"/>
      <c r="Q16" s="6"/>
      <c r="R16" s="6"/>
      <c r="S16" s="8"/>
      <c r="T16" s="8"/>
      <c r="U16" s="8"/>
      <c r="V16" s="8"/>
      <c r="W16" s="8"/>
      <c r="X16" s="6"/>
      <c r="Y16" s="6"/>
      <c r="Z16" s="6"/>
      <c r="AA16" s="6"/>
      <c r="AB16" s="6"/>
      <c r="AC16" s="6"/>
      <c r="AD16" s="6"/>
      <c r="AE16" s="6"/>
      <c r="AF16" s="6"/>
      <c r="AG16" s="6"/>
      <c r="AH16" s="4"/>
      <c r="AI16" s="4"/>
      <c r="AJ16" s="4"/>
      <c r="AK16" s="4"/>
      <c r="CG16" s="220">
        <f>+BU13/3</f>
        <v>1.0333333333333333E-2</v>
      </c>
      <c r="CJ16" s="213"/>
      <c r="CK16" s="213"/>
      <c r="CL16" s="213"/>
      <c r="CM16" s="213"/>
      <c r="CN16" s="213"/>
      <c r="CO16" s="213"/>
      <c r="CP16" s="213"/>
      <c r="CQ16" s="213"/>
      <c r="CR16" s="213"/>
      <c r="CS16" s="213"/>
      <c r="CT16" s="213"/>
      <c r="CU16" s="213"/>
      <c r="CV16" s="213"/>
      <c r="CW16" s="213"/>
      <c r="CX16" s="213"/>
      <c r="CY16" s="213"/>
      <c r="CZ16" s="213"/>
      <c r="DA16" s="213"/>
      <c r="DB16" s="213"/>
      <c r="DC16" s="213"/>
      <c r="DD16" s="213"/>
      <c r="DE16" s="213"/>
      <c r="DF16" s="213"/>
      <c r="DG16" s="213"/>
      <c r="DH16" s="213"/>
      <c r="DI16" s="213"/>
      <c r="DJ16" s="213"/>
      <c r="DK16" s="213"/>
      <c r="DL16" s="213"/>
      <c r="DM16" s="213"/>
      <c r="DN16" s="213"/>
      <c r="DO16" s="213"/>
      <c r="DP16" s="213"/>
      <c r="DQ16" s="213"/>
      <c r="DR16" s="213"/>
      <c r="DS16" s="213"/>
      <c r="DT16" s="213"/>
      <c r="DU16" s="213"/>
      <c r="DV16" s="213"/>
      <c r="DW16" s="213"/>
      <c r="DX16" s="213"/>
      <c r="DY16" s="213"/>
      <c r="DZ16" s="213"/>
      <c r="EA16" s="213"/>
      <c r="EB16" s="213"/>
      <c r="EC16" s="213"/>
      <c r="ED16" s="213"/>
      <c r="EE16" s="213"/>
      <c r="EF16" s="213"/>
      <c r="EG16" s="213"/>
      <c r="EH16" s="213"/>
      <c r="EI16" s="213"/>
      <c r="EJ16" s="213"/>
      <c r="EK16" s="213"/>
      <c r="EL16" s="213"/>
      <c r="EM16" s="213"/>
      <c r="EN16" s="213"/>
      <c r="EO16" s="213"/>
      <c r="EP16" s="213"/>
      <c r="EQ16" s="213"/>
      <c r="ER16" s="213"/>
      <c r="ES16" s="213"/>
      <c r="EY16" s="215"/>
      <c r="FB16" s="214"/>
    </row>
    <row r="17" spans="4:155" ht="27" customHeight="1" x14ac:dyDescent="0.25">
      <c r="D17" s="151" t="s">
        <v>36</v>
      </c>
      <c r="E17" s="489" t="s">
        <v>37</v>
      </c>
      <c r="F17" s="490"/>
      <c r="G17" s="490"/>
      <c r="H17" s="490"/>
      <c r="I17" s="490"/>
      <c r="J17" s="490"/>
      <c r="K17" s="491"/>
      <c r="L17" s="492" t="s">
        <v>38</v>
      </c>
      <c r="M17" s="493"/>
      <c r="N17" s="493"/>
      <c r="O17" s="493"/>
      <c r="P17" s="493"/>
      <c r="Q17" s="493"/>
      <c r="R17" s="494"/>
    </row>
    <row r="18" spans="4:155" ht="28.5" customHeight="1" x14ac:dyDescent="0.25">
      <c r="D18" s="152">
        <v>13</v>
      </c>
      <c r="E18" s="495" t="s">
        <v>92</v>
      </c>
      <c r="F18" s="495"/>
      <c r="G18" s="495"/>
      <c r="H18" s="495"/>
      <c r="I18" s="495"/>
      <c r="J18" s="495"/>
      <c r="K18" s="495"/>
      <c r="L18" s="495" t="s">
        <v>83</v>
      </c>
      <c r="M18" s="495"/>
      <c r="N18" s="495"/>
      <c r="O18" s="495"/>
      <c r="P18" s="495"/>
      <c r="Q18" s="495"/>
      <c r="R18" s="495"/>
    </row>
    <row r="19" spans="4:155" ht="28.5" customHeight="1" x14ac:dyDescent="0.25">
      <c r="D19" s="152">
        <v>14</v>
      </c>
      <c r="E19" s="495" t="s">
        <v>274</v>
      </c>
      <c r="F19" s="495"/>
      <c r="G19" s="495"/>
      <c r="H19" s="495"/>
      <c r="I19" s="495"/>
      <c r="J19" s="495"/>
      <c r="K19" s="495"/>
      <c r="L19" s="496" t="s">
        <v>400</v>
      </c>
      <c r="M19" s="496"/>
      <c r="N19" s="496"/>
      <c r="O19" s="496"/>
      <c r="P19" s="496"/>
      <c r="Q19" s="496"/>
      <c r="R19" s="496"/>
    </row>
    <row r="20" spans="4:155" ht="47.25" customHeight="1" x14ac:dyDescent="0.25"/>
    <row r="24" spans="4:155" ht="172.5" customHeight="1" x14ac:dyDescent="0.25">
      <c r="EY24" s="240"/>
    </row>
  </sheetData>
  <mergeCells count="37">
    <mergeCell ref="E17:K17"/>
    <mergeCell ref="L17:R17"/>
    <mergeCell ref="E18:K18"/>
    <mergeCell ref="L18:R18"/>
    <mergeCell ref="E19:K19"/>
    <mergeCell ref="L19:R19"/>
    <mergeCell ref="FB10:FB12"/>
    <mergeCell ref="J10:ES10"/>
    <mergeCell ref="BH11:CK11"/>
    <mergeCell ref="CL11:DO11"/>
    <mergeCell ref="J11:AC11"/>
    <mergeCell ref="AD11:BG11"/>
    <mergeCell ref="A7:F7"/>
    <mergeCell ref="A8:F8"/>
    <mergeCell ref="A10:I10"/>
    <mergeCell ref="A11:I11"/>
    <mergeCell ref="G7:FC7"/>
    <mergeCell ref="G8:FC8"/>
    <mergeCell ref="FC10:FC12"/>
    <mergeCell ref="EY10:EY12"/>
    <mergeCell ref="EZ10:EZ12"/>
    <mergeCell ref="DP11:ES11"/>
    <mergeCell ref="EX10:EX12"/>
    <mergeCell ref="EW10:EW12"/>
    <mergeCell ref="ET10:ET12"/>
    <mergeCell ref="EU10:EU12"/>
    <mergeCell ref="EV10:EV12"/>
    <mergeCell ref="FA10:FA12"/>
    <mergeCell ref="A5:F5"/>
    <mergeCell ref="A6:F6"/>
    <mergeCell ref="A2:F4"/>
    <mergeCell ref="G2:FC2"/>
    <mergeCell ref="G3:FC3"/>
    <mergeCell ref="G4:ES4"/>
    <mergeCell ref="ET4:FC4"/>
    <mergeCell ref="G5:FC5"/>
    <mergeCell ref="G6:FC6"/>
  </mergeCells>
  <phoneticPr fontId="8" type="noConversion"/>
  <printOptions horizontalCentered="1" verticalCentered="1"/>
  <pageMargins left="0" right="0" top="0.55118110236220474" bottom="0" header="0.31496062992125984" footer="0.31496062992125984"/>
  <pageSetup scale="20"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FA60"/>
  <sheetViews>
    <sheetView zoomScale="57" zoomScaleNormal="57" workbookViewId="0">
      <selection activeCell="EV44" sqref="EV44"/>
    </sheetView>
  </sheetViews>
  <sheetFormatPr baseColWidth="10" defaultColWidth="10.85546875" defaultRowHeight="12.75" customHeight="1" x14ac:dyDescent="0.2"/>
  <cols>
    <col min="1" max="1" width="9.140625" style="15" customWidth="1"/>
    <col min="2" max="2" width="3.28515625" style="15" customWidth="1"/>
    <col min="3" max="3" width="14.140625" style="15" customWidth="1"/>
    <col min="4" max="4" width="7.85546875" style="3" customWidth="1"/>
    <col min="5" max="5" width="5.28515625" style="3" customWidth="1"/>
    <col min="6" max="6" width="9.7109375" style="3" customWidth="1"/>
    <col min="7" max="7" width="21" style="134" customWidth="1"/>
    <col min="8" max="8" width="17.28515625" style="134" hidden="1" customWidth="1"/>
    <col min="9" max="9" width="9.28515625" style="134" hidden="1" customWidth="1"/>
    <col min="10" max="10" width="8.28515625" style="134" hidden="1" customWidth="1"/>
    <col min="11" max="11" width="13.28515625" style="134" hidden="1" customWidth="1"/>
    <col min="12" max="12" width="12.28515625" style="134" hidden="1" customWidth="1"/>
    <col min="13" max="13" width="13.28515625" style="134" hidden="1" customWidth="1"/>
    <col min="14" max="14" width="18" style="134" hidden="1" customWidth="1"/>
    <col min="15" max="15" width="13.28515625" style="134" hidden="1" customWidth="1"/>
    <col min="16" max="16" width="14.5703125" style="134" hidden="1" customWidth="1"/>
    <col min="17" max="18" width="13.28515625" style="134" hidden="1" customWidth="1"/>
    <col min="19" max="19" width="12.85546875" style="134" hidden="1" customWidth="1"/>
    <col min="20" max="20" width="21.5703125" style="134" hidden="1" customWidth="1"/>
    <col min="21" max="21" width="15.85546875" style="134" hidden="1" customWidth="1"/>
    <col min="22" max="25" width="17.85546875" style="134" hidden="1" customWidth="1"/>
    <col min="26" max="26" width="18" style="134" customWidth="1"/>
    <col min="27" max="27" width="18.5703125" style="134" customWidth="1"/>
    <col min="28" max="28" width="17.85546875" style="134" hidden="1" customWidth="1"/>
    <col min="29" max="29" width="18.28515625" style="134" hidden="1" customWidth="1"/>
    <col min="30" max="30" width="15.5703125" style="134" hidden="1" customWidth="1"/>
    <col min="31" max="33" width="17.5703125" style="134" hidden="1" customWidth="1"/>
    <col min="34" max="34" width="17.28515625" style="134" hidden="1" customWidth="1"/>
    <col min="35" max="35" width="18.28515625" style="134" hidden="1" customWidth="1"/>
    <col min="36" max="36" width="19.28515625" style="134" hidden="1" customWidth="1"/>
    <col min="37" max="38" width="23.140625" style="134" hidden="1" customWidth="1"/>
    <col min="39" max="39" width="15.5703125" style="134" hidden="1" customWidth="1"/>
    <col min="40" max="40" width="20.5703125" style="134" hidden="1" customWidth="1"/>
    <col min="41" max="41" width="23.28515625" style="134" hidden="1" customWidth="1"/>
    <col min="42" max="42" width="15.5703125" style="134" hidden="1" customWidth="1"/>
    <col min="43" max="43" width="16.28515625" style="134" hidden="1" customWidth="1"/>
    <col min="44" max="44" width="12.28515625" style="134" hidden="1" customWidth="1"/>
    <col min="45" max="45" width="20.85546875" style="134" hidden="1" customWidth="1"/>
    <col min="46" max="46" width="17.28515625" style="134" hidden="1" customWidth="1"/>
    <col min="47" max="47" width="20.28515625" style="134" hidden="1" customWidth="1"/>
    <col min="48" max="51" width="15.5703125" style="134" hidden="1" customWidth="1"/>
    <col min="52" max="52" width="20.5703125" style="134" hidden="1" customWidth="1"/>
    <col min="53" max="53" width="17.5703125" style="134" hidden="1" customWidth="1"/>
    <col min="54" max="54" width="15.140625" style="134" hidden="1" customWidth="1"/>
    <col min="55" max="55" width="17.85546875" style="134" hidden="1" customWidth="1"/>
    <col min="56" max="57" width="20.28515625" style="134" customWidth="1"/>
    <col min="58" max="62" width="15.28515625" style="134" hidden="1" customWidth="1"/>
    <col min="63" max="63" width="14" style="134" hidden="1" customWidth="1"/>
    <col min="64" max="64" width="15.28515625" style="134" hidden="1" customWidth="1"/>
    <col min="65" max="65" width="13.5703125" style="134" hidden="1" customWidth="1"/>
    <col min="66" max="69" width="15.28515625" style="134" hidden="1" customWidth="1"/>
    <col min="70" max="70" width="14.7109375" style="134" hidden="1" customWidth="1"/>
    <col min="71" max="72" width="16.7109375" style="134" hidden="1" customWidth="1"/>
    <col min="73" max="81" width="15.28515625" style="134" hidden="1" customWidth="1"/>
    <col min="82" max="82" width="16.140625" style="134" hidden="1" customWidth="1"/>
    <col min="83" max="83" width="15.28515625" style="134" hidden="1" customWidth="1"/>
    <col min="84" max="84" width="24.140625" style="134" hidden="1" customWidth="1"/>
    <col min="85" max="85" width="21.5703125" style="134" hidden="1" customWidth="1"/>
    <col min="86" max="87" width="20.5703125" style="134" customWidth="1"/>
    <col min="88" max="94" width="22.28515625" style="134" customWidth="1"/>
    <col min="95" max="112" width="22.28515625" style="134" hidden="1" customWidth="1"/>
    <col min="113" max="118" width="22.28515625" style="134" customWidth="1"/>
    <col min="119" max="147" width="15.5703125" style="134" hidden="1" customWidth="1"/>
    <col min="148" max="148" width="19" style="137" customWidth="1"/>
    <col min="149" max="149" width="19" style="135" customWidth="1"/>
    <col min="150" max="152" width="19" style="15" customWidth="1"/>
    <col min="153" max="153" width="47.7109375" style="15" customWidth="1"/>
    <col min="154" max="154" width="13.28515625" style="15" customWidth="1"/>
    <col min="155" max="155" width="12.28515625" style="15" customWidth="1"/>
    <col min="156" max="156" width="35.28515625" style="15" customWidth="1"/>
    <col min="157" max="157" width="22.5703125" style="15" customWidth="1"/>
    <col min="158" max="16384" width="10.85546875" style="15"/>
  </cols>
  <sheetData>
    <row r="1" spans="1:157" ht="43.5" customHeight="1" x14ac:dyDescent="0.2">
      <c r="A1" s="512"/>
      <c r="B1" s="513"/>
      <c r="C1" s="513"/>
      <c r="D1" s="513"/>
      <c r="E1" s="514"/>
      <c r="F1" s="530" t="s">
        <v>39</v>
      </c>
      <c r="G1" s="530"/>
      <c r="H1" s="530"/>
      <c r="I1" s="530"/>
      <c r="J1" s="530"/>
      <c r="K1" s="530"/>
      <c r="L1" s="530"/>
      <c r="M1" s="530"/>
      <c r="N1" s="530"/>
      <c r="O1" s="530"/>
      <c r="P1" s="530"/>
      <c r="Q1" s="530"/>
      <c r="R1" s="530"/>
      <c r="S1" s="530"/>
      <c r="T1" s="530"/>
      <c r="U1" s="530"/>
      <c r="V1" s="530"/>
      <c r="W1" s="530"/>
      <c r="X1" s="530"/>
      <c r="Y1" s="530"/>
      <c r="Z1" s="530"/>
      <c r="AA1" s="530"/>
      <c r="AB1" s="530"/>
      <c r="AC1" s="530"/>
      <c r="AD1" s="530"/>
      <c r="AE1" s="530"/>
      <c r="AF1" s="530"/>
      <c r="AG1" s="530"/>
      <c r="AH1" s="530"/>
      <c r="AI1" s="530"/>
      <c r="AJ1" s="530"/>
      <c r="AK1" s="530"/>
      <c r="AL1" s="530"/>
      <c r="AM1" s="530"/>
      <c r="AN1" s="530"/>
      <c r="AO1" s="530"/>
      <c r="AP1" s="530"/>
      <c r="AQ1" s="530"/>
      <c r="AR1" s="530"/>
      <c r="AS1" s="530"/>
      <c r="AT1" s="530"/>
      <c r="AU1" s="530"/>
      <c r="AV1" s="530"/>
      <c r="AW1" s="530"/>
      <c r="AX1" s="530"/>
      <c r="AY1" s="530"/>
      <c r="AZ1" s="530"/>
      <c r="BA1" s="530"/>
      <c r="BB1" s="530"/>
      <c r="BC1" s="530"/>
      <c r="BD1" s="530"/>
      <c r="BE1" s="530"/>
      <c r="BF1" s="530"/>
      <c r="BG1" s="530"/>
      <c r="BH1" s="530"/>
      <c r="BI1" s="530"/>
      <c r="BJ1" s="530"/>
      <c r="BK1" s="530"/>
      <c r="BL1" s="530"/>
      <c r="BM1" s="530"/>
      <c r="BN1" s="530"/>
      <c r="BO1" s="530"/>
      <c r="BP1" s="530"/>
      <c r="BQ1" s="530"/>
      <c r="BR1" s="530"/>
      <c r="BS1" s="530"/>
      <c r="BT1" s="530"/>
      <c r="BU1" s="530"/>
      <c r="BV1" s="530"/>
      <c r="BW1" s="530"/>
      <c r="BX1" s="530"/>
      <c r="BY1" s="530"/>
      <c r="BZ1" s="530"/>
      <c r="CA1" s="530"/>
      <c r="CB1" s="530"/>
      <c r="CC1" s="530"/>
      <c r="CD1" s="530"/>
      <c r="CE1" s="530"/>
      <c r="CF1" s="530"/>
      <c r="CG1" s="530"/>
      <c r="CH1" s="530"/>
      <c r="CI1" s="530"/>
      <c r="CJ1" s="530"/>
      <c r="CK1" s="530"/>
      <c r="CL1" s="530"/>
      <c r="CM1" s="530"/>
      <c r="CN1" s="530"/>
      <c r="CO1" s="530"/>
      <c r="CP1" s="530"/>
      <c r="CQ1" s="530"/>
      <c r="CR1" s="530"/>
      <c r="CS1" s="530"/>
      <c r="CT1" s="530"/>
      <c r="CU1" s="530"/>
      <c r="CV1" s="530"/>
      <c r="CW1" s="530"/>
      <c r="CX1" s="530"/>
      <c r="CY1" s="530"/>
      <c r="CZ1" s="530"/>
      <c r="DA1" s="530"/>
      <c r="DB1" s="530"/>
      <c r="DC1" s="530"/>
      <c r="DD1" s="530"/>
      <c r="DE1" s="530"/>
      <c r="DF1" s="530"/>
      <c r="DG1" s="530"/>
      <c r="DH1" s="530"/>
      <c r="DI1" s="530"/>
      <c r="DJ1" s="530"/>
      <c r="DK1" s="530"/>
      <c r="DL1" s="530"/>
      <c r="DM1" s="530"/>
      <c r="DN1" s="530"/>
      <c r="DO1" s="530"/>
      <c r="DP1" s="530"/>
      <c r="DQ1" s="530"/>
      <c r="DR1" s="530"/>
      <c r="DS1" s="530"/>
      <c r="DT1" s="530"/>
      <c r="DU1" s="530"/>
      <c r="DV1" s="530"/>
      <c r="DW1" s="530"/>
      <c r="DX1" s="530"/>
      <c r="DY1" s="530"/>
      <c r="DZ1" s="530"/>
      <c r="EA1" s="530"/>
      <c r="EB1" s="530"/>
      <c r="EC1" s="530"/>
      <c r="ED1" s="530"/>
      <c r="EE1" s="530"/>
      <c r="EF1" s="530"/>
      <c r="EG1" s="530"/>
      <c r="EH1" s="530"/>
      <c r="EI1" s="530"/>
      <c r="EJ1" s="530"/>
      <c r="EK1" s="530"/>
      <c r="EL1" s="530"/>
      <c r="EM1" s="530"/>
      <c r="EN1" s="530"/>
      <c r="EO1" s="530"/>
      <c r="EP1" s="530"/>
      <c r="EQ1" s="530"/>
      <c r="ER1" s="530"/>
      <c r="ES1" s="530"/>
      <c r="ET1" s="530"/>
      <c r="EU1" s="530"/>
      <c r="EV1" s="530"/>
      <c r="EW1" s="530"/>
      <c r="EX1" s="530"/>
      <c r="EY1" s="530"/>
      <c r="EZ1" s="530"/>
      <c r="FA1" s="531"/>
    </row>
    <row r="2" spans="1:157" ht="27" customHeight="1" thickBot="1" x14ac:dyDescent="0.25">
      <c r="A2" s="515"/>
      <c r="B2" s="516"/>
      <c r="C2" s="516"/>
      <c r="D2" s="516"/>
      <c r="E2" s="517"/>
      <c r="F2" s="532" t="s">
        <v>269</v>
      </c>
      <c r="G2" s="532"/>
      <c r="H2" s="532"/>
      <c r="I2" s="532"/>
      <c r="J2" s="532"/>
      <c r="K2" s="532"/>
      <c r="L2" s="532"/>
      <c r="M2" s="532"/>
      <c r="N2" s="532"/>
      <c r="O2" s="532"/>
      <c r="P2" s="532"/>
      <c r="Q2" s="532"/>
      <c r="R2" s="532"/>
      <c r="S2" s="532"/>
      <c r="T2" s="532"/>
      <c r="U2" s="532"/>
      <c r="V2" s="532"/>
      <c r="W2" s="532"/>
      <c r="X2" s="532"/>
      <c r="Y2" s="532"/>
      <c r="Z2" s="532"/>
      <c r="AA2" s="532"/>
      <c r="AB2" s="532"/>
      <c r="AC2" s="532"/>
      <c r="AD2" s="532"/>
      <c r="AE2" s="532"/>
      <c r="AF2" s="532"/>
      <c r="AG2" s="532"/>
      <c r="AH2" s="532"/>
      <c r="AI2" s="532"/>
      <c r="AJ2" s="532"/>
      <c r="AK2" s="532"/>
      <c r="AL2" s="532"/>
      <c r="AM2" s="532"/>
      <c r="AN2" s="532"/>
      <c r="AO2" s="532"/>
      <c r="AP2" s="532"/>
      <c r="AQ2" s="532"/>
      <c r="AR2" s="532"/>
      <c r="AS2" s="532"/>
      <c r="AT2" s="532"/>
      <c r="AU2" s="532"/>
      <c r="AV2" s="532"/>
      <c r="AW2" s="532"/>
      <c r="AX2" s="532"/>
      <c r="AY2" s="532"/>
      <c r="AZ2" s="532"/>
      <c r="BA2" s="532"/>
      <c r="BB2" s="532"/>
      <c r="BC2" s="532"/>
      <c r="BD2" s="532"/>
      <c r="BE2" s="532"/>
      <c r="BF2" s="532"/>
      <c r="BG2" s="532"/>
      <c r="BH2" s="532"/>
      <c r="BI2" s="532"/>
      <c r="BJ2" s="532"/>
      <c r="BK2" s="532"/>
      <c r="BL2" s="532"/>
      <c r="BM2" s="532"/>
      <c r="BN2" s="532"/>
      <c r="BO2" s="532"/>
      <c r="BP2" s="532"/>
      <c r="BQ2" s="532"/>
      <c r="BR2" s="532"/>
      <c r="BS2" s="532"/>
      <c r="BT2" s="532"/>
      <c r="BU2" s="532"/>
      <c r="BV2" s="532"/>
      <c r="BW2" s="532"/>
      <c r="BX2" s="532"/>
      <c r="BY2" s="532"/>
      <c r="BZ2" s="532"/>
      <c r="CA2" s="532"/>
      <c r="CB2" s="532"/>
      <c r="CC2" s="532"/>
      <c r="CD2" s="532"/>
      <c r="CE2" s="532"/>
      <c r="CF2" s="532"/>
      <c r="CG2" s="532"/>
      <c r="CH2" s="532"/>
      <c r="CI2" s="532"/>
      <c r="CJ2" s="532"/>
      <c r="CK2" s="532"/>
      <c r="CL2" s="532"/>
      <c r="CM2" s="532"/>
      <c r="CN2" s="532"/>
      <c r="CO2" s="532"/>
      <c r="CP2" s="532"/>
      <c r="CQ2" s="532"/>
      <c r="CR2" s="532"/>
      <c r="CS2" s="532"/>
      <c r="CT2" s="532"/>
      <c r="CU2" s="532"/>
      <c r="CV2" s="532"/>
      <c r="CW2" s="532"/>
      <c r="CX2" s="532"/>
      <c r="CY2" s="532"/>
      <c r="CZ2" s="532"/>
      <c r="DA2" s="532"/>
      <c r="DB2" s="532"/>
      <c r="DC2" s="532"/>
      <c r="DD2" s="532"/>
      <c r="DE2" s="532"/>
      <c r="DF2" s="532"/>
      <c r="DG2" s="532"/>
      <c r="DH2" s="532"/>
      <c r="DI2" s="532"/>
      <c r="DJ2" s="532"/>
      <c r="DK2" s="532"/>
      <c r="DL2" s="532"/>
      <c r="DM2" s="532"/>
      <c r="DN2" s="532"/>
      <c r="DO2" s="532"/>
      <c r="DP2" s="532"/>
      <c r="DQ2" s="532"/>
      <c r="DR2" s="532"/>
      <c r="DS2" s="532"/>
      <c r="DT2" s="532"/>
      <c r="DU2" s="532"/>
      <c r="DV2" s="532"/>
      <c r="DW2" s="532"/>
      <c r="DX2" s="532"/>
      <c r="DY2" s="532"/>
      <c r="DZ2" s="532"/>
      <c r="EA2" s="532"/>
      <c r="EB2" s="532"/>
      <c r="EC2" s="532"/>
      <c r="ED2" s="532"/>
      <c r="EE2" s="532"/>
      <c r="EF2" s="532"/>
      <c r="EG2" s="532"/>
      <c r="EH2" s="532"/>
      <c r="EI2" s="532"/>
      <c r="EJ2" s="532"/>
      <c r="EK2" s="532"/>
      <c r="EL2" s="532"/>
      <c r="EM2" s="532"/>
      <c r="EN2" s="532"/>
      <c r="EO2" s="532"/>
      <c r="EP2" s="532"/>
      <c r="EQ2" s="532"/>
      <c r="ER2" s="533"/>
      <c r="ES2" s="533"/>
      <c r="ET2" s="533"/>
      <c r="EU2" s="533"/>
      <c r="EV2" s="533"/>
      <c r="EW2" s="533"/>
      <c r="EX2" s="533"/>
      <c r="EY2" s="533"/>
      <c r="EZ2" s="533"/>
      <c r="FA2" s="534"/>
    </row>
    <row r="3" spans="1:157" ht="27" customHeight="1" thickBot="1" x14ac:dyDescent="0.25">
      <c r="A3" s="518"/>
      <c r="B3" s="519"/>
      <c r="C3" s="519"/>
      <c r="D3" s="519"/>
      <c r="E3" s="520"/>
      <c r="F3" s="535" t="s">
        <v>48</v>
      </c>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536"/>
      <c r="AL3" s="536"/>
      <c r="AM3" s="536"/>
      <c r="AN3" s="536"/>
      <c r="AO3" s="536"/>
      <c r="AP3" s="536"/>
      <c r="AQ3" s="536"/>
      <c r="AR3" s="536"/>
      <c r="AS3" s="536"/>
      <c r="AT3" s="536"/>
      <c r="AU3" s="536"/>
      <c r="AV3" s="536"/>
      <c r="AW3" s="536"/>
      <c r="AX3" s="536"/>
      <c r="AY3" s="536"/>
      <c r="AZ3" s="536"/>
      <c r="BA3" s="536"/>
      <c r="BB3" s="536"/>
      <c r="BC3" s="536"/>
      <c r="BD3" s="536"/>
      <c r="BE3" s="536"/>
      <c r="BF3" s="536"/>
      <c r="BG3" s="536"/>
      <c r="BH3" s="536"/>
      <c r="BI3" s="536"/>
      <c r="BJ3" s="536"/>
      <c r="BK3" s="536"/>
      <c r="BL3" s="536"/>
      <c r="BM3" s="536"/>
      <c r="BN3" s="536"/>
      <c r="BO3" s="536"/>
      <c r="BP3" s="536"/>
      <c r="BQ3" s="536"/>
      <c r="BR3" s="536"/>
      <c r="BS3" s="536"/>
      <c r="BT3" s="536"/>
      <c r="BU3" s="536"/>
      <c r="BV3" s="536"/>
      <c r="BW3" s="536"/>
      <c r="BX3" s="536"/>
      <c r="BY3" s="536"/>
      <c r="BZ3" s="536"/>
      <c r="CA3" s="536"/>
      <c r="CB3" s="536"/>
      <c r="CC3" s="536"/>
      <c r="CD3" s="536"/>
      <c r="CE3" s="536"/>
      <c r="CF3" s="536"/>
      <c r="CG3" s="536"/>
      <c r="CH3" s="536"/>
      <c r="CI3" s="536"/>
      <c r="CJ3" s="536"/>
      <c r="CK3" s="536"/>
      <c r="CL3" s="536"/>
      <c r="CM3" s="536"/>
      <c r="CN3" s="536"/>
      <c r="CO3" s="536"/>
      <c r="CP3" s="536"/>
      <c r="CQ3" s="536"/>
      <c r="CR3" s="536"/>
      <c r="CS3" s="536"/>
      <c r="CT3" s="536"/>
      <c r="CU3" s="536"/>
      <c r="CV3" s="536"/>
      <c r="CW3" s="536"/>
      <c r="CX3" s="536"/>
      <c r="CY3" s="536"/>
      <c r="CZ3" s="536"/>
      <c r="DA3" s="536"/>
      <c r="DB3" s="536"/>
      <c r="DC3" s="536"/>
      <c r="DD3" s="536"/>
      <c r="DE3" s="536"/>
      <c r="DF3" s="536"/>
      <c r="DG3" s="536"/>
      <c r="DH3" s="536"/>
      <c r="DI3" s="536"/>
      <c r="DJ3" s="536"/>
      <c r="DK3" s="536"/>
      <c r="DL3" s="536"/>
      <c r="DM3" s="536"/>
      <c r="DN3" s="536"/>
      <c r="DO3" s="536"/>
      <c r="DP3" s="536"/>
      <c r="DQ3" s="536"/>
      <c r="DR3" s="536"/>
      <c r="DS3" s="536"/>
      <c r="DT3" s="536"/>
      <c r="DU3" s="536"/>
      <c r="DV3" s="536"/>
      <c r="DW3" s="536"/>
      <c r="DX3" s="536"/>
      <c r="DY3" s="536"/>
      <c r="DZ3" s="536"/>
      <c r="EA3" s="536"/>
      <c r="EB3" s="536"/>
      <c r="EC3" s="536"/>
      <c r="ED3" s="536"/>
      <c r="EE3" s="536"/>
      <c r="EF3" s="536"/>
      <c r="EG3" s="536"/>
      <c r="EH3" s="536"/>
      <c r="EI3" s="536"/>
      <c r="EJ3" s="536"/>
      <c r="EK3" s="536"/>
      <c r="EL3" s="536"/>
      <c r="EM3" s="536"/>
      <c r="EN3" s="536"/>
      <c r="EO3" s="536"/>
      <c r="EP3" s="536"/>
      <c r="EQ3" s="536"/>
      <c r="ER3" s="536" t="s">
        <v>250</v>
      </c>
      <c r="ES3" s="536"/>
      <c r="ET3" s="536"/>
      <c r="EU3" s="536"/>
      <c r="EV3" s="536"/>
      <c r="EW3" s="536"/>
      <c r="EX3" s="536"/>
      <c r="EY3" s="536"/>
      <c r="EZ3" s="536"/>
      <c r="FA3" s="539"/>
    </row>
    <row r="4" spans="1:157" ht="27" customHeight="1" thickBot="1" x14ac:dyDescent="0.25">
      <c r="A4" s="521" t="s">
        <v>0</v>
      </c>
      <c r="B4" s="522"/>
      <c r="C4" s="522"/>
      <c r="D4" s="522"/>
      <c r="E4" s="523"/>
      <c r="F4" s="540" t="s">
        <v>70</v>
      </c>
      <c r="G4" s="541"/>
      <c r="H4" s="541"/>
      <c r="I4" s="541"/>
      <c r="J4" s="541"/>
      <c r="K4" s="541"/>
      <c r="L4" s="541"/>
      <c r="M4" s="541"/>
      <c r="N4" s="541"/>
      <c r="O4" s="541"/>
      <c r="P4" s="541"/>
      <c r="Q4" s="541"/>
      <c r="R4" s="541"/>
      <c r="S4" s="541"/>
      <c r="T4" s="541"/>
      <c r="U4" s="541"/>
      <c r="V4" s="541"/>
      <c r="W4" s="541"/>
      <c r="X4" s="541"/>
      <c r="Y4" s="541"/>
      <c r="Z4" s="541"/>
      <c r="AA4" s="541"/>
      <c r="AB4" s="541"/>
      <c r="AC4" s="541"/>
      <c r="AD4" s="541"/>
      <c r="AE4" s="541"/>
      <c r="AF4" s="541"/>
      <c r="AG4" s="541"/>
      <c r="AH4" s="541"/>
      <c r="AI4" s="541"/>
      <c r="AJ4" s="541"/>
      <c r="AK4" s="541"/>
      <c r="AL4" s="541"/>
      <c r="AM4" s="541"/>
      <c r="AN4" s="541"/>
      <c r="AO4" s="541"/>
      <c r="AP4" s="541"/>
      <c r="AQ4" s="541"/>
      <c r="AR4" s="541"/>
      <c r="AS4" s="541"/>
      <c r="AT4" s="541"/>
      <c r="AU4" s="541"/>
      <c r="AV4" s="541"/>
      <c r="AW4" s="541"/>
      <c r="AX4" s="541"/>
      <c r="AY4" s="541"/>
      <c r="AZ4" s="541"/>
      <c r="BA4" s="541"/>
      <c r="BB4" s="541"/>
      <c r="BC4" s="541"/>
      <c r="BD4" s="541"/>
      <c r="BE4" s="541"/>
      <c r="BF4" s="541"/>
      <c r="BG4" s="541"/>
      <c r="BH4" s="541"/>
      <c r="BI4" s="541"/>
      <c r="BJ4" s="541"/>
      <c r="BK4" s="541"/>
      <c r="BL4" s="541"/>
      <c r="BM4" s="541"/>
      <c r="BN4" s="541"/>
      <c r="BO4" s="541"/>
      <c r="BP4" s="541"/>
      <c r="BQ4" s="541"/>
      <c r="BR4" s="541"/>
      <c r="BS4" s="541"/>
      <c r="BT4" s="541"/>
      <c r="BU4" s="541"/>
      <c r="BV4" s="541"/>
      <c r="BW4" s="541"/>
      <c r="BX4" s="541"/>
      <c r="BY4" s="541"/>
      <c r="BZ4" s="541"/>
      <c r="CA4" s="541"/>
      <c r="CB4" s="541"/>
      <c r="CC4" s="541"/>
      <c r="CD4" s="541"/>
      <c r="CE4" s="541"/>
      <c r="CF4" s="541"/>
      <c r="CG4" s="541"/>
      <c r="CH4" s="541"/>
      <c r="CI4" s="541"/>
      <c r="CJ4" s="541"/>
      <c r="CK4" s="541"/>
      <c r="CL4" s="541"/>
      <c r="CM4" s="541"/>
      <c r="CN4" s="541"/>
      <c r="CO4" s="541"/>
      <c r="CP4" s="541"/>
      <c r="CQ4" s="541"/>
      <c r="CR4" s="541"/>
      <c r="CS4" s="541"/>
      <c r="CT4" s="541"/>
      <c r="CU4" s="541"/>
      <c r="CV4" s="541"/>
      <c r="CW4" s="541"/>
      <c r="CX4" s="541"/>
      <c r="CY4" s="541"/>
      <c r="CZ4" s="541"/>
      <c r="DA4" s="541"/>
      <c r="DB4" s="541"/>
      <c r="DC4" s="541"/>
      <c r="DD4" s="541"/>
      <c r="DE4" s="541"/>
      <c r="DF4" s="541"/>
      <c r="DG4" s="541"/>
      <c r="DH4" s="541"/>
      <c r="DI4" s="541"/>
      <c r="DJ4" s="541"/>
      <c r="DK4" s="541"/>
      <c r="DL4" s="541"/>
      <c r="DM4" s="541"/>
      <c r="DN4" s="541"/>
      <c r="DO4" s="541"/>
      <c r="DP4" s="541"/>
      <c r="DQ4" s="541"/>
      <c r="DR4" s="541"/>
      <c r="DS4" s="541"/>
      <c r="DT4" s="541"/>
      <c r="DU4" s="541"/>
      <c r="DV4" s="541"/>
      <c r="DW4" s="541"/>
      <c r="DX4" s="541"/>
      <c r="DY4" s="541"/>
      <c r="DZ4" s="541"/>
      <c r="EA4" s="541"/>
      <c r="EB4" s="541"/>
      <c r="EC4" s="541"/>
      <c r="ED4" s="541"/>
      <c r="EE4" s="541"/>
      <c r="EF4" s="541"/>
      <c r="EG4" s="541"/>
      <c r="EH4" s="541"/>
      <c r="EI4" s="541"/>
      <c r="EJ4" s="541"/>
      <c r="EK4" s="541"/>
      <c r="EL4" s="541"/>
      <c r="EM4" s="541"/>
      <c r="EN4" s="541"/>
      <c r="EO4" s="541"/>
      <c r="EP4" s="541"/>
      <c r="EQ4" s="541"/>
      <c r="ER4" s="541"/>
      <c r="ES4" s="541"/>
      <c r="ET4" s="541"/>
      <c r="EU4" s="541"/>
      <c r="EV4" s="541"/>
      <c r="EW4" s="541"/>
      <c r="EX4" s="541"/>
      <c r="EY4" s="541"/>
      <c r="EZ4" s="541"/>
      <c r="FA4" s="542"/>
    </row>
    <row r="5" spans="1:157" ht="27" customHeight="1" thickBot="1" x14ac:dyDescent="0.25">
      <c r="A5" s="521" t="s">
        <v>2</v>
      </c>
      <c r="B5" s="522"/>
      <c r="C5" s="522"/>
      <c r="D5" s="522"/>
      <c r="E5" s="523"/>
      <c r="F5" s="540" t="s">
        <v>281</v>
      </c>
      <c r="G5" s="541"/>
      <c r="H5" s="541"/>
      <c r="I5" s="541"/>
      <c r="J5" s="541"/>
      <c r="K5" s="541"/>
      <c r="L5" s="541"/>
      <c r="M5" s="541"/>
      <c r="N5" s="541"/>
      <c r="O5" s="541"/>
      <c r="P5" s="541"/>
      <c r="Q5" s="541"/>
      <c r="R5" s="541"/>
      <c r="S5" s="541"/>
      <c r="T5" s="541"/>
      <c r="U5" s="541"/>
      <c r="V5" s="541"/>
      <c r="W5" s="541"/>
      <c r="X5" s="541"/>
      <c r="Y5" s="541"/>
      <c r="Z5" s="541"/>
      <c r="AA5" s="541"/>
      <c r="AB5" s="541"/>
      <c r="AC5" s="541"/>
      <c r="AD5" s="541"/>
      <c r="AE5" s="541"/>
      <c r="AF5" s="541"/>
      <c r="AG5" s="541"/>
      <c r="AH5" s="541"/>
      <c r="AI5" s="541"/>
      <c r="AJ5" s="541"/>
      <c r="AK5" s="541"/>
      <c r="AL5" s="541"/>
      <c r="AM5" s="541"/>
      <c r="AN5" s="541"/>
      <c r="AO5" s="541"/>
      <c r="AP5" s="541"/>
      <c r="AQ5" s="541"/>
      <c r="AR5" s="541"/>
      <c r="AS5" s="541"/>
      <c r="AT5" s="541"/>
      <c r="AU5" s="541"/>
      <c r="AV5" s="541"/>
      <c r="AW5" s="541"/>
      <c r="AX5" s="541"/>
      <c r="AY5" s="541"/>
      <c r="AZ5" s="541"/>
      <c r="BA5" s="541"/>
      <c r="BB5" s="541"/>
      <c r="BC5" s="541"/>
      <c r="BD5" s="541"/>
      <c r="BE5" s="541"/>
      <c r="BF5" s="541"/>
      <c r="BG5" s="541"/>
      <c r="BH5" s="541"/>
      <c r="BI5" s="541"/>
      <c r="BJ5" s="541"/>
      <c r="BK5" s="541"/>
      <c r="BL5" s="541"/>
      <c r="BM5" s="541"/>
      <c r="BN5" s="541"/>
      <c r="BO5" s="541"/>
      <c r="BP5" s="541"/>
      <c r="BQ5" s="541"/>
      <c r="BR5" s="541"/>
      <c r="BS5" s="541"/>
      <c r="BT5" s="541"/>
      <c r="BU5" s="541"/>
      <c r="BV5" s="541"/>
      <c r="BW5" s="541"/>
      <c r="BX5" s="541"/>
      <c r="BY5" s="541"/>
      <c r="BZ5" s="541"/>
      <c r="CA5" s="541"/>
      <c r="CB5" s="541"/>
      <c r="CC5" s="541"/>
      <c r="CD5" s="541"/>
      <c r="CE5" s="541"/>
      <c r="CF5" s="541"/>
      <c r="CG5" s="541"/>
      <c r="CH5" s="541"/>
      <c r="CI5" s="541"/>
      <c r="CJ5" s="541"/>
      <c r="CK5" s="541"/>
      <c r="CL5" s="541"/>
      <c r="CM5" s="541"/>
      <c r="CN5" s="541"/>
      <c r="CO5" s="541"/>
      <c r="CP5" s="541"/>
      <c r="CQ5" s="541"/>
      <c r="CR5" s="541"/>
      <c r="CS5" s="541"/>
      <c r="CT5" s="541"/>
      <c r="CU5" s="541"/>
      <c r="CV5" s="541"/>
      <c r="CW5" s="541"/>
      <c r="CX5" s="541"/>
      <c r="CY5" s="541"/>
      <c r="CZ5" s="541"/>
      <c r="DA5" s="541"/>
      <c r="DB5" s="541"/>
      <c r="DC5" s="541"/>
      <c r="DD5" s="541"/>
      <c r="DE5" s="541"/>
      <c r="DF5" s="541"/>
      <c r="DG5" s="541"/>
      <c r="DH5" s="541"/>
      <c r="DI5" s="541"/>
      <c r="DJ5" s="541"/>
      <c r="DK5" s="541"/>
      <c r="DL5" s="541"/>
      <c r="DM5" s="541"/>
      <c r="DN5" s="541"/>
      <c r="DO5" s="541"/>
      <c r="DP5" s="541"/>
      <c r="DQ5" s="541"/>
      <c r="DR5" s="541"/>
      <c r="DS5" s="541"/>
      <c r="DT5" s="541"/>
      <c r="DU5" s="541"/>
      <c r="DV5" s="541"/>
      <c r="DW5" s="541"/>
      <c r="DX5" s="541"/>
      <c r="DY5" s="541"/>
      <c r="DZ5" s="541"/>
      <c r="EA5" s="541"/>
      <c r="EB5" s="541"/>
      <c r="EC5" s="541"/>
      <c r="ED5" s="541"/>
      <c r="EE5" s="541"/>
      <c r="EF5" s="541"/>
      <c r="EG5" s="541"/>
      <c r="EH5" s="541"/>
      <c r="EI5" s="541"/>
      <c r="EJ5" s="541"/>
      <c r="EK5" s="541"/>
      <c r="EL5" s="541"/>
      <c r="EM5" s="541"/>
      <c r="EN5" s="541"/>
      <c r="EO5" s="541"/>
      <c r="EP5" s="541"/>
      <c r="EQ5" s="541"/>
      <c r="ER5" s="541"/>
      <c r="ES5" s="541"/>
      <c r="ET5" s="541"/>
      <c r="EU5" s="541"/>
      <c r="EV5" s="541"/>
      <c r="EW5" s="541"/>
      <c r="EX5" s="541"/>
      <c r="EY5" s="541"/>
      <c r="EZ5" s="541"/>
      <c r="FA5" s="542"/>
    </row>
    <row r="6" spans="1:157" ht="27" customHeight="1" thickBot="1" x14ac:dyDescent="0.25">
      <c r="A6" s="128"/>
      <c r="B6" s="128"/>
      <c r="C6" s="128"/>
      <c r="D6" s="14"/>
      <c r="E6" s="14"/>
      <c r="F6" s="14"/>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36"/>
      <c r="ES6" s="130"/>
      <c r="ET6" s="128"/>
      <c r="EU6" s="128"/>
      <c r="EV6" s="128"/>
      <c r="EW6" s="128"/>
      <c r="EX6" s="128"/>
      <c r="EY6" s="128"/>
      <c r="EZ6" s="128"/>
      <c r="FA6" s="128"/>
    </row>
    <row r="7" spans="1:157" s="306" customFormat="1" ht="39" customHeight="1" thickBot="1" x14ac:dyDescent="0.3">
      <c r="A7" s="524" t="s">
        <v>91</v>
      </c>
      <c r="B7" s="525"/>
      <c r="C7" s="525"/>
      <c r="D7" s="525"/>
      <c r="E7" s="525"/>
      <c r="F7" s="525"/>
      <c r="G7" s="526"/>
      <c r="H7" s="537" t="s">
        <v>239</v>
      </c>
      <c r="I7" s="537"/>
      <c r="J7" s="537"/>
      <c r="K7" s="537"/>
      <c r="L7" s="537"/>
      <c r="M7" s="537"/>
      <c r="N7" s="537"/>
      <c r="O7" s="537"/>
      <c r="P7" s="537"/>
      <c r="Q7" s="537"/>
      <c r="R7" s="537"/>
      <c r="S7" s="537"/>
      <c r="T7" s="537"/>
      <c r="U7" s="538"/>
      <c r="V7" s="538"/>
      <c r="W7" s="538"/>
      <c r="X7" s="538"/>
      <c r="Y7" s="538"/>
      <c r="Z7" s="538"/>
      <c r="AA7" s="538"/>
      <c r="AB7" s="538"/>
      <c r="AC7" s="538"/>
      <c r="AD7" s="538"/>
      <c r="AE7" s="538"/>
      <c r="AF7" s="538"/>
      <c r="AG7" s="538"/>
      <c r="AH7" s="538"/>
      <c r="AI7" s="538"/>
      <c r="AJ7" s="538"/>
      <c r="AK7" s="538"/>
      <c r="AL7" s="538"/>
      <c r="AM7" s="538"/>
      <c r="AN7" s="538"/>
      <c r="AO7" s="538"/>
      <c r="AP7" s="538"/>
      <c r="AQ7" s="538"/>
      <c r="AR7" s="538"/>
      <c r="AS7" s="538"/>
      <c r="AT7" s="538"/>
      <c r="AU7" s="538"/>
      <c r="AV7" s="538"/>
      <c r="AW7" s="538"/>
      <c r="AX7" s="538"/>
      <c r="AY7" s="538"/>
      <c r="AZ7" s="538"/>
      <c r="BA7" s="538"/>
      <c r="BB7" s="538"/>
      <c r="BC7" s="538"/>
      <c r="BD7" s="538"/>
      <c r="BE7" s="538"/>
      <c r="BF7" s="538"/>
      <c r="BG7" s="538"/>
      <c r="BH7" s="538"/>
      <c r="BI7" s="538"/>
      <c r="BJ7" s="538"/>
      <c r="BK7" s="538"/>
      <c r="BL7" s="538"/>
      <c r="BM7" s="538"/>
      <c r="BN7" s="538"/>
      <c r="BO7" s="538"/>
      <c r="BP7" s="538"/>
      <c r="BQ7" s="538"/>
      <c r="BR7" s="538"/>
      <c r="BS7" s="538"/>
      <c r="BT7" s="538"/>
      <c r="BU7" s="538"/>
      <c r="BV7" s="538"/>
      <c r="BW7" s="538"/>
      <c r="BX7" s="538"/>
      <c r="BY7" s="538"/>
      <c r="BZ7" s="538"/>
      <c r="CA7" s="538"/>
      <c r="CB7" s="538"/>
      <c r="CC7" s="538"/>
      <c r="CD7" s="538"/>
      <c r="CE7" s="538"/>
      <c r="CF7" s="538"/>
      <c r="CG7" s="538"/>
      <c r="CH7" s="538"/>
      <c r="CI7" s="538"/>
      <c r="CJ7" s="538"/>
      <c r="CK7" s="538"/>
      <c r="CL7" s="538"/>
      <c r="CM7" s="538"/>
      <c r="CN7" s="538"/>
      <c r="CO7" s="538"/>
      <c r="CP7" s="538"/>
      <c r="CQ7" s="538"/>
      <c r="CR7" s="538"/>
      <c r="CS7" s="538"/>
      <c r="CT7" s="538"/>
      <c r="CU7" s="538"/>
      <c r="CV7" s="538"/>
      <c r="CW7" s="538"/>
      <c r="CX7" s="538"/>
      <c r="CY7" s="538"/>
      <c r="CZ7" s="538"/>
      <c r="DA7" s="538"/>
      <c r="DB7" s="538"/>
      <c r="DC7" s="538"/>
      <c r="DD7" s="538"/>
      <c r="DE7" s="538"/>
      <c r="DF7" s="538"/>
      <c r="DG7" s="538"/>
      <c r="DH7" s="538"/>
      <c r="DI7" s="538"/>
      <c r="DJ7" s="538"/>
      <c r="DK7" s="538"/>
      <c r="DL7" s="538"/>
      <c r="DM7" s="538"/>
      <c r="DN7" s="538"/>
      <c r="DO7" s="538"/>
      <c r="DP7" s="538"/>
      <c r="DQ7" s="538"/>
      <c r="DR7" s="538"/>
      <c r="DS7" s="538"/>
      <c r="DT7" s="538"/>
      <c r="DU7" s="538"/>
      <c r="DV7" s="538"/>
      <c r="DW7" s="538"/>
      <c r="DX7" s="538"/>
      <c r="DY7" s="538"/>
      <c r="DZ7" s="538"/>
      <c r="EA7" s="538"/>
      <c r="EB7" s="538"/>
      <c r="EC7" s="538"/>
      <c r="ED7" s="538"/>
      <c r="EE7" s="538"/>
      <c r="EF7" s="538"/>
      <c r="EG7" s="538"/>
      <c r="EH7" s="538"/>
      <c r="EI7" s="538"/>
      <c r="EJ7" s="538"/>
      <c r="EK7" s="538"/>
      <c r="EL7" s="538"/>
      <c r="EM7" s="538"/>
      <c r="EN7" s="538"/>
      <c r="EO7" s="538"/>
      <c r="EP7" s="538"/>
      <c r="EQ7" s="538"/>
      <c r="ER7" s="486" t="s">
        <v>232</v>
      </c>
      <c r="ES7" s="486" t="s">
        <v>233</v>
      </c>
      <c r="ET7" s="510" t="s">
        <v>234</v>
      </c>
      <c r="EU7" s="484" t="s">
        <v>256</v>
      </c>
      <c r="EV7" s="505" t="s">
        <v>257</v>
      </c>
      <c r="EW7" s="507" t="s">
        <v>258</v>
      </c>
      <c r="EX7" s="477" t="s">
        <v>259</v>
      </c>
      <c r="EY7" s="477" t="s">
        <v>260</v>
      </c>
      <c r="EZ7" s="477" t="s">
        <v>262</v>
      </c>
      <c r="FA7" s="471" t="s">
        <v>261</v>
      </c>
    </row>
    <row r="8" spans="1:157" s="306" customFormat="1" ht="39" customHeight="1" thickBot="1" x14ac:dyDescent="0.3">
      <c r="A8" s="527"/>
      <c r="B8" s="528"/>
      <c r="C8" s="528"/>
      <c r="D8" s="528"/>
      <c r="E8" s="528"/>
      <c r="F8" s="528"/>
      <c r="G8" s="529"/>
      <c r="H8" s="481" t="s">
        <v>65</v>
      </c>
      <c r="I8" s="481"/>
      <c r="J8" s="481"/>
      <c r="K8" s="481"/>
      <c r="L8" s="481"/>
      <c r="M8" s="481"/>
      <c r="N8" s="481"/>
      <c r="O8" s="481"/>
      <c r="P8" s="481"/>
      <c r="Q8" s="481"/>
      <c r="R8" s="481"/>
      <c r="S8" s="481"/>
      <c r="T8" s="481"/>
      <c r="U8" s="481"/>
      <c r="V8" s="481"/>
      <c r="W8" s="481"/>
      <c r="X8" s="481"/>
      <c r="Y8" s="481"/>
      <c r="Z8" s="481"/>
      <c r="AA8" s="488"/>
      <c r="AB8" s="480" t="s">
        <v>270</v>
      </c>
      <c r="AC8" s="481"/>
      <c r="AD8" s="481"/>
      <c r="AE8" s="481"/>
      <c r="AF8" s="481"/>
      <c r="AG8" s="481"/>
      <c r="AH8" s="481"/>
      <c r="AI8" s="481"/>
      <c r="AJ8" s="481"/>
      <c r="AK8" s="481"/>
      <c r="AL8" s="481"/>
      <c r="AM8" s="481"/>
      <c r="AN8" s="481"/>
      <c r="AO8" s="481"/>
      <c r="AP8" s="481"/>
      <c r="AQ8" s="481"/>
      <c r="AR8" s="481"/>
      <c r="AS8" s="481"/>
      <c r="AT8" s="481"/>
      <c r="AU8" s="481"/>
      <c r="AV8" s="481"/>
      <c r="AW8" s="481"/>
      <c r="AX8" s="481"/>
      <c r="AY8" s="481"/>
      <c r="AZ8" s="481"/>
      <c r="BA8" s="481"/>
      <c r="BB8" s="481"/>
      <c r="BC8" s="481"/>
      <c r="BD8" s="481"/>
      <c r="BE8" s="488"/>
      <c r="BF8" s="480" t="s">
        <v>62</v>
      </c>
      <c r="BG8" s="481"/>
      <c r="BH8" s="481"/>
      <c r="BI8" s="481"/>
      <c r="BJ8" s="481"/>
      <c r="BK8" s="481"/>
      <c r="BL8" s="481"/>
      <c r="BM8" s="481"/>
      <c r="BN8" s="481"/>
      <c r="BO8" s="481"/>
      <c r="BP8" s="481"/>
      <c r="BQ8" s="481"/>
      <c r="BR8" s="481"/>
      <c r="BS8" s="481"/>
      <c r="BT8" s="481"/>
      <c r="BU8" s="481"/>
      <c r="BV8" s="481"/>
      <c r="BW8" s="481"/>
      <c r="BX8" s="481"/>
      <c r="BY8" s="481"/>
      <c r="BZ8" s="481"/>
      <c r="CA8" s="481"/>
      <c r="CB8" s="481"/>
      <c r="CC8" s="481"/>
      <c r="CD8" s="481"/>
      <c r="CE8" s="481"/>
      <c r="CF8" s="481"/>
      <c r="CG8" s="481"/>
      <c r="CH8" s="481"/>
      <c r="CI8" s="488"/>
      <c r="CJ8" s="503" t="s">
        <v>63</v>
      </c>
      <c r="CK8" s="504"/>
      <c r="CL8" s="504"/>
      <c r="CM8" s="504"/>
      <c r="CN8" s="504"/>
      <c r="CO8" s="504"/>
      <c r="CP8" s="504"/>
      <c r="CQ8" s="504"/>
      <c r="CR8" s="504"/>
      <c r="CS8" s="504"/>
      <c r="CT8" s="504"/>
      <c r="CU8" s="504"/>
      <c r="CV8" s="504"/>
      <c r="CW8" s="504"/>
      <c r="CX8" s="504"/>
      <c r="CY8" s="504"/>
      <c r="CZ8" s="504"/>
      <c r="DA8" s="504"/>
      <c r="DB8" s="504"/>
      <c r="DC8" s="504"/>
      <c r="DD8" s="504"/>
      <c r="DE8" s="504"/>
      <c r="DF8" s="504"/>
      <c r="DG8" s="504"/>
      <c r="DH8" s="504"/>
      <c r="DI8" s="504"/>
      <c r="DJ8" s="504"/>
      <c r="DK8" s="504"/>
      <c r="DL8" s="504"/>
      <c r="DM8" s="504"/>
      <c r="DN8" s="499" t="s">
        <v>64</v>
      </c>
      <c r="DO8" s="500"/>
      <c r="DP8" s="500"/>
      <c r="DQ8" s="500"/>
      <c r="DR8" s="500"/>
      <c r="DS8" s="500"/>
      <c r="DT8" s="500"/>
      <c r="DU8" s="500"/>
      <c r="DV8" s="500"/>
      <c r="DW8" s="500"/>
      <c r="DX8" s="500"/>
      <c r="DY8" s="500"/>
      <c r="DZ8" s="500"/>
      <c r="EA8" s="500"/>
      <c r="EB8" s="500"/>
      <c r="EC8" s="500"/>
      <c r="ED8" s="500"/>
      <c r="EE8" s="500"/>
      <c r="EF8" s="500"/>
      <c r="EG8" s="501"/>
      <c r="EH8" s="501"/>
      <c r="EI8" s="501"/>
      <c r="EJ8" s="501"/>
      <c r="EK8" s="501"/>
      <c r="EL8" s="501"/>
      <c r="EM8" s="501"/>
      <c r="EN8" s="501"/>
      <c r="EO8" s="501"/>
      <c r="EP8" s="501"/>
      <c r="EQ8" s="501"/>
      <c r="ER8" s="487"/>
      <c r="ES8" s="487"/>
      <c r="ET8" s="511"/>
      <c r="EU8" s="485"/>
      <c r="EV8" s="506"/>
      <c r="EW8" s="508"/>
      <c r="EX8" s="478"/>
      <c r="EY8" s="478"/>
      <c r="EZ8" s="478"/>
      <c r="FA8" s="472"/>
    </row>
    <row r="9" spans="1:157" s="311" customFormat="1" ht="98.25" customHeight="1" thickBot="1" x14ac:dyDescent="0.3">
      <c r="A9" s="307" t="s">
        <v>84</v>
      </c>
      <c r="B9" s="308" t="s">
        <v>85</v>
      </c>
      <c r="C9" s="189" t="s">
        <v>86</v>
      </c>
      <c r="D9" s="189" t="s">
        <v>87</v>
      </c>
      <c r="E9" s="309" t="s">
        <v>88</v>
      </c>
      <c r="F9" s="189" t="s">
        <v>89</v>
      </c>
      <c r="G9" s="333" t="s">
        <v>90</v>
      </c>
      <c r="H9" s="169" t="s">
        <v>249</v>
      </c>
      <c r="I9" s="162" t="s">
        <v>221</v>
      </c>
      <c r="J9" s="163" t="s">
        <v>230</v>
      </c>
      <c r="K9" s="162" t="s">
        <v>222</v>
      </c>
      <c r="L9" s="163" t="s">
        <v>58</v>
      </c>
      <c r="M9" s="162" t="s">
        <v>223</v>
      </c>
      <c r="N9" s="163" t="s">
        <v>59</v>
      </c>
      <c r="O9" s="162" t="s">
        <v>224</v>
      </c>
      <c r="P9" s="163" t="s">
        <v>60</v>
      </c>
      <c r="Q9" s="162" t="s">
        <v>225</v>
      </c>
      <c r="R9" s="163" t="s">
        <v>61</v>
      </c>
      <c r="S9" s="162" t="s">
        <v>226</v>
      </c>
      <c r="T9" s="163" t="s">
        <v>51</v>
      </c>
      <c r="U9" s="162" t="s">
        <v>227</v>
      </c>
      <c r="V9" s="164" t="s">
        <v>231</v>
      </c>
      <c r="W9" s="242" t="s">
        <v>229</v>
      </c>
      <c r="X9" s="168" t="s">
        <v>264</v>
      </c>
      <c r="Y9" s="166" t="s">
        <v>265</v>
      </c>
      <c r="Z9" s="167" t="s">
        <v>266</v>
      </c>
      <c r="AA9" s="166" t="s">
        <v>267</v>
      </c>
      <c r="AB9" s="161" t="s">
        <v>249</v>
      </c>
      <c r="AC9" s="162" t="s">
        <v>216</v>
      </c>
      <c r="AD9" s="163" t="s">
        <v>52</v>
      </c>
      <c r="AE9" s="162" t="s">
        <v>217</v>
      </c>
      <c r="AF9" s="163" t="s">
        <v>53</v>
      </c>
      <c r="AG9" s="162" t="s">
        <v>218</v>
      </c>
      <c r="AH9" s="163" t="s">
        <v>54</v>
      </c>
      <c r="AI9" s="162" t="s">
        <v>219</v>
      </c>
      <c r="AJ9" s="163" t="s">
        <v>55</v>
      </c>
      <c r="AK9" s="162" t="s">
        <v>220</v>
      </c>
      <c r="AL9" s="163" t="s">
        <v>57</v>
      </c>
      <c r="AM9" s="162" t="s">
        <v>221</v>
      </c>
      <c r="AN9" s="163" t="s">
        <v>230</v>
      </c>
      <c r="AO9" s="162" t="s">
        <v>222</v>
      </c>
      <c r="AP9" s="163" t="s">
        <v>58</v>
      </c>
      <c r="AQ9" s="162" t="s">
        <v>223</v>
      </c>
      <c r="AR9" s="163" t="s">
        <v>59</v>
      </c>
      <c r="AS9" s="162" t="s">
        <v>224</v>
      </c>
      <c r="AT9" s="163" t="s">
        <v>60</v>
      </c>
      <c r="AU9" s="162" t="s">
        <v>225</v>
      </c>
      <c r="AV9" s="163" t="s">
        <v>61</v>
      </c>
      <c r="AW9" s="162" t="s">
        <v>226</v>
      </c>
      <c r="AX9" s="163" t="s">
        <v>51</v>
      </c>
      <c r="AY9" s="162" t="s">
        <v>227</v>
      </c>
      <c r="AZ9" s="164" t="s">
        <v>231</v>
      </c>
      <c r="BA9" s="242" t="s">
        <v>229</v>
      </c>
      <c r="BB9" s="168" t="s">
        <v>255</v>
      </c>
      <c r="BC9" s="166" t="s">
        <v>254</v>
      </c>
      <c r="BD9" s="167" t="s">
        <v>253</v>
      </c>
      <c r="BE9" s="166" t="s">
        <v>252</v>
      </c>
      <c r="BF9" s="161" t="s">
        <v>249</v>
      </c>
      <c r="BG9" s="162" t="s">
        <v>216</v>
      </c>
      <c r="BH9" s="163" t="s">
        <v>52</v>
      </c>
      <c r="BI9" s="162" t="s">
        <v>217</v>
      </c>
      <c r="BJ9" s="163" t="s">
        <v>53</v>
      </c>
      <c r="BK9" s="162" t="s">
        <v>218</v>
      </c>
      <c r="BL9" s="163" t="s">
        <v>54</v>
      </c>
      <c r="BM9" s="162" t="s">
        <v>514</v>
      </c>
      <c r="BN9" s="163" t="s">
        <v>55</v>
      </c>
      <c r="BO9" s="162" t="s">
        <v>220</v>
      </c>
      <c r="BP9" s="163" t="s">
        <v>57</v>
      </c>
      <c r="BQ9" s="162" t="s">
        <v>221</v>
      </c>
      <c r="BR9" s="163" t="s">
        <v>230</v>
      </c>
      <c r="BS9" s="162" t="s">
        <v>222</v>
      </c>
      <c r="BT9" s="163" t="s">
        <v>58</v>
      </c>
      <c r="BU9" s="162" t="s">
        <v>223</v>
      </c>
      <c r="BV9" s="163" t="s">
        <v>59</v>
      </c>
      <c r="BW9" s="162" t="s">
        <v>224</v>
      </c>
      <c r="BX9" s="163" t="s">
        <v>60</v>
      </c>
      <c r="BY9" s="162" t="s">
        <v>225</v>
      </c>
      <c r="BZ9" s="163" t="s">
        <v>61</v>
      </c>
      <c r="CA9" s="162" t="s">
        <v>226</v>
      </c>
      <c r="CB9" s="163" t="s">
        <v>51</v>
      </c>
      <c r="CC9" s="162" t="s">
        <v>227</v>
      </c>
      <c r="CD9" s="164" t="s">
        <v>231</v>
      </c>
      <c r="CE9" s="242" t="s">
        <v>229</v>
      </c>
      <c r="CF9" s="168" t="s">
        <v>235</v>
      </c>
      <c r="CG9" s="166" t="s">
        <v>236</v>
      </c>
      <c r="CH9" s="167" t="s">
        <v>237</v>
      </c>
      <c r="CI9" s="166" t="s">
        <v>238</v>
      </c>
      <c r="CJ9" s="161" t="s">
        <v>249</v>
      </c>
      <c r="CK9" s="162" t="s">
        <v>216</v>
      </c>
      <c r="CL9" s="163" t="s">
        <v>52</v>
      </c>
      <c r="CM9" s="162" t="s">
        <v>217</v>
      </c>
      <c r="CN9" s="163" t="s">
        <v>53</v>
      </c>
      <c r="CO9" s="162" t="s">
        <v>218</v>
      </c>
      <c r="CP9" s="163" t="s">
        <v>54</v>
      </c>
      <c r="CQ9" s="162" t="s">
        <v>219</v>
      </c>
      <c r="CR9" s="163" t="s">
        <v>55</v>
      </c>
      <c r="CS9" s="162" t="s">
        <v>220</v>
      </c>
      <c r="CT9" s="163" t="s">
        <v>57</v>
      </c>
      <c r="CU9" s="162" t="s">
        <v>221</v>
      </c>
      <c r="CV9" s="163" t="s">
        <v>230</v>
      </c>
      <c r="CW9" s="162" t="s">
        <v>222</v>
      </c>
      <c r="CX9" s="163" t="s">
        <v>58</v>
      </c>
      <c r="CY9" s="162" t="s">
        <v>223</v>
      </c>
      <c r="CZ9" s="163" t="s">
        <v>59</v>
      </c>
      <c r="DA9" s="162" t="s">
        <v>224</v>
      </c>
      <c r="DB9" s="163" t="s">
        <v>60</v>
      </c>
      <c r="DC9" s="162" t="s">
        <v>225</v>
      </c>
      <c r="DD9" s="163" t="s">
        <v>61</v>
      </c>
      <c r="DE9" s="162" t="s">
        <v>226</v>
      </c>
      <c r="DF9" s="163" t="s">
        <v>51</v>
      </c>
      <c r="DG9" s="162" t="s">
        <v>227</v>
      </c>
      <c r="DH9" s="163" t="s">
        <v>231</v>
      </c>
      <c r="DI9" s="310" t="s">
        <v>229</v>
      </c>
      <c r="DJ9" s="170" t="s">
        <v>241</v>
      </c>
      <c r="DK9" s="171" t="s">
        <v>242</v>
      </c>
      <c r="DL9" s="172" t="s">
        <v>243</v>
      </c>
      <c r="DM9" s="171" t="s">
        <v>244</v>
      </c>
      <c r="DN9" s="161" t="s">
        <v>249</v>
      </c>
      <c r="DO9" s="162" t="s">
        <v>216</v>
      </c>
      <c r="DP9" s="163" t="s">
        <v>52</v>
      </c>
      <c r="DQ9" s="162" t="s">
        <v>217</v>
      </c>
      <c r="DR9" s="163" t="s">
        <v>53</v>
      </c>
      <c r="DS9" s="162" t="s">
        <v>218</v>
      </c>
      <c r="DT9" s="163" t="s">
        <v>54</v>
      </c>
      <c r="DU9" s="162" t="s">
        <v>219</v>
      </c>
      <c r="DV9" s="163" t="s">
        <v>55</v>
      </c>
      <c r="DW9" s="162" t="s">
        <v>220</v>
      </c>
      <c r="DX9" s="163" t="s">
        <v>57</v>
      </c>
      <c r="DY9" s="162" t="s">
        <v>221</v>
      </c>
      <c r="DZ9" s="163" t="s">
        <v>230</v>
      </c>
      <c r="EA9" s="162" t="s">
        <v>222</v>
      </c>
      <c r="EB9" s="163" t="s">
        <v>58</v>
      </c>
      <c r="EC9" s="162" t="s">
        <v>223</v>
      </c>
      <c r="ED9" s="163" t="s">
        <v>59</v>
      </c>
      <c r="EE9" s="162" t="s">
        <v>224</v>
      </c>
      <c r="EF9" s="163" t="s">
        <v>60</v>
      </c>
      <c r="EG9" s="162" t="s">
        <v>225</v>
      </c>
      <c r="EH9" s="163" t="s">
        <v>61</v>
      </c>
      <c r="EI9" s="162" t="s">
        <v>226</v>
      </c>
      <c r="EJ9" s="163" t="s">
        <v>51</v>
      </c>
      <c r="EK9" s="162" t="s">
        <v>227</v>
      </c>
      <c r="EL9" s="163" t="s">
        <v>231</v>
      </c>
      <c r="EM9" s="310" t="s">
        <v>229</v>
      </c>
      <c r="EN9" s="170" t="s">
        <v>245</v>
      </c>
      <c r="EO9" s="171" t="s">
        <v>246</v>
      </c>
      <c r="EP9" s="172" t="s">
        <v>247</v>
      </c>
      <c r="EQ9" s="171" t="s">
        <v>248</v>
      </c>
      <c r="ER9" s="487"/>
      <c r="ES9" s="487"/>
      <c r="ET9" s="511"/>
      <c r="EU9" s="485"/>
      <c r="EV9" s="506"/>
      <c r="EW9" s="509"/>
      <c r="EX9" s="479"/>
      <c r="EY9" s="479"/>
      <c r="EZ9" s="479"/>
      <c r="FA9" s="473"/>
    </row>
    <row r="10" spans="1:157" s="131" customFormat="1" ht="12.75" customHeight="1" x14ac:dyDescent="0.25">
      <c r="A10" s="543" t="s">
        <v>284</v>
      </c>
      <c r="B10" s="545">
        <v>1</v>
      </c>
      <c r="C10" s="548" t="s">
        <v>397</v>
      </c>
      <c r="D10" s="548" t="s">
        <v>286</v>
      </c>
      <c r="E10" s="551">
        <v>162</v>
      </c>
      <c r="F10" s="317" t="s">
        <v>41</v>
      </c>
      <c r="G10" s="312">
        <f t="shared" ref="G10" si="0">AA10+BE10+CI10+DL10+DN10</f>
        <v>5</v>
      </c>
      <c r="H10" s="336">
        <v>0.5</v>
      </c>
      <c r="I10" s="336"/>
      <c r="J10" s="314"/>
      <c r="K10" s="336">
        <v>0.5</v>
      </c>
      <c r="L10" s="314">
        <v>0</v>
      </c>
      <c r="M10" s="336">
        <v>0.5</v>
      </c>
      <c r="N10" s="314">
        <v>0</v>
      </c>
      <c r="O10" s="336">
        <v>0.5</v>
      </c>
      <c r="P10" s="336">
        <v>0.2</v>
      </c>
      <c r="Q10" s="336">
        <f>+O10</f>
        <v>0.5</v>
      </c>
      <c r="R10" s="336">
        <f>+P10</f>
        <v>0.2</v>
      </c>
      <c r="S10" s="336">
        <f>+Q10</f>
        <v>0.5</v>
      </c>
      <c r="T10" s="336">
        <v>0.4</v>
      </c>
      <c r="U10" s="336">
        <v>0.5</v>
      </c>
      <c r="V10" s="336">
        <v>0.5</v>
      </c>
      <c r="W10" s="337"/>
      <c r="X10" s="337"/>
      <c r="Y10" s="337"/>
      <c r="Z10" s="336">
        <v>0.5</v>
      </c>
      <c r="AA10" s="336">
        <v>0.5</v>
      </c>
      <c r="AB10" s="336">
        <v>2.5</v>
      </c>
      <c r="AC10" s="336">
        <v>0</v>
      </c>
      <c r="AD10" s="336">
        <v>0</v>
      </c>
      <c r="AE10" s="336">
        <v>0</v>
      </c>
      <c r="AF10" s="336">
        <f>+AD10</f>
        <v>0</v>
      </c>
      <c r="AG10" s="336">
        <v>0.25</v>
      </c>
      <c r="AH10" s="336">
        <v>0.02</v>
      </c>
      <c r="AI10" s="336">
        <v>0.48</v>
      </c>
      <c r="AJ10" s="336">
        <v>0.48</v>
      </c>
      <c r="AK10" s="336">
        <v>0.25</v>
      </c>
      <c r="AL10" s="336">
        <v>0.25</v>
      </c>
      <c r="AM10" s="336">
        <v>0.25</v>
      </c>
      <c r="AN10" s="336">
        <v>0.25</v>
      </c>
      <c r="AO10" s="336">
        <v>0.25</v>
      </c>
      <c r="AP10" s="336">
        <v>0.25</v>
      </c>
      <c r="AQ10" s="336"/>
      <c r="AR10" s="336"/>
      <c r="AS10" s="336"/>
      <c r="AT10" s="336">
        <v>0</v>
      </c>
      <c r="AU10" s="336"/>
      <c r="AV10" s="336"/>
      <c r="AW10" s="336"/>
      <c r="AX10" s="336"/>
      <c r="AY10" s="336">
        <v>0.02</v>
      </c>
      <c r="AZ10" s="336">
        <v>0.25</v>
      </c>
      <c r="BA10" s="336">
        <f>AC10+AE10+AG10+AI10+AK10+AM10+AO10+AQ10+AS10+AU10+AW10+AY10</f>
        <v>1.5</v>
      </c>
      <c r="BB10" s="336">
        <f>AC10+AE10+AG10+AI10+AK10+AM10+AO10+AQ10+AS10+AU10+AW10+AY10</f>
        <v>1.5</v>
      </c>
      <c r="BC10" s="336">
        <f>AD10+AF10+AH10+AJ10+AL10+AN10+AP10+AR10+AT10+AV10+AX10+AZ10</f>
        <v>1.5</v>
      </c>
      <c r="BD10" s="336">
        <f>BA10</f>
        <v>1.5</v>
      </c>
      <c r="BE10" s="336">
        <f>BC10</f>
        <v>1.5</v>
      </c>
      <c r="BF10" s="336">
        <v>2</v>
      </c>
      <c r="BG10" s="336"/>
      <c r="BH10" s="336"/>
      <c r="BI10" s="336"/>
      <c r="BJ10" s="336">
        <v>0</v>
      </c>
      <c r="BK10" s="336"/>
      <c r="BL10" s="336">
        <v>0</v>
      </c>
      <c r="BM10" s="336"/>
      <c r="BN10" s="336"/>
      <c r="BO10" s="336"/>
      <c r="BP10" s="336"/>
      <c r="BQ10" s="336">
        <v>1</v>
      </c>
      <c r="BR10" s="336">
        <v>0</v>
      </c>
      <c r="BS10" s="336"/>
      <c r="BT10" s="336">
        <v>0</v>
      </c>
      <c r="BU10" s="336"/>
      <c r="BV10" s="336"/>
      <c r="BW10" s="336"/>
      <c r="BX10" s="336">
        <v>1</v>
      </c>
      <c r="BY10" s="336"/>
      <c r="BZ10" s="336">
        <v>0</v>
      </c>
      <c r="CA10" s="336"/>
      <c r="CB10" s="336">
        <v>1</v>
      </c>
      <c r="CC10" s="336">
        <v>2</v>
      </c>
      <c r="CD10" s="336">
        <v>1</v>
      </c>
      <c r="CE10" s="336">
        <f>+CC10+CA10+BY10+BW10+BU10+BS10+BQ10+BO10+BM10+BK10+BI10+BG10</f>
        <v>3</v>
      </c>
      <c r="CF10" s="336">
        <f>BG10+BI10+BK10+BM10+BO10+BQ10+BS10+BU10+BW10+BY10+CA10+CC10</f>
        <v>3</v>
      </c>
      <c r="CG10" s="336">
        <f>BH10+BJ10+BL10+BN10+BP10+BR10+BT10+BV10+BX10+BZ10+CB10+CD10</f>
        <v>3</v>
      </c>
      <c r="CH10" s="336">
        <f>+CC10+CA10+BY10+BW10+BU10+BS10+BQ10+BO10+BM10+BK10+BI10+BG10</f>
        <v>3</v>
      </c>
      <c r="CI10" s="336">
        <f t="shared" ref="CI10:CI15" si="1">CG10</f>
        <v>3</v>
      </c>
      <c r="CJ10" s="336">
        <v>0</v>
      </c>
      <c r="CK10" s="336"/>
      <c r="CL10" s="336"/>
      <c r="CM10" s="336"/>
      <c r="CN10" s="336"/>
      <c r="CO10" s="336"/>
      <c r="CP10" s="336"/>
      <c r="CQ10" s="336"/>
      <c r="CR10" s="336"/>
      <c r="CS10" s="336"/>
      <c r="CT10" s="336"/>
      <c r="CU10" s="336"/>
      <c r="CV10" s="336"/>
      <c r="CW10" s="336"/>
      <c r="CX10" s="336"/>
      <c r="CY10" s="336"/>
      <c r="CZ10" s="336"/>
      <c r="DA10" s="336"/>
      <c r="DB10" s="336"/>
      <c r="DC10" s="336"/>
      <c r="DD10" s="336"/>
      <c r="DE10" s="336"/>
      <c r="DF10" s="336"/>
      <c r="DG10" s="336"/>
      <c r="DH10" s="336"/>
      <c r="DI10" s="336">
        <f>+DG10+DE10+DC10+DA10+CY10+CW10+CU10+CS10+CQ10+CO10+CM10+CK10</f>
        <v>0</v>
      </c>
      <c r="DJ10" s="336">
        <f>+CK10+CM10+CO10</f>
        <v>0</v>
      </c>
      <c r="DK10" s="336">
        <f>+CL10+CN10+CP10</f>
        <v>0</v>
      </c>
      <c r="DL10" s="336">
        <f>+DJ10</f>
        <v>0</v>
      </c>
      <c r="DM10" s="336">
        <f>+DK10</f>
        <v>0</v>
      </c>
      <c r="DN10" s="336"/>
      <c r="DO10" s="314"/>
      <c r="DP10" s="314"/>
      <c r="DQ10" s="314"/>
      <c r="DR10" s="314"/>
      <c r="DS10" s="314"/>
      <c r="DT10" s="314"/>
      <c r="DU10" s="314"/>
      <c r="DV10" s="314"/>
      <c r="DW10" s="314"/>
      <c r="DX10" s="314"/>
      <c r="DY10" s="314"/>
      <c r="DZ10" s="314"/>
      <c r="EA10" s="314"/>
      <c r="EB10" s="314"/>
      <c r="EC10" s="314"/>
      <c r="ED10" s="314"/>
      <c r="EE10" s="314"/>
      <c r="EF10" s="314"/>
      <c r="EG10" s="314"/>
      <c r="EH10" s="314"/>
      <c r="EI10" s="314"/>
      <c r="EJ10" s="314"/>
      <c r="EK10" s="314"/>
      <c r="EL10" s="314"/>
      <c r="EM10" s="338">
        <f>EK10+EI10+EG10+EE10+EA10+DY10+DW10+DU10+DS10+DQ10+DH10+EC10</f>
        <v>0</v>
      </c>
      <c r="EN10" s="338">
        <f>DH10+DQ10+DS10+DU10</f>
        <v>0</v>
      </c>
      <c r="EO10" s="338">
        <f>DP10+DR10+DT10+DV10</f>
        <v>0</v>
      </c>
      <c r="EP10" s="338">
        <f>EM10+DF10</f>
        <v>0</v>
      </c>
      <c r="EQ10" s="338">
        <f>DF10+EO10</f>
        <v>0</v>
      </c>
      <c r="ER10" s="339">
        <f>IFERROR(CP10/CO10,0)</f>
        <v>0</v>
      </c>
      <c r="ES10" s="295">
        <f>IFERROR(DK10/DJ10,0)</f>
        <v>0</v>
      </c>
      <c r="ET10" s="296">
        <f>IFERROR(DM10/DL10,0)</f>
        <v>0</v>
      </c>
      <c r="EU10" s="296">
        <f>IFERROR((DK10+CI10+BE10+AA10)/(Z10+BD10+CH10+DJ10),0)</f>
        <v>1</v>
      </c>
      <c r="EV10" s="296">
        <f>IFERROR((DM10+CI10+BE10+AA10)/G10,0)</f>
        <v>1</v>
      </c>
      <c r="EW10" s="497" t="s">
        <v>515</v>
      </c>
      <c r="EX10" s="498" t="s">
        <v>71</v>
      </c>
      <c r="EY10" s="498" t="s">
        <v>71</v>
      </c>
      <c r="EZ10" s="497" t="s">
        <v>412</v>
      </c>
      <c r="FA10" s="497" t="s">
        <v>413</v>
      </c>
    </row>
    <row r="11" spans="1:157" s="131" customFormat="1" ht="12.75" customHeight="1" x14ac:dyDescent="0.25">
      <c r="A11" s="543"/>
      <c r="B11" s="546"/>
      <c r="C11" s="549"/>
      <c r="D11" s="549"/>
      <c r="E11" s="544"/>
      <c r="F11" s="318" t="s">
        <v>3</v>
      </c>
      <c r="G11" s="403">
        <f>AA11+BE11+CI11+DL11+DN11</f>
        <v>624534167</v>
      </c>
      <c r="H11" s="313">
        <v>100000000</v>
      </c>
      <c r="I11" s="313"/>
      <c r="J11" s="313"/>
      <c r="K11" s="313">
        <v>100000000</v>
      </c>
      <c r="L11" s="313">
        <v>0</v>
      </c>
      <c r="M11" s="313">
        <v>100000000</v>
      </c>
      <c r="N11" s="313">
        <v>54304000</v>
      </c>
      <c r="O11" s="313">
        <v>100000000</v>
      </c>
      <c r="P11" s="313">
        <v>62272000</v>
      </c>
      <c r="Q11" s="313">
        <v>100000000</v>
      </c>
      <c r="R11" s="313">
        <v>62272000</v>
      </c>
      <c r="S11" s="313">
        <v>100000000</v>
      </c>
      <c r="T11" s="313">
        <f>+R11</f>
        <v>62272000</v>
      </c>
      <c r="U11" s="313">
        <v>78504000</v>
      </c>
      <c r="V11" s="313">
        <v>78504000</v>
      </c>
      <c r="W11" s="313"/>
      <c r="X11" s="313"/>
      <c r="Y11" s="313"/>
      <c r="Z11" s="313">
        <v>78504000</v>
      </c>
      <c r="AA11" s="313">
        <v>78504000</v>
      </c>
      <c r="AB11" s="313">
        <v>700000000</v>
      </c>
      <c r="AC11" s="313">
        <v>0</v>
      </c>
      <c r="AD11" s="313">
        <v>0</v>
      </c>
      <c r="AE11" s="313">
        <v>0</v>
      </c>
      <c r="AF11" s="313">
        <v>0</v>
      </c>
      <c r="AG11" s="313">
        <v>0</v>
      </c>
      <c r="AH11" s="313">
        <v>0</v>
      </c>
      <c r="AI11" s="313">
        <v>0</v>
      </c>
      <c r="AJ11" s="313">
        <v>0</v>
      </c>
      <c r="AK11" s="313">
        <v>0</v>
      </c>
      <c r="AL11" s="313">
        <v>0</v>
      </c>
      <c r="AM11" s="313"/>
      <c r="AN11" s="313">
        <v>0</v>
      </c>
      <c r="AO11" s="313"/>
      <c r="AP11" s="313"/>
      <c r="AQ11" s="313"/>
      <c r="AR11" s="313"/>
      <c r="AS11" s="313">
        <v>11508000</v>
      </c>
      <c r="AT11" s="313"/>
      <c r="AU11" s="313">
        <v>11508000</v>
      </c>
      <c r="AV11" s="313">
        <v>7672000</v>
      </c>
      <c r="AW11" s="313"/>
      <c r="AX11" s="304"/>
      <c r="AY11" s="313"/>
      <c r="AZ11" s="313"/>
      <c r="BA11" s="313">
        <f t="shared" ref="BA11:BA50" si="2">AC11+AE11+AG11+AI11+AK11+AM11+AO11+AQ11+AS11+AU11+AW11+AY11</f>
        <v>23016000</v>
      </c>
      <c r="BB11" s="313">
        <f t="shared" ref="BB11:BB50" si="3">AC11+AE11+AG11+AI11+AK11+AM11+AO11+AQ11+AS11+AU11+AW11+AY11</f>
        <v>23016000</v>
      </c>
      <c r="BC11" s="313">
        <f t="shared" ref="BC11:BC50" si="4">AD11+AF11+AH11+AJ11+AL11+AN11+AP11+AR11+AT11+AV11+AX11+AZ11</f>
        <v>7672000</v>
      </c>
      <c r="BD11" s="313">
        <f t="shared" ref="BD11:BD50" si="5">BA11</f>
        <v>23016000</v>
      </c>
      <c r="BE11" s="313">
        <f t="shared" ref="BE11:BE50" si="6">BC11</f>
        <v>7672000</v>
      </c>
      <c r="BF11" s="313">
        <v>484062100</v>
      </c>
      <c r="BG11" s="313">
        <v>478551000</v>
      </c>
      <c r="BH11" s="313">
        <v>478551000</v>
      </c>
      <c r="BI11" s="313"/>
      <c r="BJ11" s="313">
        <v>0</v>
      </c>
      <c r="BK11" s="313"/>
      <c r="BL11" s="313"/>
      <c r="BM11" s="313"/>
      <c r="BN11" s="305"/>
      <c r="BO11" s="305"/>
      <c r="BP11" s="305"/>
      <c r="BQ11" s="305"/>
      <c r="BR11" s="305"/>
      <c r="BS11" s="305"/>
      <c r="BT11" s="305"/>
      <c r="BU11" s="305"/>
      <c r="BV11" s="305"/>
      <c r="BW11" s="305">
        <v>58376133</v>
      </c>
      <c r="BX11" s="305">
        <v>23720700</v>
      </c>
      <c r="BY11" s="305">
        <v>5511100</v>
      </c>
      <c r="BZ11" s="305"/>
      <c r="CA11" s="305"/>
      <c r="CB11" s="305">
        <v>13541333</v>
      </c>
      <c r="CC11" s="305">
        <v>-3504800</v>
      </c>
      <c r="CD11" s="305">
        <v>22545134</v>
      </c>
      <c r="CE11" s="313">
        <f t="shared" ref="CE11:CE50" si="7">+CC11+CA11+BY11+BW11+BU11+BS11+BQ11+BO11+BM11+BK11+BI11+BG11</f>
        <v>538933433</v>
      </c>
      <c r="CF11" s="313">
        <f t="shared" ref="CF11:CF50" si="8">BG11+BI11+BK11+BM11+BO11+BQ11+BS11+BU11+BW11+BY11+CA11+CC11</f>
        <v>538933433</v>
      </c>
      <c r="CG11" s="313">
        <f t="shared" ref="CG11:CG50" si="9">BH11+BJ11+BL11+BN11+BP11+BR11+BT11+BV11+BX11+BZ11+CB11+CD11</f>
        <v>538358167</v>
      </c>
      <c r="CH11" s="334">
        <v>538933433</v>
      </c>
      <c r="CI11" s="313">
        <v>538358167</v>
      </c>
      <c r="CJ11" s="313">
        <v>522313000</v>
      </c>
      <c r="CK11" s="340"/>
      <c r="CL11" s="340"/>
      <c r="CM11" s="340"/>
      <c r="CN11" s="340"/>
      <c r="CO11" s="340"/>
      <c r="CP11" s="341"/>
      <c r="CQ11" s="340"/>
      <c r="CR11" s="340"/>
      <c r="CS11" s="340"/>
      <c r="CT11" s="340"/>
      <c r="CU11" s="340"/>
      <c r="CV11" s="340"/>
      <c r="CW11" s="340"/>
      <c r="CX11" s="340"/>
      <c r="CY11" s="340"/>
      <c r="CZ11" s="340"/>
      <c r="DA11" s="340"/>
      <c r="DB11" s="340"/>
      <c r="DC11" s="340"/>
      <c r="DD11" s="340"/>
      <c r="DE11" s="340"/>
      <c r="DF11" s="340"/>
      <c r="DG11" s="340"/>
      <c r="DH11" s="340"/>
      <c r="DI11" s="313">
        <f t="shared" ref="DI11:DI50" si="10">+DG11+DE11+DC11+DA11+CY11+CW11+CU11+CS11+CQ11+CO11+CM11+CK11</f>
        <v>0</v>
      </c>
      <c r="DJ11" s="313">
        <f t="shared" ref="DJ11:DJ50" si="11">+CK11+CM11+CO11</f>
        <v>0</v>
      </c>
      <c r="DK11" s="313">
        <f t="shared" ref="DK11:DK50" si="12">+CL11+CN11+CP11</f>
        <v>0</v>
      </c>
      <c r="DL11" s="313">
        <f>+CK11+CM11+CO11+CQ11+CS11+CU11+CW11+CY11+DA11+DC11+DE11+DG11</f>
        <v>0</v>
      </c>
      <c r="DM11" s="313">
        <f t="shared" ref="DM11:DM50" si="13">+DK11</f>
        <v>0</v>
      </c>
      <c r="DN11" s="313"/>
      <c r="DO11" s="305"/>
      <c r="DP11" s="305"/>
      <c r="DQ11" s="305"/>
      <c r="DR11" s="305"/>
      <c r="DS11" s="305"/>
      <c r="DT11" s="305"/>
      <c r="DU11" s="305"/>
      <c r="DV11" s="305"/>
      <c r="DW11" s="305"/>
      <c r="DX11" s="305"/>
      <c r="DY11" s="305"/>
      <c r="DZ11" s="305"/>
      <c r="EA11" s="305"/>
      <c r="EB11" s="305"/>
      <c r="EC11" s="305"/>
      <c r="ED11" s="305"/>
      <c r="EE11" s="305"/>
      <c r="EF11" s="305"/>
      <c r="EG11" s="305"/>
      <c r="EH11" s="305"/>
      <c r="EI11" s="305"/>
      <c r="EJ11" s="305"/>
      <c r="EK11" s="305"/>
      <c r="EL11" s="305"/>
      <c r="EM11" s="314">
        <f>EK11+EI11+EG11+EE11+EC11+EA11+DY11+DW11+DU11+DS11+DQ11+DH11</f>
        <v>0</v>
      </c>
      <c r="EN11" s="342">
        <f>DH11+DQ11+DS11+DU11</f>
        <v>0</v>
      </c>
      <c r="EO11" s="342">
        <f>DP11+DR11+DT11+DV11</f>
        <v>0</v>
      </c>
      <c r="EP11" s="342">
        <f>DH11+DQ11+DS11+DU11+DW11+DY11+EA11+EC11+EE11+EG11+EI11+EK11</f>
        <v>0</v>
      </c>
      <c r="EQ11" s="343">
        <f>DP11+DR11+DT11+DV11</f>
        <v>0</v>
      </c>
      <c r="ER11" s="339">
        <f t="shared" ref="ER11:ER23" si="14">IFERROR(CP11/CO11,0)</f>
        <v>0</v>
      </c>
      <c r="ES11" s="295">
        <f t="shared" ref="ES11:ES23" si="15">IFERROR(DK11/DJ11,0)</f>
        <v>0</v>
      </c>
      <c r="ET11" s="296">
        <f t="shared" ref="ET11:ET23" si="16">IFERROR(DM11/DL11,0)</f>
        <v>0</v>
      </c>
      <c r="EU11" s="296">
        <f t="shared" ref="EU11:EU23" si="17">IFERROR((DK11+CI11+BE11+AA11)/(Z11+BD11+CH11+DJ11),0)</f>
        <v>0.97514375725112246</v>
      </c>
      <c r="EV11" s="296">
        <f t="shared" ref="EV11:EV16" si="18">IFERROR((DM11+CI11+BE11+AA11)/G11,0)</f>
        <v>1</v>
      </c>
      <c r="EW11" s="497"/>
      <c r="EX11" s="498"/>
      <c r="EY11" s="498"/>
      <c r="EZ11" s="497"/>
      <c r="FA11" s="497"/>
    </row>
    <row r="12" spans="1:157" s="131" customFormat="1" ht="12.75" customHeight="1" x14ac:dyDescent="0.25">
      <c r="A12" s="543"/>
      <c r="B12" s="546"/>
      <c r="C12" s="549"/>
      <c r="D12" s="549"/>
      <c r="E12" s="544"/>
      <c r="F12" s="319" t="s">
        <v>228</v>
      </c>
      <c r="G12" s="314"/>
      <c r="H12" s="313"/>
      <c r="I12" s="313"/>
      <c r="J12" s="313"/>
      <c r="K12" s="313"/>
      <c r="L12" s="313"/>
      <c r="M12" s="313"/>
      <c r="N12" s="313"/>
      <c r="O12" s="313"/>
      <c r="P12" s="313"/>
      <c r="Q12" s="313"/>
      <c r="R12" s="313"/>
      <c r="S12" s="313"/>
      <c r="T12" s="313"/>
      <c r="U12" s="313"/>
      <c r="V12" s="313"/>
      <c r="W12" s="313"/>
      <c r="X12" s="313"/>
      <c r="Y12" s="313"/>
      <c r="Z12" s="313"/>
      <c r="AA12" s="313"/>
      <c r="AB12" s="313"/>
      <c r="AC12" s="313">
        <v>0</v>
      </c>
      <c r="AD12" s="313">
        <v>0</v>
      </c>
      <c r="AE12" s="313">
        <v>0</v>
      </c>
      <c r="AF12" s="313">
        <v>0</v>
      </c>
      <c r="AG12" s="313">
        <v>0</v>
      </c>
      <c r="AH12" s="313">
        <v>0</v>
      </c>
      <c r="AI12" s="313">
        <v>0</v>
      </c>
      <c r="AJ12" s="313">
        <v>0</v>
      </c>
      <c r="AK12" s="313">
        <v>0</v>
      </c>
      <c r="AL12" s="313">
        <v>0</v>
      </c>
      <c r="AM12" s="313">
        <v>0</v>
      </c>
      <c r="AN12" s="313">
        <v>0</v>
      </c>
      <c r="AO12" s="313"/>
      <c r="AP12" s="313"/>
      <c r="AQ12" s="313"/>
      <c r="AR12" s="313"/>
      <c r="AS12" s="313"/>
      <c r="AT12" s="313"/>
      <c r="AU12" s="313">
        <v>3836000</v>
      </c>
      <c r="AV12" s="313"/>
      <c r="AW12" s="313">
        <f>+AU11/3</f>
        <v>3836000</v>
      </c>
      <c r="AX12" s="344"/>
      <c r="AY12" s="313">
        <v>15344000</v>
      </c>
      <c r="AZ12" s="313"/>
      <c r="BA12" s="313">
        <f t="shared" si="2"/>
        <v>23016000</v>
      </c>
      <c r="BB12" s="313">
        <f t="shared" si="3"/>
        <v>23016000</v>
      </c>
      <c r="BC12" s="313">
        <f t="shared" si="4"/>
        <v>0</v>
      </c>
      <c r="BD12" s="313">
        <f t="shared" si="5"/>
        <v>23016000</v>
      </c>
      <c r="BE12" s="313">
        <f t="shared" si="6"/>
        <v>0</v>
      </c>
      <c r="BF12" s="313">
        <v>0</v>
      </c>
      <c r="BG12" s="313"/>
      <c r="BH12" s="313"/>
      <c r="BI12" s="313"/>
      <c r="BJ12" s="313"/>
      <c r="BK12" s="313"/>
      <c r="BL12" s="313">
        <v>45186433</v>
      </c>
      <c r="BM12" s="313"/>
      <c r="BN12" s="305">
        <v>42725000</v>
      </c>
      <c r="BO12" s="305"/>
      <c r="BP12" s="305">
        <v>50551000</v>
      </c>
      <c r="BQ12" s="305"/>
      <c r="BR12" s="305">
        <v>46638000</v>
      </c>
      <c r="BS12" s="305"/>
      <c r="BT12" s="305">
        <v>46638000</v>
      </c>
      <c r="BU12" s="305"/>
      <c r="BV12" s="305">
        <v>39893000</v>
      </c>
      <c r="BW12" s="305"/>
      <c r="BX12" s="305">
        <v>46638000</v>
      </c>
      <c r="BY12" s="305"/>
      <c r="BZ12" s="305">
        <v>50674733</v>
      </c>
      <c r="CA12" s="305"/>
      <c r="CB12" s="305">
        <v>46638000</v>
      </c>
      <c r="CC12" s="305"/>
      <c r="CD12" s="305">
        <v>68283000</v>
      </c>
      <c r="CE12" s="313">
        <f t="shared" si="7"/>
        <v>0</v>
      </c>
      <c r="CF12" s="313">
        <f t="shared" si="8"/>
        <v>0</v>
      </c>
      <c r="CG12" s="313">
        <f t="shared" si="9"/>
        <v>483865166</v>
      </c>
      <c r="CH12" s="313">
        <f t="shared" ref="CH12:CH50" si="19">+CC12+CA12+BY12+BW12+BU12+BS12+BQ12+BO12+BM12+BK12+BI12+BG12</f>
        <v>0</v>
      </c>
      <c r="CI12" s="313">
        <f t="shared" si="1"/>
        <v>483865166</v>
      </c>
      <c r="CJ12" s="313">
        <v>0</v>
      </c>
      <c r="CK12" s="313"/>
      <c r="CL12" s="313"/>
      <c r="CM12" s="313"/>
      <c r="CN12" s="313"/>
      <c r="CO12" s="313"/>
      <c r="CP12" s="313"/>
      <c r="CQ12" s="313"/>
      <c r="CR12" s="313"/>
      <c r="CS12" s="313"/>
      <c r="CT12" s="313"/>
      <c r="CU12" s="313"/>
      <c r="CV12" s="313"/>
      <c r="CW12" s="313"/>
      <c r="CX12" s="313"/>
      <c r="CY12" s="313"/>
      <c r="CZ12" s="313"/>
      <c r="DA12" s="313"/>
      <c r="DB12" s="313"/>
      <c r="DC12" s="313"/>
      <c r="DD12" s="313"/>
      <c r="DE12" s="313"/>
      <c r="DF12" s="313"/>
      <c r="DG12" s="313"/>
      <c r="DH12" s="313"/>
      <c r="DI12" s="313">
        <f t="shared" si="10"/>
        <v>0</v>
      </c>
      <c r="DJ12" s="313">
        <f t="shared" si="11"/>
        <v>0</v>
      </c>
      <c r="DK12" s="313">
        <f t="shared" si="12"/>
        <v>0</v>
      </c>
      <c r="DL12" s="313">
        <f t="shared" ref="DL12:DL50" si="20">+DJ12</f>
        <v>0</v>
      </c>
      <c r="DM12" s="313">
        <f t="shared" si="13"/>
        <v>0</v>
      </c>
      <c r="DN12" s="313"/>
      <c r="DO12" s="305"/>
      <c r="DP12" s="305"/>
      <c r="DQ12" s="305"/>
      <c r="DR12" s="305"/>
      <c r="DS12" s="305"/>
      <c r="DT12" s="305"/>
      <c r="DU12" s="305"/>
      <c r="DV12" s="305"/>
      <c r="DW12" s="305"/>
      <c r="DX12" s="305"/>
      <c r="DY12" s="305"/>
      <c r="DZ12" s="305"/>
      <c r="EA12" s="305"/>
      <c r="EB12" s="305"/>
      <c r="EC12" s="305"/>
      <c r="ED12" s="305"/>
      <c r="EE12" s="305"/>
      <c r="EF12" s="305"/>
      <c r="EG12" s="305"/>
      <c r="EH12" s="305"/>
      <c r="EI12" s="305"/>
      <c r="EJ12" s="305"/>
      <c r="EK12" s="305"/>
      <c r="EL12" s="305"/>
      <c r="EM12" s="314">
        <f>EI12+EG12+EE12+EC12+EA12+DY12+DW12+DU12+DS12+DQ12+DH12+EK12</f>
        <v>0</v>
      </c>
      <c r="EN12" s="342">
        <f>+DH12+DQ12+DS12+DU12</f>
        <v>0</v>
      </c>
      <c r="EO12" s="342">
        <f>DP12+DR12+DT12+DV12</f>
        <v>0</v>
      </c>
      <c r="EP12" s="342">
        <f>DH12+DQ12+DS12+DU12+DW12+DY12+EA12+EC12+EE12+EG12+EI12+EK12</f>
        <v>0</v>
      </c>
      <c r="EQ12" s="343">
        <f>DP12+DR12+DT12+DV12</f>
        <v>0</v>
      </c>
      <c r="ER12" s="339">
        <f t="shared" si="14"/>
        <v>0</v>
      </c>
      <c r="ES12" s="295">
        <f t="shared" si="15"/>
        <v>0</v>
      </c>
      <c r="ET12" s="296">
        <f t="shared" si="16"/>
        <v>0</v>
      </c>
      <c r="EU12" s="296">
        <f t="shared" si="17"/>
        <v>21.0229912234967</v>
      </c>
      <c r="EV12" s="296">
        <f t="shared" si="18"/>
        <v>0</v>
      </c>
      <c r="EW12" s="497"/>
      <c r="EX12" s="498"/>
      <c r="EY12" s="498"/>
      <c r="EZ12" s="497"/>
      <c r="FA12" s="497"/>
    </row>
    <row r="13" spans="1:157" s="131" customFormat="1" ht="12.75" customHeight="1" x14ac:dyDescent="0.25">
      <c r="A13" s="543"/>
      <c r="B13" s="546"/>
      <c r="C13" s="549"/>
      <c r="D13" s="549"/>
      <c r="E13" s="544"/>
      <c r="F13" s="320" t="s">
        <v>42</v>
      </c>
      <c r="G13" s="314">
        <f t="shared" ref="G13:G15" si="21">AA13+BE13+CI13+DL13+DN13</f>
        <v>0</v>
      </c>
      <c r="H13" s="314">
        <v>0</v>
      </c>
      <c r="I13" s="314"/>
      <c r="J13" s="314"/>
      <c r="K13" s="314">
        <v>0</v>
      </c>
      <c r="L13" s="314">
        <v>0</v>
      </c>
      <c r="M13" s="314">
        <v>0</v>
      </c>
      <c r="N13" s="314">
        <v>0</v>
      </c>
      <c r="O13" s="314">
        <v>0</v>
      </c>
      <c r="P13" s="314">
        <v>0</v>
      </c>
      <c r="Q13" s="314">
        <v>0</v>
      </c>
      <c r="R13" s="314">
        <v>0</v>
      </c>
      <c r="S13" s="314">
        <v>0</v>
      </c>
      <c r="T13" s="314">
        <v>0</v>
      </c>
      <c r="U13" s="314">
        <v>0</v>
      </c>
      <c r="V13" s="314">
        <v>0</v>
      </c>
      <c r="W13" s="337"/>
      <c r="X13" s="337"/>
      <c r="Y13" s="337"/>
      <c r="Z13" s="314">
        <v>0</v>
      </c>
      <c r="AA13" s="314">
        <v>0</v>
      </c>
      <c r="AB13" s="314">
        <v>0</v>
      </c>
      <c r="AC13" s="337">
        <v>0</v>
      </c>
      <c r="AD13" s="337">
        <v>0</v>
      </c>
      <c r="AE13" s="345"/>
      <c r="AF13" s="345"/>
      <c r="AG13" s="337">
        <v>0</v>
      </c>
      <c r="AH13" s="337"/>
      <c r="AI13" s="336">
        <f>+AG13</f>
        <v>0</v>
      </c>
      <c r="AJ13" s="336">
        <v>0</v>
      </c>
      <c r="AK13" s="337"/>
      <c r="AL13" s="336">
        <v>0</v>
      </c>
      <c r="AM13" s="337"/>
      <c r="AN13" s="336"/>
      <c r="AO13" s="336"/>
      <c r="AP13" s="336"/>
      <c r="AQ13" s="336"/>
      <c r="AR13" s="336"/>
      <c r="AS13" s="336"/>
      <c r="AT13" s="336"/>
      <c r="AU13" s="336"/>
      <c r="AV13" s="336"/>
      <c r="AW13" s="336"/>
      <c r="AX13" s="336"/>
      <c r="AY13" s="336"/>
      <c r="AZ13" s="336"/>
      <c r="BA13" s="314">
        <f t="shared" si="2"/>
        <v>0</v>
      </c>
      <c r="BB13" s="314">
        <f t="shared" si="3"/>
        <v>0</v>
      </c>
      <c r="BC13" s="314">
        <f t="shared" si="4"/>
        <v>0</v>
      </c>
      <c r="BD13" s="314">
        <f t="shared" si="5"/>
        <v>0</v>
      </c>
      <c r="BE13" s="314">
        <f t="shared" si="6"/>
        <v>0</v>
      </c>
      <c r="BF13" s="314">
        <v>0</v>
      </c>
      <c r="BG13" s="314"/>
      <c r="BH13" s="314"/>
      <c r="BI13" s="314"/>
      <c r="BJ13" s="314"/>
      <c r="BK13" s="314"/>
      <c r="BL13" s="314"/>
      <c r="BM13" s="314"/>
      <c r="BN13" s="337"/>
      <c r="BO13" s="337"/>
      <c r="BP13" s="337"/>
      <c r="BQ13" s="337"/>
      <c r="BR13" s="337"/>
      <c r="BS13" s="337"/>
      <c r="BT13" s="337"/>
      <c r="BU13" s="337"/>
      <c r="BV13" s="337"/>
      <c r="BW13" s="337"/>
      <c r="BX13" s="337"/>
      <c r="BY13" s="337"/>
      <c r="BZ13" s="337"/>
      <c r="CA13" s="337"/>
      <c r="CB13" s="337"/>
      <c r="CC13" s="337"/>
      <c r="CD13" s="337"/>
      <c r="CE13" s="314">
        <f t="shared" si="7"/>
        <v>0</v>
      </c>
      <c r="CF13" s="314">
        <f t="shared" si="8"/>
        <v>0</v>
      </c>
      <c r="CG13" s="314">
        <f t="shared" si="9"/>
        <v>0</v>
      </c>
      <c r="CH13" s="314">
        <f t="shared" si="19"/>
        <v>0</v>
      </c>
      <c r="CI13" s="314">
        <f t="shared" si="1"/>
        <v>0</v>
      </c>
      <c r="CJ13" s="314">
        <v>0</v>
      </c>
      <c r="CK13" s="314"/>
      <c r="CL13" s="314"/>
      <c r="CM13" s="314"/>
      <c r="CN13" s="314"/>
      <c r="CO13" s="314"/>
      <c r="CP13" s="314"/>
      <c r="CQ13" s="314"/>
      <c r="CR13" s="314"/>
      <c r="CS13" s="314"/>
      <c r="CT13" s="314"/>
      <c r="CU13" s="314"/>
      <c r="CV13" s="314"/>
      <c r="CW13" s="314"/>
      <c r="CX13" s="314"/>
      <c r="CY13" s="314"/>
      <c r="CZ13" s="314"/>
      <c r="DA13" s="314"/>
      <c r="DB13" s="314"/>
      <c r="DC13" s="314"/>
      <c r="DD13" s="314"/>
      <c r="DE13" s="314"/>
      <c r="DF13" s="314"/>
      <c r="DG13" s="314"/>
      <c r="DH13" s="314"/>
      <c r="DI13" s="314">
        <f t="shared" si="10"/>
        <v>0</v>
      </c>
      <c r="DJ13" s="314">
        <f t="shared" si="11"/>
        <v>0</v>
      </c>
      <c r="DK13" s="314">
        <f t="shared" si="12"/>
        <v>0</v>
      </c>
      <c r="DL13" s="314">
        <f t="shared" si="20"/>
        <v>0</v>
      </c>
      <c r="DM13" s="314">
        <f t="shared" si="13"/>
        <v>0</v>
      </c>
      <c r="DN13" s="314"/>
      <c r="DO13" s="337"/>
      <c r="DP13" s="337"/>
      <c r="DQ13" s="337"/>
      <c r="DR13" s="337"/>
      <c r="DS13" s="337"/>
      <c r="DT13" s="337"/>
      <c r="DU13" s="337"/>
      <c r="DV13" s="337"/>
      <c r="DW13" s="337"/>
      <c r="DX13" s="337"/>
      <c r="DY13" s="337"/>
      <c r="DZ13" s="337"/>
      <c r="EA13" s="337"/>
      <c r="EB13" s="337"/>
      <c r="EC13" s="337"/>
      <c r="ED13" s="337"/>
      <c r="EE13" s="337"/>
      <c r="EF13" s="337"/>
      <c r="EG13" s="337"/>
      <c r="EH13" s="337"/>
      <c r="EI13" s="337"/>
      <c r="EJ13" s="337"/>
      <c r="EK13" s="337"/>
      <c r="EL13" s="337"/>
      <c r="EM13" s="314">
        <v>0</v>
      </c>
      <c r="EN13" s="346">
        <f>DH13+DQ13+DS13+DU13</f>
        <v>0</v>
      </c>
      <c r="EO13" s="346">
        <f>DP13+DR13+DT13+DV13</f>
        <v>0</v>
      </c>
      <c r="EP13" s="346">
        <f>DH13+DQ13+DS13+DU13+DW13+DY13+EA13+EC13+EE13+EG13+EI13+EK13</f>
        <v>0</v>
      </c>
      <c r="EQ13" s="347">
        <v>0</v>
      </c>
      <c r="ER13" s="339">
        <f t="shared" si="14"/>
        <v>0</v>
      </c>
      <c r="ES13" s="295">
        <f t="shared" si="15"/>
        <v>0</v>
      </c>
      <c r="ET13" s="296">
        <f t="shared" si="16"/>
        <v>0</v>
      </c>
      <c r="EU13" s="296">
        <f t="shared" si="17"/>
        <v>0</v>
      </c>
      <c r="EV13" s="296">
        <f t="shared" si="18"/>
        <v>0</v>
      </c>
      <c r="EW13" s="497"/>
      <c r="EX13" s="498"/>
      <c r="EY13" s="498"/>
      <c r="EZ13" s="497"/>
      <c r="FA13" s="497"/>
    </row>
    <row r="14" spans="1:157" s="131" customFormat="1" ht="12.75" customHeight="1" x14ac:dyDescent="0.25">
      <c r="A14" s="543"/>
      <c r="B14" s="546"/>
      <c r="C14" s="549"/>
      <c r="D14" s="549"/>
      <c r="E14" s="544"/>
      <c r="F14" s="321" t="s">
        <v>4</v>
      </c>
      <c r="G14" s="403">
        <f t="shared" si="21"/>
        <v>91611867</v>
      </c>
      <c r="H14" s="313">
        <v>0</v>
      </c>
      <c r="I14" s="313"/>
      <c r="J14" s="313"/>
      <c r="K14" s="313">
        <v>0</v>
      </c>
      <c r="L14" s="313">
        <v>0</v>
      </c>
      <c r="M14" s="313">
        <v>0</v>
      </c>
      <c r="N14" s="313">
        <v>0</v>
      </c>
      <c r="O14" s="313">
        <v>0</v>
      </c>
      <c r="P14" s="313">
        <v>0</v>
      </c>
      <c r="Q14" s="313">
        <v>0</v>
      </c>
      <c r="R14" s="313">
        <v>0</v>
      </c>
      <c r="S14" s="313">
        <v>0</v>
      </c>
      <c r="T14" s="313">
        <v>0</v>
      </c>
      <c r="U14" s="313">
        <v>0</v>
      </c>
      <c r="V14" s="313">
        <v>0</v>
      </c>
      <c r="W14" s="313"/>
      <c r="X14" s="313"/>
      <c r="Y14" s="313"/>
      <c r="Z14" s="313">
        <v>0</v>
      </c>
      <c r="AA14" s="313">
        <v>0</v>
      </c>
      <c r="AB14" s="313">
        <v>29446866</v>
      </c>
      <c r="AC14" s="313">
        <v>13669000</v>
      </c>
      <c r="AD14" s="313">
        <v>13669000</v>
      </c>
      <c r="AE14" s="313">
        <v>13298933</v>
      </c>
      <c r="AF14" s="313">
        <v>13298933</v>
      </c>
      <c r="AG14" s="313">
        <v>2478933</v>
      </c>
      <c r="AH14" s="313">
        <v>2478933</v>
      </c>
      <c r="AI14" s="313">
        <v>0</v>
      </c>
      <c r="AJ14" s="313">
        <v>0</v>
      </c>
      <c r="AK14" s="313">
        <v>0</v>
      </c>
      <c r="AL14" s="313">
        <v>0</v>
      </c>
      <c r="AM14" s="313"/>
      <c r="AN14" s="313"/>
      <c r="AO14" s="313"/>
      <c r="AP14" s="313"/>
      <c r="AQ14" s="313"/>
      <c r="AR14" s="313"/>
      <c r="AS14" s="313"/>
      <c r="AT14" s="313"/>
      <c r="AU14" s="313"/>
      <c r="AV14" s="313"/>
      <c r="AW14" s="313"/>
      <c r="AX14" s="304"/>
      <c r="AY14" s="313"/>
      <c r="AZ14" s="313"/>
      <c r="BA14" s="313">
        <f t="shared" si="2"/>
        <v>29446866</v>
      </c>
      <c r="BB14" s="313">
        <f t="shared" si="3"/>
        <v>29446866</v>
      </c>
      <c r="BC14" s="313">
        <f t="shared" si="4"/>
        <v>29446866</v>
      </c>
      <c r="BD14" s="313">
        <f t="shared" si="5"/>
        <v>29446866</v>
      </c>
      <c r="BE14" s="313">
        <f t="shared" si="6"/>
        <v>29446866</v>
      </c>
      <c r="BF14" s="313">
        <v>7672000</v>
      </c>
      <c r="BG14" s="313"/>
      <c r="BH14" s="313"/>
      <c r="BI14" s="313">
        <v>7672000</v>
      </c>
      <c r="BJ14" s="313">
        <v>0</v>
      </c>
      <c r="BK14" s="313"/>
      <c r="BL14" s="313">
        <v>5114667</v>
      </c>
      <c r="BM14" s="313"/>
      <c r="BN14" s="348"/>
      <c r="BO14" s="348"/>
      <c r="BP14" s="348"/>
      <c r="BQ14" s="348"/>
      <c r="BR14" s="348"/>
      <c r="BS14" s="348"/>
      <c r="BT14" s="348"/>
      <c r="BU14" s="348"/>
      <c r="BV14" s="348">
        <v>2557333</v>
      </c>
      <c r="BW14" s="348"/>
      <c r="BX14" s="348"/>
      <c r="BY14" s="348"/>
      <c r="BZ14" s="348"/>
      <c r="CA14" s="348"/>
      <c r="CB14" s="348"/>
      <c r="CC14" s="348"/>
      <c r="CD14" s="348"/>
      <c r="CE14" s="313">
        <f>+CC14+CA14+BY14+BW14+BU14+BS14+BQ14+BO14+BM14+BK14+BI14+BG14</f>
        <v>7672000</v>
      </c>
      <c r="CF14" s="313">
        <f t="shared" si="8"/>
        <v>7672000</v>
      </c>
      <c r="CG14" s="313">
        <f t="shared" si="9"/>
        <v>7672000</v>
      </c>
      <c r="CH14" s="313">
        <f t="shared" si="19"/>
        <v>7672000</v>
      </c>
      <c r="CI14" s="313">
        <f t="shared" si="1"/>
        <v>7672000</v>
      </c>
      <c r="CJ14" s="313">
        <v>54493001</v>
      </c>
      <c r="CK14" s="313">
        <v>14335000</v>
      </c>
      <c r="CL14" s="313">
        <v>14335000</v>
      </c>
      <c r="CM14" s="313">
        <v>24438267</v>
      </c>
      <c r="CN14" s="313">
        <v>24438267</v>
      </c>
      <c r="CO14" s="313">
        <v>4496667</v>
      </c>
      <c r="CP14" s="349">
        <v>4496667</v>
      </c>
      <c r="CQ14" s="313">
        <v>11223067</v>
      </c>
      <c r="CR14" s="313"/>
      <c r="CS14" s="313"/>
      <c r="CT14" s="313"/>
      <c r="CU14" s="313"/>
      <c r="CV14" s="313"/>
      <c r="CW14" s="313"/>
      <c r="CX14" s="313"/>
      <c r="CY14" s="313"/>
      <c r="CZ14" s="313"/>
      <c r="DA14" s="313"/>
      <c r="DB14" s="313"/>
      <c r="DC14" s="313"/>
      <c r="DD14" s="313"/>
      <c r="DE14" s="313"/>
      <c r="DF14" s="313"/>
      <c r="DG14" s="313"/>
      <c r="DH14" s="313"/>
      <c r="DI14" s="313">
        <f t="shared" si="10"/>
        <v>54493001</v>
      </c>
      <c r="DJ14" s="313">
        <f t="shared" si="11"/>
        <v>43269934</v>
      </c>
      <c r="DK14" s="313">
        <f>+CL14+CN14+CP14</f>
        <v>43269934</v>
      </c>
      <c r="DL14" s="313">
        <f>+CK14+CM14+CO14+CQ14+CS14+CU14+CW14+CY14+DA14+DC14+DE14+DG14</f>
        <v>54493001</v>
      </c>
      <c r="DM14" s="313">
        <f t="shared" si="13"/>
        <v>43269934</v>
      </c>
      <c r="DN14" s="313"/>
      <c r="DO14" s="348"/>
      <c r="DP14" s="348"/>
      <c r="DQ14" s="348"/>
      <c r="DR14" s="348"/>
      <c r="DS14" s="348"/>
      <c r="DT14" s="348"/>
      <c r="DU14" s="348"/>
      <c r="DV14" s="348"/>
      <c r="DW14" s="348"/>
      <c r="DX14" s="348"/>
      <c r="DY14" s="348"/>
      <c r="DZ14" s="348"/>
      <c r="EA14" s="348"/>
      <c r="EB14" s="348"/>
      <c r="EC14" s="348"/>
      <c r="ED14" s="348"/>
      <c r="EE14" s="348"/>
      <c r="EF14" s="348"/>
      <c r="EG14" s="348"/>
      <c r="EH14" s="348"/>
      <c r="EI14" s="348"/>
      <c r="EJ14" s="348"/>
      <c r="EK14" s="348"/>
      <c r="EL14" s="348"/>
      <c r="EM14" s="314">
        <f>EI14+EG14+EE14+EC14+EA14+DY14+DW14+DU14+DS14+DQ14+DH14+EK14</f>
        <v>0</v>
      </c>
      <c r="EN14" s="342">
        <f>DH14+DQ14+DS14+DU14</f>
        <v>0</v>
      </c>
      <c r="EO14" s="348">
        <f>DP14+DR14+DT14+DV14</f>
        <v>0</v>
      </c>
      <c r="EP14" s="342">
        <f>DQ14+DS14+DU14+DW14+DY14+EA14+EC14+EE14+EG14+EI14+EK14+DH14</f>
        <v>0</v>
      </c>
      <c r="EQ14" s="343">
        <f>DP14+DR14+DT14+DV14</f>
        <v>0</v>
      </c>
      <c r="ER14" s="339">
        <f t="shared" si="14"/>
        <v>1</v>
      </c>
      <c r="ES14" s="295">
        <f t="shared" si="15"/>
        <v>1</v>
      </c>
      <c r="ET14" s="296">
        <f t="shared" si="16"/>
        <v>0.79404571607278518</v>
      </c>
      <c r="EU14" s="296">
        <f t="shared" si="17"/>
        <v>1</v>
      </c>
      <c r="EV14" s="296">
        <f t="shared" si="18"/>
        <v>0.8774933055343147</v>
      </c>
      <c r="EW14" s="497"/>
      <c r="EX14" s="498"/>
      <c r="EY14" s="498"/>
      <c r="EZ14" s="497"/>
      <c r="FA14" s="497"/>
    </row>
    <row r="15" spans="1:157" s="131" customFormat="1" ht="12.75" customHeight="1" thickBot="1" x14ac:dyDescent="0.3">
      <c r="A15" s="543"/>
      <c r="B15" s="546"/>
      <c r="C15" s="549"/>
      <c r="D15" s="549"/>
      <c r="E15" s="544"/>
      <c r="F15" s="322" t="s">
        <v>43</v>
      </c>
      <c r="G15" s="315">
        <f t="shared" si="21"/>
        <v>5</v>
      </c>
      <c r="H15" s="363">
        <f>+H10</f>
        <v>0.5</v>
      </c>
      <c r="I15" s="363"/>
      <c r="J15" s="363"/>
      <c r="K15" s="363">
        <f t="shared" ref="K15:T15" si="22">+K10</f>
        <v>0.5</v>
      </c>
      <c r="L15" s="363">
        <f t="shared" si="22"/>
        <v>0</v>
      </c>
      <c r="M15" s="363">
        <f t="shared" si="22"/>
        <v>0.5</v>
      </c>
      <c r="N15" s="363">
        <f t="shared" si="22"/>
        <v>0</v>
      </c>
      <c r="O15" s="363">
        <f t="shared" si="22"/>
        <v>0.5</v>
      </c>
      <c r="P15" s="363">
        <f t="shared" si="22"/>
        <v>0.2</v>
      </c>
      <c r="Q15" s="363">
        <f t="shared" si="22"/>
        <v>0.5</v>
      </c>
      <c r="R15" s="363">
        <f t="shared" si="22"/>
        <v>0.2</v>
      </c>
      <c r="S15" s="363">
        <f t="shared" si="22"/>
        <v>0.5</v>
      </c>
      <c r="T15" s="363">
        <f t="shared" si="22"/>
        <v>0.4</v>
      </c>
      <c r="U15" s="363"/>
      <c r="V15" s="363">
        <f>+V10</f>
        <v>0.5</v>
      </c>
      <c r="W15" s="364"/>
      <c r="X15" s="364"/>
      <c r="Y15" s="364"/>
      <c r="Z15" s="363"/>
      <c r="AA15" s="363">
        <f>+AA10</f>
        <v>0.5</v>
      </c>
      <c r="AB15" s="363">
        <f t="shared" ref="AB15:AY15" si="23">+AB10</f>
        <v>2.5</v>
      </c>
      <c r="AC15" s="363">
        <f t="shared" si="23"/>
        <v>0</v>
      </c>
      <c r="AD15" s="363">
        <f t="shared" si="23"/>
        <v>0</v>
      </c>
      <c r="AE15" s="363">
        <f t="shared" si="23"/>
        <v>0</v>
      </c>
      <c r="AF15" s="363">
        <f t="shared" si="23"/>
        <v>0</v>
      </c>
      <c r="AG15" s="363">
        <f t="shared" si="23"/>
        <v>0.25</v>
      </c>
      <c r="AH15" s="363">
        <f t="shared" si="23"/>
        <v>0.02</v>
      </c>
      <c r="AI15" s="363">
        <f t="shared" si="23"/>
        <v>0.48</v>
      </c>
      <c r="AJ15" s="363">
        <f t="shared" si="23"/>
        <v>0.48</v>
      </c>
      <c r="AK15" s="363">
        <f t="shared" si="23"/>
        <v>0.25</v>
      </c>
      <c r="AL15" s="363">
        <f t="shared" si="23"/>
        <v>0.25</v>
      </c>
      <c r="AM15" s="363">
        <f t="shared" si="23"/>
        <v>0.25</v>
      </c>
      <c r="AN15" s="363">
        <f t="shared" si="23"/>
        <v>0.25</v>
      </c>
      <c r="AO15" s="363">
        <f t="shared" si="23"/>
        <v>0.25</v>
      </c>
      <c r="AP15" s="363">
        <f t="shared" si="23"/>
        <v>0.25</v>
      </c>
      <c r="AQ15" s="363">
        <f t="shared" si="23"/>
        <v>0</v>
      </c>
      <c r="AR15" s="363">
        <f t="shared" si="23"/>
        <v>0</v>
      </c>
      <c r="AS15" s="363">
        <f t="shared" si="23"/>
        <v>0</v>
      </c>
      <c r="AT15" s="363">
        <f t="shared" si="23"/>
        <v>0</v>
      </c>
      <c r="AU15" s="363">
        <f t="shared" si="23"/>
        <v>0</v>
      </c>
      <c r="AV15" s="363">
        <f t="shared" si="23"/>
        <v>0</v>
      </c>
      <c r="AW15" s="363">
        <f t="shared" si="23"/>
        <v>0</v>
      </c>
      <c r="AX15" s="363">
        <f>+AX10</f>
        <v>0</v>
      </c>
      <c r="AY15" s="363">
        <f t="shared" si="23"/>
        <v>0.02</v>
      </c>
      <c r="AZ15" s="363">
        <f>+AZ10</f>
        <v>0.25</v>
      </c>
      <c r="BA15" s="363">
        <f t="shared" si="2"/>
        <v>1.5</v>
      </c>
      <c r="BB15" s="363">
        <f t="shared" si="3"/>
        <v>1.5</v>
      </c>
      <c r="BC15" s="363">
        <f t="shared" si="4"/>
        <v>1.5</v>
      </c>
      <c r="BD15" s="363">
        <f t="shared" si="5"/>
        <v>1.5</v>
      </c>
      <c r="BE15" s="363">
        <f t="shared" si="6"/>
        <v>1.5</v>
      </c>
      <c r="BF15" s="363">
        <v>2</v>
      </c>
      <c r="BG15" s="363">
        <v>0</v>
      </c>
      <c r="BH15" s="363">
        <v>0</v>
      </c>
      <c r="BI15" s="363">
        <v>0</v>
      </c>
      <c r="BJ15" s="363">
        <v>0</v>
      </c>
      <c r="BK15" s="363">
        <v>0</v>
      </c>
      <c r="BL15" s="363">
        <v>0</v>
      </c>
      <c r="BM15" s="363">
        <v>0</v>
      </c>
      <c r="BN15" s="363">
        <v>0</v>
      </c>
      <c r="BO15" s="363">
        <v>0</v>
      </c>
      <c r="BP15" s="363">
        <v>0</v>
      </c>
      <c r="BQ15" s="363">
        <v>1</v>
      </c>
      <c r="BR15" s="363">
        <v>0</v>
      </c>
      <c r="BS15" s="363">
        <v>0</v>
      </c>
      <c r="BT15" s="363">
        <v>0</v>
      </c>
      <c r="BU15" s="363">
        <v>0</v>
      </c>
      <c r="BV15" s="363">
        <v>0</v>
      </c>
      <c r="BW15" s="363">
        <v>0</v>
      </c>
      <c r="BX15" s="363">
        <v>1</v>
      </c>
      <c r="BY15" s="363">
        <v>0</v>
      </c>
      <c r="BZ15" s="363">
        <v>0</v>
      </c>
      <c r="CA15" s="363">
        <v>0</v>
      </c>
      <c r="CB15" s="363">
        <v>1</v>
      </c>
      <c r="CC15" s="363">
        <v>2</v>
      </c>
      <c r="CD15" s="363">
        <v>1</v>
      </c>
      <c r="CE15" s="363">
        <f t="shared" si="7"/>
        <v>3</v>
      </c>
      <c r="CF15" s="363">
        <f t="shared" si="8"/>
        <v>3</v>
      </c>
      <c r="CG15" s="363">
        <f t="shared" si="9"/>
        <v>3</v>
      </c>
      <c r="CH15" s="363">
        <f t="shared" si="19"/>
        <v>3</v>
      </c>
      <c r="CI15" s="363">
        <f t="shared" si="1"/>
        <v>3</v>
      </c>
      <c r="CJ15" s="363">
        <v>0</v>
      </c>
      <c r="CK15" s="363"/>
      <c r="CL15" s="363"/>
      <c r="CM15" s="363"/>
      <c r="CN15" s="363"/>
      <c r="CO15" s="363"/>
      <c r="CP15" s="363"/>
      <c r="CQ15" s="363"/>
      <c r="CR15" s="363"/>
      <c r="CS15" s="363"/>
      <c r="CT15" s="363"/>
      <c r="CU15" s="363"/>
      <c r="CV15" s="363"/>
      <c r="CW15" s="363"/>
      <c r="CX15" s="363"/>
      <c r="CY15" s="363"/>
      <c r="CZ15" s="363"/>
      <c r="DA15" s="363"/>
      <c r="DB15" s="363"/>
      <c r="DC15" s="363"/>
      <c r="DD15" s="363"/>
      <c r="DE15" s="363"/>
      <c r="DF15" s="363"/>
      <c r="DG15" s="363"/>
      <c r="DH15" s="363"/>
      <c r="DI15" s="363">
        <f t="shared" si="10"/>
        <v>0</v>
      </c>
      <c r="DJ15" s="363">
        <f t="shared" si="11"/>
        <v>0</v>
      </c>
      <c r="DK15" s="363">
        <f t="shared" si="12"/>
        <v>0</v>
      </c>
      <c r="DL15" s="363">
        <f t="shared" si="20"/>
        <v>0</v>
      </c>
      <c r="DM15" s="363">
        <f t="shared" si="13"/>
        <v>0</v>
      </c>
      <c r="DN15" s="363">
        <f>+DN10</f>
        <v>0</v>
      </c>
      <c r="DO15" s="365"/>
      <c r="DP15" s="365"/>
      <c r="DQ15" s="365"/>
      <c r="DR15" s="365"/>
      <c r="DS15" s="365"/>
      <c r="DT15" s="365"/>
      <c r="DU15" s="365"/>
      <c r="DV15" s="365"/>
      <c r="DW15" s="365"/>
      <c r="DX15" s="365"/>
      <c r="DY15" s="365"/>
      <c r="DZ15" s="365"/>
      <c r="EA15" s="365"/>
      <c r="EB15" s="365"/>
      <c r="EC15" s="365"/>
      <c r="ED15" s="365"/>
      <c r="EE15" s="365"/>
      <c r="EF15" s="365"/>
      <c r="EG15" s="365"/>
      <c r="EH15" s="365"/>
      <c r="EI15" s="365"/>
      <c r="EJ15" s="365"/>
      <c r="EK15" s="365"/>
      <c r="EL15" s="365"/>
      <c r="EM15" s="366">
        <f>EM10+EM13</f>
        <v>0</v>
      </c>
      <c r="EN15" s="367">
        <f>EN10+EN13</f>
        <v>0</v>
      </c>
      <c r="EO15" s="368">
        <f>EO10+EO13</f>
        <v>0</v>
      </c>
      <c r="EP15" s="367">
        <f>EP10+EP13</f>
        <v>0</v>
      </c>
      <c r="EQ15" s="366">
        <f>EQ10+EQ13</f>
        <v>0</v>
      </c>
      <c r="ER15" s="369">
        <f t="shared" si="14"/>
        <v>0</v>
      </c>
      <c r="ES15" s="297">
        <f t="shared" si="15"/>
        <v>0</v>
      </c>
      <c r="ET15" s="298">
        <f t="shared" si="16"/>
        <v>0</v>
      </c>
      <c r="EU15" s="298">
        <f t="shared" si="17"/>
        <v>1.1111111111111112</v>
      </c>
      <c r="EV15" s="298">
        <f t="shared" si="18"/>
        <v>1</v>
      </c>
      <c r="EW15" s="497"/>
      <c r="EX15" s="498"/>
      <c r="EY15" s="498"/>
      <c r="EZ15" s="497"/>
      <c r="FA15" s="497"/>
    </row>
    <row r="16" spans="1:157" s="131" customFormat="1" ht="12.75" customHeight="1" thickBot="1" x14ac:dyDescent="0.3">
      <c r="A16" s="543"/>
      <c r="B16" s="547"/>
      <c r="C16" s="550"/>
      <c r="D16" s="550"/>
      <c r="E16" s="552"/>
      <c r="F16" s="158" t="s">
        <v>45</v>
      </c>
      <c r="G16" s="404">
        <f>G11+G14</f>
        <v>716146034</v>
      </c>
      <c r="H16" s="404">
        <f t="shared" ref="H16:BS16" si="24">H11+H14</f>
        <v>100000000</v>
      </c>
      <c r="I16" s="404">
        <f t="shared" si="24"/>
        <v>0</v>
      </c>
      <c r="J16" s="404">
        <f t="shared" si="24"/>
        <v>0</v>
      </c>
      <c r="K16" s="404">
        <f t="shared" si="24"/>
        <v>100000000</v>
      </c>
      <c r="L16" s="404">
        <f t="shared" si="24"/>
        <v>0</v>
      </c>
      <c r="M16" s="404">
        <f t="shared" si="24"/>
        <v>100000000</v>
      </c>
      <c r="N16" s="404">
        <f t="shared" si="24"/>
        <v>54304000</v>
      </c>
      <c r="O16" s="404">
        <f t="shared" si="24"/>
        <v>100000000</v>
      </c>
      <c r="P16" s="404">
        <f t="shared" si="24"/>
        <v>62272000</v>
      </c>
      <c r="Q16" s="404">
        <f t="shared" si="24"/>
        <v>100000000</v>
      </c>
      <c r="R16" s="404">
        <f t="shared" si="24"/>
        <v>62272000</v>
      </c>
      <c r="S16" s="404">
        <f t="shared" si="24"/>
        <v>100000000</v>
      </c>
      <c r="T16" s="404">
        <f t="shared" si="24"/>
        <v>62272000</v>
      </c>
      <c r="U16" s="404">
        <f t="shared" si="24"/>
        <v>78504000</v>
      </c>
      <c r="V16" s="404">
        <f t="shared" si="24"/>
        <v>78504000</v>
      </c>
      <c r="W16" s="404">
        <f t="shared" si="24"/>
        <v>0</v>
      </c>
      <c r="X16" s="404">
        <f t="shared" si="24"/>
        <v>0</v>
      </c>
      <c r="Y16" s="404">
        <f t="shared" si="24"/>
        <v>0</v>
      </c>
      <c r="Z16" s="404">
        <f t="shared" si="24"/>
        <v>78504000</v>
      </c>
      <c r="AA16" s="404">
        <f t="shared" si="24"/>
        <v>78504000</v>
      </c>
      <c r="AB16" s="404">
        <f t="shared" si="24"/>
        <v>729446866</v>
      </c>
      <c r="AC16" s="404">
        <f t="shared" si="24"/>
        <v>13669000</v>
      </c>
      <c r="AD16" s="404">
        <f t="shared" si="24"/>
        <v>13669000</v>
      </c>
      <c r="AE16" s="404">
        <f t="shared" si="24"/>
        <v>13298933</v>
      </c>
      <c r="AF16" s="404">
        <f t="shared" si="24"/>
        <v>13298933</v>
      </c>
      <c r="AG16" s="404">
        <f t="shared" si="24"/>
        <v>2478933</v>
      </c>
      <c r="AH16" s="404">
        <f t="shared" si="24"/>
        <v>2478933</v>
      </c>
      <c r="AI16" s="404">
        <f t="shared" si="24"/>
        <v>0</v>
      </c>
      <c r="AJ16" s="404">
        <f t="shared" si="24"/>
        <v>0</v>
      </c>
      <c r="AK16" s="404">
        <f t="shared" si="24"/>
        <v>0</v>
      </c>
      <c r="AL16" s="404">
        <f t="shared" si="24"/>
        <v>0</v>
      </c>
      <c r="AM16" s="404">
        <f t="shared" si="24"/>
        <v>0</v>
      </c>
      <c r="AN16" s="404">
        <f t="shared" si="24"/>
        <v>0</v>
      </c>
      <c r="AO16" s="404">
        <f t="shared" si="24"/>
        <v>0</v>
      </c>
      <c r="AP16" s="404">
        <f t="shared" si="24"/>
        <v>0</v>
      </c>
      <c r="AQ16" s="404">
        <f t="shared" si="24"/>
        <v>0</v>
      </c>
      <c r="AR16" s="404">
        <f t="shared" si="24"/>
        <v>0</v>
      </c>
      <c r="AS16" s="404">
        <f t="shared" si="24"/>
        <v>11508000</v>
      </c>
      <c r="AT16" s="404">
        <f t="shared" si="24"/>
        <v>0</v>
      </c>
      <c r="AU16" s="404">
        <f t="shared" si="24"/>
        <v>11508000</v>
      </c>
      <c r="AV16" s="404">
        <f t="shared" si="24"/>
        <v>7672000</v>
      </c>
      <c r="AW16" s="404">
        <f t="shared" si="24"/>
        <v>0</v>
      </c>
      <c r="AX16" s="404">
        <f t="shared" si="24"/>
        <v>0</v>
      </c>
      <c r="AY16" s="404">
        <f t="shared" si="24"/>
        <v>0</v>
      </c>
      <c r="AZ16" s="404">
        <f t="shared" si="24"/>
        <v>0</v>
      </c>
      <c r="BA16" s="404">
        <f t="shared" si="24"/>
        <v>52462866</v>
      </c>
      <c r="BB16" s="404">
        <f t="shared" si="24"/>
        <v>52462866</v>
      </c>
      <c r="BC16" s="404">
        <f t="shared" si="24"/>
        <v>37118866</v>
      </c>
      <c r="BD16" s="404">
        <f t="shared" si="24"/>
        <v>52462866</v>
      </c>
      <c r="BE16" s="404">
        <f t="shared" si="24"/>
        <v>37118866</v>
      </c>
      <c r="BF16" s="404">
        <f t="shared" si="24"/>
        <v>491734100</v>
      </c>
      <c r="BG16" s="404">
        <f t="shared" si="24"/>
        <v>478551000</v>
      </c>
      <c r="BH16" s="404">
        <f t="shared" si="24"/>
        <v>478551000</v>
      </c>
      <c r="BI16" s="404">
        <f t="shared" si="24"/>
        <v>7672000</v>
      </c>
      <c r="BJ16" s="404">
        <f t="shared" si="24"/>
        <v>0</v>
      </c>
      <c r="BK16" s="404">
        <f t="shared" si="24"/>
        <v>0</v>
      </c>
      <c r="BL16" s="404">
        <f t="shared" si="24"/>
        <v>5114667</v>
      </c>
      <c r="BM16" s="404">
        <f t="shared" si="24"/>
        <v>0</v>
      </c>
      <c r="BN16" s="404">
        <f t="shared" si="24"/>
        <v>0</v>
      </c>
      <c r="BO16" s="404">
        <f t="shared" si="24"/>
        <v>0</v>
      </c>
      <c r="BP16" s="404">
        <f t="shared" si="24"/>
        <v>0</v>
      </c>
      <c r="BQ16" s="404">
        <f t="shared" si="24"/>
        <v>0</v>
      </c>
      <c r="BR16" s="404">
        <f t="shared" si="24"/>
        <v>0</v>
      </c>
      <c r="BS16" s="404">
        <f t="shared" si="24"/>
        <v>0</v>
      </c>
      <c r="BT16" s="404">
        <f t="shared" ref="BT16:EE16" si="25">BT11+BT14</f>
        <v>0</v>
      </c>
      <c r="BU16" s="404">
        <f t="shared" si="25"/>
        <v>0</v>
      </c>
      <c r="BV16" s="404">
        <f t="shared" si="25"/>
        <v>2557333</v>
      </c>
      <c r="BW16" s="404">
        <f t="shared" si="25"/>
        <v>58376133</v>
      </c>
      <c r="BX16" s="404">
        <f t="shared" si="25"/>
        <v>23720700</v>
      </c>
      <c r="BY16" s="404">
        <f t="shared" si="25"/>
        <v>5511100</v>
      </c>
      <c r="BZ16" s="404">
        <f t="shared" si="25"/>
        <v>0</v>
      </c>
      <c r="CA16" s="404">
        <f t="shared" si="25"/>
        <v>0</v>
      </c>
      <c r="CB16" s="404">
        <f t="shared" si="25"/>
        <v>13541333</v>
      </c>
      <c r="CC16" s="404">
        <f t="shared" si="25"/>
        <v>-3504800</v>
      </c>
      <c r="CD16" s="404">
        <f t="shared" si="25"/>
        <v>22545134</v>
      </c>
      <c r="CE16" s="404">
        <f t="shared" si="25"/>
        <v>546605433</v>
      </c>
      <c r="CF16" s="404">
        <f t="shared" si="25"/>
        <v>546605433</v>
      </c>
      <c r="CG16" s="404">
        <f t="shared" si="25"/>
        <v>546030167</v>
      </c>
      <c r="CH16" s="404">
        <f t="shared" si="25"/>
        <v>546605433</v>
      </c>
      <c r="CI16" s="404">
        <f t="shared" si="25"/>
        <v>546030167</v>
      </c>
      <c r="CJ16" s="404">
        <f t="shared" si="25"/>
        <v>576806001</v>
      </c>
      <c r="CK16" s="404">
        <f t="shared" si="25"/>
        <v>14335000</v>
      </c>
      <c r="CL16" s="404">
        <f t="shared" si="25"/>
        <v>14335000</v>
      </c>
      <c r="CM16" s="404">
        <f t="shared" si="25"/>
        <v>24438267</v>
      </c>
      <c r="CN16" s="404">
        <f t="shared" si="25"/>
        <v>24438267</v>
      </c>
      <c r="CO16" s="404">
        <f t="shared" si="25"/>
        <v>4496667</v>
      </c>
      <c r="CP16" s="404">
        <f t="shared" si="25"/>
        <v>4496667</v>
      </c>
      <c r="CQ16" s="404">
        <f t="shared" si="25"/>
        <v>11223067</v>
      </c>
      <c r="CR16" s="404">
        <f t="shared" si="25"/>
        <v>0</v>
      </c>
      <c r="CS16" s="404">
        <f t="shared" si="25"/>
        <v>0</v>
      </c>
      <c r="CT16" s="404">
        <f t="shared" si="25"/>
        <v>0</v>
      </c>
      <c r="CU16" s="404">
        <f t="shared" si="25"/>
        <v>0</v>
      </c>
      <c r="CV16" s="404">
        <f t="shared" si="25"/>
        <v>0</v>
      </c>
      <c r="CW16" s="404">
        <f t="shared" si="25"/>
        <v>0</v>
      </c>
      <c r="CX16" s="404">
        <f t="shared" si="25"/>
        <v>0</v>
      </c>
      <c r="CY16" s="404">
        <f t="shared" si="25"/>
        <v>0</v>
      </c>
      <c r="CZ16" s="404">
        <f t="shared" si="25"/>
        <v>0</v>
      </c>
      <c r="DA16" s="404">
        <f t="shared" si="25"/>
        <v>0</v>
      </c>
      <c r="DB16" s="404">
        <f t="shared" si="25"/>
        <v>0</v>
      </c>
      <c r="DC16" s="404">
        <f t="shared" si="25"/>
        <v>0</v>
      </c>
      <c r="DD16" s="404">
        <f t="shared" si="25"/>
        <v>0</v>
      </c>
      <c r="DE16" s="404">
        <f t="shared" si="25"/>
        <v>0</v>
      </c>
      <c r="DF16" s="404">
        <f t="shared" si="25"/>
        <v>0</v>
      </c>
      <c r="DG16" s="404">
        <f t="shared" si="25"/>
        <v>0</v>
      </c>
      <c r="DH16" s="404">
        <f t="shared" si="25"/>
        <v>0</v>
      </c>
      <c r="DI16" s="404">
        <f t="shared" si="25"/>
        <v>54493001</v>
      </c>
      <c r="DJ16" s="404">
        <f t="shared" si="25"/>
        <v>43269934</v>
      </c>
      <c r="DK16" s="404">
        <f t="shared" si="25"/>
        <v>43269934</v>
      </c>
      <c r="DL16" s="404">
        <f t="shared" si="25"/>
        <v>54493001</v>
      </c>
      <c r="DM16" s="404">
        <f t="shared" si="25"/>
        <v>43269934</v>
      </c>
      <c r="DN16" s="404">
        <f t="shared" si="25"/>
        <v>0</v>
      </c>
      <c r="DO16" s="404">
        <f t="shared" si="25"/>
        <v>0</v>
      </c>
      <c r="DP16" s="404">
        <f t="shared" si="25"/>
        <v>0</v>
      </c>
      <c r="DQ16" s="404">
        <f t="shared" si="25"/>
        <v>0</v>
      </c>
      <c r="DR16" s="404">
        <f t="shared" si="25"/>
        <v>0</v>
      </c>
      <c r="DS16" s="404">
        <f t="shared" si="25"/>
        <v>0</v>
      </c>
      <c r="DT16" s="404">
        <f t="shared" si="25"/>
        <v>0</v>
      </c>
      <c r="DU16" s="404">
        <f t="shared" si="25"/>
        <v>0</v>
      </c>
      <c r="DV16" s="404">
        <f t="shared" si="25"/>
        <v>0</v>
      </c>
      <c r="DW16" s="404">
        <f t="shared" si="25"/>
        <v>0</v>
      </c>
      <c r="DX16" s="404">
        <f t="shared" si="25"/>
        <v>0</v>
      </c>
      <c r="DY16" s="404">
        <f t="shared" si="25"/>
        <v>0</v>
      </c>
      <c r="DZ16" s="404">
        <f t="shared" si="25"/>
        <v>0</v>
      </c>
      <c r="EA16" s="404">
        <f t="shared" si="25"/>
        <v>0</v>
      </c>
      <c r="EB16" s="404">
        <f t="shared" si="25"/>
        <v>0</v>
      </c>
      <c r="EC16" s="404">
        <f t="shared" si="25"/>
        <v>0</v>
      </c>
      <c r="ED16" s="404">
        <f t="shared" si="25"/>
        <v>0</v>
      </c>
      <c r="EE16" s="404">
        <f t="shared" si="25"/>
        <v>0</v>
      </c>
      <c r="EF16" s="404">
        <f t="shared" ref="EF16:EQ16" si="26">EF11+EF14</f>
        <v>0</v>
      </c>
      <c r="EG16" s="404">
        <f t="shared" si="26"/>
        <v>0</v>
      </c>
      <c r="EH16" s="404">
        <f t="shared" si="26"/>
        <v>0</v>
      </c>
      <c r="EI16" s="404">
        <f t="shared" si="26"/>
        <v>0</v>
      </c>
      <c r="EJ16" s="404">
        <f t="shared" si="26"/>
        <v>0</v>
      </c>
      <c r="EK16" s="404">
        <f t="shared" si="26"/>
        <v>0</v>
      </c>
      <c r="EL16" s="404">
        <f t="shared" si="26"/>
        <v>0</v>
      </c>
      <c r="EM16" s="404">
        <f t="shared" si="26"/>
        <v>0</v>
      </c>
      <c r="EN16" s="404">
        <f t="shared" si="26"/>
        <v>0</v>
      </c>
      <c r="EO16" s="404">
        <f t="shared" si="26"/>
        <v>0</v>
      </c>
      <c r="EP16" s="404">
        <f t="shared" si="26"/>
        <v>0</v>
      </c>
      <c r="EQ16" s="404">
        <f t="shared" si="26"/>
        <v>0</v>
      </c>
      <c r="ER16" s="380">
        <f t="shared" si="14"/>
        <v>1</v>
      </c>
      <c r="ES16" s="299">
        <f t="shared" si="15"/>
        <v>1</v>
      </c>
      <c r="ET16" s="300">
        <f t="shared" si="16"/>
        <v>0.79404571607278518</v>
      </c>
      <c r="EU16" s="300">
        <f t="shared" si="17"/>
        <v>0.97791574179311436</v>
      </c>
      <c r="EV16" s="301">
        <f t="shared" si="18"/>
        <v>0.98432852174393248</v>
      </c>
      <c r="EW16" s="502"/>
      <c r="EX16" s="498"/>
      <c r="EY16" s="498"/>
      <c r="EZ16" s="497"/>
      <c r="FA16" s="497"/>
    </row>
    <row r="17" spans="1:157" s="131" customFormat="1" ht="17.25" customHeight="1" x14ac:dyDescent="0.25">
      <c r="A17" s="543"/>
      <c r="B17" s="545">
        <v>6</v>
      </c>
      <c r="C17" s="548" t="s">
        <v>479</v>
      </c>
      <c r="D17" s="556" t="s">
        <v>478</v>
      </c>
      <c r="E17" s="551">
        <v>162</v>
      </c>
      <c r="F17" s="317" t="s">
        <v>41</v>
      </c>
      <c r="G17" s="370">
        <v>100</v>
      </c>
      <c r="H17" s="371"/>
      <c r="I17" s="371"/>
      <c r="J17" s="316"/>
      <c r="K17" s="371"/>
      <c r="L17" s="316"/>
      <c r="M17" s="371"/>
      <c r="N17" s="316"/>
      <c r="O17" s="371"/>
      <c r="P17" s="371"/>
      <c r="Q17" s="371"/>
      <c r="R17" s="371"/>
      <c r="S17" s="371"/>
      <c r="T17" s="371"/>
      <c r="U17" s="371"/>
      <c r="V17" s="371"/>
      <c r="W17" s="372"/>
      <c r="X17" s="372"/>
      <c r="Y17" s="372"/>
      <c r="Z17" s="371"/>
      <c r="AA17" s="371"/>
      <c r="AB17" s="371"/>
      <c r="AC17" s="371"/>
      <c r="AD17" s="371"/>
      <c r="AE17" s="371"/>
      <c r="AF17" s="371"/>
      <c r="AG17" s="371"/>
      <c r="AH17" s="371"/>
      <c r="AI17" s="371"/>
      <c r="AJ17" s="371"/>
      <c r="AK17" s="371"/>
      <c r="AL17" s="371"/>
      <c r="AM17" s="371"/>
      <c r="AN17" s="371"/>
      <c r="AO17" s="371"/>
      <c r="AP17" s="371"/>
      <c r="AQ17" s="371"/>
      <c r="AR17" s="371"/>
      <c r="AS17" s="371"/>
      <c r="AT17" s="371"/>
      <c r="AU17" s="371"/>
      <c r="AV17" s="371"/>
      <c r="AW17" s="371"/>
      <c r="AX17" s="371"/>
      <c r="AY17" s="371"/>
      <c r="AZ17" s="371"/>
      <c r="BA17" s="371"/>
      <c r="BB17" s="371"/>
      <c r="BC17" s="371"/>
      <c r="BD17" s="371"/>
      <c r="BE17" s="371"/>
      <c r="BF17" s="371"/>
      <c r="BG17" s="371"/>
      <c r="BH17" s="371"/>
      <c r="BI17" s="371"/>
      <c r="BJ17" s="371"/>
      <c r="BK17" s="371"/>
      <c r="BL17" s="371"/>
      <c r="BM17" s="371"/>
      <c r="BN17" s="371"/>
      <c r="BO17" s="371"/>
      <c r="BP17" s="371"/>
      <c r="BQ17" s="371"/>
      <c r="BR17" s="371"/>
      <c r="BS17" s="371"/>
      <c r="BT17" s="371"/>
      <c r="BU17" s="371"/>
      <c r="BV17" s="371"/>
      <c r="BW17" s="371"/>
      <c r="BX17" s="371"/>
      <c r="BY17" s="371"/>
      <c r="BZ17" s="371"/>
      <c r="CA17" s="371"/>
      <c r="CB17" s="371"/>
      <c r="CC17" s="371"/>
      <c r="CD17" s="371"/>
      <c r="CE17" s="371"/>
      <c r="CF17" s="371">
        <f t="shared" si="8"/>
        <v>0</v>
      </c>
      <c r="CG17" s="371">
        <f t="shared" si="9"/>
        <v>0</v>
      </c>
      <c r="CH17" s="371"/>
      <c r="CI17" s="371"/>
      <c r="CJ17" s="373">
        <v>1</v>
      </c>
      <c r="CK17" s="373"/>
      <c r="CL17" s="373"/>
      <c r="CM17" s="373">
        <v>0.1</v>
      </c>
      <c r="CN17" s="373">
        <v>0.1</v>
      </c>
      <c r="CO17" s="373">
        <v>0.1</v>
      </c>
      <c r="CP17" s="374">
        <v>0.1</v>
      </c>
      <c r="CQ17" s="373">
        <v>0.1</v>
      </c>
      <c r="CR17" s="373"/>
      <c r="CS17" s="373">
        <v>0.1</v>
      </c>
      <c r="CT17" s="373"/>
      <c r="CU17" s="373">
        <v>0.1</v>
      </c>
      <c r="CV17" s="373"/>
      <c r="CW17" s="373">
        <v>0.1</v>
      </c>
      <c r="CX17" s="373"/>
      <c r="CY17" s="373">
        <v>0.1</v>
      </c>
      <c r="CZ17" s="373"/>
      <c r="DA17" s="373">
        <v>0.1</v>
      </c>
      <c r="DB17" s="373"/>
      <c r="DC17" s="373">
        <v>0.1</v>
      </c>
      <c r="DD17" s="373"/>
      <c r="DE17" s="373">
        <v>0.05</v>
      </c>
      <c r="DF17" s="373"/>
      <c r="DG17" s="373">
        <v>0.05</v>
      </c>
      <c r="DH17" s="373"/>
      <c r="DI17" s="374">
        <f t="shared" si="10"/>
        <v>0.99999999999999989</v>
      </c>
      <c r="DJ17" s="374">
        <f t="shared" si="11"/>
        <v>0.2</v>
      </c>
      <c r="DK17" s="374">
        <f>+CL17+CN17+CP17</f>
        <v>0.2</v>
      </c>
      <c r="DL17" s="374">
        <v>1</v>
      </c>
      <c r="DM17" s="374">
        <f t="shared" si="13"/>
        <v>0.2</v>
      </c>
      <c r="DN17" s="371">
        <v>100</v>
      </c>
      <c r="DO17" s="316"/>
      <c r="DP17" s="316"/>
      <c r="DQ17" s="316"/>
      <c r="DR17" s="316"/>
      <c r="DS17" s="316"/>
      <c r="DT17" s="316"/>
      <c r="DU17" s="316"/>
      <c r="DV17" s="316"/>
      <c r="DW17" s="316"/>
      <c r="DX17" s="316"/>
      <c r="DY17" s="316"/>
      <c r="DZ17" s="316"/>
      <c r="EA17" s="316"/>
      <c r="EB17" s="316"/>
      <c r="EC17" s="316"/>
      <c r="ED17" s="316"/>
      <c r="EE17" s="316"/>
      <c r="EF17" s="316"/>
      <c r="EG17" s="316"/>
      <c r="EH17" s="316"/>
      <c r="EI17" s="316"/>
      <c r="EJ17" s="316"/>
      <c r="EK17" s="316"/>
      <c r="EL17" s="316"/>
      <c r="EM17" s="375">
        <f>EK17+EI17+EG17+EE17+EA17+DY17+DW17+DU17+DS17+DQ17+DH17+EC17</f>
        <v>0</v>
      </c>
      <c r="EN17" s="375">
        <f>DH17+DQ17+DS17+DU17</f>
        <v>0</v>
      </c>
      <c r="EO17" s="375">
        <f>DP17+DR17+DT17+DV17</f>
        <v>0</v>
      </c>
      <c r="EP17" s="375">
        <f>EM17+DF17</f>
        <v>0</v>
      </c>
      <c r="EQ17" s="375">
        <f>DF17+EO17</f>
        <v>0</v>
      </c>
      <c r="ER17" s="376">
        <f t="shared" si="14"/>
        <v>1</v>
      </c>
      <c r="ES17" s="302">
        <f t="shared" si="15"/>
        <v>1</v>
      </c>
      <c r="ET17" s="303">
        <f t="shared" si="16"/>
        <v>0.2</v>
      </c>
      <c r="EU17" s="303">
        <f t="shared" si="17"/>
        <v>1</v>
      </c>
      <c r="EV17" s="303">
        <f>IFERROR((DM17+CI17+BE17+AA17)/200,0)</f>
        <v>1E-3</v>
      </c>
      <c r="EW17" s="497" t="s">
        <v>495</v>
      </c>
      <c r="EX17" s="498" t="s">
        <v>498</v>
      </c>
      <c r="EY17" s="498" t="s">
        <v>71</v>
      </c>
      <c r="EZ17" s="497" t="s">
        <v>412</v>
      </c>
      <c r="FA17" s="497" t="s">
        <v>413</v>
      </c>
    </row>
    <row r="18" spans="1:157" s="131" customFormat="1" ht="12.75" customHeight="1" x14ac:dyDescent="0.25">
      <c r="A18" s="543"/>
      <c r="B18" s="546"/>
      <c r="C18" s="549"/>
      <c r="D18" s="557"/>
      <c r="E18" s="544"/>
      <c r="F18" s="318" t="s">
        <v>3</v>
      </c>
      <c r="G18" s="403">
        <f>AA18+BE18+CI18+DL18+DN18</f>
        <v>840737989</v>
      </c>
      <c r="H18" s="313"/>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3"/>
      <c r="AP18" s="313"/>
      <c r="AQ18" s="313"/>
      <c r="AR18" s="313"/>
      <c r="AS18" s="313"/>
      <c r="AT18" s="313"/>
      <c r="AU18" s="313"/>
      <c r="AV18" s="313"/>
      <c r="AW18" s="313"/>
      <c r="AX18" s="304"/>
      <c r="AY18" s="313"/>
      <c r="AZ18" s="313"/>
      <c r="BA18" s="313"/>
      <c r="BB18" s="313"/>
      <c r="BC18" s="313"/>
      <c r="BD18" s="313"/>
      <c r="BE18" s="313"/>
      <c r="BF18" s="313"/>
      <c r="BG18" s="313"/>
      <c r="BH18" s="313"/>
      <c r="BI18" s="313"/>
      <c r="BJ18" s="313"/>
      <c r="BK18" s="313"/>
      <c r="BL18" s="313"/>
      <c r="BM18" s="313"/>
      <c r="BN18" s="305"/>
      <c r="BO18" s="305"/>
      <c r="BP18" s="305"/>
      <c r="BQ18" s="305"/>
      <c r="BR18" s="305"/>
      <c r="BS18" s="305"/>
      <c r="BT18" s="305"/>
      <c r="BU18" s="305"/>
      <c r="BV18" s="305"/>
      <c r="BW18" s="305"/>
      <c r="BX18" s="305"/>
      <c r="BY18" s="305"/>
      <c r="BZ18" s="305"/>
      <c r="CA18" s="305"/>
      <c r="CB18" s="305"/>
      <c r="CC18" s="305"/>
      <c r="CD18" s="305"/>
      <c r="CE18" s="313"/>
      <c r="CF18" s="313">
        <f t="shared" si="8"/>
        <v>0</v>
      </c>
      <c r="CG18" s="313">
        <f t="shared" si="9"/>
        <v>0</v>
      </c>
      <c r="CH18" s="313"/>
      <c r="CI18" s="313"/>
      <c r="CJ18" s="340">
        <v>0</v>
      </c>
      <c r="CK18" s="340">
        <v>0</v>
      </c>
      <c r="CL18" s="340">
        <v>0</v>
      </c>
      <c r="CM18" s="340">
        <v>329260000</v>
      </c>
      <c r="CN18" s="340">
        <v>329260000</v>
      </c>
      <c r="CO18" s="340">
        <v>157911000</v>
      </c>
      <c r="CP18" s="340">
        <v>157911000</v>
      </c>
      <c r="CQ18" s="350">
        <v>53566989</v>
      </c>
      <c r="CR18" s="340"/>
      <c r="CS18" s="340"/>
      <c r="CT18" s="340"/>
      <c r="CU18" s="340"/>
      <c r="CV18" s="340"/>
      <c r="CW18" s="340"/>
      <c r="CX18" s="340"/>
      <c r="CY18" s="340"/>
      <c r="CZ18" s="340"/>
      <c r="DA18" s="340"/>
      <c r="DB18" s="340"/>
      <c r="DC18" s="340"/>
      <c r="DD18" s="340"/>
      <c r="DE18" s="340"/>
      <c r="DF18" s="340"/>
      <c r="DG18" s="340"/>
      <c r="DH18" s="340"/>
      <c r="DI18" s="313">
        <f t="shared" si="10"/>
        <v>540737989</v>
      </c>
      <c r="DJ18" s="313">
        <f t="shared" si="11"/>
        <v>487171000</v>
      </c>
      <c r="DK18" s="313">
        <f>+CL18+CN18+CP18</f>
        <v>487171000</v>
      </c>
      <c r="DL18" s="313">
        <f>+CK18+CM18+CO18+CQ18+CS18+CU18+CW18+CY18+DA18+DC18+DE18+DG18</f>
        <v>540737989</v>
      </c>
      <c r="DM18" s="313">
        <f t="shared" si="13"/>
        <v>487171000</v>
      </c>
      <c r="DN18" s="313">
        <v>300000000</v>
      </c>
      <c r="DO18" s="305"/>
      <c r="DP18" s="305"/>
      <c r="DQ18" s="305"/>
      <c r="DR18" s="305"/>
      <c r="DS18" s="305"/>
      <c r="DT18" s="305"/>
      <c r="DU18" s="305"/>
      <c r="DV18" s="305"/>
      <c r="DW18" s="305"/>
      <c r="DX18" s="305"/>
      <c r="DY18" s="305"/>
      <c r="DZ18" s="305"/>
      <c r="EA18" s="305"/>
      <c r="EB18" s="305"/>
      <c r="EC18" s="305"/>
      <c r="ED18" s="305"/>
      <c r="EE18" s="305"/>
      <c r="EF18" s="305"/>
      <c r="EG18" s="305"/>
      <c r="EH18" s="305"/>
      <c r="EI18" s="305"/>
      <c r="EJ18" s="305"/>
      <c r="EK18" s="305"/>
      <c r="EL18" s="305"/>
      <c r="EM18" s="314">
        <f>EK18+EI18+EG18+EE18+EC18+EA18+DY18+DW18+DU18+DS18+DQ18+DH18</f>
        <v>0</v>
      </c>
      <c r="EN18" s="342">
        <f>DH18+DQ18+DS18+DU18</f>
        <v>0</v>
      </c>
      <c r="EO18" s="342">
        <f>DP18+DR18+DT18+DV18</f>
        <v>0</v>
      </c>
      <c r="EP18" s="342">
        <f>DH18+DQ18+DS18+DU18+DW18+DY18+EA18+EC18+EE18+EG18+EI18+EK18</f>
        <v>0</v>
      </c>
      <c r="EQ18" s="343">
        <f>DP18+DR18+DT18+DV18</f>
        <v>0</v>
      </c>
      <c r="ER18" s="339">
        <f t="shared" si="14"/>
        <v>1</v>
      </c>
      <c r="ES18" s="295">
        <f t="shared" si="15"/>
        <v>1</v>
      </c>
      <c r="ET18" s="296">
        <f t="shared" si="16"/>
        <v>0.90093725595447294</v>
      </c>
      <c r="EU18" s="296">
        <f t="shared" si="17"/>
        <v>1</v>
      </c>
      <c r="EV18" s="296">
        <f>IFERROR((DM18+CI18+BE18+AA18)/G18,0)</f>
        <v>0.57945638995028215</v>
      </c>
      <c r="EW18" s="497"/>
      <c r="EX18" s="498"/>
      <c r="EY18" s="498"/>
      <c r="EZ18" s="497"/>
      <c r="FA18" s="497"/>
    </row>
    <row r="19" spans="1:157" s="131" customFormat="1" ht="12.75" customHeight="1" x14ac:dyDescent="0.25">
      <c r="A19" s="543"/>
      <c r="B19" s="546"/>
      <c r="C19" s="549"/>
      <c r="D19" s="557"/>
      <c r="E19" s="544"/>
      <c r="F19" s="319" t="s">
        <v>228</v>
      </c>
      <c r="G19" s="314"/>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3"/>
      <c r="AM19" s="313"/>
      <c r="AN19" s="313"/>
      <c r="AO19" s="313"/>
      <c r="AP19" s="313"/>
      <c r="AQ19" s="313"/>
      <c r="AR19" s="313"/>
      <c r="AS19" s="313"/>
      <c r="AT19" s="313"/>
      <c r="AU19" s="313"/>
      <c r="AV19" s="313"/>
      <c r="AW19" s="313"/>
      <c r="AX19" s="344"/>
      <c r="AY19" s="313"/>
      <c r="AZ19" s="313"/>
      <c r="BA19" s="313"/>
      <c r="BB19" s="313"/>
      <c r="BC19" s="313"/>
      <c r="BD19" s="313"/>
      <c r="BE19" s="313"/>
      <c r="BF19" s="313"/>
      <c r="BG19" s="313"/>
      <c r="BH19" s="313"/>
      <c r="BI19" s="313"/>
      <c r="BJ19" s="313"/>
      <c r="BK19" s="313"/>
      <c r="BL19" s="313"/>
      <c r="BM19" s="313"/>
      <c r="BN19" s="305"/>
      <c r="BO19" s="305"/>
      <c r="BP19" s="305"/>
      <c r="BQ19" s="305"/>
      <c r="BR19" s="305"/>
      <c r="BS19" s="305"/>
      <c r="BT19" s="305"/>
      <c r="BU19" s="305"/>
      <c r="BV19" s="305"/>
      <c r="BW19" s="305"/>
      <c r="BX19" s="305"/>
      <c r="BY19" s="305"/>
      <c r="BZ19" s="305"/>
      <c r="CA19" s="305"/>
      <c r="CB19" s="305"/>
      <c r="CC19" s="305"/>
      <c r="CD19" s="305"/>
      <c r="CE19" s="313"/>
      <c r="CF19" s="313">
        <f t="shared" si="8"/>
        <v>0</v>
      </c>
      <c r="CG19" s="313">
        <f t="shared" si="9"/>
        <v>0</v>
      </c>
      <c r="CH19" s="313"/>
      <c r="CI19" s="313"/>
      <c r="CJ19" s="313">
        <v>0</v>
      </c>
      <c r="CK19" s="313"/>
      <c r="CL19" s="313"/>
      <c r="CM19" s="313"/>
      <c r="CN19" s="313"/>
      <c r="CO19" s="313"/>
      <c r="CP19" s="313">
        <v>3216067</v>
      </c>
      <c r="CQ19" s="313"/>
      <c r="CR19" s="313"/>
      <c r="CS19" s="313"/>
      <c r="CT19" s="313"/>
      <c r="CU19" s="313"/>
      <c r="CV19" s="313"/>
      <c r="CW19" s="313"/>
      <c r="CX19" s="313"/>
      <c r="CY19" s="313"/>
      <c r="CZ19" s="313"/>
      <c r="DA19" s="313"/>
      <c r="DB19" s="313"/>
      <c r="DC19" s="313"/>
      <c r="DD19" s="313"/>
      <c r="DE19" s="313"/>
      <c r="DF19" s="313"/>
      <c r="DG19" s="313"/>
      <c r="DH19" s="313"/>
      <c r="DI19" s="313">
        <f t="shared" si="10"/>
        <v>0</v>
      </c>
      <c r="DJ19" s="313">
        <f>+CK19+CM19+CO19</f>
        <v>0</v>
      </c>
      <c r="DK19" s="313">
        <f t="shared" si="12"/>
        <v>3216067</v>
      </c>
      <c r="DL19" s="313">
        <f t="shared" si="20"/>
        <v>0</v>
      </c>
      <c r="DM19" s="313">
        <f t="shared" si="13"/>
        <v>3216067</v>
      </c>
      <c r="DN19" s="313"/>
      <c r="DO19" s="305"/>
      <c r="DP19" s="305"/>
      <c r="DQ19" s="305"/>
      <c r="DR19" s="305"/>
      <c r="DS19" s="305"/>
      <c r="DT19" s="305"/>
      <c r="DU19" s="305"/>
      <c r="DV19" s="305"/>
      <c r="DW19" s="305"/>
      <c r="DX19" s="305"/>
      <c r="DY19" s="305"/>
      <c r="DZ19" s="305"/>
      <c r="EA19" s="305"/>
      <c r="EB19" s="305"/>
      <c r="EC19" s="305"/>
      <c r="ED19" s="305"/>
      <c r="EE19" s="305"/>
      <c r="EF19" s="305"/>
      <c r="EG19" s="305"/>
      <c r="EH19" s="305"/>
      <c r="EI19" s="305"/>
      <c r="EJ19" s="305"/>
      <c r="EK19" s="305"/>
      <c r="EL19" s="305"/>
      <c r="EM19" s="314">
        <f>EI19+EG19+EE19+EC19+EA19+DY19+DW19+DU19+DS19+DQ19+DH19+EK19</f>
        <v>0</v>
      </c>
      <c r="EN19" s="342">
        <f>+DH19+DQ19+DS19+DU19</f>
        <v>0</v>
      </c>
      <c r="EO19" s="342">
        <f>DP19+DR19+DT19+DV19</f>
        <v>0</v>
      </c>
      <c r="EP19" s="342">
        <f>DH19+DQ19+DS19+DU19+DW19+DY19+EA19+EC19+EE19+EG19+EI19+EK19</f>
        <v>0</v>
      </c>
      <c r="EQ19" s="343">
        <f>DP19+DR19+DT19+DV19</f>
        <v>0</v>
      </c>
      <c r="ER19" s="339">
        <f t="shared" si="14"/>
        <v>0</v>
      </c>
      <c r="ES19" s="295">
        <f t="shared" si="15"/>
        <v>0</v>
      </c>
      <c r="ET19" s="296">
        <f t="shared" si="16"/>
        <v>0</v>
      </c>
      <c r="EU19" s="296">
        <f t="shared" si="17"/>
        <v>0</v>
      </c>
      <c r="EV19" s="296">
        <f t="shared" ref="EV19:EV23" si="27">IFERROR((DM19+CI19+BE19+AA19)/G19,0)</f>
        <v>0</v>
      </c>
      <c r="EW19" s="497"/>
      <c r="EX19" s="498"/>
      <c r="EY19" s="498"/>
      <c r="EZ19" s="497"/>
      <c r="FA19" s="497"/>
    </row>
    <row r="20" spans="1:157" s="131" customFormat="1" ht="12.75" customHeight="1" x14ac:dyDescent="0.25">
      <c r="A20" s="543"/>
      <c r="B20" s="546"/>
      <c r="C20" s="549"/>
      <c r="D20" s="557"/>
      <c r="E20" s="544"/>
      <c r="F20" s="320" t="s">
        <v>42</v>
      </c>
      <c r="G20" s="314">
        <f t="shared" ref="G20:G22" si="28">AA20+BE20+CI20+DL20+DN20</f>
        <v>0</v>
      </c>
      <c r="H20" s="314"/>
      <c r="I20" s="314"/>
      <c r="J20" s="314"/>
      <c r="K20" s="314"/>
      <c r="L20" s="314"/>
      <c r="M20" s="314"/>
      <c r="N20" s="314"/>
      <c r="O20" s="314"/>
      <c r="P20" s="314"/>
      <c r="Q20" s="314"/>
      <c r="R20" s="314"/>
      <c r="S20" s="314"/>
      <c r="T20" s="314"/>
      <c r="U20" s="314"/>
      <c r="V20" s="314"/>
      <c r="W20" s="337"/>
      <c r="X20" s="337"/>
      <c r="Y20" s="337"/>
      <c r="Z20" s="314"/>
      <c r="AA20" s="314"/>
      <c r="AB20" s="314"/>
      <c r="AC20" s="337"/>
      <c r="AD20" s="337"/>
      <c r="AE20" s="345"/>
      <c r="AF20" s="345"/>
      <c r="AG20" s="337"/>
      <c r="AH20" s="337"/>
      <c r="AI20" s="336"/>
      <c r="AJ20" s="336"/>
      <c r="AK20" s="337"/>
      <c r="AL20" s="336"/>
      <c r="AM20" s="337"/>
      <c r="AN20" s="336"/>
      <c r="AO20" s="336"/>
      <c r="AP20" s="336"/>
      <c r="AQ20" s="336"/>
      <c r="AR20" s="336"/>
      <c r="AS20" s="336"/>
      <c r="AT20" s="336"/>
      <c r="AU20" s="336"/>
      <c r="AV20" s="336"/>
      <c r="AW20" s="336"/>
      <c r="AX20" s="336"/>
      <c r="AY20" s="336"/>
      <c r="AZ20" s="336"/>
      <c r="BA20" s="314"/>
      <c r="BB20" s="314"/>
      <c r="BC20" s="314"/>
      <c r="BD20" s="314"/>
      <c r="BE20" s="314"/>
      <c r="BF20" s="314"/>
      <c r="BG20" s="314"/>
      <c r="BH20" s="314"/>
      <c r="BI20" s="314"/>
      <c r="BJ20" s="314"/>
      <c r="BK20" s="314"/>
      <c r="BL20" s="314"/>
      <c r="BM20" s="314"/>
      <c r="BN20" s="337"/>
      <c r="BO20" s="337"/>
      <c r="BP20" s="337"/>
      <c r="BQ20" s="337"/>
      <c r="BR20" s="337"/>
      <c r="BS20" s="337"/>
      <c r="BT20" s="337"/>
      <c r="BU20" s="337"/>
      <c r="BV20" s="337"/>
      <c r="BW20" s="337"/>
      <c r="BX20" s="337"/>
      <c r="BY20" s="337"/>
      <c r="BZ20" s="337"/>
      <c r="CA20" s="337"/>
      <c r="CB20" s="337"/>
      <c r="CC20" s="337"/>
      <c r="CD20" s="337"/>
      <c r="CE20" s="314"/>
      <c r="CF20" s="314">
        <f t="shared" si="8"/>
        <v>0</v>
      </c>
      <c r="CG20" s="314">
        <f t="shared" si="9"/>
        <v>0</v>
      </c>
      <c r="CH20" s="314"/>
      <c r="CI20" s="314"/>
      <c r="CJ20" s="314">
        <v>0</v>
      </c>
      <c r="CK20" s="314"/>
      <c r="CL20" s="314"/>
      <c r="CM20" s="314"/>
      <c r="CN20" s="314"/>
      <c r="CO20" s="314"/>
      <c r="CP20" s="314"/>
      <c r="CQ20" s="314"/>
      <c r="CR20" s="314"/>
      <c r="CS20" s="314"/>
      <c r="CT20" s="314"/>
      <c r="CU20" s="314"/>
      <c r="CV20" s="314"/>
      <c r="CW20" s="314"/>
      <c r="CX20" s="314"/>
      <c r="CY20" s="314"/>
      <c r="CZ20" s="314"/>
      <c r="DA20" s="314"/>
      <c r="DB20" s="314"/>
      <c r="DC20" s="314"/>
      <c r="DD20" s="314"/>
      <c r="DE20" s="314"/>
      <c r="DF20" s="314"/>
      <c r="DG20" s="314"/>
      <c r="DH20" s="314"/>
      <c r="DI20" s="314">
        <f t="shared" si="10"/>
        <v>0</v>
      </c>
      <c r="DJ20" s="314">
        <f t="shared" si="11"/>
        <v>0</v>
      </c>
      <c r="DK20" s="314">
        <f t="shared" si="12"/>
        <v>0</v>
      </c>
      <c r="DL20" s="314">
        <f t="shared" si="20"/>
        <v>0</v>
      </c>
      <c r="DM20" s="314">
        <f t="shared" si="13"/>
        <v>0</v>
      </c>
      <c r="DN20" s="314"/>
      <c r="DO20" s="337"/>
      <c r="DP20" s="337"/>
      <c r="DQ20" s="337"/>
      <c r="DR20" s="337"/>
      <c r="DS20" s="337"/>
      <c r="DT20" s="337"/>
      <c r="DU20" s="337"/>
      <c r="DV20" s="337"/>
      <c r="DW20" s="337"/>
      <c r="DX20" s="337"/>
      <c r="DY20" s="337"/>
      <c r="DZ20" s="337"/>
      <c r="EA20" s="337"/>
      <c r="EB20" s="337"/>
      <c r="EC20" s="337"/>
      <c r="ED20" s="337"/>
      <c r="EE20" s="337"/>
      <c r="EF20" s="337"/>
      <c r="EG20" s="337"/>
      <c r="EH20" s="337"/>
      <c r="EI20" s="337"/>
      <c r="EJ20" s="337"/>
      <c r="EK20" s="337"/>
      <c r="EL20" s="337"/>
      <c r="EM20" s="314">
        <v>0</v>
      </c>
      <c r="EN20" s="346">
        <f>DH20+DQ20+DS20+DU20</f>
        <v>0</v>
      </c>
      <c r="EO20" s="346">
        <f>DP20+DR20+DT20+DV20</f>
        <v>0</v>
      </c>
      <c r="EP20" s="346">
        <f>DH20+DQ20+DS20+DU20+DW20+DY20+EA20+EC20+EE20+EG20+EI20+EK20</f>
        <v>0</v>
      </c>
      <c r="EQ20" s="347">
        <v>0</v>
      </c>
      <c r="ER20" s="339">
        <f t="shared" si="14"/>
        <v>0</v>
      </c>
      <c r="ES20" s="295">
        <f t="shared" si="15"/>
        <v>0</v>
      </c>
      <c r="ET20" s="296">
        <f t="shared" si="16"/>
        <v>0</v>
      </c>
      <c r="EU20" s="296">
        <f t="shared" si="17"/>
        <v>0</v>
      </c>
      <c r="EV20" s="296">
        <f t="shared" si="27"/>
        <v>0</v>
      </c>
      <c r="EW20" s="497"/>
      <c r="EX20" s="498"/>
      <c r="EY20" s="498"/>
      <c r="EZ20" s="497"/>
      <c r="FA20" s="497"/>
    </row>
    <row r="21" spans="1:157" s="131" customFormat="1" ht="12.75" customHeight="1" x14ac:dyDescent="0.25">
      <c r="A21" s="543"/>
      <c r="B21" s="546"/>
      <c r="C21" s="549"/>
      <c r="D21" s="557"/>
      <c r="E21" s="544"/>
      <c r="F21" s="321" t="s">
        <v>4</v>
      </c>
      <c r="G21" s="403">
        <f t="shared" si="28"/>
        <v>0</v>
      </c>
      <c r="H21" s="313"/>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3"/>
      <c r="AW21" s="313"/>
      <c r="AX21" s="304"/>
      <c r="AY21" s="313"/>
      <c r="AZ21" s="313"/>
      <c r="BA21" s="313"/>
      <c r="BB21" s="313"/>
      <c r="BC21" s="313"/>
      <c r="BD21" s="313"/>
      <c r="BE21" s="313"/>
      <c r="BF21" s="313"/>
      <c r="BG21" s="313"/>
      <c r="BH21" s="313"/>
      <c r="BI21" s="313"/>
      <c r="BJ21" s="313"/>
      <c r="BK21" s="313"/>
      <c r="BL21" s="313"/>
      <c r="BM21" s="313"/>
      <c r="BN21" s="348"/>
      <c r="BO21" s="348"/>
      <c r="BP21" s="348"/>
      <c r="BQ21" s="348"/>
      <c r="BR21" s="348"/>
      <c r="BS21" s="348"/>
      <c r="BT21" s="348"/>
      <c r="BU21" s="348"/>
      <c r="BV21" s="348"/>
      <c r="BW21" s="348"/>
      <c r="BX21" s="348"/>
      <c r="BY21" s="348"/>
      <c r="BZ21" s="348"/>
      <c r="CA21" s="348"/>
      <c r="CB21" s="348"/>
      <c r="CC21" s="348"/>
      <c r="CD21" s="348"/>
      <c r="CE21" s="313"/>
      <c r="CF21" s="313">
        <f t="shared" si="8"/>
        <v>0</v>
      </c>
      <c r="CG21" s="313">
        <f t="shared" si="9"/>
        <v>0</v>
      </c>
      <c r="CH21" s="313"/>
      <c r="CI21" s="313"/>
      <c r="CJ21" s="313">
        <v>0</v>
      </c>
      <c r="CK21" s="313"/>
      <c r="CL21" s="313"/>
      <c r="CM21" s="313"/>
      <c r="CN21" s="313"/>
      <c r="CO21" s="313"/>
      <c r="CP21" s="349"/>
      <c r="CQ21" s="313"/>
      <c r="CR21" s="313"/>
      <c r="CS21" s="313"/>
      <c r="CT21" s="313"/>
      <c r="CU21" s="313"/>
      <c r="CV21" s="313"/>
      <c r="CW21" s="313"/>
      <c r="CX21" s="313"/>
      <c r="CY21" s="313"/>
      <c r="CZ21" s="313"/>
      <c r="DA21" s="313"/>
      <c r="DB21" s="313"/>
      <c r="DC21" s="313"/>
      <c r="DD21" s="313"/>
      <c r="DE21" s="313"/>
      <c r="DF21" s="313"/>
      <c r="DG21" s="313"/>
      <c r="DH21" s="313"/>
      <c r="DI21" s="313">
        <f t="shared" si="10"/>
        <v>0</v>
      </c>
      <c r="DJ21" s="313">
        <f t="shared" si="11"/>
        <v>0</v>
      </c>
      <c r="DK21" s="313">
        <f t="shared" si="12"/>
        <v>0</v>
      </c>
      <c r="DL21" s="313">
        <f>+CK21+CM21+CO21+CQ21+CS21+CU21+CW21+CY21+DA21+DC21+DE21+DG21</f>
        <v>0</v>
      </c>
      <c r="DM21" s="313">
        <f t="shared" si="13"/>
        <v>0</v>
      </c>
      <c r="DN21" s="313"/>
      <c r="DO21" s="348"/>
      <c r="DP21" s="348"/>
      <c r="DQ21" s="348"/>
      <c r="DR21" s="348"/>
      <c r="DS21" s="348"/>
      <c r="DT21" s="348"/>
      <c r="DU21" s="348"/>
      <c r="DV21" s="348"/>
      <c r="DW21" s="348"/>
      <c r="DX21" s="348"/>
      <c r="DY21" s="348"/>
      <c r="DZ21" s="348"/>
      <c r="EA21" s="348"/>
      <c r="EB21" s="348"/>
      <c r="EC21" s="348"/>
      <c r="ED21" s="348"/>
      <c r="EE21" s="348"/>
      <c r="EF21" s="348"/>
      <c r="EG21" s="348"/>
      <c r="EH21" s="348"/>
      <c r="EI21" s="348"/>
      <c r="EJ21" s="348"/>
      <c r="EK21" s="348"/>
      <c r="EL21" s="348"/>
      <c r="EM21" s="314">
        <f>EI21+EG21+EE21+EC21+EA21+DY21+DW21+DU21+DS21+DQ21+DH21+EK21</f>
        <v>0</v>
      </c>
      <c r="EN21" s="342">
        <f>DH21+DQ21+DS21+DU21</f>
        <v>0</v>
      </c>
      <c r="EO21" s="348">
        <f>DP21+DR21+DT21+DV21</f>
        <v>0</v>
      </c>
      <c r="EP21" s="342">
        <f>DQ21+DS21+DU21+DW21+DY21+EA21+EC21+EE21+EG21+EI21+EK21+DH21</f>
        <v>0</v>
      </c>
      <c r="EQ21" s="343">
        <f>DP21+DR21+DT21+DV21</f>
        <v>0</v>
      </c>
      <c r="ER21" s="339">
        <f t="shared" si="14"/>
        <v>0</v>
      </c>
      <c r="ES21" s="295">
        <f t="shared" si="15"/>
        <v>0</v>
      </c>
      <c r="ET21" s="296">
        <f t="shared" si="16"/>
        <v>0</v>
      </c>
      <c r="EU21" s="296">
        <f t="shared" si="17"/>
        <v>0</v>
      </c>
      <c r="EV21" s="296">
        <f t="shared" si="27"/>
        <v>0</v>
      </c>
      <c r="EW21" s="497"/>
      <c r="EX21" s="498"/>
      <c r="EY21" s="498"/>
      <c r="EZ21" s="497"/>
      <c r="FA21" s="497"/>
    </row>
    <row r="22" spans="1:157" s="131" customFormat="1" ht="12.75" customHeight="1" thickBot="1" x14ac:dyDescent="0.3">
      <c r="A22" s="543"/>
      <c r="B22" s="546"/>
      <c r="C22" s="549"/>
      <c r="D22" s="557"/>
      <c r="E22" s="544"/>
      <c r="F22" s="322" t="s">
        <v>43</v>
      </c>
      <c r="G22" s="315">
        <f t="shared" si="28"/>
        <v>100.2</v>
      </c>
      <c r="H22" s="363"/>
      <c r="I22" s="363"/>
      <c r="J22" s="363"/>
      <c r="K22" s="363"/>
      <c r="L22" s="363"/>
      <c r="M22" s="363"/>
      <c r="N22" s="363"/>
      <c r="O22" s="363"/>
      <c r="P22" s="363"/>
      <c r="Q22" s="363"/>
      <c r="R22" s="363"/>
      <c r="S22" s="363"/>
      <c r="T22" s="363"/>
      <c r="U22" s="363"/>
      <c r="V22" s="363"/>
      <c r="W22" s="364"/>
      <c r="X22" s="364"/>
      <c r="Y22" s="364"/>
      <c r="Z22" s="363"/>
      <c r="AA22" s="363"/>
      <c r="AB22" s="363"/>
      <c r="AC22" s="363"/>
      <c r="AD22" s="363"/>
      <c r="AE22" s="363"/>
      <c r="AF22" s="363"/>
      <c r="AG22" s="363"/>
      <c r="AH22" s="363"/>
      <c r="AI22" s="363"/>
      <c r="AJ22" s="363"/>
      <c r="AK22" s="363"/>
      <c r="AL22" s="363"/>
      <c r="AM22" s="363"/>
      <c r="AN22" s="363"/>
      <c r="AO22" s="363"/>
      <c r="AP22" s="363"/>
      <c r="AQ22" s="363"/>
      <c r="AR22" s="363"/>
      <c r="AS22" s="363"/>
      <c r="AT22" s="363"/>
      <c r="AU22" s="363"/>
      <c r="AV22" s="363"/>
      <c r="AW22" s="363"/>
      <c r="AX22" s="363"/>
      <c r="AY22" s="363"/>
      <c r="AZ22" s="363"/>
      <c r="BA22" s="363"/>
      <c r="BB22" s="363"/>
      <c r="BC22" s="363"/>
      <c r="BD22" s="363"/>
      <c r="BE22" s="363"/>
      <c r="BF22" s="363"/>
      <c r="BG22" s="363"/>
      <c r="BH22" s="363"/>
      <c r="BI22" s="363"/>
      <c r="BJ22" s="363"/>
      <c r="BK22" s="363"/>
      <c r="BL22" s="363"/>
      <c r="BM22" s="363"/>
      <c r="BN22" s="363"/>
      <c r="BO22" s="363"/>
      <c r="BP22" s="363"/>
      <c r="BQ22" s="363"/>
      <c r="BR22" s="363"/>
      <c r="BS22" s="363"/>
      <c r="BT22" s="363"/>
      <c r="BU22" s="363"/>
      <c r="BV22" s="363"/>
      <c r="BW22" s="363"/>
      <c r="BX22" s="363"/>
      <c r="BY22" s="363"/>
      <c r="BZ22" s="363"/>
      <c r="CA22" s="363"/>
      <c r="CB22" s="363"/>
      <c r="CC22" s="363"/>
      <c r="CD22" s="363"/>
      <c r="CE22" s="363"/>
      <c r="CF22" s="363">
        <f t="shared" si="8"/>
        <v>0</v>
      </c>
      <c r="CG22" s="363">
        <f t="shared" si="9"/>
        <v>0</v>
      </c>
      <c r="CH22" s="363"/>
      <c r="CI22" s="363"/>
      <c r="CJ22" s="363">
        <v>1</v>
      </c>
      <c r="CK22" s="363">
        <v>0</v>
      </c>
      <c r="CL22" s="363">
        <f>CL17</f>
        <v>0</v>
      </c>
      <c r="CM22" s="363">
        <f t="shared" ref="CM22:DH22" si="29">CM17</f>
        <v>0.1</v>
      </c>
      <c r="CN22" s="363">
        <f t="shared" si="29"/>
        <v>0.1</v>
      </c>
      <c r="CO22" s="363">
        <f t="shared" si="29"/>
        <v>0.1</v>
      </c>
      <c r="CP22" s="363">
        <f t="shared" si="29"/>
        <v>0.1</v>
      </c>
      <c r="CQ22" s="363">
        <f t="shared" si="29"/>
        <v>0.1</v>
      </c>
      <c r="CR22" s="363">
        <f t="shared" si="29"/>
        <v>0</v>
      </c>
      <c r="CS22" s="363">
        <f t="shared" si="29"/>
        <v>0.1</v>
      </c>
      <c r="CT22" s="363">
        <f t="shared" si="29"/>
        <v>0</v>
      </c>
      <c r="CU22" s="363">
        <f t="shared" si="29"/>
        <v>0.1</v>
      </c>
      <c r="CV22" s="363">
        <f t="shared" si="29"/>
        <v>0</v>
      </c>
      <c r="CW22" s="363">
        <f t="shared" si="29"/>
        <v>0.1</v>
      </c>
      <c r="CX22" s="363">
        <f t="shared" si="29"/>
        <v>0</v>
      </c>
      <c r="CY22" s="363">
        <f t="shared" si="29"/>
        <v>0.1</v>
      </c>
      <c r="CZ22" s="363">
        <f t="shared" si="29"/>
        <v>0</v>
      </c>
      <c r="DA22" s="363">
        <f t="shared" si="29"/>
        <v>0.1</v>
      </c>
      <c r="DB22" s="363">
        <f t="shared" si="29"/>
        <v>0</v>
      </c>
      <c r="DC22" s="363">
        <f t="shared" si="29"/>
        <v>0.1</v>
      </c>
      <c r="DD22" s="363">
        <f t="shared" si="29"/>
        <v>0</v>
      </c>
      <c r="DE22" s="363">
        <f t="shared" si="29"/>
        <v>0.05</v>
      </c>
      <c r="DF22" s="363">
        <f t="shared" si="29"/>
        <v>0</v>
      </c>
      <c r="DG22" s="363">
        <f t="shared" si="29"/>
        <v>0.05</v>
      </c>
      <c r="DH22" s="363">
        <f t="shared" si="29"/>
        <v>0</v>
      </c>
      <c r="DI22" s="363">
        <f t="shared" si="10"/>
        <v>0.99999999999999989</v>
      </c>
      <c r="DJ22" s="363">
        <f t="shared" si="11"/>
        <v>0.2</v>
      </c>
      <c r="DK22" s="363">
        <f t="shared" si="12"/>
        <v>0.2</v>
      </c>
      <c r="DL22" s="363">
        <f t="shared" si="20"/>
        <v>0.2</v>
      </c>
      <c r="DM22" s="363">
        <f t="shared" si="13"/>
        <v>0.2</v>
      </c>
      <c r="DN22" s="363">
        <f>+DN17</f>
        <v>100</v>
      </c>
      <c r="DO22" s="365"/>
      <c r="DP22" s="365"/>
      <c r="DQ22" s="365"/>
      <c r="DR22" s="365"/>
      <c r="DS22" s="365"/>
      <c r="DT22" s="365"/>
      <c r="DU22" s="365"/>
      <c r="DV22" s="365"/>
      <c r="DW22" s="365"/>
      <c r="DX22" s="365"/>
      <c r="DY22" s="365"/>
      <c r="DZ22" s="365"/>
      <c r="EA22" s="365"/>
      <c r="EB22" s="365"/>
      <c r="EC22" s="365"/>
      <c r="ED22" s="365"/>
      <c r="EE22" s="365"/>
      <c r="EF22" s="365"/>
      <c r="EG22" s="365"/>
      <c r="EH22" s="365"/>
      <c r="EI22" s="365"/>
      <c r="EJ22" s="365"/>
      <c r="EK22" s="365"/>
      <c r="EL22" s="365"/>
      <c r="EM22" s="366">
        <f>EM17+EM20</f>
        <v>0</v>
      </c>
      <c r="EN22" s="367">
        <f>EN17+EN20</f>
        <v>0</v>
      </c>
      <c r="EO22" s="368">
        <f>EO17+EO20</f>
        <v>0</v>
      </c>
      <c r="EP22" s="367">
        <f>EP17+EP20</f>
        <v>0</v>
      </c>
      <c r="EQ22" s="366">
        <f>EQ17+EQ20</f>
        <v>0</v>
      </c>
      <c r="ER22" s="369">
        <f t="shared" si="14"/>
        <v>1</v>
      </c>
      <c r="ES22" s="297">
        <f t="shared" si="15"/>
        <v>1</v>
      </c>
      <c r="ET22" s="298">
        <f t="shared" si="16"/>
        <v>1</v>
      </c>
      <c r="EU22" s="298">
        <f t="shared" si="17"/>
        <v>1</v>
      </c>
      <c r="EV22" s="298">
        <f>IFERROR((DM22+CI22+BE22+AA22)/200,0)</f>
        <v>1E-3</v>
      </c>
      <c r="EW22" s="497"/>
      <c r="EX22" s="498"/>
      <c r="EY22" s="498"/>
      <c r="EZ22" s="497"/>
      <c r="FA22" s="497"/>
    </row>
    <row r="23" spans="1:157" s="131" customFormat="1" ht="12.75" customHeight="1" thickBot="1" x14ac:dyDescent="0.3">
      <c r="A23" s="543"/>
      <c r="B23" s="547"/>
      <c r="C23" s="550"/>
      <c r="D23" s="558"/>
      <c r="E23" s="552"/>
      <c r="F23" s="158" t="s">
        <v>45</v>
      </c>
      <c r="G23" s="404">
        <f>G18+G21</f>
        <v>840737989</v>
      </c>
      <c r="H23" s="404">
        <f t="shared" ref="H23:BS23" si="30">H18+H21</f>
        <v>0</v>
      </c>
      <c r="I23" s="404">
        <f t="shared" si="30"/>
        <v>0</v>
      </c>
      <c r="J23" s="404">
        <f t="shared" si="30"/>
        <v>0</v>
      </c>
      <c r="K23" s="404">
        <f t="shared" si="30"/>
        <v>0</v>
      </c>
      <c r="L23" s="404">
        <f t="shared" si="30"/>
        <v>0</v>
      </c>
      <c r="M23" s="404">
        <f t="shared" si="30"/>
        <v>0</v>
      </c>
      <c r="N23" s="404">
        <f t="shared" si="30"/>
        <v>0</v>
      </c>
      <c r="O23" s="404">
        <f t="shared" si="30"/>
        <v>0</v>
      </c>
      <c r="P23" s="404">
        <f t="shared" si="30"/>
        <v>0</v>
      </c>
      <c r="Q23" s="404">
        <f t="shared" si="30"/>
        <v>0</v>
      </c>
      <c r="R23" s="404">
        <f t="shared" si="30"/>
        <v>0</v>
      </c>
      <c r="S23" s="404">
        <f t="shared" si="30"/>
        <v>0</v>
      </c>
      <c r="T23" s="404">
        <f t="shared" si="30"/>
        <v>0</v>
      </c>
      <c r="U23" s="404">
        <f t="shared" si="30"/>
        <v>0</v>
      </c>
      <c r="V23" s="404">
        <f t="shared" si="30"/>
        <v>0</v>
      </c>
      <c r="W23" s="404">
        <f t="shared" si="30"/>
        <v>0</v>
      </c>
      <c r="X23" s="404">
        <f t="shared" si="30"/>
        <v>0</v>
      </c>
      <c r="Y23" s="404">
        <f t="shared" si="30"/>
        <v>0</v>
      </c>
      <c r="Z23" s="404">
        <f t="shared" si="30"/>
        <v>0</v>
      </c>
      <c r="AA23" s="404">
        <f t="shared" si="30"/>
        <v>0</v>
      </c>
      <c r="AB23" s="404">
        <f t="shared" si="30"/>
        <v>0</v>
      </c>
      <c r="AC23" s="404">
        <f t="shared" si="30"/>
        <v>0</v>
      </c>
      <c r="AD23" s="404">
        <f t="shared" si="30"/>
        <v>0</v>
      </c>
      <c r="AE23" s="404">
        <f t="shared" si="30"/>
        <v>0</v>
      </c>
      <c r="AF23" s="404">
        <f t="shared" si="30"/>
        <v>0</v>
      </c>
      <c r="AG23" s="404">
        <f t="shared" si="30"/>
        <v>0</v>
      </c>
      <c r="AH23" s="404">
        <f t="shared" si="30"/>
        <v>0</v>
      </c>
      <c r="AI23" s="404">
        <f t="shared" si="30"/>
        <v>0</v>
      </c>
      <c r="AJ23" s="404">
        <f t="shared" si="30"/>
        <v>0</v>
      </c>
      <c r="AK23" s="404">
        <f t="shared" si="30"/>
        <v>0</v>
      </c>
      <c r="AL23" s="404">
        <f t="shared" si="30"/>
        <v>0</v>
      </c>
      <c r="AM23" s="404">
        <f t="shared" si="30"/>
        <v>0</v>
      </c>
      <c r="AN23" s="404">
        <f t="shared" si="30"/>
        <v>0</v>
      </c>
      <c r="AO23" s="404">
        <f t="shared" si="30"/>
        <v>0</v>
      </c>
      <c r="AP23" s="404">
        <f t="shared" si="30"/>
        <v>0</v>
      </c>
      <c r="AQ23" s="404">
        <f t="shared" si="30"/>
        <v>0</v>
      </c>
      <c r="AR23" s="404">
        <f t="shared" si="30"/>
        <v>0</v>
      </c>
      <c r="AS23" s="404">
        <f t="shared" si="30"/>
        <v>0</v>
      </c>
      <c r="AT23" s="404">
        <f t="shared" si="30"/>
        <v>0</v>
      </c>
      <c r="AU23" s="404">
        <f t="shared" si="30"/>
        <v>0</v>
      </c>
      <c r="AV23" s="404">
        <f t="shared" si="30"/>
        <v>0</v>
      </c>
      <c r="AW23" s="404">
        <f t="shared" si="30"/>
        <v>0</v>
      </c>
      <c r="AX23" s="404">
        <f t="shared" si="30"/>
        <v>0</v>
      </c>
      <c r="AY23" s="404">
        <f t="shared" si="30"/>
        <v>0</v>
      </c>
      <c r="AZ23" s="404">
        <f t="shared" si="30"/>
        <v>0</v>
      </c>
      <c r="BA23" s="404">
        <f t="shared" si="30"/>
        <v>0</v>
      </c>
      <c r="BB23" s="404">
        <f t="shared" si="30"/>
        <v>0</v>
      </c>
      <c r="BC23" s="404">
        <f t="shared" si="30"/>
        <v>0</v>
      </c>
      <c r="BD23" s="404">
        <f t="shared" si="30"/>
        <v>0</v>
      </c>
      <c r="BE23" s="404">
        <f t="shared" si="30"/>
        <v>0</v>
      </c>
      <c r="BF23" s="404">
        <f t="shared" si="30"/>
        <v>0</v>
      </c>
      <c r="BG23" s="404">
        <f t="shared" si="30"/>
        <v>0</v>
      </c>
      <c r="BH23" s="404">
        <f t="shared" si="30"/>
        <v>0</v>
      </c>
      <c r="BI23" s="404">
        <f t="shared" si="30"/>
        <v>0</v>
      </c>
      <c r="BJ23" s="404">
        <f t="shared" si="30"/>
        <v>0</v>
      </c>
      <c r="BK23" s="404">
        <f t="shared" si="30"/>
        <v>0</v>
      </c>
      <c r="BL23" s="404">
        <f t="shared" si="30"/>
        <v>0</v>
      </c>
      <c r="BM23" s="404">
        <f t="shared" si="30"/>
        <v>0</v>
      </c>
      <c r="BN23" s="404">
        <f t="shared" si="30"/>
        <v>0</v>
      </c>
      <c r="BO23" s="404">
        <f t="shared" si="30"/>
        <v>0</v>
      </c>
      <c r="BP23" s="404">
        <f t="shared" si="30"/>
        <v>0</v>
      </c>
      <c r="BQ23" s="404">
        <f t="shared" si="30"/>
        <v>0</v>
      </c>
      <c r="BR23" s="404">
        <f t="shared" si="30"/>
        <v>0</v>
      </c>
      <c r="BS23" s="404">
        <f t="shared" si="30"/>
        <v>0</v>
      </c>
      <c r="BT23" s="404">
        <f t="shared" ref="BT23:DN23" si="31">BT18+BT21</f>
        <v>0</v>
      </c>
      <c r="BU23" s="404">
        <f t="shared" si="31"/>
        <v>0</v>
      </c>
      <c r="BV23" s="404">
        <f t="shared" si="31"/>
        <v>0</v>
      </c>
      <c r="BW23" s="404">
        <f t="shared" si="31"/>
        <v>0</v>
      </c>
      <c r="BX23" s="404">
        <f t="shared" si="31"/>
        <v>0</v>
      </c>
      <c r="BY23" s="404">
        <f t="shared" si="31"/>
        <v>0</v>
      </c>
      <c r="BZ23" s="404">
        <f t="shared" si="31"/>
        <v>0</v>
      </c>
      <c r="CA23" s="404">
        <f t="shared" si="31"/>
        <v>0</v>
      </c>
      <c r="CB23" s="404">
        <f t="shared" si="31"/>
        <v>0</v>
      </c>
      <c r="CC23" s="404">
        <f t="shared" si="31"/>
        <v>0</v>
      </c>
      <c r="CD23" s="404">
        <f t="shared" si="31"/>
        <v>0</v>
      </c>
      <c r="CE23" s="404">
        <f t="shared" si="31"/>
        <v>0</v>
      </c>
      <c r="CF23" s="404">
        <f t="shared" si="31"/>
        <v>0</v>
      </c>
      <c r="CG23" s="404">
        <f t="shared" si="31"/>
        <v>0</v>
      </c>
      <c r="CH23" s="404">
        <f t="shared" si="31"/>
        <v>0</v>
      </c>
      <c r="CI23" s="404">
        <f t="shared" si="31"/>
        <v>0</v>
      </c>
      <c r="CJ23" s="404">
        <f t="shared" si="31"/>
        <v>0</v>
      </c>
      <c r="CK23" s="404">
        <f t="shared" si="31"/>
        <v>0</v>
      </c>
      <c r="CL23" s="404">
        <f t="shared" si="31"/>
        <v>0</v>
      </c>
      <c r="CM23" s="404">
        <f t="shared" si="31"/>
        <v>329260000</v>
      </c>
      <c r="CN23" s="404">
        <f t="shared" si="31"/>
        <v>329260000</v>
      </c>
      <c r="CO23" s="404">
        <f t="shared" si="31"/>
        <v>157911000</v>
      </c>
      <c r="CP23" s="404">
        <f t="shared" si="31"/>
        <v>157911000</v>
      </c>
      <c r="CQ23" s="404">
        <f t="shared" si="31"/>
        <v>53566989</v>
      </c>
      <c r="CR23" s="404">
        <f t="shared" si="31"/>
        <v>0</v>
      </c>
      <c r="CS23" s="404">
        <f t="shared" si="31"/>
        <v>0</v>
      </c>
      <c r="CT23" s="404">
        <f t="shared" si="31"/>
        <v>0</v>
      </c>
      <c r="CU23" s="404">
        <f t="shared" si="31"/>
        <v>0</v>
      </c>
      <c r="CV23" s="404">
        <f t="shared" si="31"/>
        <v>0</v>
      </c>
      <c r="CW23" s="404">
        <f t="shared" si="31"/>
        <v>0</v>
      </c>
      <c r="CX23" s="404">
        <f t="shared" si="31"/>
        <v>0</v>
      </c>
      <c r="CY23" s="404">
        <f t="shared" si="31"/>
        <v>0</v>
      </c>
      <c r="CZ23" s="404">
        <f t="shared" si="31"/>
        <v>0</v>
      </c>
      <c r="DA23" s="404">
        <f t="shared" si="31"/>
        <v>0</v>
      </c>
      <c r="DB23" s="404">
        <f t="shared" si="31"/>
        <v>0</v>
      </c>
      <c r="DC23" s="404">
        <f t="shared" si="31"/>
        <v>0</v>
      </c>
      <c r="DD23" s="404">
        <f t="shared" si="31"/>
        <v>0</v>
      </c>
      <c r="DE23" s="404">
        <f t="shared" si="31"/>
        <v>0</v>
      </c>
      <c r="DF23" s="404">
        <f t="shared" si="31"/>
        <v>0</v>
      </c>
      <c r="DG23" s="404">
        <f t="shared" si="31"/>
        <v>0</v>
      </c>
      <c r="DH23" s="404">
        <f t="shared" si="31"/>
        <v>0</v>
      </c>
      <c r="DI23" s="404">
        <f t="shared" si="31"/>
        <v>540737989</v>
      </c>
      <c r="DJ23" s="404">
        <f t="shared" si="31"/>
        <v>487171000</v>
      </c>
      <c r="DK23" s="404">
        <f t="shared" si="31"/>
        <v>487171000</v>
      </c>
      <c r="DL23" s="404">
        <f t="shared" si="31"/>
        <v>540737989</v>
      </c>
      <c r="DM23" s="404">
        <f t="shared" si="31"/>
        <v>487171000</v>
      </c>
      <c r="DN23" s="404">
        <f t="shared" si="31"/>
        <v>300000000</v>
      </c>
      <c r="DO23" s="377">
        <f t="shared" ref="DO23:EL23" si="32">+DO18+DO21</f>
        <v>0</v>
      </c>
      <c r="DP23" s="377">
        <f t="shared" si="32"/>
        <v>0</v>
      </c>
      <c r="DQ23" s="377">
        <f t="shared" si="32"/>
        <v>0</v>
      </c>
      <c r="DR23" s="377">
        <f t="shared" si="32"/>
        <v>0</v>
      </c>
      <c r="DS23" s="377">
        <f t="shared" si="32"/>
        <v>0</v>
      </c>
      <c r="DT23" s="377">
        <f t="shared" si="32"/>
        <v>0</v>
      </c>
      <c r="DU23" s="377">
        <f t="shared" si="32"/>
        <v>0</v>
      </c>
      <c r="DV23" s="377">
        <f t="shared" si="32"/>
        <v>0</v>
      </c>
      <c r="DW23" s="377">
        <f t="shared" si="32"/>
        <v>0</v>
      </c>
      <c r="DX23" s="377">
        <f t="shared" si="32"/>
        <v>0</v>
      </c>
      <c r="DY23" s="377">
        <f t="shared" si="32"/>
        <v>0</v>
      </c>
      <c r="DZ23" s="377">
        <f t="shared" si="32"/>
        <v>0</v>
      </c>
      <c r="EA23" s="377">
        <f t="shared" si="32"/>
        <v>0</v>
      </c>
      <c r="EB23" s="377">
        <f t="shared" si="32"/>
        <v>0</v>
      </c>
      <c r="EC23" s="377">
        <f t="shared" si="32"/>
        <v>0</v>
      </c>
      <c r="ED23" s="377">
        <f t="shared" si="32"/>
        <v>0</v>
      </c>
      <c r="EE23" s="377">
        <f t="shared" si="32"/>
        <v>0</v>
      </c>
      <c r="EF23" s="377">
        <f t="shared" si="32"/>
        <v>0</v>
      </c>
      <c r="EG23" s="377">
        <f t="shared" si="32"/>
        <v>0</v>
      </c>
      <c r="EH23" s="377">
        <f t="shared" si="32"/>
        <v>0</v>
      </c>
      <c r="EI23" s="377">
        <f t="shared" si="32"/>
        <v>0</v>
      </c>
      <c r="EJ23" s="377">
        <f t="shared" si="32"/>
        <v>0</v>
      </c>
      <c r="EK23" s="377">
        <f t="shared" si="32"/>
        <v>0</v>
      </c>
      <c r="EL23" s="377">
        <f t="shared" si="32"/>
        <v>0</v>
      </c>
      <c r="EM23" s="378">
        <f>EK23+EI23+EG23+EE23+EC23+EA23+DY23+DW23+DU23+DS23+DQ23+DH23</f>
        <v>0</v>
      </c>
      <c r="EN23" s="379">
        <f>+EN18+EN21</f>
        <v>0</v>
      </c>
      <c r="EO23" s="379">
        <f>+EO18+EO21</f>
        <v>0</v>
      </c>
      <c r="EP23" s="379">
        <f>+EP18+EP21</f>
        <v>0</v>
      </c>
      <c r="EQ23" s="379">
        <f>+EQ18+EQ21</f>
        <v>0</v>
      </c>
      <c r="ER23" s="380">
        <f t="shared" si="14"/>
        <v>1</v>
      </c>
      <c r="ES23" s="299">
        <f t="shared" si="15"/>
        <v>1</v>
      </c>
      <c r="ET23" s="300">
        <f t="shared" si="16"/>
        <v>0.90093725595447294</v>
      </c>
      <c r="EU23" s="300">
        <f t="shared" si="17"/>
        <v>1</v>
      </c>
      <c r="EV23" s="301">
        <f t="shared" si="27"/>
        <v>0.57945638995028215</v>
      </c>
      <c r="EW23" s="502"/>
      <c r="EX23" s="498"/>
      <c r="EY23" s="498"/>
      <c r="EZ23" s="497"/>
      <c r="FA23" s="497"/>
    </row>
    <row r="24" spans="1:157" s="131" customFormat="1" ht="12.75" customHeight="1" x14ac:dyDescent="0.25">
      <c r="A24" s="543"/>
      <c r="B24" s="545">
        <v>2</v>
      </c>
      <c r="C24" s="548" t="s">
        <v>398</v>
      </c>
      <c r="D24" s="548" t="s">
        <v>278</v>
      </c>
      <c r="E24" s="553">
        <v>162</v>
      </c>
      <c r="F24" s="323" t="s">
        <v>41</v>
      </c>
      <c r="G24" s="370">
        <f t="shared" ref="G24" si="33">AA24+BE24+CI24+DL24+DN24</f>
        <v>1207</v>
      </c>
      <c r="H24" s="316">
        <v>66</v>
      </c>
      <c r="I24" s="316"/>
      <c r="J24" s="316"/>
      <c r="K24" s="316">
        <v>10</v>
      </c>
      <c r="L24" s="316">
        <v>0</v>
      </c>
      <c r="M24" s="316">
        <v>10</v>
      </c>
      <c r="N24" s="316">
        <v>0</v>
      </c>
      <c r="O24" s="316">
        <v>10</v>
      </c>
      <c r="P24" s="316">
        <v>5</v>
      </c>
      <c r="Q24" s="316">
        <v>10</v>
      </c>
      <c r="R24" s="316">
        <v>36</v>
      </c>
      <c r="S24" s="316">
        <f>+Q24</f>
        <v>10</v>
      </c>
      <c r="T24" s="316">
        <v>36</v>
      </c>
      <c r="U24" s="316">
        <v>66</v>
      </c>
      <c r="V24" s="316">
        <v>66</v>
      </c>
      <c r="W24" s="372"/>
      <c r="X24" s="372"/>
      <c r="Y24" s="372"/>
      <c r="Z24" s="316">
        <v>66</v>
      </c>
      <c r="AA24" s="316">
        <v>66</v>
      </c>
      <c r="AB24" s="316">
        <v>190</v>
      </c>
      <c r="AC24" s="316">
        <v>3</v>
      </c>
      <c r="AD24" s="316">
        <v>3</v>
      </c>
      <c r="AE24" s="316">
        <v>0</v>
      </c>
      <c r="AF24" s="316">
        <v>0</v>
      </c>
      <c r="AG24" s="316">
        <v>0</v>
      </c>
      <c r="AH24" s="371">
        <v>0</v>
      </c>
      <c r="AI24" s="371">
        <v>0</v>
      </c>
      <c r="AJ24" s="371">
        <v>0</v>
      </c>
      <c r="AK24" s="371">
        <v>8</v>
      </c>
      <c r="AL24" s="371">
        <v>8</v>
      </c>
      <c r="AM24" s="371">
        <v>38</v>
      </c>
      <c r="AN24" s="371">
        <v>23</v>
      </c>
      <c r="AO24" s="371">
        <v>35</v>
      </c>
      <c r="AP24" s="371">
        <v>51</v>
      </c>
      <c r="AQ24" s="371">
        <v>35</v>
      </c>
      <c r="AR24" s="371">
        <v>82</v>
      </c>
      <c r="AS24" s="371">
        <v>35</v>
      </c>
      <c r="AT24" s="371">
        <v>86</v>
      </c>
      <c r="AU24" s="371">
        <v>230</v>
      </c>
      <c r="AV24" s="371">
        <v>138</v>
      </c>
      <c r="AW24" s="371">
        <v>88</v>
      </c>
      <c r="AX24" s="371">
        <v>81</v>
      </c>
      <c r="AY24" s="371">
        <v>9</v>
      </c>
      <c r="AZ24" s="371">
        <v>9</v>
      </c>
      <c r="BA24" s="316">
        <f>AC24+AE24+AG24+AI24+AK24+AM24+AO24+AQ24+AS24+AU24+AW24+AY24</f>
        <v>481</v>
      </c>
      <c r="BB24" s="316">
        <f t="shared" si="3"/>
        <v>481</v>
      </c>
      <c r="BC24" s="316">
        <f t="shared" si="4"/>
        <v>481</v>
      </c>
      <c r="BD24" s="316">
        <f t="shared" si="5"/>
        <v>481</v>
      </c>
      <c r="BE24" s="316">
        <f t="shared" si="6"/>
        <v>481</v>
      </c>
      <c r="BF24" s="316">
        <v>550</v>
      </c>
      <c r="BG24" s="371"/>
      <c r="BH24" s="371">
        <v>0</v>
      </c>
      <c r="BI24" s="371">
        <v>20</v>
      </c>
      <c r="BJ24" s="371">
        <v>25</v>
      </c>
      <c r="BK24" s="371">
        <v>37</v>
      </c>
      <c r="BL24" s="371">
        <v>163</v>
      </c>
      <c r="BM24" s="371">
        <v>37</v>
      </c>
      <c r="BN24" s="371">
        <v>97</v>
      </c>
      <c r="BO24" s="371">
        <v>37</v>
      </c>
      <c r="BP24" s="371">
        <v>110</v>
      </c>
      <c r="BQ24" s="371">
        <v>37</v>
      </c>
      <c r="BR24" s="371">
        <v>50</v>
      </c>
      <c r="BS24" s="371">
        <v>37</v>
      </c>
      <c r="BT24" s="371">
        <v>18</v>
      </c>
      <c r="BU24" s="371">
        <v>37</v>
      </c>
      <c r="BV24" s="371">
        <v>27</v>
      </c>
      <c r="BW24" s="371">
        <v>37</v>
      </c>
      <c r="BX24" s="371">
        <v>48</v>
      </c>
      <c r="BY24" s="371">
        <v>37</v>
      </c>
      <c r="BZ24" s="371">
        <v>12</v>
      </c>
      <c r="CA24" s="371">
        <v>234</v>
      </c>
      <c r="CB24" s="371">
        <v>0</v>
      </c>
      <c r="CC24" s="371"/>
      <c r="CD24" s="371"/>
      <c r="CE24" s="316">
        <f t="shared" si="7"/>
        <v>550</v>
      </c>
      <c r="CF24" s="316">
        <f t="shared" si="8"/>
        <v>550</v>
      </c>
      <c r="CG24" s="316">
        <f t="shared" si="9"/>
        <v>550</v>
      </c>
      <c r="CH24" s="316">
        <f t="shared" si="19"/>
        <v>550</v>
      </c>
      <c r="CI24" s="316">
        <f t="shared" ref="CI24:CI29" si="34">CG24</f>
        <v>550</v>
      </c>
      <c r="CJ24" s="316">
        <v>100</v>
      </c>
      <c r="CK24" s="316"/>
      <c r="CL24" s="316"/>
      <c r="CM24" s="316"/>
      <c r="CN24" s="316"/>
      <c r="CO24" s="316">
        <v>0</v>
      </c>
      <c r="CP24" s="371"/>
      <c r="CQ24" s="316">
        <v>24</v>
      </c>
      <c r="CR24" s="316"/>
      <c r="CS24" s="316">
        <v>12</v>
      </c>
      <c r="CT24" s="316"/>
      <c r="CU24" s="316">
        <v>12</v>
      </c>
      <c r="CV24" s="316"/>
      <c r="CW24" s="316">
        <v>12</v>
      </c>
      <c r="CX24" s="316"/>
      <c r="CY24" s="316">
        <v>10</v>
      </c>
      <c r="CZ24" s="316"/>
      <c r="DA24" s="316">
        <v>10</v>
      </c>
      <c r="DB24" s="316"/>
      <c r="DC24" s="316">
        <v>10</v>
      </c>
      <c r="DD24" s="316"/>
      <c r="DE24" s="316">
        <v>10</v>
      </c>
      <c r="DF24" s="316"/>
      <c r="DG24" s="316"/>
      <c r="DH24" s="316"/>
      <c r="DI24" s="316">
        <f t="shared" si="10"/>
        <v>100</v>
      </c>
      <c r="DJ24" s="316">
        <f t="shared" si="11"/>
        <v>0</v>
      </c>
      <c r="DK24" s="316">
        <f t="shared" si="12"/>
        <v>0</v>
      </c>
      <c r="DL24" s="316">
        <v>100</v>
      </c>
      <c r="DM24" s="316">
        <f t="shared" si="13"/>
        <v>0</v>
      </c>
      <c r="DN24" s="316">
        <v>10</v>
      </c>
      <c r="DO24" s="316"/>
      <c r="DP24" s="316"/>
      <c r="DQ24" s="316"/>
      <c r="DR24" s="316"/>
      <c r="DS24" s="316"/>
      <c r="DT24" s="316"/>
      <c r="DU24" s="316"/>
      <c r="DV24" s="316"/>
      <c r="DW24" s="316"/>
      <c r="DX24" s="316"/>
      <c r="DY24" s="316"/>
      <c r="DZ24" s="316"/>
      <c r="EA24" s="316"/>
      <c r="EB24" s="316"/>
      <c r="EC24" s="316"/>
      <c r="ED24" s="316"/>
      <c r="EE24" s="316"/>
      <c r="EF24" s="316"/>
      <c r="EG24" s="316"/>
      <c r="EH24" s="316"/>
      <c r="EI24" s="316"/>
      <c r="EJ24" s="316"/>
      <c r="EK24" s="316"/>
      <c r="EL24" s="316"/>
      <c r="EM24" s="316">
        <f>EK24+EI24+EG24+EE24+EC24+EA24+DY24+DW24+DU24+DS24+DQ24+DH24</f>
        <v>0</v>
      </c>
      <c r="EN24" s="316">
        <f t="shared" ref="EN24:EN29" si="35">DH24+DQ24+DS24+DU24</f>
        <v>0</v>
      </c>
      <c r="EO24" s="371">
        <f t="shared" ref="EO24:EO29" si="36">DP24+DR24+DT24+DV24</f>
        <v>0</v>
      </c>
      <c r="EP24" s="381">
        <f>DQ24+DS24+DU24+DW24+DY24+EA24+EC24+EE24+EG24+EI24+EK24+DH24</f>
        <v>0</v>
      </c>
      <c r="EQ24" s="371">
        <f>DP24+DR24+DT24+DV24</f>
        <v>0</v>
      </c>
      <c r="ER24" s="376">
        <f>IFERROR(CP24/CO24,0)</f>
        <v>0</v>
      </c>
      <c r="ES24" s="302">
        <f>IFERROR(DK24/DJ24,0)</f>
        <v>0</v>
      </c>
      <c r="ET24" s="303">
        <f>IFERROR(DM24/DL24,0)</f>
        <v>0</v>
      </c>
      <c r="EU24" s="303">
        <f>IFERROR((DK24+CI24+BE24+AA24)/(Z24+BD24+CH24+DJ24),0)</f>
        <v>1</v>
      </c>
      <c r="EV24" s="303">
        <f>IFERROR((DM24+CI24+BE24+AA24)/G24,0)</f>
        <v>0.90886495443247717</v>
      </c>
      <c r="EW24" s="497" t="s">
        <v>502</v>
      </c>
      <c r="EX24" s="498" t="s">
        <v>498</v>
      </c>
      <c r="EY24" s="498" t="s">
        <v>71</v>
      </c>
      <c r="EZ24" s="497" t="s">
        <v>288</v>
      </c>
      <c r="FA24" s="497" t="s">
        <v>409</v>
      </c>
    </row>
    <row r="25" spans="1:157" s="132" customFormat="1" ht="12.75" customHeight="1" x14ac:dyDescent="0.25">
      <c r="A25" s="543"/>
      <c r="B25" s="546"/>
      <c r="C25" s="549"/>
      <c r="D25" s="549"/>
      <c r="E25" s="554"/>
      <c r="F25" s="324" t="s">
        <v>3</v>
      </c>
      <c r="G25" s="403">
        <f>AA25+BE25+CI25+DL25+DN25</f>
        <v>653411603</v>
      </c>
      <c r="H25" s="313">
        <v>100000000</v>
      </c>
      <c r="I25" s="313"/>
      <c r="J25" s="313"/>
      <c r="K25" s="313">
        <v>100000000</v>
      </c>
      <c r="L25" s="313">
        <v>10000000</v>
      </c>
      <c r="M25" s="313">
        <v>100000000</v>
      </c>
      <c r="N25" s="313">
        <v>10000000</v>
      </c>
      <c r="O25" s="313">
        <v>100000000</v>
      </c>
      <c r="P25" s="313">
        <f>+N25</f>
        <v>10000000</v>
      </c>
      <c r="Q25" s="313">
        <v>100000000</v>
      </c>
      <c r="R25" s="313">
        <f>+P25</f>
        <v>10000000</v>
      </c>
      <c r="S25" s="313">
        <v>100000000</v>
      </c>
      <c r="T25" s="313">
        <f>+R25+1259925+80000000</f>
        <v>91259925</v>
      </c>
      <c r="U25" s="313">
        <v>91259925</v>
      </c>
      <c r="V25" s="313">
        <v>91259925</v>
      </c>
      <c r="W25" s="313"/>
      <c r="X25" s="313"/>
      <c r="Y25" s="313"/>
      <c r="Z25" s="313">
        <v>91259925</v>
      </c>
      <c r="AA25" s="313">
        <v>91259925</v>
      </c>
      <c r="AB25" s="313">
        <v>230000000</v>
      </c>
      <c r="AC25" s="313">
        <v>0</v>
      </c>
      <c r="AD25" s="313">
        <f>+A25</f>
        <v>0</v>
      </c>
      <c r="AE25" s="313">
        <v>16042500</v>
      </c>
      <c r="AF25" s="313">
        <v>16042500</v>
      </c>
      <c r="AG25" s="313">
        <v>0</v>
      </c>
      <c r="AH25" s="313">
        <v>0</v>
      </c>
      <c r="AI25" s="313">
        <v>0</v>
      </c>
      <c r="AJ25" s="313">
        <v>0</v>
      </c>
      <c r="AK25" s="313">
        <v>0</v>
      </c>
      <c r="AL25" s="313">
        <v>0</v>
      </c>
      <c r="AM25" s="313">
        <v>5000000</v>
      </c>
      <c r="AN25" s="313">
        <v>33957500</v>
      </c>
      <c r="AO25" s="313">
        <v>28957500</v>
      </c>
      <c r="AP25" s="313"/>
      <c r="AQ25" s="313"/>
      <c r="AR25" s="313"/>
      <c r="AS25" s="313"/>
      <c r="AT25" s="313"/>
      <c r="AU25" s="313"/>
      <c r="AV25" s="313"/>
      <c r="AW25" s="313"/>
      <c r="AX25" s="304"/>
      <c r="AY25" s="313"/>
      <c r="AZ25" s="313"/>
      <c r="BA25" s="313">
        <f>AC25+AE25+AG25+AI25+AK25+AM25+AO25+AQ25+AS25+AU25+AW25+AY25</f>
        <v>50000000</v>
      </c>
      <c r="BB25" s="313">
        <f t="shared" si="3"/>
        <v>50000000</v>
      </c>
      <c r="BC25" s="313">
        <f t="shared" si="4"/>
        <v>50000000</v>
      </c>
      <c r="BD25" s="313">
        <f t="shared" si="5"/>
        <v>50000000</v>
      </c>
      <c r="BE25" s="313">
        <f t="shared" si="6"/>
        <v>50000000</v>
      </c>
      <c r="BF25" s="313">
        <v>84427000</v>
      </c>
      <c r="BG25" s="313">
        <v>63069667</v>
      </c>
      <c r="BH25" s="313">
        <v>63069667</v>
      </c>
      <c r="BI25" s="313"/>
      <c r="BJ25" s="313"/>
      <c r="BK25" s="313"/>
      <c r="BL25" s="313"/>
      <c r="BM25" s="313">
        <v>17024000</v>
      </c>
      <c r="BN25" s="305"/>
      <c r="BO25" s="305"/>
      <c r="BP25" s="305"/>
      <c r="BQ25" s="305"/>
      <c r="BR25" s="305">
        <v>13000000</v>
      </c>
      <c r="BS25" s="305"/>
      <c r="BT25" s="305"/>
      <c r="BU25" s="305"/>
      <c r="BV25" s="305"/>
      <c r="BW25" s="305">
        <v>-2938133</v>
      </c>
      <c r="BX25" s="305"/>
      <c r="BY25" s="305">
        <v>4333333</v>
      </c>
      <c r="BZ25" s="305"/>
      <c r="CA25" s="305"/>
      <c r="CB25" s="305"/>
      <c r="CC25" s="305">
        <v>-5419200</v>
      </c>
      <c r="CD25" s="305"/>
      <c r="CE25" s="313">
        <f t="shared" si="7"/>
        <v>76069667</v>
      </c>
      <c r="CF25" s="313">
        <f t="shared" si="8"/>
        <v>76069667</v>
      </c>
      <c r="CG25" s="313">
        <f t="shared" si="9"/>
        <v>76069667</v>
      </c>
      <c r="CH25" s="313">
        <f t="shared" si="19"/>
        <v>76069667</v>
      </c>
      <c r="CI25" s="313">
        <f t="shared" si="34"/>
        <v>76069667</v>
      </c>
      <c r="CJ25" s="313">
        <v>304507000</v>
      </c>
      <c r="CK25" s="340">
        <v>84278000</v>
      </c>
      <c r="CL25" s="340">
        <v>84278000</v>
      </c>
      <c r="CM25" s="340"/>
      <c r="CN25" s="340"/>
      <c r="CO25" s="340"/>
      <c r="CP25" s="340"/>
      <c r="CQ25" s="340">
        <v>201804011</v>
      </c>
      <c r="CR25" s="340"/>
      <c r="CS25" s="340"/>
      <c r="CT25" s="340"/>
      <c r="CU25" s="340"/>
      <c r="CV25" s="340"/>
      <c r="CW25" s="340"/>
      <c r="CX25" s="340"/>
      <c r="CY25" s="340"/>
      <c r="CZ25" s="340"/>
      <c r="DA25" s="340"/>
      <c r="DB25" s="340"/>
      <c r="DC25" s="340"/>
      <c r="DD25" s="340"/>
      <c r="DE25" s="340"/>
      <c r="DF25" s="340"/>
      <c r="DG25" s="340"/>
      <c r="DH25" s="340"/>
      <c r="DI25" s="313">
        <f t="shared" si="10"/>
        <v>286082011</v>
      </c>
      <c r="DJ25" s="313">
        <f t="shared" si="11"/>
        <v>84278000</v>
      </c>
      <c r="DK25" s="313">
        <f t="shared" si="12"/>
        <v>84278000</v>
      </c>
      <c r="DL25" s="313">
        <f>+CK25+CM25+CO25+CQ25+CS25+CU25+CW25+CY25+DA25+DC25+DE25+DG25</f>
        <v>286082011</v>
      </c>
      <c r="DM25" s="313">
        <f t="shared" si="13"/>
        <v>84278000</v>
      </c>
      <c r="DN25" s="313">
        <v>150000000</v>
      </c>
      <c r="DO25" s="305"/>
      <c r="DP25" s="305"/>
      <c r="DQ25" s="305"/>
      <c r="DR25" s="305"/>
      <c r="DS25" s="305"/>
      <c r="DT25" s="305"/>
      <c r="DU25" s="305"/>
      <c r="DV25" s="305"/>
      <c r="DW25" s="305"/>
      <c r="DX25" s="305"/>
      <c r="DY25" s="305"/>
      <c r="DZ25" s="305"/>
      <c r="EA25" s="305"/>
      <c r="EB25" s="305"/>
      <c r="EC25" s="305"/>
      <c r="ED25" s="305"/>
      <c r="EE25" s="305"/>
      <c r="EF25" s="305"/>
      <c r="EG25" s="305"/>
      <c r="EH25" s="305"/>
      <c r="EI25" s="305"/>
      <c r="EJ25" s="305"/>
      <c r="EK25" s="305"/>
      <c r="EL25" s="305"/>
      <c r="EM25" s="314">
        <f>EK25+EI25+EG25+EE25+EC25+EA25+DY25+DW25+DU25+DS25+DQ25+DH25</f>
        <v>0</v>
      </c>
      <c r="EN25" s="343">
        <f t="shared" si="35"/>
        <v>0</v>
      </c>
      <c r="EO25" s="343">
        <f t="shared" si="36"/>
        <v>0</v>
      </c>
      <c r="EP25" s="352">
        <f>DQ25+DS25+DU25+DW25+DY25+EA25+EC25+EE25+EG25+EI25+EK25+DH25</f>
        <v>0</v>
      </c>
      <c r="EQ25" s="343">
        <f>DP25+DR25+DT25+DV25</f>
        <v>0</v>
      </c>
      <c r="ER25" s="339">
        <f t="shared" ref="ER25:ER31" si="37">IFERROR(CP25/CO25,0)</f>
        <v>0</v>
      </c>
      <c r="ES25" s="295">
        <f t="shared" ref="ES25:ES31" si="38">IFERROR(DK25/DJ25,0)</f>
        <v>1</v>
      </c>
      <c r="ET25" s="296">
        <f t="shared" ref="ET25:ET31" si="39">IFERROR(DM25/DL25,0)</f>
        <v>0.29459384637784863</v>
      </c>
      <c r="EU25" s="296">
        <f t="shared" ref="EU25:EU31" si="40">IFERROR((DK25+CI25+BE25+AA25)/(Z25+BD25+CH25+DJ25),0)</f>
        <v>1</v>
      </c>
      <c r="EV25" s="296">
        <f t="shared" ref="EV25:EV31" si="41">IFERROR((DM25+CI25+BE25+AA25)/G25,0)</f>
        <v>0.46158897487469319</v>
      </c>
      <c r="EW25" s="497"/>
      <c r="EX25" s="498"/>
      <c r="EY25" s="498"/>
      <c r="EZ25" s="497"/>
      <c r="FA25" s="497"/>
    </row>
    <row r="26" spans="1:157" s="131" customFormat="1" ht="12.75" customHeight="1" x14ac:dyDescent="0.25">
      <c r="A26" s="543"/>
      <c r="B26" s="546"/>
      <c r="C26" s="549"/>
      <c r="D26" s="549"/>
      <c r="E26" s="554"/>
      <c r="F26" s="325" t="s">
        <v>228</v>
      </c>
      <c r="G26" s="314"/>
      <c r="H26" s="313"/>
      <c r="I26" s="313"/>
      <c r="J26" s="313"/>
      <c r="K26" s="313"/>
      <c r="L26" s="313"/>
      <c r="M26" s="313"/>
      <c r="N26" s="313"/>
      <c r="O26" s="313"/>
      <c r="P26" s="313"/>
      <c r="Q26" s="313"/>
      <c r="R26" s="313"/>
      <c r="S26" s="313"/>
      <c r="T26" s="313"/>
      <c r="U26" s="313"/>
      <c r="V26" s="313"/>
      <c r="W26" s="313"/>
      <c r="X26" s="313"/>
      <c r="Y26" s="313"/>
      <c r="Z26" s="313"/>
      <c r="AA26" s="313"/>
      <c r="AB26" s="313"/>
      <c r="AC26" s="313">
        <v>0</v>
      </c>
      <c r="AD26" s="313">
        <v>0</v>
      </c>
      <c r="AE26" s="313">
        <v>0</v>
      </c>
      <c r="AF26" s="313">
        <v>0</v>
      </c>
      <c r="AG26" s="313">
        <v>2500000</v>
      </c>
      <c r="AH26" s="313">
        <v>2500000</v>
      </c>
      <c r="AI26" s="313">
        <v>0</v>
      </c>
      <c r="AJ26" s="313">
        <v>0</v>
      </c>
      <c r="AK26" s="313">
        <v>8542500</v>
      </c>
      <c r="AL26" s="313">
        <v>8542500</v>
      </c>
      <c r="AM26" s="313">
        <v>5000000</v>
      </c>
      <c r="AN26" s="313">
        <v>5000000</v>
      </c>
      <c r="AO26" s="313"/>
      <c r="AP26" s="313"/>
      <c r="AQ26" s="313"/>
      <c r="AR26" s="313">
        <v>254618</v>
      </c>
      <c r="AS26" s="313">
        <v>33957500</v>
      </c>
      <c r="AT26" s="313">
        <v>1375630</v>
      </c>
      <c r="AU26" s="313"/>
      <c r="AV26" s="313">
        <v>2779448.9654294364</v>
      </c>
      <c r="AW26" s="313"/>
      <c r="AX26" s="344">
        <v>3697738</v>
      </c>
      <c r="AY26" s="313"/>
      <c r="AZ26" s="313">
        <v>6675709.9002579711</v>
      </c>
      <c r="BA26" s="313">
        <f>AC26+AE26+AG26+AI26+AK26+AM26+AO26+AQ26+AS26+AU26+AW26+AY26</f>
        <v>50000000</v>
      </c>
      <c r="BB26" s="313">
        <f t="shared" si="3"/>
        <v>50000000</v>
      </c>
      <c r="BC26" s="313">
        <f t="shared" si="4"/>
        <v>30825644.865687408</v>
      </c>
      <c r="BD26" s="313">
        <f t="shared" si="5"/>
        <v>50000000</v>
      </c>
      <c r="BE26" s="313">
        <f t="shared" si="6"/>
        <v>30825644.865687408</v>
      </c>
      <c r="BF26" s="313">
        <v>0</v>
      </c>
      <c r="BG26" s="313"/>
      <c r="BH26" s="313"/>
      <c r="BI26" s="313"/>
      <c r="BJ26" s="313"/>
      <c r="BK26" s="313"/>
      <c r="BL26" s="313"/>
      <c r="BM26" s="313"/>
      <c r="BN26" s="305"/>
      <c r="BO26" s="305"/>
      <c r="BP26" s="305"/>
      <c r="BQ26" s="305"/>
      <c r="BR26" s="305">
        <v>2183500</v>
      </c>
      <c r="BS26" s="305"/>
      <c r="BT26" s="305">
        <v>2911333</v>
      </c>
      <c r="BU26" s="305"/>
      <c r="BV26" s="305"/>
      <c r="BW26" s="305"/>
      <c r="BX26" s="305">
        <v>4677124</v>
      </c>
      <c r="BY26" s="305"/>
      <c r="BZ26" s="305">
        <v>6191813</v>
      </c>
      <c r="CA26" s="305"/>
      <c r="CB26" s="305">
        <v>4760435</v>
      </c>
      <c r="CC26" s="305"/>
      <c r="CD26" s="305">
        <v>16242620</v>
      </c>
      <c r="CE26" s="313">
        <f t="shared" si="7"/>
        <v>0</v>
      </c>
      <c r="CF26" s="313">
        <f t="shared" si="8"/>
        <v>0</v>
      </c>
      <c r="CG26" s="313">
        <f t="shared" si="9"/>
        <v>36966825</v>
      </c>
      <c r="CH26" s="313">
        <f t="shared" si="19"/>
        <v>0</v>
      </c>
      <c r="CI26" s="313">
        <f t="shared" si="34"/>
        <v>36966825</v>
      </c>
      <c r="CJ26" s="313">
        <v>0</v>
      </c>
      <c r="CK26" s="313"/>
      <c r="CL26" s="313"/>
      <c r="CM26" s="313"/>
      <c r="CN26" s="313"/>
      <c r="CO26" s="313"/>
      <c r="CP26" s="313"/>
      <c r="CQ26" s="313"/>
      <c r="CR26" s="313"/>
      <c r="CS26" s="313"/>
      <c r="CT26" s="313"/>
      <c r="CU26" s="313"/>
      <c r="CV26" s="313"/>
      <c r="CW26" s="313"/>
      <c r="CX26" s="313"/>
      <c r="CY26" s="313"/>
      <c r="CZ26" s="313"/>
      <c r="DA26" s="313"/>
      <c r="DB26" s="313"/>
      <c r="DC26" s="313"/>
      <c r="DD26" s="313"/>
      <c r="DE26" s="313"/>
      <c r="DF26" s="313"/>
      <c r="DG26" s="313"/>
      <c r="DH26" s="313"/>
      <c r="DI26" s="313">
        <f t="shared" si="10"/>
        <v>0</v>
      </c>
      <c r="DJ26" s="313">
        <f t="shared" si="11"/>
        <v>0</v>
      </c>
      <c r="DK26" s="313">
        <f t="shared" si="12"/>
        <v>0</v>
      </c>
      <c r="DL26" s="313">
        <f t="shared" si="20"/>
        <v>0</v>
      </c>
      <c r="DM26" s="313">
        <f t="shared" si="13"/>
        <v>0</v>
      </c>
      <c r="DN26" s="313"/>
      <c r="DO26" s="305"/>
      <c r="DP26" s="305"/>
      <c r="DQ26" s="305"/>
      <c r="DR26" s="305"/>
      <c r="DS26" s="305"/>
      <c r="DT26" s="305"/>
      <c r="DU26" s="305"/>
      <c r="DV26" s="305"/>
      <c r="DW26" s="305"/>
      <c r="DX26" s="305"/>
      <c r="DY26" s="305"/>
      <c r="DZ26" s="305"/>
      <c r="EA26" s="305"/>
      <c r="EB26" s="305"/>
      <c r="EC26" s="305"/>
      <c r="ED26" s="305"/>
      <c r="EE26" s="305"/>
      <c r="EF26" s="305"/>
      <c r="EG26" s="305"/>
      <c r="EH26" s="305"/>
      <c r="EI26" s="305"/>
      <c r="EJ26" s="305"/>
      <c r="EK26" s="305"/>
      <c r="EL26" s="305"/>
      <c r="EM26" s="314">
        <f>EI26+EG26+EE26+EC26+EA26+DY26+DW26+DU26+DS26+DQ26+DH26+EK26</f>
        <v>0</v>
      </c>
      <c r="EN26" s="343">
        <f t="shared" si="35"/>
        <v>0</v>
      </c>
      <c r="EO26" s="343">
        <f t="shared" si="36"/>
        <v>0</v>
      </c>
      <c r="EP26" s="352">
        <f>DH26+DQ26+DS26+DU26+DW26+DY26+EA26+EC26+EE26+EG26+EI26+EK26</f>
        <v>0</v>
      </c>
      <c r="EQ26" s="343">
        <f>DP26+DR26+DT26+DV26</f>
        <v>0</v>
      </c>
      <c r="ER26" s="339">
        <f t="shared" si="37"/>
        <v>0</v>
      </c>
      <c r="ES26" s="295">
        <f t="shared" si="38"/>
        <v>0</v>
      </c>
      <c r="ET26" s="296">
        <f t="shared" si="39"/>
        <v>0</v>
      </c>
      <c r="EU26" s="296">
        <f t="shared" si="40"/>
        <v>1.355849397313748</v>
      </c>
      <c r="EV26" s="296">
        <f t="shared" si="41"/>
        <v>0</v>
      </c>
      <c r="EW26" s="497"/>
      <c r="EX26" s="498"/>
      <c r="EY26" s="498"/>
      <c r="EZ26" s="497"/>
      <c r="FA26" s="497"/>
    </row>
    <row r="27" spans="1:157" s="131" customFormat="1" ht="12.75" customHeight="1" x14ac:dyDescent="0.25">
      <c r="A27" s="543"/>
      <c r="B27" s="546"/>
      <c r="C27" s="549"/>
      <c r="D27" s="549"/>
      <c r="E27" s="554"/>
      <c r="F27" s="326" t="s">
        <v>42</v>
      </c>
      <c r="G27" s="314">
        <f t="shared" ref="G27:G29" si="42">AA27+BE27+CI27+DL27+DN27</f>
        <v>0</v>
      </c>
      <c r="H27" s="314">
        <v>0</v>
      </c>
      <c r="I27" s="314"/>
      <c r="J27" s="314"/>
      <c r="K27" s="314">
        <v>0</v>
      </c>
      <c r="L27" s="314">
        <v>0</v>
      </c>
      <c r="M27" s="314">
        <v>0</v>
      </c>
      <c r="N27" s="314">
        <v>0</v>
      </c>
      <c r="O27" s="314">
        <v>0</v>
      </c>
      <c r="P27" s="314">
        <v>0</v>
      </c>
      <c r="Q27" s="314">
        <v>0</v>
      </c>
      <c r="R27" s="314">
        <v>0</v>
      </c>
      <c r="S27" s="314">
        <v>0</v>
      </c>
      <c r="T27" s="314">
        <v>0</v>
      </c>
      <c r="U27" s="314">
        <v>0</v>
      </c>
      <c r="V27" s="314">
        <v>0</v>
      </c>
      <c r="W27" s="337"/>
      <c r="X27" s="337"/>
      <c r="Y27" s="337"/>
      <c r="Z27" s="314">
        <v>0</v>
      </c>
      <c r="AA27" s="314">
        <v>0</v>
      </c>
      <c r="AB27" s="314">
        <v>0</v>
      </c>
      <c r="AC27" s="314">
        <v>0</v>
      </c>
      <c r="AD27" s="314">
        <v>0</v>
      </c>
      <c r="AE27" s="314">
        <v>0</v>
      </c>
      <c r="AF27" s="314">
        <v>0</v>
      </c>
      <c r="AG27" s="314">
        <v>0</v>
      </c>
      <c r="AH27" s="337">
        <v>0</v>
      </c>
      <c r="AI27" s="314">
        <f>+AG27</f>
        <v>0</v>
      </c>
      <c r="AJ27" s="314">
        <v>0</v>
      </c>
      <c r="AK27" s="337">
        <v>0</v>
      </c>
      <c r="AL27" s="314">
        <v>0</v>
      </c>
      <c r="AM27" s="337">
        <v>0</v>
      </c>
      <c r="AN27" s="314">
        <v>0</v>
      </c>
      <c r="AO27" s="314">
        <v>0</v>
      </c>
      <c r="AP27" s="314">
        <v>0</v>
      </c>
      <c r="AQ27" s="314">
        <v>0</v>
      </c>
      <c r="AR27" s="314">
        <v>0</v>
      </c>
      <c r="AS27" s="314">
        <v>0</v>
      </c>
      <c r="AT27" s="314">
        <v>0</v>
      </c>
      <c r="AU27" s="314">
        <v>0</v>
      </c>
      <c r="AV27" s="314">
        <v>0</v>
      </c>
      <c r="AW27" s="314">
        <v>0</v>
      </c>
      <c r="AX27" s="336">
        <v>0</v>
      </c>
      <c r="AY27" s="314">
        <v>0</v>
      </c>
      <c r="AZ27" s="336"/>
      <c r="BA27" s="314">
        <f t="shared" si="2"/>
        <v>0</v>
      </c>
      <c r="BB27" s="314">
        <f t="shared" si="3"/>
        <v>0</v>
      </c>
      <c r="BC27" s="314">
        <f t="shared" si="4"/>
        <v>0</v>
      </c>
      <c r="BD27" s="314">
        <f t="shared" si="5"/>
        <v>0</v>
      </c>
      <c r="BE27" s="314">
        <f t="shared" si="6"/>
        <v>0</v>
      </c>
      <c r="BF27" s="314">
        <v>0</v>
      </c>
      <c r="BG27" s="314">
        <v>0</v>
      </c>
      <c r="BH27" s="314">
        <v>0</v>
      </c>
      <c r="BI27" s="314">
        <v>0</v>
      </c>
      <c r="BJ27" s="314">
        <v>0</v>
      </c>
      <c r="BK27" s="314">
        <v>0</v>
      </c>
      <c r="BL27" s="314">
        <v>0</v>
      </c>
      <c r="BM27" s="314">
        <v>0</v>
      </c>
      <c r="BN27" s="337">
        <v>0</v>
      </c>
      <c r="BO27" s="337">
        <v>0</v>
      </c>
      <c r="BP27" s="337">
        <v>0</v>
      </c>
      <c r="BQ27" s="337">
        <v>0</v>
      </c>
      <c r="BR27" s="337">
        <v>0</v>
      </c>
      <c r="BS27" s="337">
        <v>0</v>
      </c>
      <c r="BT27" s="337">
        <v>0</v>
      </c>
      <c r="BU27" s="337">
        <v>0</v>
      </c>
      <c r="BV27" s="337">
        <v>0</v>
      </c>
      <c r="BW27" s="337">
        <v>0</v>
      </c>
      <c r="BX27" s="337">
        <v>0</v>
      </c>
      <c r="BY27" s="337">
        <v>0</v>
      </c>
      <c r="BZ27" s="337">
        <v>0</v>
      </c>
      <c r="CA27" s="337">
        <v>0</v>
      </c>
      <c r="CB27" s="337">
        <v>0</v>
      </c>
      <c r="CC27" s="337">
        <v>0</v>
      </c>
      <c r="CD27" s="337">
        <v>0</v>
      </c>
      <c r="CE27" s="314">
        <f t="shared" si="7"/>
        <v>0</v>
      </c>
      <c r="CF27" s="314">
        <f t="shared" si="8"/>
        <v>0</v>
      </c>
      <c r="CG27" s="314">
        <f t="shared" si="9"/>
        <v>0</v>
      </c>
      <c r="CH27" s="314">
        <f t="shared" si="19"/>
        <v>0</v>
      </c>
      <c r="CI27" s="314">
        <f t="shared" si="34"/>
        <v>0</v>
      </c>
      <c r="CJ27" s="314">
        <v>0</v>
      </c>
      <c r="CK27" s="314">
        <v>0</v>
      </c>
      <c r="CL27" s="314">
        <v>0</v>
      </c>
      <c r="CM27" s="314">
        <v>0</v>
      </c>
      <c r="CN27" s="314">
        <v>0</v>
      </c>
      <c r="CO27" s="314">
        <v>0</v>
      </c>
      <c r="CP27" s="314">
        <v>0</v>
      </c>
      <c r="CQ27" s="314">
        <v>0</v>
      </c>
      <c r="CR27" s="314">
        <v>0</v>
      </c>
      <c r="CS27" s="314">
        <v>0</v>
      </c>
      <c r="CT27" s="314">
        <v>0</v>
      </c>
      <c r="CU27" s="314">
        <v>0</v>
      </c>
      <c r="CV27" s="314">
        <v>0</v>
      </c>
      <c r="CW27" s="314">
        <v>0</v>
      </c>
      <c r="CX27" s="314">
        <v>0</v>
      </c>
      <c r="CY27" s="314">
        <v>0</v>
      </c>
      <c r="CZ27" s="314">
        <v>0</v>
      </c>
      <c r="DA27" s="314">
        <v>0</v>
      </c>
      <c r="DB27" s="314">
        <v>0</v>
      </c>
      <c r="DC27" s="314">
        <v>0</v>
      </c>
      <c r="DD27" s="314">
        <v>0</v>
      </c>
      <c r="DE27" s="314">
        <v>0</v>
      </c>
      <c r="DF27" s="314">
        <v>0</v>
      </c>
      <c r="DG27" s="314">
        <v>0</v>
      </c>
      <c r="DH27" s="314">
        <v>0</v>
      </c>
      <c r="DI27" s="314">
        <f t="shared" si="10"/>
        <v>0</v>
      </c>
      <c r="DJ27" s="314">
        <f t="shared" si="11"/>
        <v>0</v>
      </c>
      <c r="DK27" s="314">
        <f t="shared" si="12"/>
        <v>0</v>
      </c>
      <c r="DL27" s="314">
        <f t="shared" si="20"/>
        <v>0</v>
      </c>
      <c r="DM27" s="314">
        <f t="shared" si="13"/>
        <v>0</v>
      </c>
      <c r="DN27" s="314">
        <v>0</v>
      </c>
      <c r="DO27" s="337">
        <v>0</v>
      </c>
      <c r="DP27" s="337">
        <v>0</v>
      </c>
      <c r="DQ27" s="337">
        <v>0</v>
      </c>
      <c r="DR27" s="337">
        <v>0</v>
      </c>
      <c r="DS27" s="337">
        <v>0</v>
      </c>
      <c r="DT27" s="337">
        <v>0</v>
      </c>
      <c r="DU27" s="337">
        <v>0</v>
      </c>
      <c r="DV27" s="337">
        <v>0</v>
      </c>
      <c r="DW27" s="337">
        <v>0</v>
      </c>
      <c r="DX27" s="337">
        <v>0</v>
      </c>
      <c r="DY27" s="337">
        <v>0</v>
      </c>
      <c r="DZ27" s="337">
        <v>0</v>
      </c>
      <c r="EA27" s="337">
        <v>0</v>
      </c>
      <c r="EB27" s="337">
        <v>0</v>
      </c>
      <c r="EC27" s="337">
        <v>0</v>
      </c>
      <c r="ED27" s="337">
        <v>0</v>
      </c>
      <c r="EE27" s="337">
        <v>0</v>
      </c>
      <c r="EF27" s="337">
        <v>0</v>
      </c>
      <c r="EG27" s="337">
        <v>0</v>
      </c>
      <c r="EH27" s="337">
        <v>0</v>
      </c>
      <c r="EI27" s="337">
        <v>0</v>
      </c>
      <c r="EJ27" s="337">
        <v>0</v>
      </c>
      <c r="EK27" s="337">
        <v>0</v>
      </c>
      <c r="EL27" s="337">
        <v>0</v>
      </c>
      <c r="EM27" s="336">
        <f>EI27+EG27+EE27+EC27+EA27+DY27+DW27+DU27+DS27+DQ27+DH27+EK27</f>
        <v>0</v>
      </c>
      <c r="EN27" s="353">
        <f t="shared" si="35"/>
        <v>0</v>
      </c>
      <c r="EO27" s="353">
        <f t="shared" si="36"/>
        <v>0</v>
      </c>
      <c r="EP27" s="351">
        <f>DH27+DQ27+DS27+DU27+DW27+DY27+EA27+EC27+EE27+EG27+EI27+EK27</f>
        <v>0</v>
      </c>
      <c r="EQ27" s="336">
        <f>DP27+DR27+DT27+DV27</f>
        <v>0</v>
      </c>
      <c r="ER27" s="339">
        <f t="shared" si="37"/>
        <v>0</v>
      </c>
      <c r="ES27" s="295">
        <f t="shared" si="38"/>
        <v>0</v>
      </c>
      <c r="ET27" s="296">
        <f t="shared" si="39"/>
        <v>0</v>
      </c>
      <c r="EU27" s="296">
        <f t="shared" si="40"/>
        <v>0</v>
      </c>
      <c r="EV27" s="296">
        <f t="shared" si="41"/>
        <v>0</v>
      </c>
      <c r="EW27" s="497"/>
      <c r="EX27" s="498"/>
      <c r="EY27" s="498"/>
      <c r="EZ27" s="497"/>
      <c r="FA27" s="497"/>
    </row>
    <row r="28" spans="1:157" s="131" customFormat="1" ht="16.5" customHeight="1" x14ac:dyDescent="0.25">
      <c r="A28" s="543"/>
      <c r="B28" s="546"/>
      <c r="C28" s="549"/>
      <c r="D28" s="549"/>
      <c r="E28" s="554"/>
      <c r="F28" s="327" t="s">
        <v>4</v>
      </c>
      <c r="G28" s="403">
        <f t="shared" si="42"/>
        <v>59159550</v>
      </c>
      <c r="H28" s="313">
        <v>0</v>
      </c>
      <c r="I28" s="313"/>
      <c r="J28" s="313"/>
      <c r="K28" s="313">
        <v>0</v>
      </c>
      <c r="L28" s="313">
        <v>0</v>
      </c>
      <c r="M28" s="313">
        <v>0</v>
      </c>
      <c r="N28" s="313">
        <v>0</v>
      </c>
      <c r="O28" s="313">
        <v>0</v>
      </c>
      <c r="P28" s="313">
        <v>0</v>
      </c>
      <c r="Q28" s="313">
        <v>0</v>
      </c>
      <c r="R28" s="313">
        <v>0</v>
      </c>
      <c r="S28" s="313">
        <v>0</v>
      </c>
      <c r="T28" s="313">
        <v>0</v>
      </c>
      <c r="U28" s="313">
        <v>0</v>
      </c>
      <c r="V28" s="313">
        <v>0</v>
      </c>
      <c r="W28" s="313"/>
      <c r="X28" s="313"/>
      <c r="Y28" s="313"/>
      <c r="Z28" s="313">
        <v>0</v>
      </c>
      <c r="AA28" s="313">
        <v>0</v>
      </c>
      <c r="AB28" s="313">
        <v>931910.11699999997</v>
      </c>
      <c r="AC28" s="313">
        <v>0</v>
      </c>
      <c r="AD28" s="313">
        <v>0</v>
      </c>
      <c r="AE28" s="313">
        <v>0</v>
      </c>
      <c r="AF28" s="313">
        <v>0</v>
      </c>
      <c r="AG28" s="313">
        <v>0</v>
      </c>
      <c r="AH28" s="313">
        <v>0</v>
      </c>
      <c r="AI28" s="313">
        <v>0</v>
      </c>
      <c r="AJ28" s="313">
        <v>0</v>
      </c>
      <c r="AK28" s="313">
        <v>882353.04</v>
      </c>
      <c r="AL28" s="313">
        <v>882353</v>
      </c>
      <c r="AM28" s="313">
        <v>0</v>
      </c>
      <c r="AN28" s="313">
        <v>0</v>
      </c>
      <c r="AO28" s="313"/>
      <c r="AP28" s="313"/>
      <c r="AQ28" s="313"/>
      <c r="AR28" s="313"/>
      <c r="AS28" s="313"/>
      <c r="AT28" s="313"/>
      <c r="AU28" s="313"/>
      <c r="AV28" s="313"/>
      <c r="AW28" s="313"/>
      <c r="AX28" s="304"/>
      <c r="AY28" s="313"/>
      <c r="AZ28" s="313"/>
      <c r="BA28" s="313">
        <f t="shared" si="2"/>
        <v>882353.04</v>
      </c>
      <c r="BB28" s="313">
        <f t="shared" si="3"/>
        <v>882353.04</v>
      </c>
      <c r="BC28" s="313">
        <f t="shared" si="4"/>
        <v>882353</v>
      </c>
      <c r="BD28" s="313">
        <f t="shared" si="5"/>
        <v>882353.04</v>
      </c>
      <c r="BE28" s="313">
        <f t="shared" si="6"/>
        <v>882353</v>
      </c>
      <c r="BF28" s="313">
        <v>19042789.949999999</v>
      </c>
      <c r="BG28" s="313">
        <v>2032061.25</v>
      </c>
      <c r="BH28" s="313">
        <v>2046101</v>
      </c>
      <c r="BI28" s="313"/>
      <c r="BJ28" s="313">
        <v>0</v>
      </c>
      <c r="BK28" s="313"/>
      <c r="BL28" s="313">
        <v>391560</v>
      </c>
      <c r="BM28" s="313">
        <v>17142293.699999999</v>
      </c>
      <c r="BN28" s="348">
        <v>452015</v>
      </c>
      <c r="BO28" s="348"/>
      <c r="BP28" s="348">
        <v>15481532</v>
      </c>
      <c r="BQ28" s="348"/>
      <c r="BR28" s="348">
        <v>803147</v>
      </c>
      <c r="BS28" s="348"/>
      <c r="BT28" s="348"/>
      <c r="BU28" s="348"/>
      <c r="BV28" s="348"/>
      <c r="BW28" s="348"/>
      <c r="BX28" s="348"/>
      <c r="BY28" s="348"/>
      <c r="BZ28" s="348"/>
      <c r="CA28" s="348"/>
      <c r="CB28" s="348"/>
      <c r="CC28" s="348"/>
      <c r="CD28" s="348"/>
      <c r="CE28" s="313">
        <f t="shared" si="7"/>
        <v>19174354.949999999</v>
      </c>
      <c r="CF28" s="313">
        <f t="shared" si="8"/>
        <v>19174354.949999999</v>
      </c>
      <c r="CG28" s="313">
        <f t="shared" si="9"/>
        <v>19174355</v>
      </c>
      <c r="CH28" s="313">
        <f t="shared" si="19"/>
        <v>19174354.949999999</v>
      </c>
      <c r="CI28" s="313">
        <f t="shared" si="34"/>
        <v>19174355</v>
      </c>
      <c r="CJ28" s="313">
        <v>39102842</v>
      </c>
      <c r="CK28" s="313">
        <v>447280</v>
      </c>
      <c r="CL28" s="313">
        <v>447280</v>
      </c>
      <c r="CM28" s="313">
        <v>4586471</v>
      </c>
      <c r="CN28" s="313">
        <f>5033751-CL28</f>
        <v>4586471</v>
      </c>
      <c r="CO28" s="313">
        <v>5094833.2240286674</v>
      </c>
      <c r="CP28" s="349">
        <v>5094833.2240286674</v>
      </c>
      <c r="CQ28" s="313">
        <v>28974257.775971331</v>
      </c>
      <c r="CR28" s="313"/>
      <c r="CS28" s="313"/>
      <c r="CT28" s="313"/>
      <c r="CU28" s="313"/>
      <c r="CV28" s="313"/>
      <c r="CW28" s="313"/>
      <c r="CX28" s="313"/>
      <c r="CY28" s="313"/>
      <c r="CZ28" s="313"/>
      <c r="DA28" s="313"/>
      <c r="DB28" s="313"/>
      <c r="DC28" s="313"/>
      <c r="DD28" s="313"/>
      <c r="DE28" s="313"/>
      <c r="DF28" s="313"/>
      <c r="DG28" s="313"/>
      <c r="DH28" s="313"/>
      <c r="DI28" s="313">
        <f t="shared" si="10"/>
        <v>39102842</v>
      </c>
      <c r="DJ28" s="313">
        <f t="shared" si="11"/>
        <v>10128584.224028667</v>
      </c>
      <c r="DK28" s="313">
        <f t="shared" si="12"/>
        <v>10128584.224028667</v>
      </c>
      <c r="DL28" s="313">
        <f>+CK28+CM28+CO28+CQ28+CS28+CU28+CW28+CY28+DA28+DC28+DE28+DG28</f>
        <v>39102842</v>
      </c>
      <c r="DM28" s="313">
        <f t="shared" si="13"/>
        <v>10128584.224028667</v>
      </c>
      <c r="DN28" s="313"/>
      <c r="DO28" s="348"/>
      <c r="DP28" s="348"/>
      <c r="DQ28" s="348"/>
      <c r="DR28" s="348"/>
      <c r="DS28" s="348"/>
      <c r="DT28" s="348"/>
      <c r="DU28" s="348"/>
      <c r="DV28" s="348"/>
      <c r="DW28" s="348"/>
      <c r="DX28" s="348"/>
      <c r="DY28" s="348"/>
      <c r="DZ28" s="348"/>
      <c r="EA28" s="348"/>
      <c r="EB28" s="348"/>
      <c r="EC28" s="348"/>
      <c r="ED28" s="348"/>
      <c r="EE28" s="348"/>
      <c r="EF28" s="348"/>
      <c r="EG28" s="348"/>
      <c r="EH28" s="348"/>
      <c r="EI28" s="348"/>
      <c r="EJ28" s="348"/>
      <c r="EK28" s="348"/>
      <c r="EL28" s="348"/>
      <c r="EM28" s="336">
        <f>EI28+EG28+EE28+EC28+EA28+DY28+DW28+DU28+DS28+DQ28+DH28+EK28</f>
        <v>0</v>
      </c>
      <c r="EN28" s="343">
        <f t="shared" si="35"/>
        <v>0</v>
      </c>
      <c r="EO28" s="343">
        <f t="shared" si="36"/>
        <v>0</v>
      </c>
      <c r="EP28" s="342">
        <f>DQ28+DS28+DU28+DW28+DY28+EA28+EC28+EE28+EG28+EI28+EK28+DH28</f>
        <v>0</v>
      </c>
      <c r="EQ28" s="343">
        <f>DP28+DR28+DT28+DV28</f>
        <v>0</v>
      </c>
      <c r="ER28" s="339">
        <f t="shared" si="37"/>
        <v>1</v>
      </c>
      <c r="ES28" s="295">
        <f t="shared" si="38"/>
        <v>1</v>
      </c>
      <c r="ET28" s="296">
        <f t="shared" si="39"/>
        <v>0.25902424749660569</v>
      </c>
      <c r="EU28" s="296">
        <f t="shared" si="40"/>
        <v>1.0000000003312874</v>
      </c>
      <c r="EV28" s="296">
        <f t="shared" si="41"/>
        <v>0.51023532504944125</v>
      </c>
      <c r="EW28" s="497"/>
      <c r="EX28" s="498"/>
      <c r="EY28" s="498"/>
      <c r="EZ28" s="497"/>
      <c r="FA28" s="497"/>
    </row>
    <row r="29" spans="1:157" s="131" customFormat="1" ht="12.75" customHeight="1" thickBot="1" x14ac:dyDescent="0.3">
      <c r="A29" s="543"/>
      <c r="B29" s="546"/>
      <c r="C29" s="549"/>
      <c r="D29" s="549"/>
      <c r="E29" s="554"/>
      <c r="F29" s="326" t="s">
        <v>43</v>
      </c>
      <c r="G29" s="315">
        <f t="shared" si="42"/>
        <v>1207</v>
      </c>
      <c r="H29" s="382">
        <f>+H24</f>
        <v>66</v>
      </c>
      <c r="I29" s="315"/>
      <c r="J29" s="315"/>
      <c r="K29" s="315">
        <f t="shared" ref="K29:V29" si="43">+K24</f>
        <v>10</v>
      </c>
      <c r="L29" s="315">
        <f t="shared" si="43"/>
        <v>0</v>
      </c>
      <c r="M29" s="315">
        <f t="shared" si="43"/>
        <v>10</v>
      </c>
      <c r="N29" s="315">
        <f t="shared" si="43"/>
        <v>0</v>
      </c>
      <c r="O29" s="382">
        <f t="shared" si="43"/>
        <v>10</v>
      </c>
      <c r="P29" s="382">
        <f t="shared" si="43"/>
        <v>5</v>
      </c>
      <c r="Q29" s="382">
        <f t="shared" si="43"/>
        <v>10</v>
      </c>
      <c r="R29" s="382">
        <f t="shared" si="43"/>
        <v>36</v>
      </c>
      <c r="S29" s="382">
        <f t="shared" si="43"/>
        <v>10</v>
      </c>
      <c r="T29" s="382">
        <f t="shared" si="43"/>
        <v>36</v>
      </c>
      <c r="U29" s="382">
        <f t="shared" si="43"/>
        <v>66</v>
      </c>
      <c r="V29" s="382">
        <f t="shared" si="43"/>
        <v>66</v>
      </c>
      <c r="W29" s="364"/>
      <c r="X29" s="364"/>
      <c r="Y29" s="364"/>
      <c r="Z29" s="382">
        <f>+Z24</f>
        <v>66</v>
      </c>
      <c r="AA29" s="382">
        <f>+AA24</f>
        <v>66</v>
      </c>
      <c r="AB29" s="382">
        <f t="shared" ref="AB29:AZ29" si="44">+AB24</f>
        <v>190</v>
      </c>
      <c r="AC29" s="382">
        <f t="shared" si="44"/>
        <v>3</v>
      </c>
      <c r="AD29" s="382">
        <f t="shared" si="44"/>
        <v>3</v>
      </c>
      <c r="AE29" s="382">
        <f t="shared" si="44"/>
        <v>0</v>
      </c>
      <c r="AF29" s="382">
        <f t="shared" si="44"/>
        <v>0</v>
      </c>
      <c r="AG29" s="382">
        <f t="shared" si="44"/>
        <v>0</v>
      </c>
      <c r="AH29" s="382">
        <f t="shared" si="44"/>
        <v>0</v>
      </c>
      <c r="AI29" s="382">
        <f t="shared" si="44"/>
        <v>0</v>
      </c>
      <c r="AJ29" s="382">
        <f t="shared" si="44"/>
        <v>0</v>
      </c>
      <c r="AK29" s="382">
        <f t="shared" si="44"/>
        <v>8</v>
      </c>
      <c r="AL29" s="382">
        <v>2</v>
      </c>
      <c r="AM29" s="382">
        <f t="shared" si="44"/>
        <v>38</v>
      </c>
      <c r="AN29" s="382">
        <f t="shared" si="44"/>
        <v>23</v>
      </c>
      <c r="AO29" s="382">
        <f t="shared" si="44"/>
        <v>35</v>
      </c>
      <c r="AP29" s="382">
        <f t="shared" si="44"/>
        <v>51</v>
      </c>
      <c r="AQ29" s="382">
        <f t="shared" si="44"/>
        <v>35</v>
      </c>
      <c r="AR29" s="382">
        <f t="shared" si="44"/>
        <v>82</v>
      </c>
      <c r="AS29" s="382">
        <f t="shared" si="44"/>
        <v>35</v>
      </c>
      <c r="AT29" s="382">
        <f t="shared" si="44"/>
        <v>86</v>
      </c>
      <c r="AU29" s="382">
        <f t="shared" si="44"/>
        <v>230</v>
      </c>
      <c r="AV29" s="382">
        <f t="shared" si="44"/>
        <v>138</v>
      </c>
      <c r="AW29" s="382">
        <f t="shared" si="44"/>
        <v>88</v>
      </c>
      <c r="AX29" s="363">
        <f t="shared" si="44"/>
        <v>81</v>
      </c>
      <c r="AY29" s="382">
        <f t="shared" si="44"/>
        <v>9</v>
      </c>
      <c r="AZ29" s="382">
        <f t="shared" si="44"/>
        <v>9</v>
      </c>
      <c r="BA29" s="382">
        <f t="shared" si="2"/>
        <v>481</v>
      </c>
      <c r="BB29" s="382">
        <f t="shared" si="3"/>
        <v>481</v>
      </c>
      <c r="BC29" s="382">
        <f t="shared" si="4"/>
        <v>475</v>
      </c>
      <c r="BD29" s="382">
        <f t="shared" si="5"/>
        <v>481</v>
      </c>
      <c r="BE29" s="382">
        <f>BE24</f>
        <v>481</v>
      </c>
      <c r="BF29" s="382">
        <v>550</v>
      </c>
      <c r="BG29" s="382">
        <v>0</v>
      </c>
      <c r="BH29" s="382">
        <v>0</v>
      </c>
      <c r="BI29" s="382">
        <v>20</v>
      </c>
      <c r="BJ29" s="382">
        <v>25</v>
      </c>
      <c r="BK29" s="382">
        <v>37</v>
      </c>
      <c r="BL29" s="382">
        <v>163</v>
      </c>
      <c r="BM29" s="382">
        <v>37</v>
      </c>
      <c r="BN29" s="382">
        <v>97</v>
      </c>
      <c r="BO29" s="382">
        <v>37</v>
      </c>
      <c r="BP29" s="382">
        <v>110</v>
      </c>
      <c r="BQ29" s="382">
        <v>37</v>
      </c>
      <c r="BR29" s="382">
        <v>50</v>
      </c>
      <c r="BS29" s="382">
        <v>37</v>
      </c>
      <c r="BT29" s="382">
        <v>18</v>
      </c>
      <c r="BU29" s="382">
        <v>37</v>
      </c>
      <c r="BV29" s="382">
        <v>27</v>
      </c>
      <c r="BW29" s="382">
        <v>37</v>
      </c>
      <c r="BX29" s="382">
        <v>48</v>
      </c>
      <c r="BY29" s="382">
        <v>37</v>
      </c>
      <c r="BZ29" s="382">
        <v>12</v>
      </c>
      <c r="CA29" s="382">
        <v>234</v>
      </c>
      <c r="CB29" s="382">
        <v>0</v>
      </c>
      <c r="CC29" s="382">
        <v>0</v>
      </c>
      <c r="CD29" s="382">
        <v>0</v>
      </c>
      <c r="CE29" s="382">
        <f t="shared" si="7"/>
        <v>550</v>
      </c>
      <c r="CF29" s="382">
        <f t="shared" si="8"/>
        <v>550</v>
      </c>
      <c r="CG29" s="382">
        <f t="shared" si="9"/>
        <v>550</v>
      </c>
      <c r="CH29" s="382">
        <f t="shared" si="19"/>
        <v>550</v>
      </c>
      <c r="CI29" s="382">
        <f t="shared" si="34"/>
        <v>550</v>
      </c>
      <c r="CJ29" s="382">
        <v>100</v>
      </c>
      <c r="CK29" s="382">
        <v>0</v>
      </c>
      <c r="CL29" s="382">
        <v>0</v>
      </c>
      <c r="CM29" s="382">
        <v>0</v>
      </c>
      <c r="CN29" s="382">
        <v>0</v>
      </c>
      <c r="CO29" s="382">
        <v>12</v>
      </c>
      <c r="CP29" s="363">
        <v>0</v>
      </c>
      <c r="CQ29" s="382">
        <v>12</v>
      </c>
      <c r="CR29" s="382">
        <v>0</v>
      </c>
      <c r="CS29" s="382">
        <v>12</v>
      </c>
      <c r="CT29" s="382">
        <v>0</v>
      </c>
      <c r="CU29" s="382">
        <v>12</v>
      </c>
      <c r="CV29" s="382">
        <v>0</v>
      </c>
      <c r="CW29" s="382">
        <v>12</v>
      </c>
      <c r="CX29" s="382">
        <v>0</v>
      </c>
      <c r="CY29" s="382">
        <v>10</v>
      </c>
      <c r="CZ29" s="382">
        <v>0</v>
      </c>
      <c r="DA29" s="382">
        <v>10</v>
      </c>
      <c r="DB29" s="382">
        <v>0</v>
      </c>
      <c r="DC29" s="382">
        <v>10</v>
      </c>
      <c r="DD29" s="382">
        <v>0</v>
      </c>
      <c r="DE29" s="382">
        <v>10</v>
      </c>
      <c r="DF29" s="382">
        <v>0</v>
      </c>
      <c r="DG29" s="382">
        <v>0</v>
      </c>
      <c r="DH29" s="382">
        <v>0</v>
      </c>
      <c r="DI29" s="382">
        <f t="shared" si="10"/>
        <v>100</v>
      </c>
      <c r="DJ29" s="382">
        <f t="shared" si="11"/>
        <v>12</v>
      </c>
      <c r="DK29" s="382">
        <f t="shared" si="12"/>
        <v>0</v>
      </c>
      <c r="DL29" s="382">
        <v>100</v>
      </c>
      <c r="DM29" s="382">
        <f t="shared" si="13"/>
        <v>0</v>
      </c>
      <c r="DN29" s="382">
        <f>+DN24</f>
        <v>10</v>
      </c>
      <c r="DO29" s="365"/>
      <c r="DP29" s="365"/>
      <c r="DQ29" s="365"/>
      <c r="DR29" s="365"/>
      <c r="DS29" s="365"/>
      <c r="DT29" s="365"/>
      <c r="DU29" s="365"/>
      <c r="DV29" s="365"/>
      <c r="DW29" s="365"/>
      <c r="DX29" s="365"/>
      <c r="DY29" s="365"/>
      <c r="DZ29" s="365"/>
      <c r="EA29" s="365"/>
      <c r="EB29" s="365"/>
      <c r="EC29" s="365"/>
      <c r="ED29" s="365"/>
      <c r="EE29" s="365"/>
      <c r="EF29" s="365"/>
      <c r="EG29" s="365"/>
      <c r="EH29" s="365"/>
      <c r="EI29" s="365"/>
      <c r="EJ29" s="365"/>
      <c r="EK29" s="365"/>
      <c r="EL29" s="365"/>
      <c r="EM29" s="363">
        <f>EI29+EG29+EE29+EC29+EA29+DY29+DW29+DU29+DS29+DQ29+DH29+EK29</f>
        <v>0</v>
      </c>
      <c r="EN29" s="383">
        <f t="shared" si="35"/>
        <v>0</v>
      </c>
      <c r="EO29" s="383">
        <f t="shared" si="36"/>
        <v>0</v>
      </c>
      <c r="EP29" s="384">
        <f>DQ29+DS29+DU29+DW29+DY29+EA29+EC29+EE29+EG29+EI29+EK29+DH29</f>
        <v>0</v>
      </c>
      <c r="EQ29" s="383">
        <f>DR29+DT29+DV29+DP29</f>
        <v>0</v>
      </c>
      <c r="ER29" s="369">
        <f t="shared" si="37"/>
        <v>0</v>
      </c>
      <c r="ES29" s="297">
        <f t="shared" si="38"/>
        <v>0</v>
      </c>
      <c r="ET29" s="298">
        <f t="shared" si="39"/>
        <v>0</v>
      </c>
      <c r="EU29" s="298">
        <f t="shared" si="40"/>
        <v>0.98917944093778176</v>
      </c>
      <c r="EV29" s="298">
        <f t="shared" si="41"/>
        <v>0.90886495443247717</v>
      </c>
      <c r="EW29" s="497"/>
      <c r="EX29" s="498"/>
      <c r="EY29" s="498"/>
      <c r="EZ29" s="497"/>
      <c r="FA29" s="497"/>
    </row>
    <row r="30" spans="1:157" s="131" customFormat="1" ht="12.75" customHeight="1" thickBot="1" x14ac:dyDescent="0.3">
      <c r="A30" s="543"/>
      <c r="B30" s="547"/>
      <c r="C30" s="550"/>
      <c r="D30" s="550"/>
      <c r="E30" s="555"/>
      <c r="F30" s="160" t="s">
        <v>45</v>
      </c>
      <c r="G30" s="404">
        <f>G25+G28</f>
        <v>712571153</v>
      </c>
      <c r="H30" s="404">
        <f t="shared" ref="H30:BS30" si="45">H25+H28</f>
        <v>100000000</v>
      </c>
      <c r="I30" s="404">
        <f t="shared" si="45"/>
        <v>0</v>
      </c>
      <c r="J30" s="404">
        <f t="shared" si="45"/>
        <v>0</v>
      </c>
      <c r="K30" s="404">
        <f t="shared" si="45"/>
        <v>100000000</v>
      </c>
      <c r="L30" s="404">
        <f t="shared" si="45"/>
        <v>10000000</v>
      </c>
      <c r="M30" s="404">
        <f t="shared" si="45"/>
        <v>100000000</v>
      </c>
      <c r="N30" s="404">
        <f t="shared" si="45"/>
        <v>10000000</v>
      </c>
      <c r="O30" s="404">
        <f t="shared" si="45"/>
        <v>100000000</v>
      </c>
      <c r="P30" s="404">
        <f t="shared" si="45"/>
        <v>10000000</v>
      </c>
      <c r="Q30" s="404">
        <f t="shared" si="45"/>
        <v>100000000</v>
      </c>
      <c r="R30" s="404">
        <f t="shared" si="45"/>
        <v>10000000</v>
      </c>
      <c r="S30" s="404">
        <f t="shared" si="45"/>
        <v>100000000</v>
      </c>
      <c r="T30" s="404">
        <f t="shared" si="45"/>
        <v>91259925</v>
      </c>
      <c r="U30" s="404">
        <f t="shared" si="45"/>
        <v>91259925</v>
      </c>
      <c r="V30" s="404">
        <f t="shared" si="45"/>
        <v>91259925</v>
      </c>
      <c r="W30" s="404">
        <f t="shared" si="45"/>
        <v>0</v>
      </c>
      <c r="X30" s="404">
        <f t="shared" si="45"/>
        <v>0</v>
      </c>
      <c r="Y30" s="404">
        <f t="shared" si="45"/>
        <v>0</v>
      </c>
      <c r="Z30" s="404">
        <f t="shared" si="45"/>
        <v>91259925</v>
      </c>
      <c r="AA30" s="404">
        <f t="shared" si="45"/>
        <v>91259925</v>
      </c>
      <c r="AB30" s="404">
        <f t="shared" si="45"/>
        <v>230931910.11700001</v>
      </c>
      <c r="AC30" s="404">
        <f t="shared" si="45"/>
        <v>0</v>
      </c>
      <c r="AD30" s="404">
        <f t="shared" si="45"/>
        <v>0</v>
      </c>
      <c r="AE30" s="404">
        <f t="shared" si="45"/>
        <v>16042500</v>
      </c>
      <c r="AF30" s="404">
        <f t="shared" si="45"/>
        <v>16042500</v>
      </c>
      <c r="AG30" s="404">
        <f t="shared" si="45"/>
        <v>0</v>
      </c>
      <c r="AH30" s="404">
        <f t="shared" si="45"/>
        <v>0</v>
      </c>
      <c r="AI30" s="404">
        <f t="shared" si="45"/>
        <v>0</v>
      </c>
      <c r="AJ30" s="404">
        <f t="shared" si="45"/>
        <v>0</v>
      </c>
      <c r="AK30" s="404">
        <f t="shared" si="45"/>
        <v>882353.04</v>
      </c>
      <c r="AL30" s="404">
        <f t="shared" si="45"/>
        <v>882353</v>
      </c>
      <c r="AM30" s="404">
        <f t="shared" si="45"/>
        <v>5000000</v>
      </c>
      <c r="AN30" s="404">
        <f t="shared" si="45"/>
        <v>33957500</v>
      </c>
      <c r="AO30" s="404">
        <f t="shared" si="45"/>
        <v>28957500</v>
      </c>
      <c r="AP30" s="404">
        <f t="shared" si="45"/>
        <v>0</v>
      </c>
      <c r="AQ30" s="404">
        <f t="shared" si="45"/>
        <v>0</v>
      </c>
      <c r="AR30" s="404">
        <f t="shared" si="45"/>
        <v>0</v>
      </c>
      <c r="AS30" s="404">
        <f t="shared" si="45"/>
        <v>0</v>
      </c>
      <c r="AT30" s="404">
        <f t="shared" si="45"/>
        <v>0</v>
      </c>
      <c r="AU30" s="404">
        <f t="shared" si="45"/>
        <v>0</v>
      </c>
      <c r="AV30" s="404">
        <f t="shared" si="45"/>
        <v>0</v>
      </c>
      <c r="AW30" s="404">
        <f t="shared" si="45"/>
        <v>0</v>
      </c>
      <c r="AX30" s="404">
        <f t="shared" si="45"/>
        <v>0</v>
      </c>
      <c r="AY30" s="404">
        <f t="shared" si="45"/>
        <v>0</v>
      </c>
      <c r="AZ30" s="404">
        <f t="shared" si="45"/>
        <v>0</v>
      </c>
      <c r="BA30" s="404">
        <f t="shared" si="45"/>
        <v>50882353.039999999</v>
      </c>
      <c r="BB30" s="404">
        <f t="shared" si="45"/>
        <v>50882353.039999999</v>
      </c>
      <c r="BC30" s="404">
        <f t="shared" si="45"/>
        <v>50882353</v>
      </c>
      <c r="BD30" s="404">
        <f t="shared" si="45"/>
        <v>50882353.039999999</v>
      </c>
      <c r="BE30" s="404">
        <f t="shared" si="45"/>
        <v>50882353</v>
      </c>
      <c r="BF30" s="404">
        <f t="shared" si="45"/>
        <v>103469789.95</v>
      </c>
      <c r="BG30" s="404">
        <f t="shared" si="45"/>
        <v>65101728.25</v>
      </c>
      <c r="BH30" s="404">
        <f t="shared" si="45"/>
        <v>65115768</v>
      </c>
      <c r="BI30" s="404">
        <f t="shared" si="45"/>
        <v>0</v>
      </c>
      <c r="BJ30" s="404">
        <f t="shared" si="45"/>
        <v>0</v>
      </c>
      <c r="BK30" s="404">
        <f t="shared" si="45"/>
        <v>0</v>
      </c>
      <c r="BL30" s="404">
        <f t="shared" si="45"/>
        <v>391560</v>
      </c>
      <c r="BM30" s="404">
        <f t="shared" si="45"/>
        <v>34166293.700000003</v>
      </c>
      <c r="BN30" s="404">
        <f t="shared" si="45"/>
        <v>452015</v>
      </c>
      <c r="BO30" s="404">
        <f t="shared" si="45"/>
        <v>0</v>
      </c>
      <c r="BP30" s="404">
        <f t="shared" si="45"/>
        <v>15481532</v>
      </c>
      <c r="BQ30" s="404">
        <f t="shared" si="45"/>
        <v>0</v>
      </c>
      <c r="BR30" s="404">
        <f t="shared" si="45"/>
        <v>13803147</v>
      </c>
      <c r="BS30" s="404">
        <f t="shared" si="45"/>
        <v>0</v>
      </c>
      <c r="BT30" s="404">
        <f t="shared" ref="BT30:DN30" si="46">BT25+BT28</f>
        <v>0</v>
      </c>
      <c r="BU30" s="404">
        <f t="shared" si="46"/>
        <v>0</v>
      </c>
      <c r="BV30" s="404">
        <f t="shared" si="46"/>
        <v>0</v>
      </c>
      <c r="BW30" s="404">
        <f t="shared" si="46"/>
        <v>-2938133</v>
      </c>
      <c r="BX30" s="404">
        <f t="shared" si="46"/>
        <v>0</v>
      </c>
      <c r="BY30" s="404">
        <f t="shared" si="46"/>
        <v>4333333</v>
      </c>
      <c r="BZ30" s="404">
        <f t="shared" si="46"/>
        <v>0</v>
      </c>
      <c r="CA30" s="404">
        <f t="shared" si="46"/>
        <v>0</v>
      </c>
      <c r="CB30" s="404">
        <f t="shared" si="46"/>
        <v>0</v>
      </c>
      <c r="CC30" s="404">
        <f t="shared" si="46"/>
        <v>-5419200</v>
      </c>
      <c r="CD30" s="404">
        <f t="shared" si="46"/>
        <v>0</v>
      </c>
      <c r="CE30" s="404">
        <f t="shared" si="46"/>
        <v>95244021.950000003</v>
      </c>
      <c r="CF30" s="404">
        <f t="shared" si="46"/>
        <v>95244021.950000003</v>
      </c>
      <c r="CG30" s="404">
        <f t="shared" si="46"/>
        <v>95244022</v>
      </c>
      <c r="CH30" s="404">
        <f t="shared" si="46"/>
        <v>95244021.950000003</v>
      </c>
      <c r="CI30" s="404">
        <f t="shared" si="46"/>
        <v>95244022</v>
      </c>
      <c r="CJ30" s="404">
        <f t="shared" si="46"/>
        <v>343609842</v>
      </c>
      <c r="CK30" s="404">
        <f t="shared" si="46"/>
        <v>84725280</v>
      </c>
      <c r="CL30" s="404">
        <f t="shared" si="46"/>
        <v>84725280</v>
      </c>
      <c r="CM30" s="404">
        <f t="shared" si="46"/>
        <v>4586471</v>
      </c>
      <c r="CN30" s="404">
        <f t="shared" si="46"/>
        <v>4586471</v>
      </c>
      <c r="CO30" s="404">
        <f t="shared" si="46"/>
        <v>5094833.2240286674</v>
      </c>
      <c r="CP30" s="404">
        <f t="shared" si="46"/>
        <v>5094833.2240286674</v>
      </c>
      <c r="CQ30" s="404">
        <f t="shared" si="46"/>
        <v>230778268.77597132</v>
      </c>
      <c r="CR30" s="404">
        <f t="shared" si="46"/>
        <v>0</v>
      </c>
      <c r="CS30" s="404">
        <f t="shared" si="46"/>
        <v>0</v>
      </c>
      <c r="CT30" s="404">
        <f t="shared" si="46"/>
        <v>0</v>
      </c>
      <c r="CU30" s="404">
        <f t="shared" si="46"/>
        <v>0</v>
      </c>
      <c r="CV30" s="404">
        <f t="shared" si="46"/>
        <v>0</v>
      </c>
      <c r="CW30" s="404">
        <f t="shared" si="46"/>
        <v>0</v>
      </c>
      <c r="CX30" s="404">
        <f t="shared" si="46"/>
        <v>0</v>
      </c>
      <c r="CY30" s="404">
        <f t="shared" si="46"/>
        <v>0</v>
      </c>
      <c r="CZ30" s="404">
        <f t="shared" si="46"/>
        <v>0</v>
      </c>
      <c r="DA30" s="404">
        <f t="shared" si="46"/>
        <v>0</v>
      </c>
      <c r="DB30" s="404">
        <f t="shared" si="46"/>
        <v>0</v>
      </c>
      <c r="DC30" s="404">
        <f t="shared" si="46"/>
        <v>0</v>
      </c>
      <c r="DD30" s="404">
        <f t="shared" si="46"/>
        <v>0</v>
      </c>
      <c r="DE30" s="404">
        <f t="shared" si="46"/>
        <v>0</v>
      </c>
      <c r="DF30" s="404">
        <f t="shared" si="46"/>
        <v>0</v>
      </c>
      <c r="DG30" s="404">
        <f t="shared" si="46"/>
        <v>0</v>
      </c>
      <c r="DH30" s="404">
        <f t="shared" si="46"/>
        <v>0</v>
      </c>
      <c r="DI30" s="404">
        <f t="shared" si="46"/>
        <v>325184853</v>
      </c>
      <c r="DJ30" s="404">
        <f t="shared" si="46"/>
        <v>94406584.224028662</v>
      </c>
      <c r="DK30" s="404">
        <f t="shared" si="46"/>
        <v>94406584.224028662</v>
      </c>
      <c r="DL30" s="404">
        <f t="shared" si="46"/>
        <v>325184853</v>
      </c>
      <c r="DM30" s="404">
        <f t="shared" si="46"/>
        <v>94406584.224028662</v>
      </c>
      <c r="DN30" s="404">
        <f t="shared" si="46"/>
        <v>150000000</v>
      </c>
      <c r="DO30" s="377">
        <f t="shared" ref="DO30:EL30" si="47">DO25+DO28</f>
        <v>0</v>
      </c>
      <c r="DP30" s="377">
        <f t="shared" si="47"/>
        <v>0</v>
      </c>
      <c r="DQ30" s="377">
        <f t="shared" si="47"/>
        <v>0</v>
      </c>
      <c r="DR30" s="377">
        <f t="shared" si="47"/>
        <v>0</v>
      </c>
      <c r="DS30" s="377">
        <f t="shared" si="47"/>
        <v>0</v>
      </c>
      <c r="DT30" s="377">
        <f t="shared" si="47"/>
        <v>0</v>
      </c>
      <c r="DU30" s="377">
        <f t="shared" si="47"/>
        <v>0</v>
      </c>
      <c r="DV30" s="377">
        <f t="shared" si="47"/>
        <v>0</v>
      </c>
      <c r="DW30" s="377">
        <f t="shared" si="47"/>
        <v>0</v>
      </c>
      <c r="DX30" s="377">
        <f t="shared" si="47"/>
        <v>0</v>
      </c>
      <c r="DY30" s="377">
        <f t="shared" si="47"/>
        <v>0</v>
      </c>
      <c r="DZ30" s="377">
        <f t="shared" si="47"/>
        <v>0</v>
      </c>
      <c r="EA30" s="377">
        <f t="shared" si="47"/>
        <v>0</v>
      </c>
      <c r="EB30" s="377">
        <f t="shared" si="47"/>
        <v>0</v>
      </c>
      <c r="EC30" s="377">
        <f t="shared" si="47"/>
        <v>0</v>
      </c>
      <c r="ED30" s="377">
        <f t="shared" si="47"/>
        <v>0</v>
      </c>
      <c r="EE30" s="377">
        <f t="shared" si="47"/>
        <v>0</v>
      </c>
      <c r="EF30" s="377">
        <f t="shared" si="47"/>
        <v>0</v>
      </c>
      <c r="EG30" s="377">
        <f t="shared" si="47"/>
        <v>0</v>
      </c>
      <c r="EH30" s="377">
        <f t="shared" si="47"/>
        <v>0</v>
      </c>
      <c r="EI30" s="377">
        <f t="shared" si="47"/>
        <v>0</v>
      </c>
      <c r="EJ30" s="377">
        <f t="shared" si="47"/>
        <v>0</v>
      </c>
      <c r="EK30" s="377">
        <f t="shared" si="47"/>
        <v>0</v>
      </c>
      <c r="EL30" s="377">
        <f t="shared" si="47"/>
        <v>0</v>
      </c>
      <c r="EM30" s="378">
        <f>EK30+EI30+EG30+EE30+EC30+EA30+DY30+DW30+DU30+DS30+DQ30+DH30</f>
        <v>0</v>
      </c>
      <c r="EN30" s="379">
        <f>+EN25+EN28</f>
        <v>0</v>
      </c>
      <c r="EO30" s="379">
        <f>EO25+EO28</f>
        <v>0</v>
      </c>
      <c r="EP30" s="379">
        <f>+EP25+EP28</f>
        <v>0</v>
      </c>
      <c r="EQ30" s="379">
        <f>+EQ25+EQ28</f>
        <v>0</v>
      </c>
      <c r="ER30" s="380">
        <f t="shared" si="37"/>
        <v>1</v>
      </c>
      <c r="ES30" s="299">
        <f t="shared" si="38"/>
        <v>1</v>
      </c>
      <c r="ET30" s="300">
        <f t="shared" si="39"/>
        <v>0.29031667174248321</v>
      </c>
      <c r="EU30" s="300">
        <f t="shared" si="40"/>
        <v>1.0000000000301392</v>
      </c>
      <c r="EV30" s="301">
        <f t="shared" si="41"/>
        <v>0.46562772409063358</v>
      </c>
      <c r="EW30" s="502"/>
      <c r="EX30" s="498"/>
      <c r="EY30" s="498"/>
      <c r="EZ30" s="497"/>
      <c r="FA30" s="497"/>
    </row>
    <row r="31" spans="1:157" s="131" customFormat="1" ht="12.75" customHeight="1" x14ac:dyDescent="0.25">
      <c r="A31" s="544"/>
      <c r="B31" s="545">
        <v>3</v>
      </c>
      <c r="C31" s="548" t="s">
        <v>289</v>
      </c>
      <c r="D31" s="548" t="s">
        <v>278</v>
      </c>
      <c r="E31" s="551">
        <v>162</v>
      </c>
      <c r="F31" s="328" t="s">
        <v>41</v>
      </c>
      <c r="G31" s="316">
        <f>AA31+BE31+CI31+DL31+DN31</f>
        <v>500</v>
      </c>
      <c r="H31" s="316">
        <v>66</v>
      </c>
      <c r="I31" s="316"/>
      <c r="J31" s="316"/>
      <c r="K31" s="316">
        <v>40</v>
      </c>
      <c r="L31" s="316">
        <v>0</v>
      </c>
      <c r="M31" s="316">
        <v>40</v>
      </c>
      <c r="N31" s="316">
        <v>0</v>
      </c>
      <c r="O31" s="316">
        <v>40</v>
      </c>
      <c r="P31" s="316">
        <v>0</v>
      </c>
      <c r="Q31" s="316">
        <v>40</v>
      </c>
      <c r="R31" s="316">
        <v>0</v>
      </c>
      <c r="S31" s="316">
        <f>+Q31</f>
        <v>40</v>
      </c>
      <c r="T31" s="316">
        <v>0</v>
      </c>
      <c r="U31" s="316">
        <v>66</v>
      </c>
      <c r="V31" s="316">
        <v>66</v>
      </c>
      <c r="W31" s="372"/>
      <c r="X31" s="372"/>
      <c r="Y31" s="372"/>
      <c r="Z31" s="316">
        <v>66</v>
      </c>
      <c r="AA31" s="316">
        <v>66</v>
      </c>
      <c r="AB31" s="316">
        <v>55</v>
      </c>
      <c r="AC31" s="371">
        <v>5</v>
      </c>
      <c r="AD31" s="316">
        <v>5</v>
      </c>
      <c r="AE31" s="316">
        <v>0</v>
      </c>
      <c r="AF31" s="316">
        <v>0</v>
      </c>
      <c r="AG31" s="316">
        <v>0</v>
      </c>
      <c r="AH31" s="371">
        <v>0</v>
      </c>
      <c r="AI31" s="371">
        <v>1</v>
      </c>
      <c r="AJ31" s="371">
        <v>1</v>
      </c>
      <c r="AK31" s="371">
        <v>14</v>
      </c>
      <c r="AL31" s="371">
        <v>14</v>
      </c>
      <c r="AM31" s="371">
        <v>4</v>
      </c>
      <c r="AN31" s="371">
        <v>27</v>
      </c>
      <c r="AO31" s="371">
        <v>4</v>
      </c>
      <c r="AP31" s="371">
        <v>28</v>
      </c>
      <c r="AQ31" s="371">
        <v>4</v>
      </c>
      <c r="AR31" s="371">
        <v>33</v>
      </c>
      <c r="AS31" s="371">
        <v>5</v>
      </c>
      <c r="AT31" s="371">
        <v>24</v>
      </c>
      <c r="AU31" s="371">
        <v>122</v>
      </c>
      <c r="AV31" s="371">
        <v>27</v>
      </c>
      <c r="AW31" s="371">
        <v>33</v>
      </c>
      <c r="AX31" s="371">
        <v>33</v>
      </c>
      <c r="AY31" s="371"/>
      <c r="AZ31" s="371">
        <v>0</v>
      </c>
      <c r="BA31" s="316">
        <f t="shared" si="2"/>
        <v>192</v>
      </c>
      <c r="BB31" s="316">
        <f t="shared" si="3"/>
        <v>192</v>
      </c>
      <c r="BC31" s="316">
        <f t="shared" si="4"/>
        <v>192</v>
      </c>
      <c r="BD31" s="316">
        <f t="shared" si="5"/>
        <v>192</v>
      </c>
      <c r="BE31" s="316">
        <f t="shared" si="6"/>
        <v>192</v>
      </c>
      <c r="BF31" s="316">
        <v>168</v>
      </c>
      <c r="BG31" s="371"/>
      <c r="BH31" s="371"/>
      <c r="BI31" s="371"/>
      <c r="BJ31" s="371">
        <v>18</v>
      </c>
      <c r="BK31" s="371">
        <v>42</v>
      </c>
      <c r="BL31" s="371">
        <v>26</v>
      </c>
      <c r="BM31" s="371"/>
      <c r="BN31" s="371">
        <v>18</v>
      </c>
      <c r="BO31" s="371"/>
      <c r="BP31" s="371">
        <v>15</v>
      </c>
      <c r="BQ31" s="371">
        <v>42</v>
      </c>
      <c r="BR31" s="371">
        <v>22</v>
      </c>
      <c r="BS31" s="371"/>
      <c r="BT31" s="371">
        <v>16</v>
      </c>
      <c r="BU31" s="371"/>
      <c r="BV31" s="371">
        <v>21</v>
      </c>
      <c r="BW31" s="371">
        <v>42</v>
      </c>
      <c r="BX31" s="371">
        <v>14</v>
      </c>
      <c r="BY31" s="371"/>
      <c r="BZ31" s="371">
        <v>19</v>
      </c>
      <c r="CA31" s="371">
        <v>42</v>
      </c>
      <c r="CB31" s="371">
        <v>0</v>
      </c>
      <c r="CC31" s="371"/>
      <c r="CD31" s="371"/>
      <c r="CE31" s="316">
        <f t="shared" si="7"/>
        <v>168</v>
      </c>
      <c r="CF31" s="316">
        <f t="shared" si="8"/>
        <v>168</v>
      </c>
      <c r="CG31" s="316">
        <f t="shared" si="9"/>
        <v>169</v>
      </c>
      <c r="CH31" s="316">
        <f t="shared" si="19"/>
        <v>168</v>
      </c>
      <c r="CI31" s="316">
        <f t="shared" ref="CI31:CI35" si="48">CG31</f>
        <v>169</v>
      </c>
      <c r="CJ31" s="316">
        <v>52</v>
      </c>
      <c r="CK31" s="316"/>
      <c r="CL31" s="316"/>
      <c r="CM31" s="316"/>
      <c r="CN31" s="316"/>
      <c r="CO31" s="316">
        <v>5</v>
      </c>
      <c r="CP31" s="371">
        <v>9</v>
      </c>
      <c r="CQ31" s="316">
        <v>5</v>
      </c>
      <c r="CR31" s="316"/>
      <c r="CS31" s="316">
        <v>5</v>
      </c>
      <c r="CT31" s="316"/>
      <c r="CU31" s="316">
        <v>7</v>
      </c>
      <c r="CV31" s="316"/>
      <c r="CW31" s="316">
        <v>5</v>
      </c>
      <c r="CX31" s="316"/>
      <c r="CY31" s="316">
        <v>5</v>
      </c>
      <c r="CZ31" s="316"/>
      <c r="DA31" s="316">
        <v>5</v>
      </c>
      <c r="DB31" s="316"/>
      <c r="DC31" s="316">
        <v>5</v>
      </c>
      <c r="DD31" s="316"/>
      <c r="DE31" s="316">
        <v>5</v>
      </c>
      <c r="DF31" s="316"/>
      <c r="DG31" s="316">
        <v>5</v>
      </c>
      <c r="DH31" s="316"/>
      <c r="DI31" s="316">
        <f t="shared" si="10"/>
        <v>52</v>
      </c>
      <c r="DJ31" s="316">
        <f t="shared" si="11"/>
        <v>5</v>
      </c>
      <c r="DK31" s="316">
        <f>+CL31+CN31+CP31</f>
        <v>9</v>
      </c>
      <c r="DL31" s="316">
        <v>52</v>
      </c>
      <c r="DM31" s="316">
        <f t="shared" si="13"/>
        <v>9</v>
      </c>
      <c r="DN31" s="316">
        <v>21</v>
      </c>
      <c r="DO31" s="316"/>
      <c r="DP31" s="316"/>
      <c r="DQ31" s="316"/>
      <c r="DR31" s="316"/>
      <c r="DS31" s="316"/>
      <c r="DT31" s="316"/>
      <c r="DU31" s="316"/>
      <c r="DV31" s="316"/>
      <c r="DW31" s="316"/>
      <c r="DX31" s="316"/>
      <c r="DY31" s="316"/>
      <c r="DZ31" s="316"/>
      <c r="EA31" s="316"/>
      <c r="EB31" s="316"/>
      <c r="EC31" s="316"/>
      <c r="ED31" s="316"/>
      <c r="EE31" s="316"/>
      <c r="EF31" s="316"/>
      <c r="EG31" s="316"/>
      <c r="EH31" s="316"/>
      <c r="EI31" s="316"/>
      <c r="EJ31" s="316"/>
      <c r="EK31" s="316"/>
      <c r="EL31" s="316"/>
      <c r="EM31" s="316">
        <f>EK31+EI31+EG31+EE31+EC31+EA31+DY31+DW31+DU31+DS31+DQ31+DH31</f>
        <v>0</v>
      </c>
      <c r="EN31" s="316">
        <f>DH31+DQ31+DS31+DU31</f>
        <v>0</v>
      </c>
      <c r="EO31" s="371">
        <f>DP31+DR31+DT31+DV31</f>
        <v>0</v>
      </c>
      <c r="EP31" s="381">
        <f>DQ31+DS31+DU31+DW31+DY31+EA31+EC31+EE31+EG31+EI31+EK31+DH31</f>
        <v>0</v>
      </c>
      <c r="EQ31" s="371">
        <f>DP31+DR31+DT31+DV31</f>
        <v>0</v>
      </c>
      <c r="ER31" s="376">
        <f t="shared" si="37"/>
        <v>1.8</v>
      </c>
      <c r="ES31" s="302">
        <f t="shared" si="38"/>
        <v>1.8</v>
      </c>
      <c r="ET31" s="303">
        <f t="shared" si="39"/>
        <v>0.17307692307692307</v>
      </c>
      <c r="EU31" s="303">
        <f t="shared" si="40"/>
        <v>1.011600928074246</v>
      </c>
      <c r="EV31" s="303">
        <f t="shared" si="41"/>
        <v>0.872</v>
      </c>
      <c r="EW31" s="497" t="s">
        <v>496</v>
      </c>
      <c r="EX31" s="498" t="s">
        <v>498</v>
      </c>
      <c r="EY31" s="498" t="s">
        <v>71</v>
      </c>
      <c r="EZ31" s="497" t="s">
        <v>451</v>
      </c>
      <c r="FA31" s="497" t="s">
        <v>409</v>
      </c>
    </row>
    <row r="32" spans="1:157" s="131" customFormat="1" ht="12.75" customHeight="1" x14ac:dyDescent="0.25">
      <c r="A32" s="544"/>
      <c r="B32" s="546"/>
      <c r="C32" s="549"/>
      <c r="D32" s="549"/>
      <c r="E32" s="544"/>
      <c r="F32" s="321" t="s">
        <v>3</v>
      </c>
      <c r="G32" s="403">
        <f t="shared" ref="G32:G36" si="49">AA32+BE32+CI32+DL32+DN32</f>
        <v>3894514684</v>
      </c>
      <c r="H32" s="313">
        <v>610000000</v>
      </c>
      <c r="I32" s="313"/>
      <c r="J32" s="313"/>
      <c r="K32" s="313">
        <v>610000000</v>
      </c>
      <c r="L32" s="313">
        <v>0</v>
      </c>
      <c r="M32" s="313">
        <v>610000000</v>
      </c>
      <c r="N32" s="313">
        <v>0</v>
      </c>
      <c r="O32" s="313">
        <f>+K32</f>
        <v>610000000</v>
      </c>
      <c r="P32" s="313">
        <v>0</v>
      </c>
      <c r="Q32" s="313">
        <v>610000000</v>
      </c>
      <c r="R32" s="313">
        <v>0</v>
      </c>
      <c r="S32" s="313">
        <v>610000000</v>
      </c>
      <c r="T32" s="313">
        <f>39057670+300000000</f>
        <v>339057670</v>
      </c>
      <c r="U32" s="313">
        <v>525473670</v>
      </c>
      <c r="V32" s="313">
        <v>525473670</v>
      </c>
      <c r="W32" s="313"/>
      <c r="X32" s="313"/>
      <c r="Y32" s="313"/>
      <c r="Z32" s="313">
        <v>525473670</v>
      </c>
      <c r="AA32" s="313">
        <v>525473670</v>
      </c>
      <c r="AB32" s="313">
        <v>2236000000</v>
      </c>
      <c r="AC32" s="313">
        <v>0</v>
      </c>
      <c r="AD32" s="313">
        <v>0</v>
      </c>
      <c r="AE32" s="313">
        <v>16042500</v>
      </c>
      <c r="AF32" s="313">
        <v>16042500</v>
      </c>
      <c r="AG32" s="313">
        <v>114257000</v>
      </c>
      <c r="AH32" s="313">
        <v>114257000</v>
      </c>
      <c r="AI32" s="313">
        <v>423991000</v>
      </c>
      <c r="AJ32" s="313">
        <v>423991000</v>
      </c>
      <c r="AK32" s="313">
        <f>+AL32</f>
        <v>93208000</v>
      </c>
      <c r="AL32" s="313">
        <v>93208000</v>
      </c>
      <c r="AM32" s="313">
        <v>0</v>
      </c>
      <c r="AN32" s="313">
        <v>122957500</v>
      </c>
      <c r="AO32" s="313"/>
      <c r="AP32" s="313"/>
      <c r="AQ32" s="313"/>
      <c r="AR32" s="313"/>
      <c r="AS32" s="313"/>
      <c r="AT32" s="313"/>
      <c r="AU32" s="313">
        <v>131527033</v>
      </c>
      <c r="AV32" s="313"/>
      <c r="AW32" s="313"/>
      <c r="AX32" s="304"/>
      <c r="AY32" s="313"/>
      <c r="AZ32" s="313">
        <v>6445400</v>
      </c>
      <c r="BA32" s="313">
        <f t="shared" si="2"/>
        <v>779025533</v>
      </c>
      <c r="BB32" s="313">
        <f t="shared" si="3"/>
        <v>779025533</v>
      </c>
      <c r="BC32" s="313">
        <f t="shared" si="4"/>
        <v>776901400</v>
      </c>
      <c r="BD32" s="313">
        <f t="shared" si="5"/>
        <v>779025533</v>
      </c>
      <c r="BE32" s="313">
        <f t="shared" si="6"/>
        <v>776901400</v>
      </c>
      <c r="BF32" s="313">
        <v>960806900</v>
      </c>
      <c r="BG32" s="313">
        <v>769335000</v>
      </c>
      <c r="BH32" s="313">
        <v>769335000</v>
      </c>
      <c r="BI32" s="313"/>
      <c r="BJ32" s="313"/>
      <c r="BK32" s="313"/>
      <c r="BL32" s="313"/>
      <c r="BM32" s="313">
        <v>1128533</v>
      </c>
      <c r="BN32" s="305"/>
      <c r="BO32" s="305"/>
      <c r="BP32" s="305"/>
      <c r="BQ32" s="305">
        <v>180930420</v>
      </c>
      <c r="BR32" s="305">
        <v>1128533</v>
      </c>
      <c r="BS32" s="305"/>
      <c r="BT32" s="305"/>
      <c r="BU32" s="305"/>
      <c r="BV32" s="305"/>
      <c r="BW32" s="305">
        <v>-55438000</v>
      </c>
      <c r="BX32" s="305"/>
      <c r="BY32" s="305">
        <v>5918947</v>
      </c>
      <c r="BZ32" s="305"/>
      <c r="CA32" s="335">
        <v>3494000</v>
      </c>
      <c r="CB32" s="305"/>
      <c r="CC32" s="335">
        <v>2305846</v>
      </c>
      <c r="CD32" s="305">
        <v>133269081</v>
      </c>
      <c r="CE32" s="313">
        <f t="shared" si="7"/>
        <v>907674746</v>
      </c>
      <c r="CF32" s="313">
        <f t="shared" si="8"/>
        <v>907674746</v>
      </c>
      <c r="CG32" s="313">
        <f t="shared" si="9"/>
        <v>903732614</v>
      </c>
      <c r="CH32" s="313">
        <f t="shared" si="19"/>
        <v>907674746</v>
      </c>
      <c r="CI32" s="313">
        <f t="shared" si="48"/>
        <v>903732614</v>
      </c>
      <c r="CJ32" s="313">
        <v>788407000</v>
      </c>
      <c r="CK32" s="340">
        <v>305166000</v>
      </c>
      <c r="CL32" s="340">
        <v>305166000</v>
      </c>
      <c r="CM32" s="340">
        <v>347000000</v>
      </c>
      <c r="CN32" s="340">
        <v>347000000</v>
      </c>
      <c r="CO32" s="340">
        <v>43700000</v>
      </c>
      <c r="CP32" s="340">
        <v>43700000</v>
      </c>
      <c r="CQ32" s="340">
        <v>92541000</v>
      </c>
      <c r="CR32" s="340"/>
      <c r="CS32" s="340"/>
      <c r="CT32" s="340"/>
      <c r="CU32" s="340"/>
      <c r="CV32" s="340"/>
      <c r="CW32" s="340"/>
      <c r="CX32" s="340"/>
      <c r="CY32" s="340"/>
      <c r="CZ32" s="340"/>
      <c r="DA32" s="340"/>
      <c r="DB32" s="340"/>
      <c r="DC32" s="340"/>
      <c r="DD32" s="340"/>
      <c r="DE32" s="340"/>
      <c r="DF32" s="340"/>
      <c r="DG32" s="340"/>
      <c r="DH32" s="340"/>
      <c r="DI32" s="313">
        <f>+DG32+DE32+DC32+DA32+CY32+CW32+CU32+CS32+CQ32+CO32+CM32+CK32</f>
        <v>788407000</v>
      </c>
      <c r="DJ32" s="313">
        <f t="shared" si="11"/>
        <v>695866000</v>
      </c>
      <c r="DK32" s="313">
        <f t="shared" si="12"/>
        <v>695866000</v>
      </c>
      <c r="DL32" s="313">
        <f>+CK32+CM32+CO32+CQ32+CS32+CU32+CW32+CY32+DA32+DC32+DE32+DG32</f>
        <v>788407000</v>
      </c>
      <c r="DM32" s="313">
        <f t="shared" si="13"/>
        <v>695866000</v>
      </c>
      <c r="DN32" s="313">
        <v>900000000</v>
      </c>
      <c r="DO32" s="305"/>
      <c r="DP32" s="305"/>
      <c r="DQ32" s="305"/>
      <c r="DR32" s="305"/>
      <c r="DS32" s="305"/>
      <c r="DT32" s="305"/>
      <c r="DU32" s="305"/>
      <c r="DV32" s="305"/>
      <c r="DW32" s="305"/>
      <c r="DX32" s="305"/>
      <c r="DY32" s="305"/>
      <c r="DZ32" s="305"/>
      <c r="EA32" s="305"/>
      <c r="EB32" s="305"/>
      <c r="EC32" s="305"/>
      <c r="ED32" s="305"/>
      <c r="EE32" s="305"/>
      <c r="EF32" s="305"/>
      <c r="EG32" s="305"/>
      <c r="EH32" s="305"/>
      <c r="EI32" s="305"/>
      <c r="EJ32" s="305"/>
      <c r="EK32" s="305"/>
      <c r="EL32" s="305"/>
      <c r="EM32" s="314">
        <f>EK32+EI32+EG32+EE32+EC32+EA32+DY32+DW32+DU32+DS32+DQ32+DH32</f>
        <v>0</v>
      </c>
      <c r="EN32" s="343">
        <f>DH32+DQ32+DS32+DU32</f>
        <v>0</v>
      </c>
      <c r="EO32" s="343">
        <f>DP32+DR32+DT32+DV32</f>
        <v>0</v>
      </c>
      <c r="EP32" s="352">
        <f>DQ32+DS32+DU32+DW32+DY32+EA32+EC32+EE32+EG32+EI32+EK32+DH32</f>
        <v>0</v>
      </c>
      <c r="EQ32" s="343">
        <f>DP32+DR32+DT32+DV32</f>
        <v>0</v>
      </c>
      <c r="ER32" s="339">
        <f t="shared" ref="ER32:ER51" si="50">IFERROR(CP32/CO32,0)</f>
        <v>1</v>
      </c>
      <c r="ES32" s="295">
        <f t="shared" ref="ES32:ES51" si="51">IFERROR(DK32/DJ32,0)</f>
        <v>1</v>
      </c>
      <c r="ET32" s="296">
        <f t="shared" ref="ET32:ET51" si="52">IFERROR(DM32/DL32,0)</f>
        <v>0.88262280776299551</v>
      </c>
      <c r="EU32" s="296">
        <f t="shared" ref="EU32:EU51" si="53">IFERROR((DK32+CI32+BE32+AA32)/(Z32+BD32+CH32+DJ32),0)</f>
        <v>0.99791396779054353</v>
      </c>
      <c r="EV32" s="296">
        <f t="shared" ref="EV32:EV51" si="54">IFERROR((DM32+CI32+BE32+AA32)/G32,0)</f>
        <v>0.74514385474583056</v>
      </c>
      <c r="EW32" s="497"/>
      <c r="EX32" s="498"/>
      <c r="EY32" s="498"/>
      <c r="EZ32" s="497"/>
      <c r="FA32" s="497"/>
    </row>
    <row r="33" spans="1:157" s="131" customFormat="1" ht="12.75" customHeight="1" x14ac:dyDescent="0.25">
      <c r="A33" s="544"/>
      <c r="B33" s="546"/>
      <c r="C33" s="549"/>
      <c r="D33" s="549"/>
      <c r="E33" s="544"/>
      <c r="F33" s="319" t="s">
        <v>228</v>
      </c>
      <c r="G33" s="403"/>
      <c r="H33" s="313"/>
      <c r="I33" s="313"/>
      <c r="J33" s="313"/>
      <c r="K33" s="313"/>
      <c r="L33" s="313"/>
      <c r="M33" s="313"/>
      <c r="N33" s="313"/>
      <c r="O33" s="313"/>
      <c r="P33" s="313"/>
      <c r="Q33" s="313"/>
      <c r="R33" s="313"/>
      <c r="S33" s="313"/>
      <c r="T33" s="313"/>
      <c r="U33" s="313"/>
      <c r="V33" s="313"/>
      <c r="W33" s="313"/>
      <c r="X33" s="313"/>
      <c r="Y33" s="313"/>
      <c r="Z33" s="313"/>
      <c r="AA33" s="313"/>
      <c r="AB33" s="313"/>
      <c r="AC33" s="313">
        <v>0</v>
      </c>
      <c r="AD33" s="313">
        <v>0</v>
      </c>
      <c r="AE33" s="313">
        <v>0</v>
      </c>
      <c r="AF33" s="313">
        <v>0</v>
      </c>
      <c r="AG33" s="313">
        <v>0</v>
      </c>
      <c r="AH33" s="313">
        <v>0</v>
      </c>
      <c r="AI33" s="313">
        <v>2500000</v>
      </c>
      <c r="AJ33" s="313">
        <v>2500000</v>
      </c>
      <c r="AK33" s="313">
        <v>47026733</v>
      </c>
      <c r="AL33" s="313">
        <v>47026733</v>
      </c>
      <c r="AM33" s="313">
        <v>88781133</v>
      </c>
      <c r="AN33" s="313">
        <v>88781133</v>
      </c>
      <c r="AO33" s="313">
        <f>1236302252-1141800000</f>
        <v>94502252</v>
      </c>
      <c r="AP33" s="313">
        <v>82402000</v>
      </c>
      <c r="AQ33" s="313">
        <v>94502252</v>
      </c>
      <c r="AR33" s="313">
        <v>76925251</v>
      </c>
      <c r="AS33" s="313">
        <v>217459752</v>
      </c>
      <c r="AT33" s="313">
        <v>107283364</v>
      </c>
      <c r="AU33" s="313">
        <v>26277097</v>
      </c>
      <c r="AV33" s="313">
        <v>81099926.103711724</v>
      </c>
      <c r="AW33" s="313">
        <v>94502252</v>
      </c>
      <c r="AX33" s="344">
        <v>84129456</v>
      </c>
      <c r="AY33" s="313">
        <v>113474062</v>
      </c>
      <c r="AZ33" s="313">
        <v>91436668.299226046</v>
      </c>
      <c r="BA33" s="313">
        <f t="shared" si="2"/>
        <v>779025533</v>
      </c>
      <c r="BB33" s="313">
        <f t="shared" si="3"/>
        <v>779025533</v>
      </c>
      <c r="BC33" s="313">
        <f t="shared" si="4"/>
        <v>661584531.40293777</v>
      </c>
      <c r="BD33" s="313">
        <f t="shared" si="5"/>
        <v>779025533</v>
      </c>
      <c r="BE33" s="313">
        <f t="shared" si="6"/>
        <v>661584531.40293777</v>
      </c>
      <c r="BF33" s="313">
        <v>0</v>
      </c>
      <c r="BG33" s="313"/>
      <c r="BH33" s="313"/>
      <c r="BI33" s="313"/>
      <c r="BJ33" s="313"/>
      <c r="BK33" s="313"/>
      <c r="BL33" s="313">
        <v>49895267</v>
      </c>
      <c r="BM33" s="313"/>
      <c r="BN33" s="305">
        <v>51521000</v>
      </c>
      <c r="BO33" s="305"/>
      <c r="BP33" s="305">
        <v>51521000</v>
      </c>
      <c r="BQ33" s="305"/>
      <c r="BR33" s="305">
        <v>59970500</v>
      </c>
      <c r="BS33" s="305"/>
      <c r="BT33" s="305">
        <v>61732534</v>
      </c>
      <c r="BU33" s="305"/>
      <c r="BV33" s="305">
        <v>47742000</v>
      </c>
      <c r="BW33" s="305"/>
      <c r="BX33" s="305">
        <v>58251090</v>
      </c>
      <c r="BY33" s="305"/>
      <c r="BZ33" s="305">
        <v>62965600</v>
      </c>
      <c r="CA33" s="305"/>
      <c r="CB33" s="305">
        <v>49561369</v>
      </c>
      <c r="CC33" s="305"/>
      <c r="CD33" s="305">
        <v>111404145.61890042</v>
      </c>
      <c r="CE33" s="313">
        <f t="shared" si="7"/>
        <v>0</v>
      </c>
      <c r="CF33" s="313">
        <f t="shared" si="8"/>
        <v>0</v>
      </c>
      <c r="CG33" s="313">
        <f t="shared" si="9"/>
        <v>604564505.61890042</v>
      </c>
      <c r="CH33" s="313">
        <f t="shared" si="19"/>
        <v>0</v>
      </c>
      <c r="CI33" s="313">
        <f t="shared" si="48"/>
        <v>604564505.61890042</v>
      </c>
      <c r="CJ33" s="313">
        <v>0</v>
      </c>
      <c r="CK33" s="313"/>
      <c r="CL33" s="313"/>
      <c r="CM33" s="313"/>
      <c r="CN33" s="313"/>
      <c r="CO33" s="313"/>
      <c r="CP33" s="313">
        <v>3595000</v>
      </c>
      <c r="CQ33" s="313"/>
      <c r="CR33" s="313"/>
      <c r="CS33" s="313"/>
      <c r="CT33" s="313"/>
      <c r="CU33" s="313"/>
      <c r="CV33" s="313"/>
      <c r="CW33" s="313"/>
      <c r="CX33" s="313"/>
      <c r="CY33" s="313"/>
      <c r="CZ33" s="313"/>
      <c r="DA33" s="313"/>
      <c r="DB33" s="313"/>
      <c r="DC33" s="313"/>
      <c r="DD33" s="313"/>
      <c r="DE33" s="313"/>
      <c r="DF33" s="313"/>
      <c r="DG33" s="313"/>
      <c r="DH33" s="313"/>
      <c r="DI33" s="313">
        <f t="shared" ref="DI33:DI49" si="55">+DG33+DE33+DC33+DA33+CY33+CW33+CU33+CS33+CQ33+CO33+CM33+CK33</f>
        <v>0</v>
      </c>
      <c r="DJ33" s="313">
        <f t="shared" si="11"/>
        <v>0</v>
      </c>
      <c r="DK33" s="313">
        <f t="shared" si="12"/>
        <v>3595000</v>
      </c>
      <c r="DL33" s="313">
        <f t="shared" si="20"/>
        <v>0</v>
      </c>
      <c r="DM33" s="313">
        <f t="shared" si="13"/>
        <v>3595000</v>
      </c>
      <c r="DN33" s="313"/>
      <c r="DO33" s="305"/>
      <c r="DP33" s="305"/>
      <c r="DQ33" s="305"/>
      <c r="DR33" s="305"/>
      <c r="DS33" s="305"/>
      <c r="DT33" s="305"/>
      <c r="DU33" s="305"/>
      <c r="DV33" s="305"/>
      <c r="DW33" s="305"/>
      <c r="DX33" s="305"/>
      <c r="DY33" s="305"/>
      <c r="DZ33" s="305"/>
      <c r="EA33" s="305"/>
      <c r="EB33" s="305"/>
      <c r="EC33" s="305"/>
      <c r="ED33" s="305"/>
      <c r="EE33" s="305"/>
      <c r="EF33" s="305"/>
      <c r="EG33" s="305"/>
      <c r="EH33" s="305"/>
      <c r="EI33" s="305"/>
      <c r="EJ33" s="305"/>
      <c r="EK33" s="305"/>
      <c r="EL33" s="305"/>
      <c r="EM33" s="314">
        <f>EI33+EG33+EE33+EC33+EA33+DY33+DW33+DU33+DS33+DQ33+DH33+EK33</f>
        <v>0</v>
      </c>
      <c r="EN33" s="343">
        <f>DH33+DQ33+DS33+DU33</f>
        <v>0</v>
      </c>
      <c r="EO33" s="343">
        <f>DP33+DR33+DT33+DV33</f>
        <v>0</v>
      </c>
      <c r="EP33" s="354">
        <f>DH33+DQ33+DS33+DU33+DW33+DY33+EA33+EC33+EE33+EG33+EI33+EK33</f>
        <v>0</v>
      </c>
      <c r="EQ33" s="343">
        <f>DP33+DR33+DT33+DV33</f>
        <v>0</v>
      </c>
      <c r="ER33" s="339">
        <f t="shared" si="50"/>
        <v>0</v>
      </c>
      <c r="ES33" s="295">
        <f t="shared" si="51"/>
        <v>0</v>
      </c>
      <c r="ET33" s="296">
        <f t="shared" si="52"/>
        <v>0</v>
      </c>
      <c r="EU33" s="296">
        <f t="shared" si="53"/>
        <v>1.6299132483271741</v>
      </c>
      <c r="EV33" s="296">
        <f t="shared" si="54"/>
        <v>0</v>
      </c>
      <c r="EW33" s="497"/>
      <c r="EX33" s="498"/>
      <c r="EY33" s="498"/>
      <c r="EZ33" s="497"/>
      <c r="FA33" s="497"/>
    </row>
    <row r="34" spans="1:157" s="131" customFormat="1" ht="12.75" customHeight="1" x14ac:dyDescent="0.25">
      <c r="A34" s="544"/>
      <c r="B34" s="546"/>
      <c r="C34" s="549"/>
      <c r="D34" s="549"/>
      <c r="E34" s="544"/>
      <c r="F34" s="322" t="s">
        <v>42</v>
      </c>
      <c r="G34" s="403"/>
      <c r="H34" s="337">
        <v>0</v>
      </c>
      <c r="I34" s="337"/>
      <c r="J34" s="337"/>
      <c r="K34" s="337">
        <v>0</v>
      </c>
      <c r="L34" s="337">
        <v>0</v>
      </c>
      <c r="M34" s="337">
        <v>0</v>
      </c>
      <c r="N34" s="337">
        <v>0</v>
      </c>
      <c r="O34" s="337">
        <v>0</v>
      </c>
      <c r="P34" s="337">
        <v>0</v>
      </c>
      <c r="Q34" s="337">
        <v>0</v>
      </c>
      <c r="R34" s="337">
        <v>0</v>
      </c>
      <c r="S34" s="337">
        <v>0</v>
      </c>
      <c r="T34" s="337">
        <v>0</v>
      </c>
      <c r="U34" s="337">
        <v>0</v>
      </c>
      <c r="V34" s="337">
        <v>0</v>
      </c>
      <c r="W34" s="337"/>
      <c r="X34" s="337"/>
      <c r="Y34" s="337"/>
      <c r="Z34" s="337">
        <v>0</v>
      </c>
      <c r="AA34" s="337">
        <v>0</v>
      </c>
      <c r="AB34" s="337">
        <v>0</v>
      </c>
      <c r="AC34" s="337">
        <v>0</v>
      </c>
      <c r="AD34" s="337">
        <v>0</v>
      </c>
      <c r="AE34" s="337">
        <v>0</v>
      </c>
      <c r="AF34" s="337">
        <v>0</v>
      </c>
      <c r="AG34" s="337">
        <v>0</v>
      </c>
      <c r="AH34" s="337">
        <v>0</v>
      </c>
      <c r="AI34" s="337">
        <v>0</v>
      </c>
      <c r="AJ34" s="314">
        <v>0</v>
      </c>
      <c r="AK34" s="337">
        <v>0</v>
      </c>
      <c r="AL34" s="314">
        <v>0</v>
      </c>
      <c r="AM34" s="337">
        <v>0</v>
      </c>
      <c r="AN34" s="314">
        <v>0</v>
      </c>
      <c r="AO34" s="314">
        <v>0</v>
      </c>
      <c r="AP34" s="314">
        <v>0</v>
      </c>
      <c r="AQ34" s="314">
        <v>0</v>
      </c>
      <c r="AR34" s="314">
        <v>0</v>
      </c>
      <c r="AS34" s="314">
        <v>0</v>
      </c>
      <c r="AT34" s="314">
        <v>0</v>
      </c>
      <c r="AU34" s="314">
        <v>0</v>
      </c>
      <c r="AV34" s="314">
        <v>0</v>
      </c>
      <c r="AW34" s="314">
        <v>0</v>
      </c>
      <c r="AX34" s="336">
        <v>0</v>
      </c>
      <c r="AY34" s="314">
        <v>0</v>
      </c>
      <c r="AZ34" s="336"/>
      <c r="BA34" s="337">
        <f t="shared" si="2"/>
        <v>0</v>
      </c>
      <c r="BB34" s="337">
        <f t="shared" si="3"/>
        <v>0</v>
      </c>
      <c r="BC34" s="337">
        <f t="shared" si="4"/>
        <v>0</v>
      </c>
      <c r="BD34" s="337">
        <f t="shared" si="5"/>
        <v>0</v>
      </c>
      <c r="BE34" s="337">
        <f t="shared" si="6"/>
        <v>0</v>
      </c>
      <c r="BF34" s="337">
        <v>0</v>
      </c>
      <c r="BG34" s="337">
        <v>0</v>
      </c>
      <c r="BH34" s="337">
        <v>0</v>
      </c>
      <c r="BI34" s="337">
        <v>0</v>
      </c>
      <c r="BJ34" s="337">
        <v>0</v>
      </c>
      <c r="BK34" s="337">
        <v>0</v>
      </c>
      <c r="BL34" s="337">
        <v>0</v>
      </c>
      <c r="BM34" s="337">
        <v>0</v>
      </c>
      <c r="BN34" s="337">
        <v>0</v>
      </c>
      <c r="BO34" s="337">
        <v>0</v>
      </c>
      <c r="BP34" s="337">
        <v>0</v>
      </c>
      <c r="BQ34" s="337">
        <v>0</v>
      </c>
      <c r="BR34" s="337">
        <v>0</v>
      </c>
      <c r="BS34" s="337">
        <v>0</v>
      </c>
      <c r="BT34" s="337">
        <v>0</v>
      </c>
      <c r="BU34" s="337">
        <v>0</v>
      </c>
      <c r="BV34" s="337">
        <v>0</v>
      </c>
      <c r="BW34" s="337">
        <v>0</v>
      </c>
      <c r="BX34" s="337">
        <v>0</v>
      </c>
      <c r="BY34" s="337">
        <v>0</v>
      </c>
      <c r="BZ34" s="337">
        <v>0</v>
      </c>
      <c r="CA34" s="337">
        <v>0</v>
      </c>
      <c r="CB34" s="337">
        <v>0</v>
      </c>
      <c r="CC34" s="337">
        <v>0</v>
      </c>
      <c r="CD34" s="337">
        <v>0</v>
      </c>
      <c r="CE34" s="337">
        <f t="shared" si="7"/>
        <v>0</v>
      </c>
      <c r="CF34" s="337">
        <f t="shared" si="8"/>
        <v>0</v>
      </c>
      <c r="CG34" s="337">
        <f t="shared" si="9"/>
        <v>0</v>
      </c>
      <c r="CH34" s="337">
        <f t="shared" si="19"/>
        <v>0</v>
      </c>
      <c r="CI34" s="337">
        <f t="shared" si="48"/>
        <v>0</v>
      </c>
      <c r="CJ34" s="337">
        <v>0</v>
      </c>
      <c r="CK34" s="337">
        <v>0</v>
      </c>
      <c r="CL34" s="337">
        <v>0</v>
      </c>
      <c r="CM34" s="337">
        <v>0</v>
      </c>
      <c r="CN34" s="337">
        <v>0</v>
      </c>
      <c r="CO34" s="337">
        <v>0</v>
      </c>
      <c r="CP34" s="314">
        <v>0</v>
      </c>
      <c r="CQ34" s="337">
        <v>0</v>
      </c>
      <c r="CR34" s="337">
        <v>0</v>
      </c>
      <c r="CS34" s="337">
        <v>0</v>
      </c>
      <c r="CT34" s="337">
        <v>0</v>
      </c>
      <c r="CU34" s="337">
        <v>0</v>
      </c>
      <c r="CV34" s="337">
        <v>0</v>
      </c>
      <c r="CW34" s="337">
        <v>0</v>
      </c>
      <c r="CX34" s="337">
        <v>0</v>
      </c>
      <c r="CY34" s="337">
        <v>0</v>
      </c>
      <c r="CZ34" s="337">
        <v>0</v>
      </c>
      <c r="DA34" s="337">
        <v>0</v>
      </c>
      <c r="DB34" s="337">
        <v>0</v>
      </c>
      <c r="DC34" s="337">
        <v>0</v>
      </c>
      <c r="DD34" s="337">
        <v>0</v>
      </c>
      <c r="DE34" s="337">
        <v>0</v>
      </c>
      <c r="DF34" s="337">
        <v>0</v>
      </c>
      <c r="DG34" s="337">
        <v>0</v>
      </c>
      <c r="DH34" s="337">
        <v>0</v>
      </c>
      <c r="DI34" s="337">
        <f t="shared" si="55"/>
        <v>0</v>
      </c>
      <c r="DJ34" s="337">
        <f t="shared" si="11"/>
        <v>0</v>
      </c>
      <c r="DK34" s="337">
        <f t="shared" si="12"/>
        <v>0</v>
      </c>
      <c r="DL34" s="337">
        <f t="shared" si="20"/>
        <v>0</v>
      </c>
      <c r="DM34" s="337">
        <f t="shared" si="13"/>
        <v>0</v>
      </c>
      <c r="DN34" s="337">
        <v>0</v>
      </c>
      <c r="DO34" s="337">
        <v>0</v>
      </c>
      <c r="DP34" s="337">
        <v>0</v>
      </c>
      <c r="DQ34" s="337">
        <v>0</v>
      </c>
      <c r="DR34" s="337">
        <v>0</v>
      </c>
      <c r="DS34" s="337">
        <v>0</v>
      </c>
      <c r="DT34" s="337">
        <v>0</v>
      </c>
      <c r="DU34" s="337">
        <v>0</v>
      </c>
      <c r="DV34" s="337">
        <v>0</v>
      </c>
      <c r="DW34" s="337">
        <v>0</v>
      </c>
      <c r="DX34" s="337">
        <v>0</v>
      </c>
      <c r="DY34" s="337">
        <v>0</v>
      </c>
      <c r="DZ34" s="337">
        <v>0</v>
      </c>
      <c r="EA34" s="337">
        <v>0</v>
      </c>
      <c r="EB34" s="337">
        <v>0</v>
      </c>
      <c r="EC34" s="337">
        <v>0</v>
      </c>
      <c r="ED34" s="337">
        <v>0</v>
      </c>
      <c r="EE34" s="337">
        <v>0</v>
      </c>
      <c r="EF34" s="337">
        <v>0</v>
      </c>
      <c r="EG34" s="337">
        <v>0</v>
      </c>
      <c r="EH34" s="337">
        <v>0</v>
      </c>
      <c r="EI34" s="337">
        <v>0</v>
      </c>
      <c r="EJ34" s="337">
        <v>0</v>
      </c>
      <c r="EK34" s="337">
        <v>0</v>
      </c>
      <c r="EL34" s="337">
        <v>0</v>
      </c>
      <c r="EM34" s="336">
        <f>EI34+EG34+EE34+EC34+EA34+DY34+DW34+DU34+DS34+DQ34+DH34+EK34</f>
        <v>0</v>
      </c>
      <c r="EN34" s="353">
        <v>0</v>
      </c>
      <c r="EO34" s="353">
        <v>0</v>
      </c>
      <c r="EP34" s="351">
        <f>DH34+DQ34+DS34+DU34+DW34+DY34+EA34+EC34+EE34+EG34+EI34+EK34</f>
        <v>0</v>
      </c>
      <c r="EQ34" s="337">
        <v>0</v>
      </c>
      <c r="ER34" s="339">
        <f t="shared" si="50"/>
        <v>0</v>
      </c>
      <c r="ES34" s="295">
        <f t="shared" si="51"/>
        <v>0</v>
      </c>
      <c r="ET34" s="296">
        <f t="shared" si="52"/>
        <v>0</v>
      </c>
      <c r="EU34" s="296">
        <f t="shared" si="53"/>
        <v>0</v>
      </c>
      <c r="EV34" s="296">
        <f t="shared" si="54"/>
        <v>0</v>
      </c>
      <c r="EW34" s="497"/>
      <c r="EX34" s="498"/>
      <c r="EY34" s="498"/>
      <c r="EZ34" s="497"/>
      <c r="FA34" s="497"/>
    </row>
    <row r="35" spans="1:157" s="131" customFormat="1" ht="24" customHeight="1" x14ac:dyDescent="0.25">
      <c r="A35" s="544"/>
      <c r="B35" s="546"/>
      <c r="C35" s="549"/>
      <c r="D35" s="549"/>
      <c r="E35" s="544"/>
      <c r="F35" s="321" t="s">
        <v>4</v>
      </c>
      <c r="G35" s="403">
        <f t="shared" si="49"/>
        <v>623532149.87</v>
      </c>
      <c r="H35" s="313">
        <v>0</v>
      </c>
      <c r="I35" s="313"/>
      <c r="J35" s="313"/>
      <c r="K35" s="313">
        <v>0</v>
      </c>
      <c r="L35" s="313">
        <v>0</v>
      </c>
      <c r="M35" s="313">
        <v>0</v>
      </c>
      <c r="N35" s="313">
        <v>0</v>
      </c>
      <c r="O35" s="313">
        <v>0</v>
      </c>
      <c r="P35" s="313">
        <v>0</v>
      </c>
      <c r="Q35" s="313">
        <v>0</v>
      </c>
      <c r="R35" s="313">
        <v>0</v>
      </c>
      <c r="S35" s="313">
        <v>0</v>
      </c>
      <c r="T35" s="313">
        <v>0</v>
      </c>
      <c r="U35" s="313">
        <v>0</v>
      </c>
      <c r="V35" s="313">
        <v>0</v>
      </c>
      <c r="W35" s="313"/>
      <c r="X35" s="313"/>
      <c r="Y35" s="313"/>
      <c r="Z35" s="313">
        <v>0</v>
      </c>
      <c r="AA35" s="313">
        <v>0</v>
      </c>
      <c r="AB35" s="313">
        <v>213768941.13</v>
      </c>
      <c r="AC35" s="313">
        <v>0</v>
      </c>
      <c r="AD35" s="313">
        <v>0</v>
      </c>
      <c r="AE35" s="313">
        <v>16985086</v>
      </c>
      <c r="AF35" s="313">
        <v>16985086</v>
      </c>
      <c r="AG35" s="313">
        <v>74376847</v>
      </c>
      <c r="AH35" s="313">
        <v>74376847</v>
      </c>
      <c r="AI35" s="313">
        <v>23302000</v>
      </c>
      <c r="AJ35" s="313">
        <v>23302000</v>
      </c>
      <c r="AK35" s="313">
        <v>37354708</v>
      </c>
      <c r="AL35" s="313">
        <v>37354707.870000005</v>
      </c>
      <c r="AM35" s="313">
        <v>60125326.129999995</v>
      </c>
      <c r="AN35" s="313">
        <v>57478267</v>
      </c>
      <c r="AO35" s="313">
        <v>1624974</v>
      </c>
      <c r="AP35" s="313"/>
      <c r="AQ35" s="313"/>
      <c r="AR35" s="313">
        <v>4272033</v>
      </c>
      <c r="AS35" s="313"/>
      <c r="AT35" s="313"/>
      <c r="AU35" s="313"/>
      <c r="AV35" s="313"/>
      <c r="AW35" s="313"/>
      <c r="AX35" s="304"/>
      <c r="AY35" s="313"/>
      <c r="AZ35" s="313"/>
      <c r="BA35" s="313">
        <f>AC35+AE35+AG35+AI35+AK35+AM35+AO35+AQ35+AS35+AU35+AW35+AY35</f>
        <v>213768941.13</v>
      </c>
      <c r="BB35" s="313">
        <f t="shared" si="3"/>
        <v>213768941.13</v>
      </c>
      <c r="BC35" s="313">
        <f t="shared" si="4"/>
        <v>213768940.87</v>
      </c>
      <c r="BD35" s="313">
        <f t="shared" si="5"/>
        <v>213768941.13</v>
      </c>
      <c r="BE35" s="313">
        <f t="shared" si="6"/>
        <v>213768940.87</v>
      </c>
      <c r="BF35" s="313">
        <v>114015463.15000001</v>
      </c>
      <c r="BG35" s="313">
        <v>36011125.25</v>
      </c>
      <c r="BH35" s="313">
        <v>34315024</v>
      </c>
      <c r="BI35" s="313">
        <v>15236971</v>
      </c>
      <c r="BJ35" s="313">
        <v>4586982</v>
      </c>
      <c r="BK35" s="313"/>
      <c r="BL35" s="313">
        <v>6395810</v>
      </c>
      <c r="BM35" s="313">
        <v>62372671.900000006</v>
      </c>
      <c r="BN35" s="348">
        <v>1636715</v>
      </c>
      <c r="BO35" s="348"/>
      <c r="BP35" s="348">
        <v>56057435</v>
      </c>
      <c r="BQ35" s="348"/>
      <c r="BR35" s="348">
        <v>4473135</v>
      </c>
      <c r="BS35" s="348"/>
      <c r="BT35" s="348">
        <v>1565000</v>
      </c>
      <c r="BU35" s="348"/>
      <c r="BV35" s="348">
        <v>1565000</v>
      </c>
      <c r="BW35" s="348"/>
      <c r="BX35" s="348"/>
      <c r="BY35" s="348"/>
      <c r="BZ35" s="348"/>
      <c r="CA35" s="348"/>
      <c r="CB35" s="348"/>
      <c r="CC35" s="348"/>
      <c r="CD35" s="348"/>
      <c r="CE35" s="313">
        <f t="shared" si="7"/>
        <v>113620768.15000001</v>
      </c>
      <c r="CF35" s="313">
        <f t="shared" si="8"/>
        <v>113620768.15000001</v>
      </c>
      <c r="CG35" s="313">
        <f t="shared" si="9"/>
        <v>110595101</v>
      </c>
      <c r="CH35" s="313">
        <f t="shared" si="19"/>
        <v>113620768.15000001</v>
      </c>
      <c r="CI35" s="313">
        <f t="shared" si="48"/>
        <v>110595101</v>
      </c>
      <c r="CJ35" s="313">
        <v>299168108</v>
      </c>
      <c r="CK35" s="313">
        <v>33913633</v>
      </c>
      <c r="CL35" s="313">
        <v>33913633</v>
      </c>
      <c r="CM35" s="313">
        <v>36763424</v>
      </c>
      <c r="CN35" s="313">
        <v>36763424</v>
      </c>
      <c r="CO35" s="313">
        <v>19715500.481415749</v>
      </c>
      <c r="CP35" s="340">
        <v>19715501</v>
      </c>
      <c r="CQ35" s="313">
        <v>124102294</v>
      </c>
      <c r="CR35" s="313"/>
      <c r="CS35" s="313">
        <v>84673256.518584251</v>
      </c>
      <c r="CT35" s="313"/>
      <c r="CU35" s="313"/>
      <c r="CV35" s="313"/>
      <c r="CW35" s="313"/>
      <c r="CX35" s="313"/>
      <c r="CY35" s="313"/>
      <c r="CZ35" s="313"/>
      <c r="DA35" s="313"/>
      <c r="DB35" s="313"/>
      <c r="DC35" s="313"/>
      <c r="DD35" s="313"/>
      <c r="DE35" s="313"/>
      <c r="DF35" s="313"/>
      <c r="DG35" s="313"/>
      <c r="DH35" s="313"/>
      <c r="DI35" s="313">
        <f t="shared" si="55"/>
        <v>299168108</v>
      </c>
      <c r="DJ35" s="313">
        <f t="shared" si="11"/>
        <v>90392557.481415749</v>
      </c>
      <c r="DK35" s="313">
        <f t="shared" si="12"/>
        <v>90392558</v>
      </c>
      <c r="DL35" s="313">
        <f>+CK35+CM35+CO35+CQ35+CS35+CU35+CW35+CY35+DA35+DC35+DE35+DG35</f>
        <v>299168108</v>
      </c>
      <c r="DM35" s="313">
        <f t="shared" si="13"/>
        <v>90392558</v>
      </c>
      <c r="DN35" s="313"/>
      <c r="DO35" s="348"/>
      <c r="DP35" s="348"/>
      <c r="DQ35" s="348"/>
      <c r="DR35" s="348"/>
      <c r="DS35" s="348"/>
      <c r="DT35" s="348"/>
      <c r="DU35" s="348"/>
      <c r="DV35" s="348"/>
      <c r="DW35" s="348"/>
      <c r="DX35" s="348"/>
      <c r="DY35" s="348"/>
      <c r="DZ35" s="348"/>
      <c r="EA35" s="348"/>
      <c r="EB35" s="348"/>
      <c r="EC35" s="348"/>
      <c r="ED35" s="348"/>
      <c r="EE35" s="348"/>
      <c r="EF35" s="348"/>
      <c r="EG35" s="348"/>
      <c r="EH35" s="348"/>
      <c r="EI35" s="348"/>
      <c r="EJ35" s="348"/>
      <c r="EK35" s="348"/>
      <c r="EL35" s="348"/>
      <c r="EM35" s="336">
        <f>EI35+EG35+EE35+EC35+EA35+DY35+DW35+DU35+DS35+DQ35+DH35+EK35</f>
        <v>0</v>
      </c>
      <c r="EN35" s="343">
        <f>DH35+DQ35+DS35+DU35</f>
        <v>0</v>
      </c>
      <c r="EO35" s="343">
        <f>DP35+DR35+DT35+DV35</f>
        <v>0</v>
      </c>
      <c r="EP35" s="342">
        <f>DQ35+DS35+DU35+DW35+DY35+EA35+EC35+EE35+EG35+EI35+EK35+DH35</f>
        <v>0</v>
      </c>
      <c r="EQ35" s="343">
        <f>DP35+DR35+DT35+DV35</f>
        <v>0</v>
      </c>
      <c r="ER35" s="339">
        <f t="shared" si="50"/>
        <v>1.0000000263033775</v>
      </c>
      <c r="ES35" s="295">
        <f t="shared" si="51"/>
        <v>1.0000000057370237</v>
      </c>
      <c r="ET35" s="296">
        <f t="shared" si="52"/>
        <v>0.30214637049481224</v>
      </c>
      <c r="EU35" s="296">
        <f t="shared" si="53"/>
        <v>0.99275779004487141</v>
      </c>
      <c r="EV35" s="296">
        <f t="shared" si="54"/>
        <v>0.66517275806303244</v>
      </c>
      <c r="EW35" s="497"/>
      <c r="EX35" s="498"/>
      <c r="EY35" s="498"/>
      <c r="EZ35" s="497"/>
      <c r="FA35" s="497"/>
    </row>
    <row r="36" spans="1:157" s="131" customFormat="1" ht="12.75" customHeight="1" thickBot="1" x14ac:dyDescent="0.3">
      <c r="A36" s="544"/>
      <c r="B36" s="546"/>
      <c r="C36" s="549"/>
      <c r="D36" s="549"/>
      <c r="E36" s="544"/>
      <c r="F36" s="322" t="s">
        <v>43</v>
      </c>
      <c r="G36" s="385">
        <f t="shared" si="49"/>
        <v>500</v>
      </c>
      <c r="H36" s="363">
        <f>+H31</f>
        <v>66</v>
      </c>
      <c r="I36" s="363"/>
      <c r="J36" s="363"/>
      <c r="K36" s="363">
        <f t="shared" ref="K36:T36" si="56">+K31</f>
        <v>40</v>
      </c>
      <c r="L36" s="363">
        <f t="shared" si="56"/>
        <v>0</v>
      </c>
      <c r="M36" s="363">
        <f t="shared" si="56"/>
        <v>40</v>
      </c>
      <c r="N36" s="363">
        <f t="shared" si="56"/>
        <v>0</v>
      </c>
      <c r="O36" s="363">
        <f t="shared" si="56"/>
        <v>40</v>
      </c>
      <c r="P36" s="363">
        <f t="shared" si="56"/>
        <v>0</v>
      </c>
      <c r="Q36" s="363">
        <f t="shared" si="56"/>
        <v>40</v>
      </c>
      <c r="R36" s="363">
        <f t="shared" si="56"/>
        <v>0</v>
      </c>
      <c r="S36" s="363">
        <f t="shared" si="56"/>
        <v>40</v>
      </c>
      <c r="T36" s="363">
        <f t="shared" si="56"/>
        <v>0</v>
      </c>
      <c r="U36" s="382">
        <f>+U31</f>
        <v>66</v>
      </c>
      <c r="V36" s="382">
        <f>+V31</f>
        <v>66</v>
      </c>
      <c r="W36" s="364"/>
      <c r="X36" s="364"/>
      <c r="Y36" s="364"/>
      <c r="Z36" s="382">
        <f>+Z31</f>
        <v>66</v>
      </c>
      <c r="AA36" s="382">
        <f t="shared" ref="AA36:CL36" si="57">+AA31</f>
        <v>66</v>
      </c>
      <c r="AB36" s="382">
        <f t="shared" si="57"/>
        <v>55</v>
      </c>
      <c r="AC36" s="382">
        <f t="shared" si="57"/>
        <v>5</v>
      </c>
      <c r="AD36" s="382">
        <f t="shared" si="57"/>
        <v>5</v>
      </c>
      <c r="AE36" s="382">
        <f t="shared" si="57"/>
        <v>0</v>
      </c>
      <c r="AF36" s="382">
        <f t="shared" si="57"/>
        <v>0</v>
      </c>
      <c r="AG36" s="382">
        <f t="shared" si="57"/>
        <v>0</v>
      </c>
      <c r="AH36" s="382">
        <f t="shared" si="57"/>
        <v>0</v>
      </c>
      <c r="AI36" s="382">
        <f t="shared" si="57"/>
        <v>1</v>
      </c>
      <c r="AJ36" s="382">
        <f t="shared" si="57"/>
        <v>1</v>
      </c>
      <c r="AK36" s="382">
        <f t="shared" si="57"/>
        <v>14</v>
      </c>
      <c r="AL36" s="382">
        <f t="shared" si="57"/>
        <v>14</v>
      </c>
      <c r="AM36" s="382">
        <f t="shared" si="57"/>
        <v>4</v>
      </c>
      <c r="AN36" s="382">
        <f t="shared" si="57"/>
        <v>27</v>
      </c>
      <c r="AO36" s="382">
        <f t="shared" si="57"/>
        <v>4</v>
      </c>
      <c r="AP36" s="382">
        <f t="shared" si="57"/>
        <v>28</v>
      </c>
      <c r="AQ36" s="382">
        <f t="shared" si="57"/>
        <v>4</v>
      </c>
      <c r="AR36" s="382">
        <f t="shared" si="57"/>
        <v>33</v>
      </c>
      <c r="AS36" s="382">
        <f t="shared" si="57"/>
        <v>5</v>
      </c>
      <c r="AT36" s="382">
        <f t="shared" si="57"/>
        <v>24</v>
      </c>
      <c r="AU36" s="382">
        <f t="shared" si="57"/>
        <v>122</v>
      </c>
      <c r="AV36" s="382">
        <f t="shared" si="57"/>
        <v>27</v>
      </c>
      <c r="AW36" s="382">
        <f t="shared" si="57"/>
        <v>33</v>
      </c>
      <c r="AX36" s="382">
        <f t="shared" si="57"/>
        <v>33</v>
      </c>
      <c r="AY36" s="382">
        <f t="shared" si="57"/>
        <v>0</v>
      </c>
      <c r="AZ36" s="382">
        <f t="shared" si="57"/>
        <v>0</v>
      </c>
      <c r="BA36" s="382">
        <f t="shared" si="57"/>
        <v>192</v>
      </c>
      <c r="BB36" s="382">
        <f t="shared" si="57"/>
        <v>192</v>
      </c>
      <c r="BC36" s="382">
        <f t="shared" si="57"/>
        <v>192</v>
      </c>
      <c r="BD36" s="382">
        <f t="shared" si="57"/>
        <v>192</v>
      </c>
      <c r="BE36" s="382">
        <f t="shared" si="57"/>
        <v>192</v>
      </c>
      <c r="BF36" s="382">
        <f t="shared" si="57"/>
        <v>168</v>
      </c>
      <c r="BG36" s="382">
        <f t="shared" si="57"/>
        <v>0</v>
      </c>
      <c r="BH36" s="382">
        <f t="shared" si="57"/>
        <v>0</v>
      </c>
      <c r="BI36" s="382">
        <f t="shared" si="57"/>
        <v>0</v>
      </c>
      <c r="BJ36" s="382">
        <f t="shared" si="57"/>
        <v>18</v>
      </c>
      <c r="BK36" s="382">
        <f t="shared" si="57"/>
        <v>42</v>
      </c>
      <c r="BL36" s="382">
        <f t="shared" si="57"/>
        <v>26</v>
      </c>
      <c r="BM36" s="382">
        <f t="shared" si="57"/>
        <v>0</v>
      </c>
      <c r="BN36" s="382">
        <f t="shared" si="57"/>
        <v>18</v>
      </c>
      <c r="BO36" s="382">
        <f t="shared" si="57"/>
        <v>0</v>
      </c>
      <c r="BP36" s="382">
        <f t="shared" si="57"/>
        <v>15</v>
      </c>
      <c r="BQ36" s="382">
        <f t="shared" si="57"/>
        <v>42</v>
      </c>
      <c r="BR36" s="382">
        <f t="shared" si="57"/>
        <v>22</v>
      </c>
      <c r="BS36" s="382">
        <f t="shared" si="57"/>
        <v>0</v>
      </c>
      <c r="BT36" s="382">
        <f t="shared" si="57"/>
        <v>16</v>
      </c>
      <c r="BU36" s="382">
        <f t="shared" si="57"/>
        <v>0</v>
      </c>
      <c r="BV36" s="382">
        <f t="shared" si="57"/>
        <v>21</v>
      </c>
      <c r="BW36" s="382">
        <f t="shared" si="57"/>
        <v>42</v>
      </c>
      <c r="BX36" s="382">
        <f t="shared" si="57"/>
        <v>14</v>
      </c>
      <c r="BY36" s="382">
        <f t="shared" si="57"/>
        <v>0</v>
      </c>
      <c r="BZ36" s="382">
        <f t="shared" si="57"/>
        <v>19</v>
      </c>
      <c r="CA36" s="382">
        <f t="shared" si="57"/>
        <v>42</v>
      </c>
      <c r="CB36" s="382">
        <f t="shared" si="57"/>
        <v>0</v>
      </c>
      <c r="CC36" s="382">
        <f t="shared" si="57"/>
        <v>0</v>
      </c>
      <c r="CD36" s="382">
        <f t="shared" si="57"/>
        <v>0</v>
      </c>
      <c r="CE36" s="382">
        <f t="shared" si="57"/>
        <v>168</v>
      </c>
      <c r="CF36" s="382">
        <f t="shared" si="57"/>
        <v>168</v>
      </c>
      <c r="CG36" s="382">
        <f t="shared" si="57"/>
        <v>169</v>
      </c>
      <c r="CH36" s="382">
        <f t="shared" si="57"/>
        <v>168</v>
      </c>
      <c r="CI36" s="382">
        <f t="shared" si="57"/>
        <v>169</v>
      </c>
      <c r="CJ36" s="382">
        <f t="shared" si="57"/>
        <v>52</v>
      </c>
      <c r="CK36" s="382">
        <f t="shared" si="57"/>
        <v>0</v>
      </c>
      <c r="CL36" s="382">
        <f t="shared" si="57"/>
        <v>0</v>
      </c>
      <c r="CM36" s="382">
        <f t="shared" ref="CM36:DN36" si="58">+CM31</f>
        <v>0</v>
      </c>
      <c r="CN36" s="382">
        <f t="shared" si="58"/>
        <v>0</v>
      </c>
      <c r="CO36" s="382">
        <f t="shared" si="58"/>
        <v>5</v>
      </c>
      <c r="CP36" s="382">
        <f t="shared" si="58"/>
        <v>9</v>
      </c>
      <c r="CQ36" s="382">
        <f t="shared" si="58"/>
        <v>5</v>
      </c>
      <c r="CR36" s="382">
        <f t="shared" si="58"/>
        <v>0</v>
      </c>
      <c r="CS36" s="382">
        <f t="shared" si="58"/>
        <v>5</v>
      </c>
      <c r="CT36" s="382">
        <f t="shared" si="58"/>
        <v>0</v>
      </c>
      <c r="CU36" s="382">
        <f t="shared" si="58"/>
        <v>7</v>
      </c>
      <c r="CV36" s="382">
        <f t="shared" si="58"/>
        <v>0</v>
      </c>
      <c r="CW36" s="382">
        <f t="shared" si="58"/>
        <v>5</v>
      </c>
      <c r="CX36" s="382">
        <f t="shared" si="58"/>
        <v>0</v>
      </c>
      <c r="CY36" s="382">
        <f t="shared" si="58"/>
        <v>5</v>
      </c>
      <c r="CZ36" s="382">
        <f t="shared" si="58"/>
        <v>0</v>
      </c>
      <c r="DA36" s="382">
        <f t="shared" si="58"/>
        <v>5</v>
      </c>
      <c r="DB36" s="382">
        <f t="shared" si="58"/>
        <v>0</v>
      </c>
      <c r="DC36" s="382">
        <f t="shared" si="58"/>
        <v>5</v>
      </c>
      <c r="DD36" s="382">
        <f t="shared" si="58"/>
        <v>0</v>
      </c>
      <c r="DE36" s="382">
        <f t="shared" si="58"/>
        <v>5</v>
      </c>
      <c r="DF36" s="382">
        <f t="shared" si="58"/>
        <v>0</v>
      </c>
      <c r="DG36" s="382">
        <f t="shared" si="58"/>
        <v>5</v>
      </c>
      <c r="DH36" s="382">
        <f t="shared" si="58"/>
        <v>0</v>
      </c>
      <c r="DI36" s="382">
        <f t="shared" si="58"/>
        <v>52</v>
      </c>
      <c r="DJ36" s="382">
        <f t="shared" si="58"/>
        <v>5</v>
      </c>
      <c r="DK36" s="382">
        <f t="shared" si="58"/>
        <v>9</v>
      </c>
      <c r="DL36" s="382">
        <f t="shared" si="58"/>
        <v>52</v>
      </c>
      <c r="DM36" s="382">
        <f t="shared" si="58"/>
        <v>9</v>
      </c>
      <c r="DN36" s="382">
        <f t="shared" si="58"/>
        <v>21</v>
      </c>
      <c r="DO36" s="365"/>
      <c r="DP36" s="365"/>
      <c r="DQ36" s="365"/>
      <c r="DR36" s="365"/>
      <c r="DS36" s="365"/>
      <c r="DT36" s="365"/>
      <c r="DU36" s="365"/>
      <c r="DV36" s="365"/>
      <c r="DW36" s="365"/>
      <c r="DX36" s="365"/>
      <c r="DY36" s="365"/>
      <c r="DZ36" s="365"/>
      <c r="EA36" s="365"/>
      <c r="EB36" s="365"/>
      <c r="EC36" s="365"/>
      <c r="ED36" s="365"/>
      <c r="EE36" s="365"/>
      <c r="EF36" s="365"/>
      <c r="EG36" s="365"/>
      <c r="EH36" s="365"/>
      <c r="EI36" s="365"/>
      <c r="EJ36" s="365"/>
      <c r="EK36" s="365"/>
      <c r="EL36" s="365"/>
      <c r="EM36" s="363">
        <f>EI36+EG36+EE36+EC36+EA36+DY36+DW36+DU36+DS36+DQ36+DH36+EK36</f>
        <v>0</v>
      </c>
      <c r="EN36" s="386"/>
      <c r="EO36" s="383">
        <f>DP36+DR36+DT36+DV36</f>
        <v>0</v>
      </c>
      <c r="EP36" s="384">
        <f>DQ36+DS36+DU36+DW36+DY36+EA36+EC36+EE36+EG36+EI36+EK36+DH36</f>
        <v>0</v>
      </c>
      <c r="EQ36" s="383">
        <f>DR36+DT36+DV36+DP36</f>
        <v>0</v>
      </c>
      <c r="ER36" s="369">
        <f t="shared" si="50"/>
        <v>1.8</v>
      </c>
      <c r="ES36" s="297">
        <f t="shared" si="51"/>
        <v>1.8</v>
      </c>
      <c r="ET36" s="298">
        <f t="shared" si="52"/>
        <v>0.17307692307692307</v>
      </c>
      <c r="EU36" s="298">
        <f t="shared" si="53"/>
        <v>1.011600928074246</v>
      </c>
      <c r="EV36" s="298">
        <f t="shared" si="54"/>
        <v>0.872</v>
      </c>
      <c r="EW36" s="497"/>
      <c r="EX36" s="498"/>
      <c r="EY36" s="498"/>
      <c r="EZ36" s="497"/>
      <c r="FA36" s="497"/>
    </row>
    <row r="37" spans="1:157" s="131" customFormat="1" ht="18" customHeight="1" thickBot="1" x14ac:dyDescent="0.3">
      <c r="A37" s="544"/>
      <c r="B37" s="547"/>
      <c r="C37" s="550"/>
      <c r="D37" s="550"/>
      <c r="E37" s="552"/>
      <c r="F37" s="158" t="s">
        <v>45</v>
      </c>
      <c r="G37" s="404">
        <f>G32+G35</f>
        <v>4518046833.8699999</v>
      </c>
      <c r="H37" s="404">
        <f t="shared" ref="H37:BS37" si="59">H32+H35</f>
        <v>610000000</v>
      </c>
      <c r="I37" s="404">
        <f t="shared" si="59"/>
        <v>0</v>
      </c>
      <c r="J37" s="404">
        <f t="shared" si="59"/>
        <v>0</v>
      </c>
      <c r="K37" s="404">
        <f t="shared" si="59"/>
        <v>610000000</v>
      </c>
      <c r="L37" s="404">
        <f t="shared" si="59"/>
        <v>0</v>
      </c>
      <c r="M37" s="404">
        <f t="shared" si="59"/>
        <v>610000000</v>
      </c>
      <c r="N37" s="404">
        <f t="shared" si="59"/>
        <v>0</v>
      </c>
      <c r="O37" s="404">
        <f t="shared" si="59"/>
        <v>610000000</v>
      </c>
      <c r="P37" s="404">
        <f t="shared" si="59"/>
        <v>0</v>
      </c>
      <c r="Q37" s="404">
        <f t="shared" si="59"/>
        <v>610000000</v>
      </c>
      <c r="R37" s="404">
        <f t="shared" si="59"/>
        <v>0</v>
      </c>
      <c r="S37" s="404">
        <f t="shared" si="59"/>
        <v>610000000</v>
      </c>
      <c r="T37" s="404">
        <f t="shared" si="59"/>
        <v>339057670</v>
      </c>
      <c r="U37" s="404">
        <f t="shared" si="59"/>
        <v>525473670</v>
      </c>
      <c r="V37" s="404">
        <f t="shared" si="59"/>
        <v>525473670</v>
      </c>
      <c r="W37" s="404">
        <f t="shared" si="59"/>
        <v>0</v>
      </c>
      <c r="X37" s="404">
        <f t="shared" si="59"/>
        <v>0</v>
      </c>
      <c r="Y37" s="404">
        <f t="shared" si="59"/>
        <v>0</v>
      </c>
      <c r="Z37" s="404">
        <f t="shared" si="59"/>
        <v>525473670</v>
      </c>
      <c r="AA37" s="404">
        <f t="shared" si="59"/>
        <v>525473670</v>
      </c>
      <c r="AB37" s="404">
        <f t="shared" si="59"/>
        <v>2449768941.1300001</v>
      </c>
      <c r="AC37" s="404">
        <f t="shared" si="59"/>
        <v>0</v>
      </c>
      <c r="AD37" s="404">
        <f t="shared" si="59"/>
        <v>0</v>
      </c>
      <c r="AE37" s="404">
        <f t="shared" si="59"/>
        <v>33027586</v>
      </c>
      <c r="AF37" s="404">
        <f t="shared" si="59"/>
        <v>33027586</v>
      </c>
      <c r="AG37" s="404">
        <f t="shared" si="59"/>
        <v>188633847</v>
      </c>
      <c r="AH37" s="404">
        <f t="shared" si="59"/>
        <v>188633847</v>
      </c>
      <c r="AI37" s="404">
        <f t="shared" si="59"/>
        <v>447293000</v>
      </c>
      <c r="AJ37" s="404">
        <f t="shared" si="59"/>
        <v>447293000</v>
      </c>
      <c r="AK37" s="404">
        <f t="shared" si="59"/>
        <v>130562708</v>
      </c>
      <c r="AL37" s="404">
        <f t="shared" si="59"/>
        <v>130562707.87</v>
      </c>
      <c r="AM37" s="404">
        <f t="shared" si="59"/>
        <v>60125326.129999995</v>
      </c>
      <c r="AN37" s="404">
        <f t="shared" si="59"/>
        <v>180435767</v>
      </c>
      <c r="AO37" s="404">
        <f t="shared" si="59"/>
        <v>1624974</v>
      </c>
      <c r="AP37" s="404">
        <f t="shared" si="59"/>
        <v>0</v>
      </c>
      <c r="AQ37" s="404">
        <f t="shared" si="59"/>
        <v>0</v>
      </c>
      <c r="AR37" s="404">
        <f t="shared" si="59"/>
        <v>4272033</v>
      </c>
      <c r="AS37" s="404">
        <f t="shared" si="59"/>
        <v>0</v>
      </c>
      <c r="AT37" s="404">
        <f t="shared" si="59"/>
        <v>0</v>
      </c>
      <c r="AU37" s="404">
        <f t="shared" si="59"/>
        <v>131527033</v>
      </c>
      <c r="AV37" s="404">
        <f t="shared" si="59"/>
        <v>0</v>
      </c>
      <c r="AW37" s="404">
        <f t="shared" si="59"/>
        <v>0</v>
      </c>
      <c r="AX37" s="404">
        <f t="shared" si="59"/>
        <v>0</v>
      </c>
      <c r="AY37" s="404">
        <f t="shared" si="59"/>
        <v>0</v>
      </c>
      <c r="AZ37" s="404">
        <f t="shared" si="59"/>
        <v>6445400</v>
      </c>
      <c r="BA37" s="404">
        <f t="shared" si="59"/>
        <v>992794474.13</v>
      </c>
      <c r="BB37" s="404">
        <f t="shared" si="59"/>
        <v>992794474.13</v>
      </c>
      <c r="BC37" s="404">
        <f t="shared" si="59"/>
        <v>990670340.87</v>
      </c>
      <c r="BD37" s="404">
        <f t="shared" si="59"/>
        <v>992794474.13</v>
      </c>
      <c r="BE37" s="404">
        <f t="shared" si="59"/>
        <v>990670340.87</v>
      </c>
      <c r="BF37" s="404">
        <f t="shared" si="59"/>
        <v>1074822363.1500001</v>
      </c>
      <c r="BG37" s="404">
        <f t="shared" si="59"/>
        <v>805346125.25</v>
      </c>
      <c r="BH37" s="404">
        <f t="shared" si="59"/>
        <v>803650024</v>
      </c>
      <c r="BI37" s="404">
        <f t="shared" si="59"/>
        <v>15236971</v>
      </c>
      <c r="BJ37" s="404">
        <f t="shared" si="59"/>
        <v>4586982</v>
      </c>
      <c r="BK37" s="404">
        <f t="shared" si="59"/>
        <v>0</v>
      </c>
      <c r="BL37" s="404">
        <f t="shared" si="59"/>
        <v>6395810</v>
      </c>
      <c r="BM37" s="404">
        <f t="shared" si="59"/>
        <v>63501204.900000006</v>
      </c>
      <c r="BN37" s="404">
        <f t="shared" si="59"/>
        <v>1636715</v>
      </c>
      <c r="BO37" s="404">
        <f t="shared" si="59"/>
        <v>0</v>
      </c>
      <c r="BP37" s="404">
        <f t="shared" si="59"/>
        <v>56057435</v>
      </c>
      <c r="BQ37" s="404">
        <f t="shared" si="59"/>
        <v>180930420</v>
      </c>
      <c r="BR37" s="404">
        <f t="shared" si="59"/>
        <v>5601668</v>
      </c>
      <c r="BS37" s="404">
        <f t="shared" si="59"/>
        <v>0</v>
      </c>
      <c r="BT37" s="404">
        <f t="shared" ref="BT37:DN37" si="60">BT32+BT35</f>
        <v>1565000</v>
      </c>
      <c r="BU37" s="404">
        <f t="shared" si="60"/>
        <v>0</v>
      </c>
      <c r="BV37" s="404">
        <f t="shared" si="60"/>
        <v>1565000</v>
      </c>
      <c r="BW37" s="404">
        <f t="shared" si="60"/>
        <v>-55438000</v>
      </c>
      <c r="BX37" s="404">
        <f t="shared" si="60"/>
        <v>0</v>
      </c>
      <c r="BY37" s="404">
        <f t="shared" si="60"/>
        <v>5918947</v>
      </c>
      <c r="BZ37" s="404">
        <f t="shared" si="60"/>
        <v>0</v>
      </c>
      <c r="CA37" s="404">
        <f t="shared" si="60"/>
        <v>3494000</v>
      </c>
      <c r="CB37" s="404">
        <f t="shared" si="60"/>
        <v>0</v>
      </c>
      <c r="CC37" s="404">
        <f t="shared" si="60"/>
        <v>2305846</v>
      </c>
      <c r="CD37" s="404">
        <f t="shared" si="60"/>
        <v>133269081</v>
      </c>
      <c r="CE37" s="404">
        <f t="shared" si="60"/>
        <v>1021295514.15</v>
      </c>
      <c r="CF37" s="404">
        <f t="shared" si="60"/>
        <v>1021295514.15</v>
      </c>
      <c r="CG37" s="404">
        <f t="shared" si="60"/>
        <v>1014327715</v>
      </c>
      <c r="CH37" s="404">
        <f t="shared" si="60"/>
        <v>1021295514.15</v>
      </c>
      <c r="CI37" s="404">
        <f t="shared" si="60"/>
        <v>1014327715</v>
      </c>
      <c r="CJ37" s="404">
        <f t="shared" si="60"/>
        <v>1087575108</v>
      </c>
      <c r="CK37" s="404">
        <f t="shared" si="60"/>
        <v>339079633</v>
      </c>
      <c r="CL37" s="404">
        <f t="shared" si="60"/>
        <v>339079633</v>
      </c>
      <c r="CM37" s="404">
        <f t="shared" si="60"/>
        <v>383763424</v>
      </c>
      <c r="CN37" s="404">
        <f t="shared" si="60"/>
        <v>383763424</v>
      </c>
      <c r="CO37" s="404">
        <f t="shared" si="60"/>
        <v>63415500.481415749</v>
      </c>
      <c r="CP37" s="404">
        <f t="shared" si="60"/>
        <v>63415501</v>
      </c>
      <c r="CQ37" s="404">
        <f t="shared" si="60"/>
        <v>216643294</v>
      </c>
      <c r="CR37" s="404">
        <f t="shared" si="60"/>
        <v>0</v>
      </c>
      <c r="CS37" s="404">
        <f t="shared" si="60"/>
        <v>84673256.518584251</v>
      </c>
      <c r="CT37" s="404">
        <f t="shared" si="60"/>
        <v>0</v>
      </c>
      <c r="CU37" s="404">
        <f t="shared" si="60"/>
        <v>0</v>
      </c>
      <c r="CV37" s="404">
        <f t="shared" si="60"/>
        <v>0</v>
      </c>
      <c r="CW37" s="404">
        <f t="shared" si="60"/>
        <v>0</v>
      </c>
      <c r="CX37" s="404">
        <f t="shared" si="60"/>
        <v>0</v>
      </c>
      <c r="CY37" s="404">
        <f t="shared" si="60"/>
        <v>0</v>
      </c>
      <c r="CZ37" s="404">
        <f t="shared" si="60"/>
        <v>0</v>
      </c>
      <c r="DA37" s="404">
        <f t="shared" si="60"/>
        <v>0</v>
      </c>
      <c r="DB37" s="404">
        <f t="shared" si="60"/>
        <v>0</v>
      </c>
      <c r="DC37" s="404">
        <f t="shared" si="60"/>
        <v>0</v>
      </c>
      <c r="DD37" s="404">
        <f t="shared" si="60"/>
        <v>0</v>
      </c>
      <c r="DE37" s="404">
        <f t="shared" si="60"/>
        <v>0</v>
      </c>
      <c r="DF37" s="404">
        <f t="shared" si="60"/>
        <v>0</v>
      </c>
      <c r="DG37" s="404">
        <f t="shared" si="60"/>
        <v>0</v>
      </c>
      <c r="DH37" s="404">
        <f t="shared" si="60"/>
        <v>0</v>
      </c>
      <c r="DI37" s="404">
        <f t="shared" si="60"/>
        <v>1087575108</v>
      </c>
      <c r="DJ37" s="404">
        <f t="shared" si="60"/>
        <v>786258557.48141575</v>
      </c>
      <c r="DK37" s="404">
        <f t="shared" si="60"/>
        <v>786258558</v>
      </c>
      <c r="DL37" s="404">
        <f t="shared" si="60"/>
        <v>1087575108</v>
      </c>
      <c r="DM37" s="404">
        <f t="shared" si="60"/>
        <v>786258558</v>
      </c>
      <c r="DN37" s="404">
        <f t="shared" si="60"/>
        <v>900000000</v>
      </c>
      <c r="DO37" s="377">
        <f t="shared" ref="DO37:EL37" si="61">DO32+DO35</f>
        <v>0</v>
      </c>
      <c r="DP37" s="377">
        <f t="shared" si="61"/>
        <v>0</v>
      </c>
      <c r="DQ37" s="377">
        <f t="shared" si="61"/>
        <v>0</v>
      </c>
      <c r="DR37" s="377">
        <f t="shared" si="61"/>
        <v>0</v>
      </c>
      <c r="DS37" s="377">
        <f t="shared" si="61"/>
        <v>0</v>
      </c>
      <c r="DT37" s="377">
        <f t="shared" si="61"/>
        <v>0</v>
      </c>
      <c r="DU37" s="377">
        <f t="shared" si="61"/>
        <v>0</v>
      </c>
      <c r="DV37" s="377">
        <f t="shared" si="61"/>
        <v>0</v>
      </c>
      <c r="DW37" s="377">
        <f t="shared" si="61"/>
        <v>0</v>
      </c>
      <c r="DX37" s="377">
        <f t="shared" si="61"/>
        <v>0</v>
      </c>
      <c r="DY37" s="377">
        <f t="shared" si="61"/>
        <v>0</v>
      </c>
      <c r="DZ37" s="377">
        <f t="shared" si="61"/>
        <v>0</v>
      </c>
      <c r="EA37" s="377">
        <f t="shared" si="61"/>
        <v>0</v>
      </c>
      <c r="EB37" s="377">
        <f t="shared" si="61"/>
        <v>0</v>
      </c>
      <c r="EC37" s="377">
        <f t="shared" si="61"/>
        <v>0</v>
      </c>
      <c r="ED37" s="377">
        <f t="shared" si="61"/>
        <v>0</v>
      </c>
      <c r="EE37" s="377">
        <f t="shared" si="61"/>
        <v>0</v>
      </c>
      <c r="EF37" s="377">
        <f t="shared" si="61"/>
        <v>0</v>
      </c>
      <c r="EG37" s="377">
        <f t="shared" si="61"/>
        <v>0</v>
      </c>
      <c r="EH37" s="377">
        <f t="shared" si="61"/>
        <v>0</v>
      </c>
      <c r="EI37" s="377">
        <f t="shared" si="61"/>
        <v>0</v>
      </c>
      <c r="EJ37" s="377">
        <f t="shared" si="61"/>
        <v>0</v>
      </c>
      <c r="EK37" s="377">
        <f t="shared" si="61"/>
        <v>0</v>
      </c>
      <c r="EL37" s="377">
        <f t="shared" si="61"/>
        <v>0</v>
      </c>
      <c r="EM37" s="378">
        <f>EK37+EI37+EG37+EE37+EC37+EA37+DY37+DW37+DU37+DS37+DQ37+DH37</f>
        <v>0</v>
      </c>
      <c r="EN37" s="379">
        <f>+EN32+EN35</f>
        <v>0</v>
      </c>
      <c r="EO37" s="379">
        <f>EO32+EO35</f>
        <v>0</v>
      </c>
      <c r="EP37" s="379">
        <f>+EP32+EP35</f>
        <v>0</v>
      </c>
      <c r="EQ37" s="379">
        <f>+EQ32+EQ35</f>
        <v>0</v>
      </c>
      <c r="ER37" s="380">
        <f t="shared" si="50"/>
        <v>1.0000000081775631</v>
      </c>
      <c r="ES37" s="299">
        <f t="shared" si="51"/>
        <v>1.0000000006595595</v>
      </c>
      <c r="ET37" s="300">
        <f t="shared" si="52"/>
        <v>0.72294644500083571</v>
      </c>
      <c r="EU37" s="300">
        <f t="shared" si="53"/>
        <v>0.99726626040071276</v>
      </c>
      <c r="EV37" s="301">
        <f t="shared" si="54"/>
        <v>0.73410710553192859</v>
      </c>
      <c r="EW37" s="502"/>
      <c r="EX37" s="498"/>
      <c r="EY37" s="498"/>
      <c r="EZ37" s="497"/>
      <c r="FA37" s="497"/>
    </row>
    <row r="38" spans="1:157" s="131" customFormat="1" ht="15" customHeight="1" x14ac:dyDescent="0.25">
      <c r="A38" s="543" t="s">
        <v>290</v>
      </c>
      <c r="B38" s="561">
        <v>4</v>
      </c>
      <c r="C38" s="563" t="s">
        <v>291</v>
      </c>
      <c r="D38" s="563" t="s">
        <v>278</v>
      </c>
      <c r="E38" s="562">
        <v>161</v>
      </c>
      <c r="F38" s="323" t="s">
        <v>41</v>
      </c>
      <c r="G38" s="316">
        <f>AA38+BE38+CI38+DL38+DN38</f>
        <v>1.0010000000000001</v>
      </c>
      <c r="H38" s="371">
        <v>0.1</v>
      </c>
      <c r="I38" s="371"/>
      <c r="J38" s="371"/>
      <c r="K38" s="371">
        <v>0.1</v>
      </c>
      <c r="L38" s="371">
        <v>0</v>
      </c>
      <c r="M38" s="371">
        <v>0.1</v>
      </c>
      <c r="N38" s="371">
        <v>0</v>
      </c>
      <c r="O38" s="371">
        <v>0.1</v>
      </c>
      <c r="P38" s="371">
        <v>0.01</v>
      </c>
      <c r="Q38" s="371">
        <f>+O38</f>
        <v>0.1</v>
      </c>
      <c r="R38" s="371">
        <v>0.01</v>
      </c>
      <c r="S38" s="371">
        <f>+Q38</f>
        <v>0.1</v>
      </c>
      <c r="T38" s="371">
        <v>7.0000000000000007E-2</v>
      </c>
      <c r="U38" s="371">
        <v>0.1</v>
      </c>
      <c r="V38" s="371">
        <v>0.1</v>
      </c>
      <c r="W38" s="372"/>
      <c r="X38" s="372"/>
      <c r="Y38" s="372"/>
      <c r="Z38" s="371">
        <v>0.1</v>
      </c>
      <c r="AA38" s="371">
        <v>0.1</v>
      </c>
      <c r="AB38" s="371">
        <v>0.8</v>
      </c>
      <c r="AC38" s="387">
        <v>0.04</v>
      </c>
      <c r="AD38" s="387">
        <v>0.1</v>
      </c>
      <c r="AE38" s="387">
        <v>0.05</v>
      </c>
      <c r="AF38" s="387">
        <v>0.15</v>
      </c>
      <c r="AG38" s="387">
        <v>0.06</v>
      </c>
      <c r="AH38" s="371">
        <v>0.2</v>
      </c>
      <c r="AI38" s="387">
        <v>0.06</v>
      </c>
      <c r="AJ38" s="371">
        <f>+AG38*0.35</f>
        <v>2.0999999999999998E-2</v>
      </c>
      <c r="AK38" s="371">
        <v>0.13</v>
      </c>
      <c r="AL38" s="371">
        <v>0.25000000000000006</v>
      </c>
      <c r="AM38" s="371">
        <v>0.06</v>
      </c>
      <c r="AN38" s="371"/>
      <c r="AO38" s="371">
        <v>0.06</v>
      </c>
      <c r="AP38" s="371"/>
      <c r="AQ38" s="371">
        <v>0.06</v>
      </c>
      <c r="AR38" s="371"/>
      <c r="AS38" s="371">
        <v>0.06</v>
      </c>
      <c r="AT38" s="371">
        <v>0.02</v>
      </c>
      <c r="AU38" s="371">
        <v>0.06</v>
      </c>
      <c r="AV38" s="371">
        <v>0.06</v>
      </c>
      <c r="AW38" s="371">
        <v>0.06</v>
      </c>
      <c r="AX38" s="371">
        <v>0</v>
      </c>
      <c r="AY38" s="371">
        <v>0.1</v>
      </c>
      <c r="AZ38" s="371"/>
      <c r="BA38" s="371">
        <f>AC38+AE38+AG38+AI38+AK38+AM38+AO38+AQ38+AS38+AU38+AW38+AY38</f>
        <v>0.80000000000000016</v>
      </c>
      <c r="BB38" s="371">
        <f t="shared" si="3"/>
        <v>0.80000000000000016</v>
      </c>
      <c r="BC38" s="371">
        <f t="shared" si="4"/>
        <v>0.80100000000000016</v>
      </c>
      <c r="BD38" s="371">
        <f t="shared" si="5"/>
        <v>0.80000000000000016</v>
      </c>
      <c r="BE38" s="371">
        <f t="shared" si="6"/>
        <v>0.80100000000000016</v>
      </c>
      <c r="BF38" s="371">
        <v>9.9999999999999992E-2</v>
      </c>
      <c r="BG38" s="371"/>
      <c r="BH38" s="371"/>
      <c r="BI38" s="371">
        <v>0.01</v>
      </c>
      <c r="BJ38" s="371">
        <v>0.01</v>
      </c>
      <c r="BK38" s="371">
        <v>0.01</v>
      </c>
      <c r="BL38" s="371">
        <v>0.01</v>
      </c>
      <c r="BM38" s="371">
        <v>0.01</v>
      </c>
      <c r="BN38" s="371">
        <v>0.01</v>
      </c>
      <c r="BO38" s="371">
        <v>0.01</v>
      </c>
      <c r="BP38" s="371">
        <v>0.01</v>
      </c>
      <c r="BQ38" s="371">
        <v>0.01</v>
      </c>
      <c r="BR38" s="371">
        <v>0.01</v>
      </c>
      <c r="BS38" s="371">
        <v>0.01</v>
      </c>
      <c r="BT38" s="371">
        <v>0.01</v>
      </c>
      <c r="BU38" s="371">
        <v>0.01</v>
      </c>
      <c r="BV38" s="371">
        <v>0.01</v>
      </c>
      <c r="BW38" s="371">
        <v>0.01</v>
      </c>
      <c r="BX38" s="371">
        <v>0.01</v>
      </c>
      <c r="BY38" s="371">
        <v>0.01</v>
      </c>
      <c r="BZ38" s="371">
        <v>0.01</v>
      </c>
      <c r="CA38" s="371">
        <v>0.01</v>
      </c>
      <c r="CB38" s="371">
        <v>0</v>
      </c>
      <c r="CC38" s="371"/>
      <c r="CD38" s="371">
        <v>9.999999999999995E-3</v>
      </c>
      <c r="CE38" s="371">
        <f>+CC38+CA38+BY38+BW38+BU38+BS38+BQ38+BO38+BM38+BK38+BI38+BG38</f>
        <v>9.9999999999999992E-2</v>
      </c>
      <c r="CF38" s="371">
        <f t="shared" si="8"/>
        <v>9.9999999999999992E-2</v>
      </c>
      <c r="CG38" s="371">
        <f t="shared" si="9"/>
        <v>9.9999999999999992E-2</v>
      </c>
      <c r="CH38" s="371">
        <f t="shared" si="19"/>
        <v>9.9999999999999992E-2</v>
      </c>
      <c r="CI38" s="371">
        <f t="shared" ref="CI38:CI42" si="62">CG38</f>
        <v>9.9999999999999992E-2</v>
      </c>
      <c r="CJ38" s="388">
        <v>0</v>
      </c>
      <c r="CK38" s="388"/>
      <c r="CL38" s="388"/>
      <c r="CM38" s="388"/>
      <c r="CN38" s="388"/>
      <c r="CO38" s="388"/>
      <c r="CP38" s="371"/>
      <c r="CQ38" s="388"/>
      <c r="CR38" s="388"/>
      <c r="CS38" s="388"/>
      <c r="CT38" s="388"/>
      <c r="CU38" s="388"/>
      <c r="CV38" s="388"/>
      <c r="CW38" s="388"/>
      <c r="CX38" s="388"/>
      <c r="CY38" s="388"/>
      <c r="CZ38" s="388"/>
      <c r="DA38" s="388"/>
      <c r="DB38" s="388"/>
      <c r="DC38" s="388"/>
      <c r="DD38" s="388"/>
      <c r="DE38" s="388"/>
      <c r="DF38" s="388"/>
      <c r="DG38" s="388"/>
      <c r="DH38" s="388"/>
      <c r="DI38" s="371">
        <f t="shared" si="55"/>
        <v>0</v>
      </c>
      <c r="DJ38" s="371">
        <f t="shared" si="11"/>
        <v>0</v>
      </c>
      <c r="DK38" s="371">
        <f t="shared" si="12"/>
        <v>0</v>
      </c>
      <c r="DL38" s="371">
        <f t="shared" si="20"/>
        <v>0</v>
      </c>
      <c r="DM38" s="371">
        <f t="shared" si="13"/>
        <v>0</v>
      </c>
      <c r="DN38" s="371"/>
      <c r="DO38" s="316"/>
      <c r="DP38" s="316"/>
      <c r="DQ38" s="316"/>
      <c r="DR38" s="316"/>
      <c r="DS38" s="316"/>
      <c r="DT38" s="316"/>
      <c r="DU38" s="316"/>
      <c r="DV38" s="316"/>
      <c r="DW38" s="316"/>
      <c r="DX38" s="316"/>
      <c r="DY38" s="316"/>
      <c r="DZ38" s="316"/>
      <c r="EA38" s="316"/>
      <c r="EB38" s="316"/>
      <c r="EC38" s="316"/>
      <c r="ED38" s="316"/>
      <c r="EE38" s="316"/>
      <c r="EF38" s="316"/>
      <c r="EG38" s="316"/>
      <c r="EH38" s="316"/>
      <c r="EI38" s="316"/>
      <c r="EJ38" s="316"/>
      <c r="EK38" s="316"/>
      <c r="EL38" s="316"/>
      <c r="EM38" s="375">
        <f>EK38+EI38+EG38+EE38+EA38+DY38+DW38+DU38+DS38+DQ38+DH38+EC38</f>
        <v>0</v>
      </c>
      <c r="EN38" s="375">
        <f>DH38+DQ38+DS38+DU38</f>
        <v>0</v>
      </c>
      <c r="EO38" s="375">
        <f>DP38+DR38+DT38+DV38</f>
        <v>0</v>
      </c>
      <c r="EP38" s="375">
        <f>EM38+DF38</f>
        <v>0</v>
      </c>
      <c r="EQ38" s="375">
        <f>DF38+EO38</f>
        <v>0</v>
      </c>
      <c r="ER38" s="376">
        <f t="shared" si="50"/>
        <v>0</v>
      </c>
      <c r="ES38" s="302">
        <f t="shared" si="51"/>
        <v>0</v>
      </c>
      <c r="ET38" s="303">
        <f t="shared" si="52"/>
        <v>0</v>
      </c>
      <c r="EU38" s="303">
        <f t="shared" si="53"/>
        <v>1.0009999999999999</v>
      </c>
      <c r="EV38" s="303">
        <f t="shared" si="54"/>
        <v>1</v>
      </c>
      <c r="EW38" s="497" t="s">
        <v>71</v>
      </c>
      <c r="EX38" s="498" t="s">
        <v>498</v>
      </c>
      <c r="EY38" s="498" t="s">
        <v>71</v>
      </c>
      <c r="EZ38" s="497" t="s">
        <v>414</v>
      </c>
      <c r="FA38" s="497" t="s">
        <v>415</v>
      </c>
    </row>
    <row r="39" spans="1:157" s="131" customFormat="1" ht="15" customHeight="1" x14ac:dyDescent="0.25">
      <c r="A39" s="543"/>
      <c r="B39" s="546"/>
      <c r="C39" s="549"/>
      <c r="D39" s="549"/>
      <c r="E39" s="554"/>
      <c r="F39" s="327" t="s">
        <v>3</v>
      </c>
      <c r="G39" s="403">
        <f t="shared" ref="G39:G43" si="63">AA39+BE39+CI39+DL39+DN39</f>
        <v>2142480551</v>
      </c>
      <c r="H39" s="355">
        <v>100000000</v>
      </c>
      <c r="I39" s="355"/>
      <c r="J39" s="355"/>
      <c r="K39" s="355">
        <f>+H39</f>
        <v>100000000</v>
      </c>
      <c r="L39" s="355">
        <v>14583000</v>
      </c>
      <c r="M39" s="355">
        <v>100000000</v>
      </c>
      <c r="N39" s="355">
        <v>55399000</v>
      </c>
      <c r="O39" s="355">
        <f>+H39</f>
        <v>100000000</v>
      </c>
      <c r="P39" s="355">
        <v>69982000</v>
      </c>
      <c r="Q39" s="355">
        <v>100000000</v>
      </c>
      <c r="R39" s="355">
        <f>+P39</f>
        <v>69982000</v>
      </c>
      <c r="S39" s="355">
        <v>100000000</v>
      </c>
      <c r="T39" s="304">
        <f>+R39+2519850</f>
        <v>72501850</v>
      </c>
      <c r="U39" s="304">
        <v>87566850</v>
      </c>
      <c r="V39" s="355">
        <v>87566850</v>
      </c>
      <c r="W39" s="356"/>
      <c r="X39" s="356"/>
      <c r="Y39" s="356"/>
      <c r="Z39" s="304">
        <v>87566850</v>
      </c>
      <c r="AA39" s="355">
        <v>87566850</v>
      </c>
      <c r="AB39" s="304">
        <v>1950000000</v>
      </c>
      <c r="AC39" s="313">
        <v>0</v>
      </c>
      <c r="AD39" s="313">
        <v>0</v>
      </c>
      <c r="AE39" s="313">
        <v>16042500</v>
      </c>
      <c r="AF39" s="313">
        <v>16042500</v>
      </c>
      <c r="AG39" s="313">
        <v>0</v>
      </c>
      <c r="AH39" s="304">
        <v>0</v>
      </c>
      <c r="AI39" s="313">
        <v>0</v>
      </c>
      <c r="AJ39" s="304">
        <v>0</v>
      </c>
      <c r="AK39" s="313">
        <v>0</v>
      </c>
      <c r="AL39" s="304">
        <v>0</v>
      </c>
      <c r="AM39" s="304">
        <v>0</v>
      </c>
      <c r="AN39" s="304">
        <v>33957500</v>
      </c>
      <c r="AO39" s="304"/>
      <c r="AP39" s="304"/>
      <c r="AQ39" s="304"/>
      <c r="AR39" s="304"/>
      <c r="AS39" s="304">
        <v>33957500</v>
      </c>
      <c r="AT39" s="304"/>
      <c r="AU39" s="304">
        <v>1034003000</v>
      </c>
      <c r="AV39" s="304">
        <v>1034003000</v>
      </c>
      <c r="AW39" s="304"/>
      <c r="AX39" s="304"/>
      <c r="AY39" s="304"/>
      <c r="AZ39" s="313"/>
      <c r="BA39" s="355">
        <f>AC39+AE39+AG39+AI39+AK39+AM39+AO39+AQ39+AS39+AU39+AW39+AY39</f>
        <v>1084003000</v>
      </c>
      <c r="BB39" s="355">
        <f t="shared" si="3"/>
        <v>1084003000</v>
      </c>
      <c r="BC39" s="355">
        <f t="shared" si="4"/>
        <v>1084003000</v>
      </c>
      <c r="BD39" s="355">
        <f t="shared" si="5"/>
        <v>1084003000</v>
      </c>
      <c r="BE39" s="355">
        <f t="shared" si="6"/>
        <v>1084003000</v>
      </c>
      <c r="BF39" s="355">
        <v>975245000</v>
      </c>
      <c r="BG39" s="355">
        <v>297070667</v>
      </c>
      <c r="BH39" s="355">
        <v>295618667</v>
      </c>
      <c r="BI39" s="355"/>
      <c r="BJ39" s="355"/>
      <c r="BK39" s="355"/>
      <c r="BL39" s="355"/>
      <c r="BM39" s="355"/>
      <c r="BN39" s="305"/>
      <c r="BO39" s="305"/>
      <c r="BP39" s="305"/>
      <c r="BQ39" s="305"/>
      <c r="BR39" s="305"/>
      <c r="BS39" s="305">
        <v>668548000</v>
      </c>
      <c r="BT39" s="305"/>
      <c r="BU39" s="305"/>
      <c r="BV39" s="305"/>
      <c r="BW39" s="305"/>
      <c r="BX39" s="305"/>
      <c r="BY39" s="305">
        <v>4333333</v>
      </c>
      <c r="BZ39" s="305"/>
      <c r="CA39" s="305"/>
      <c r="CB39" s="305"/>
      <c r="CC39" s="305">
        <v>959667</v>
      </c>
      <c r="CD39" s="305">
        <v>675292034</v>
      </c>
      <c r="CE39" s="355">
        <f>+CC39+CA39+BY39+BW39+BU39+BS39+BQ39+BO39+BM39+BK39+BI39+BG39</f>
        <v>970911667</v>
      </c>
      <c r="CF39" s="355">
        <f t="shared" si="8"/>
        <v>970911667</v>
      </c>
      <c r="CG39" s="355">
        <f t="shared" si="9"/>
        <v>970910701</v>
      </c>
      <c r="CH39" s="355">
        <f t="shared" si="19"/>
        <v>970911667</v>
      </c>
      <c r="CI39" s="355">
        <f t="shared" si="62"/>
        <v>970910701</v>
      </c>
      <c r="CJ39" s="355">
        <v>0</v>
      </c>
      <c r="CK39" s="357"/>
      <c r="CL39" s="357"/>
      <c r="CM39" s="357"/>
      <c r="CN39" s="357"/>
      <c r="CO39" s="357"/>
      <c r="CP39" s="340"/>
      <c r="CQ39" s="357"/>
      <c r="CR39" s="357"/>
      <c r="CS39" s="357"/>
      <c r="CT39" s="357"/>
      <c r="CU39" s="357"/>
      <c r="CV39" s="357"/>
      <c r="CW39" s="357"/>
      <c r="CX39" s="357"/>
      <c r="CY39" s="357"/>
      <c r="CZ39" s="357"/>
      <c r="DA39" s="357"/>
      <c r="DB39" s="357"/>
      <c r="DC39" s="357"/>
      <c r="DD39" s="357"/>
      <c r="DE39" s="357"/>
      <c r="DF39" s="357"/>
      <c r="DG39" s="357"/>
      <c r="DH39" s="357"/>
      <c r="DI39" s="355">
        <f t="shared" si="55"/>
        <v>0</v>
      </c>
      <c r="DJ39" s="355">
        <f t="shared" si="11"/>
        <v>0</v>
      </c>
      <c r="DK39" s="355">
        <f t="shared" si="12"/>
        <v>0</v>
      </c>
      <c r="DL39" s="355">
        <f>+CK39+CM39+CO39+CQ39+CS39+CU39+CW39+CY39+DA39+DC39+DE39+DG39</f>
        <v>0</v>
      </c>
      <c r="DM39" s="355">
        <f t="shared" si="13"/>
        <v>0</v>
      </c>
      <c r="DN39" s="355"/>
      <c r="DO39" s="305"/>
      <c r="DP39" s="305"/>
      <c r="DQ39" s="305"/>
      <c r="DR39" s="305"/>
      <c r="DS39" s="305"/>
      <c r="DT39" s="305"/>
      <c r="DU39" s="305"/>
      <c r="DV39" s="305"/>
      <c r="DW39" s="305"/>
      <c r="DX39" s="305"/>
      <c r="DY39" s="305"/>
      <c r="DZ39" s="305"/>
      <c r="EA39" s="305"/>
      <c r="EB39" s="305"/>
      <c r="EC39" s="305"/>
      <c r="ED39" s="305"/>
      <c r="EE39" s="305"/>
      <c r="EF39" s="305"/>
      <c r="EG39" s="305"/>
      <c r="EH39" s="305"/>
      <c r="EI39" s="305"/>
      <c r="EJ39" s="305"/>
      <c r="EK39" s="305"/>
      <c r="EL39" s="305"/>
      <c r="EM39" s="342">
        <f>EK39+EI39+EG39+EE39+EC39+EA39+DY39+DW39+DU39+DS39+DQ39+DH39</f>
        <v>0</v>
      </c>
      <c r="EN39" s="342">
        <f>DH39+DQ39+DS39+DU39</f>
        <v>0</v>
      </c>
      <c r="EO39" s="342">
        <f>DP39+DR39+DT39+DV39</f>
        <v>0</v>
      </c>
      <c r="EP39" s="342">
        <f>DH39+DQ39+DS39+DU39+DW39+DY39+EA39+EC39+EE39+EG39+EI39+EK39</f>
        <v>0</v>
      </c>
      <c r="EQ39" s="343">
        <f>DP39+DR39+DT39+DV39</f>
        <v>0</v>
      </c>
      <c r="ER39" s="339">
        <f t="shared" si="50"/>
        <v>0</v>
      </c>
      <c r="ES39" s="295">
        <f t="shared" si="51"/>
        <v>0</v>
      </c>
      <c r="ET39" s="296">
        <f t="shared" si="52"/>
        <v>0</v>
      </c>
      <c r="EU39" s="296">
        <f t="shared" si="53"/>
        <v>0.99999954912096445</v>
      </c>
      <c r="EV39" s="296">
        <f t="shared" si="54"/>
        <v>1</v>
      </c>
      <c r="EW39" s="497"/>
      <c r="EX39" s="498"/>
      <c r="EY39" s="498"/>
      <c r="EZ39" s="497"/>
      <c r="FA39" s="497"/>
    </row>
    <row r="40" spans="1:157" s="131" customFormat="1" ht="15" customHeight="1" x14ac:dyDescent="0.25">
      <c r="A40" s="543"/>
      <c r="B40" s="546"/>
      <c r="C40" s="549"/>
      <c r="D40" s="549"/>
      <c r="E40" s="554"/>
      <c r="F40" s="325" t="s">
        <v>228</v>
      </c>
      <c r="G40" s="403"/>
      <c r="H40" s="355"/>
      <c r="I40" s="355"/>
      <c r="J40" s="355"/>
      <c r="K40" s="355"/>
      <c r="L40" s="355"/>
      <c r="M40" s="355"/>
      <c r="N40" s="355"/>
      <c r="O40" s="355"/>
      <c r="P40" s="355"/>
      <c r="Q40" s="355"/>
      <c r="R40" s="355"/>
      <c r="S40" s="355"/>
      <c r="T40" s="304"/>
      <c r="U40" s="304"/>
      <c r="V40" s="355"/>
      <c r="W40" s="356"/>
      <c r="X40" s="356"/>
      <c r="Y40" s="356"/>
      <c r="Z40" s="304"/>
      <c r="AA40" s="355"/>
      <c r="AB40" s="304"/>
      <c r="AC40" s="304">
        <v>0</v>
      </c>
      <c r="AD40" s="304">
        <v>0</v>
      </c>
      <c r="AE40" s="304">
        <v>0</v>
      </c>
      <c r="AF40" s="304">
        <v>0</v>
      </c>
      <c r="AG40" s="304">
        <v>2500000</v>
      </c>
      <c r="AH40" s="304">
        <v>2500000</v>
      </c>
      <c r="AI40" s="304">
        <v>0</v>
      </c>
      <c r="AJ40" s="304">
        <v>0</v>
      </c>
      <c r="AK40" s="304">
        <v>8542500</v>
      </c>
      <c r="AL40" s="304">
        <v>8542500</v>
      </c>
      <c r="AM40" s="304">
        <v>5000000</v>
      </c>
      <c r="AN40" s="304">
        <v>5000000</v>
      </c>
      <c r="AO40" s="304"/>
      <c r="AP40" s="304"/>
      <c r="AQ40" s="304"/>
      <c r="AR40" s="304">
        <v>254618</v>
      </c>
      <c r="AS40" s="304"/>
      <c r="AT40" s="304">
        <v>1375630</v>
      </c>
      <c r="AU40" s="358">
        <v>33957500</v>
      </c>
      <c r="AV40" s="304">
        <v>1036782448.9654294</v>
      </c>
      <c r="AW40" s="304">
        <f>1900000000-865997000</f>
        <v>1034003000</v>
      </c>
      <c r="AX40" s="344">
        <v>3697738</v>
      </c>
      <c r="AY40" s="304"/>
      <c r="AZ40" s="313">
        <v>6675709.9002579451</v>
      </c>
      <c r="BA40" s="355">
        <f>AC40+AE40+AG40+AI40+AK40+AM40+AO40+AQ40+AS40+AU40+AW40+AY40</f>
        <v>1084003000</v>
      </c>
      <c r="BB40" s="355">
        <f t="shared" si="3"/>
        <v>1084003000</v>
      </c>
      <c r="BC40" s="355">
        <f t="shared" si="4"/>
        <v>1064828644.8656874</v>
      </c>
      <c r="BD40" s="355">
        <f t="shared" si="5"/>
        <v>1084003000</v>
      </c>
      <c r="BE40" s="355">
        <f t="shared" si="6"/>
        <v>1064828644.8656874</v>
      </c>
      <c r="BF40" s="355">
        <v>0</v>
      </c>
      <c r="BG40" s="355"/>
      <c r="BH40" s="355"/>
      <c r="BI40" s="355"/>
      <c r="BJ40" s="355"/>
      <c r="BK40" s="355"/>
      <c r="BL40" s="355">
        <v>21382200</v>
      </c>
      <c r="BM40" s="355"/>
      <c r="BN40" s="305">
        <v>21754000</v>
      </c>
      <c r="BO40" s="305"/>
      <c r="BP40" s="305">
        <v>21754000</v>
      </c>
      <c r="BQ40" s="305"/>
      <c r="BR40" s="305">
        <v>23937500</v>
      </c>
      <c r="BS40" s="305"/>
      <c r="BT40" s="305">
        <v>21655333</v>
      </c>
      <c r="BU40" s="305"/>
      <c r="BV40" s="305">
        <v>24764000</v>
      </c>
      <c r="BW40" s="305"/>
      <c r="BX40" s="305">
        <v>26431124</v>
      </c>
      <c r="BY40" s="305"/>
      <c r="BZ40" s="305">
        <v>26412133</v>
      </c>
      <c r="CA40" s="305"/>
      <c r="CB40" s="305">
        <v>22080735</v>
      </c>
      <c r="CC40" s="305"/>
      <c r="CD40" s="305">
        <v>700686620.29087019</v>
      </c>
      <c r="CE40" s="355" t="s">
        <v>418</v>
      </c>
      <c r="CF40" s="355">
        <f t="shared" si="8"/>
        <v>0</v>
      </c>
      <c r="CG40" s="355">
        <f t="shared" si="9"/>
        <v>910857645.29087019</v>
      </c>
      <c r="CH40" s="355">
        <f t="shared" si="19"/>
        <v>0</v>
      </c>
      <c r="CI40" s="355">
        <f t="shared" si="62"/>
        <v>910857645.29087019</v>
      </c>
      <c r="CJ40" s="355">
        <v>0</v>
      </c>
      <c r="CK40" s="355"/>
      <c r="CL40" s="355"/>
      <c r="CM40" s="355"/>
      <c r="CN40" s="355"/>
      <c r="CO40" s="355"/>
      <c r="CP40" s="313"/>
      <c r="CQ40" s="355"/>
      <c r="CR40" s="355"/>
      <c r="CS40" s="355"/>
      <c r="CT40" s="355"/>
      <c r="CU40" s="355"/>
      <c r="CV40" s="355"/>
      <c r="CW40" s="355"/>
      <c r="CX40" s="355"/>
      <c r="CY40" s="355"/>
      <c r="CZ40" s="355"/>
      <c r="DA40" s="355"/>
      <c r="DB40" s="355"/>
      <c r="DC40" s="355"/>
      <c r="DD40" s="355"/>
      <c r="DE40" s="355"/>
      <c r="DF40" s="355"/>
      <c r="DG40" s="355"/>
      <c r="DH40" s="355"/>
      <c r="DI40" s="355">
        <f t="shared" si="55"/>
        <v>0</v>
      </c>
      <c r="DJ40" s="355">
        <f t="shared" si="11"/>
        <v>0</v>
      </c>
      <c r="DK40" s="355">
        <f t="shared" si="12"/>
        <v>0</v>
      </c>
      <c r="DL40" s="355">
        <f t="shared" si="20"/>
        <v>0</v>
      </c>
      <c r="DM40" s="355">
        <f t="shared" si="13"/>
        <v>0</v>
      </c>
      <c r="DN40" s="355"/>
      <c r="DO40" s="305"/>
      <c r="DP40" s="305"/>
      <c r="DQ40" s="305"/>
      <c r="DR40" s="305"/>
      <c r="DS40" s="305"/>
      <c r="DT40" s="305"/>
      <c r="DU40" s="305"/>
      <c r="DV40" s="305"/>
      <c r="DW40" s="305"/>
      <c r="DX40" s="305"/>
      <c r="DY40" s="305"/>
      <c r="DZ40" s="305"/>
      <c r="EA40" s="305"/>
      <c r="EB40" s="305"/>
      <c r="EC40" s="305"/>
      <c r="ED40" s="305"/>
      <c r="EE40" s="305"/>
      <c r="EF40" s="305"/>
      <c r="EG40" s="305"/>
      <c r="EH40" s="305"/>
      <c r="EI40" s="305"/>
      <c r="EJ40" s="305"/>
      <c r="EK40" s="305"/>
      <c r="EL40" s="305"/>
      <c r="EM40" s="342">
        <f>EI40+EG40+EE40+EC40+EA40+DY40+DW40+DU40+DS40+DQ40+DH40+EK40</f>
        <v>0</v>
      </c>
      <c r="EN40" s="342">
        <f>+DH40+DQ40+DS40+DU40</f>
        <v>0</v>
      </c>
      <c r="EO40" s="342">
        <f>DP40+DR40+DT40+DV40</f>
        <v>0</v>
      </c>
      <c r="EP40" s="342">
        <f>DH40+DQ40+DS40+DU40+DW40+DY40+EA40+EC40+EE40+EG40+EI40+EK40</f>
        <v>0</v>
      </c>
      <c r="EQ40" s="343">
        <f>DP40+DR40+DT40+DV40</f>
        <v>0</v>
      </c>
      <c r="ER40" s="339">
        <f t="shared" si="50"/>
        <v>0</v>
      </c>
      <c r="ES40" s="295">
        <f t="shared" si="51"/>
        <v>0</v>
      </c>
      <c r="ET40" s="296">
        <f t="shared" si="52"/>
        <v>0</v>
      </c>
      <c r="EU40" s="296">
        <f t="shared" si="53"/>
        <v>1.8225837845066457</v>
      </c>
      <c r="EV40" s="296">
        <f t="shared" si="54"/>
        <v>0</v>
      </c>
      <c r="EW40" s="497"/>
      <c r="EX40" s="498"/>
      <c r="EY40" s="498"/>
      <c r="EZ40" s="497"/>
      <c r="FA40" s="497"/>
    </row>
    <row r="41" spans="1:157" s="131" customFormat="1" ht="15" customHeight="1" x14ac:dyDescent="0.25">
      <c r="A41" s="543"/>
      <c r="B41" s="546"/>
      <c r="C41" s="549"/>
      <c r="D41" s="549"/>
      <c r="E41" s="554"/>
      <c r="F41" s="326" t="s">
        <v>42</v>
      </c>
      <c r="G41" s="403"/>
      <c r="H41" s="337">
        <v>0</v>
      </c>
      <c r="I41" s="337"/>
      <c r="J41" s="337"/>
      <c r="K41" s="337">
        <v>0</v>
      </c>
      <c r="L41" s="337">
        <v>0</v>
      </c>
      <c r="M41" s="337">
        <v>0</v>
      </c>
      <c r="N41" s="337">
        <v>0</v>
      </c>
      <c r="O41" s="337">
        <v>0</v>
      </c>
      <c r="P41" s="337">
        <v>0</v>
      </c>
      <c r="Q41" s="337">
        <v>0</v>
      </c>
      <c r="R41" s="337">
        <v>0</v>
      </c>
      <c r="S41" s="337">
        <v>0</v>
      </c>
      <c r="T41" s="337">
        <v>0</v>
      </c>
      <c r="U41" s="337">
        <v>0</v>
      </c>
      <c r="V41" s="337">
        <v>0</v>
      </c>
      <c r="W41" s="337"/>
      <c r="X41" s="337"/>
      <c r="Y41" s="337"/>
      <c r="Z41" s="337">
        <v>0</v>
      </c>
      <c r="AA41" s="337">
        <v>0</v>
      </c>
      <c r="AB41" s="337">
        <v>0</v>
      </c>
      <c r="AC41" s="337">
        <v>0</v>
      </c>
      <c r="AD41" s="337">
        <v>0</v>
      </c>
      <c r="AE41" s="337">
        <v>0</v>
      </c>
      <c r="AF41" s="337">
        <v>0</v>
      </c>
      <c r="AG41" s="337">
        <v>0</v>
      </c>
      <c r="AH41" s="337">
        <v>0</v>
      </c>
      <c r="AI41" s="337">
        <v>0</v>
      </c>
      <c r="AJ41" s="314">
        <v>0</v>
      </c>
      <c r="AK41" s="337">
        <v>0</v>
      </c>
      <c r="AL41" s="314">
        <v>0</v>
      </c>
      <c r="AM41" s="337">
        <v>0</v>
      </c>
      <c r="AN41" s="314">
        <v>0</v>
      </c>
      <c r="AO41" s="314">
        <v>0</v>
      </c>
      <c r="AP41" s="314">
        <v>0</v>
      </c>
      <c r="AQ41" s="314">
        <v>0</v>
      </c>
      <c r="AR41" s="314">
        <v>0</v>
      </c>
      <c r="AS41" s="314">
        <v>0</v>
      </c>
      <c r="AT41" s="314">
        <v>0</v>
      </c>
      <c r="AU41" s="314">
        <v>0</v>
      </c>
      <c r="AV41" s="314">
        <v>0</v>
      </c>
      <c r="AW41" s="314">
        <v>0</v>
      </c>
      <c r="AX41" s="336">
        <v>0</v>
      </c>
      <c r="AY41" s="314">
        <v>0</v>
      </c>
      <c r="AZ41" s="336"/>
      <c r="BA41" s="337">
        <f t="shared" si="2"/>
        <v>0</v>
      </c>
      <c r="BB41" s="337">
        <f t="shared" si="3"/>
        <v>0</v>
      </c>
      <c r="BC41" s="337">
        <f t="shared" si="4"/>
        <v>0</v>
      </c>
      <c r="BD41" s="337">
        <f t="shared" si="5"/>
        <v>0</v>
      </c>
      <c r="BE41" s="337">
        <f t="shared" si="6"/>
        <v>0</v>
      </c>
      <c r="BF41" s="337">
        <v>0</v>
      </c>
      <c r="BG41" s="337">
        <v>0</v>
      </c>
      <c r="BH41" s="337">
        <v>0</v>
      </c>
      <c r="BI41" s="337">
        <v>0</v>
      </c>
      <c r="BJ41" s="337">
        <v>0</v>
      </c>
      <c r="BK41" s="337">
        <v>0</v>
      </c>
      <c r="BL41" s="337">
        <v>0</v>
      </c>
      <c r="BM41" s="337">
        <v>0</v>
      </c>
      <c r="BN41" s="337">
        <v>0</v>
      </c>
      <c r="BO41" s="337">
        <v>0</v>
      </c>
      <c r="BP41" s="337">
        <v>0</v>
      </c>
      <c r="BQ41" s="337">
        <v>0</v>
      </c>
      <c r="BR41" s="337">
        <v>0</v>
      </c>
      <c r="BS41" s="337">
        <v>0</v>
      </c>
      <c r="BT41" s="337">
        <v>0</v>
      </c>
      <c r="BU41" s="337">
        <v>0</v>
      </c>
      <c r="BV41" s="337">
        <v>0</v>
      </c>
      <c r="BW41" s="337">
        <v>0</v>
      </c>
      <c r="BX41" s="337">
        <v>0</v>
      </c>
      <c r="BY41" s="337">
        <v>0</v>
      </c>
      <c r="BZ41" s="337">
        <v>0</v>
      </c>
      <c r="CA41" s="337">
        <v>0</v>
      </c>
      <c r="CB41" s="337">
        <v>0</v>
      </c>
      <c r="CC41" s="337">
        <v>0</v>
      </c>
      <c r="CD41" s="337">
        <v>0</v>
      </c>
      <c r="CE41" s="337">
        <f t="shared" si="7"/>
        <v>0</v>
      </c>
      <c r="CF41" s="337">
        <f t="shared" si="8"/>
        <v>0</v>
      </c>
      <c r="CG41" s="337">
        <f t="shared" si="9"/>
        <v>0</v>
      </c>
      <c r="CH41" s="337">
        <f t="shared" si="19"/>
        <v>0</v>
      </c>
      <c r="CI41" s="337">
        <f t="shared" si="62"/>
        <v>0</v>
      </c>
      <c r="CJ41" s="337">
        <v>0</v>
      </c>
      <c r="CK41" s="337">
        <v>0</v>
      </c>
      <c r="CL41" s="337">
        <v>0</v>
      </c>
      <c r="CM41" s="337">
        <v>0</v>
      </c>
      <c r="CN41" s="337">
        <v>0</v>
      </c>
      <c r="CO41" s="337">
        <v>0</v>
      </c>
      <c r="CP41" s="314">
        <v>0</v>
      </c>
      <c r="CQ41" s="337">
        <v>0</v>
      </c>
      <c r="CR41" s="337">
        <v>0</v>
      </c>
      <c r="CS41" s="337">
        <v>0</v>
      </c>
      <c r="CT41" s="337">
        <v>0</v>
      </c>
      <c r="CU41" s="337">
        <v>0</v>
      </c>
      <c r="CV41" s="337">
        <v>0</v>
      </c>
      <c r="CW41" s="337">
        <v>0</v>
      </c>
      <c r="CX41" s="337">
        <v>0</v>
      </c>
      <c r="CY41" s="337">
        <v>0</v>
      </c>
      <c r="CZ41" s="337">
        <v>0</v>
      </c>
      <c r="DA41" s="337">
        <v>0</v>
      </c>
      <c r="DB41" s="337">
        <v>0</v>
      </c>
      <c r="DC41" s="337">
        <v>0</v>
      </c>
      <c r="DD41" s="337">
        <v>0</v>
      </c>
      <c r="DE41" s="337">
        <v>0</v>
      </c>
      <c r="DF41" s="337">
        <v>0</v>
      </c>
      <c r="DG41" s="337">
        <v>0</v>
      </c>
      <c r="DH41" s="337">
        <v>0</v>
      </c>
      <c r="DI41" s="337">
        <f t="shared" si="55"/>
        <v>0</v>
      </c>
      <c r="DJ41" s="337">
        <f t="shared" si="11"/>
        <v>0</v>
      </c>
      <c r="DK41" s="337">
        <f t="shared" si="12"/>
        <v>0</v>
      </c>
      <c r="DL41" s="337">
        <f t="shared" si="20"/>
        <v>0</v>
      </c>
      <c r="DM41" s="337">
        <f t="shared" si="13"/>
        <v>0</v>
      </c>
      <c r="DN41" s="337">
        <v>0</v>
      </c>
      <c r="DO41" s="337">
        <v>0</v>
      </c>
      <c r="DP41" s="337">
        <v>0</v>
      </c>
      <c r="DQ41" s="337">
        <v>0</v>
      </c>
      <c r="DR41" s="337">
        <v>0</v>
      </c>
      <c r="DS41" s="337">
        <v>0</v>
      </c>
      <c r="DT41" s="337">
        <v>0</v>
      </c>
      <c r="DU41" s="337">
        <v>0</v>
      </c>
      <c r="DV41" s="337">
        <v>0</v>
      </c>
      <c r="DW41" s="337">
        <v>0</v>
      </c>
      <c r="DX41" s="337">
        <v>0</v>
      </c>
      <c r="DY41" s="337">
        <v>0</v>
      </c>
      <c r="DZ41" s="337">
        <v>0</v>
      </c>
      <c r="EA41" s="337">
        <v>0</v>
      </c>
      <c r="EB41" s="337">
        <v>0</v>
      </c>
      <c r="EC41" s="337">
        <v>0</v>
      </c>
      <c r="ED41" s="337">
        <v>0</v>
      </c>
      <c r="EE41" s="337">
        <v>0</v>
      </c>
      <c r="EF41" s="337">
        <v>0</v>
      </c>
      <c r="EG41" s="337">
        <v>0</v>
      </c>
      <c r="EH41" s="337">
        <v>0</v>
      </c>
      <c r="EI41" s="337">
        <v>0</v>
      </c>
      <c r="EJ41" s="337">
        <v>0</v>
      </c>
      <c r="EK41" s="337">
        <v>0</v>
      </c>
      <c r="EL41" s="337">
        <v>0</v>
      </c>
      <c r="EM41" s="346">
        <v>0</v>
      </c>
      <c r="EN41" s="346">
        <f>DH41+DQ41+DS41+DU41</f>
        <v>0</v>
      </c>
      <c r="EO41" s="346">
        <f>DP41+DR41+DT41+DV41</f>
        <v>0</v>
      </c>
      <c r="EP41" s="346">
        <f>DH41+DQ41+DS41+DU41+DW41+DY41+EA41+EC41+EE41+EG41+EI41+EK41</f>
        <v>0</v>
      </c>
      <c r="EQ41" s="347">
        <v>0</v>
      </c>
      <c r="ER41" s="339">
        <f t="shared" si="50"/>
        <v>0</v>
      </c>
      <c r="ES41" s="295">
        <f t="shared" si="51"/>
        <v>0</v>
      </c>
      <c r="ET41" s="296">
        <f t="shared" si="52"/>
        <v>0</v>
      </c>
      <c r="EU41" s="296">
        <f t="shared" si="53"/>
        <v>0</v>
      </c>
      <c r="EV41" s="296">
        <f t="shared" si="54"/>
        <v>0</v>
      </c>
      <c r="EW41" s="497"/>
      <c r="EX41" s="498"/>
      <c r="EY41" s="498"/>
      <c r="EZ41" s="497"/>
      <c r="FA41" s="497"/>
    </row>
    <row r="42" spans="1:157" s="131" customFormat="1" ht="15" customHeight="1" x14ac:dyDescent="0.25">
      <c r="A42" s="543"/>
      <c r="B42" s="546"/>
      <c r="C42" s="549"/>
      <c r="D42" s="549"/>
      <c r="E42" s="554"/>
      <c r="F42" s="327" t="s">
        <v>4</v>
      </c>
      <c r="G42" s="403">
        <f t="shared" si="63"/>
        <v>119177917.09</v>
      </c>
      <c r="H42" s="355">
        <v>0</v>
      </c>
      <c r="I42" s="355"/>
      <c r="J42" s="355"/>
      <c r="K42" s="355">
        <v>0</v>
      </c>
      <c r="L42" s="355">
        <v>0</v>
      </c>
      <c r="M42" s="355">
        <v>0</v>
      </c>
      <c r="N42" s="355">
        <v>0</v>
      </c>
      <c r="O42" s="355">
        <v>0</v>
      </c>
      <c r="P42" s="355">
        <v>0</v>
      </c>
      <c r="Q42" s="355">
        <v>0</v>
      </c>
      <c r="R42" s="355">
        <v>0</v>
      </c>
      <c r="S42" s="355">
        <v>0</v>
      </c>
      <c r="T42" s="304">
        <v>0</v>
      </c>
      <c r="U42" s="304">
        <v>0</v>
      </c>
      <c r="V42" s="355">
        <v>0</v>
      </c>
      <c r="W42" s="356"/>
      <c r="X42" s="356"/>
      <c r="Y42" s="356"/>
      <c r="Z42" s="304">
        <v>0</v>
      </c>
      <c r="AA42" s="355">
        <v>0</v>
      </c>
      <c r="AB42" s="304">
        <v>39950808.233999997</v>
      </c>
      <c r="AC42" s="313">
        <v>10204000</v>
      </c>
      <c r="AD42" s="313">
        <v>10204000</v>
      </c>
      <c r="AE42" s="313">
        <v>15374500</v>
      </c>
      <c r="AF42" s="313">
        <v>15374500</v>
      </c>
      <c r="AG42" s="313">
        <v>4374900</v>
      </c>
      <c r="AH42" s="304">
        <v>4374900</v>
      </c>
      <c r="AI42" s="313">
        <v>3371400</v>
      </c>
      <c r="AJ42" s="304">
        <v>3371400</v>
      </c>
      <c r="AK42" s="313">
        <v>1764706</v>
      </c>
      <c r="AL42" s="304">
        <v>1764706.0900000036</v>
      </c>
      <c r="AM42" s="304">
        <v>0</v>
      </c>
      <c r="AN42" s="304">
        <v>4861000</v>
      </c>
      <c r="AO42" s="304">
        <v>4861301.9099999964</v>
      </c>
      <c r="AP42" s="304"/>
      <c r="AQ42" s="304"/>
      <c r="AR42" s="304"/>
      <c r="AS42" s="304"/>
      <c r="AT42" s="304"/>
      <c r="AU42" s="304">
        <v>-302</v>
      </c>
      <c r="AV42" s="304"/>
      <c r="AW42" s="304"/>
      <c r="AX42" s="304"/>
      <c r="AY42" s="304"/>
      <c r="AZ42" s="313"/>
      <c r="BA42" s="355">
        <f t="shared" si="2"/>
        <v>39950505.909999996</v>
      </c>
      <c r="BB42" s="355">
        <f t="shared" si="3"/>
        <v>39950505.909999996</v>
      </c>
      <c r="BC42" s="355">
        <f t="shared" si="4"/>
        <v>39950506.090000004</v>
      </c>
      <c r="BD42" s="355">
        <f t="shared" si="5"/>
        <v>39950505.909999996</v>
      </c>
      <c r="BE42" s="355">
        <f t="shared" si="6"/>
        <v>39950506.090000004</v>
      </c>
      <c r="BF42" s="355">
        <v>19042789.949999999</v>
      </c>
      <c r="BG42" s="355">
        <v>2032061.25</v>
      </c>
      <c r="BH42" s="355">
        <v>2046101</v>
      </c>
      <c r="BI42" s="355"/>
      <c r="BJ42" s="355"/>
      <c r="BK42" s="355"/>
      <c r="BL42" s="355">
        <v>391560</v>
      </c>
      <c r="BM42" s="355">
        <v>17142293.699999999</v>
      </c>
      <c r="BN42" s="348">
        <v>452015</v>
      </c>
      <c r="BO42" s="348"/>
      <c r="BP42" s="348">
        <v>15481532</v>
      </c>
      <c r="BQ42" s="348"/>
      <c r="BR42" s="348">
        <v>803147</v>
      </c>
      <c r="BS42" s="348"/>
      <c r="BT42" s="348"/>
      <c r="BU42" s="348"/>
      <c r="BV42" s="348"/>
      <c r="BW42" s="348"/>
      <c r="BX42" s="348"/>
      <c r="BY42" s="348"/>
      <c r="BZ42" s="348"/>
      <c r="CA42" s="348"/>
      <c r="CB42" s="348"/>
      <c r="CC42" s="348"/>
      <c r="CD42" s="348"/>
      <c r="CE42" s="355">
        <f t="shared" si="7"/>
        <v>19174354.949999999</v>
      </c>
      <c r="CF42" s="355">
        <f t="shared" si="8"/>
        <v>19174354.949999999</v>
      </c>
      <c r="CG42" s="355">
        <f t="shared" si="9"/>
        <v>19174355</v>
      </c>
      <c r="CH42" s="355">
        <f t="shared" si="19"/>
        <v>19174354.949999999</v>
      </c>
      <c r="CI42" s="355">
        <f t="shared" si="62"/>
        <v>19174355</v>
      </c>
      <c r="CJ42" s="355">
        <v>60053056</v>
      </c>
      <c r="CK42" s="355">
        <v>11999000</v>
      </c>
      <c r="CL42" s="355">
        <v>11999000</v>
      </c>
      <c r="CM42" s="355">
        <v>20570305</v>
      </c>
      <c r="CN42" s="355">
        <v>20570305</v>
      </c>
      <c r="CO42" s="355">
        <v>5094833.2240286693</v>
      </c>
      <c r="CP42" s="313">
        <v>5094833.2240286693</v>
      </c>
      <c r="CQ42" s="355">
        <v>22388917.775971331</v>
      </c>
      <c r="CR42" s="355"/>
      <c r="CS42" s="355"/>
      <c r="CT42" s="355"/>
      <c r="CU42" s="355"/>
      <c r="CV42" s="355"/>
      <c r="CW42" s="355"/>
      <c r="CX42" s="355"/>
      <c r="CY42" s="355"/>
      <c r="CZ42" s="355"/>
      <c r="DA42" s="355"/>
      <c r="DB42" s="355"/>
      <c r="DC42" s="355"/>
      <c r="DD42" s="355"/>
      <c r="DE42" s="355"/>
      <c r="DF42" s="355"/>
      <c r="DG42" s="355"/>
      <c r="DH42" s="355"/>
      <c r="DI42" s="355">
        <f t="shared" si="55"/>
        <v>60053056</v>
      </c>
      <c r="DJ42" s="355">
        <f t="shared" si="11"/>
        <v>37664138.224028669</v>
      </c>
      <c r="DK42" s="355">
        <f t="shared" si="12"/>
        <v>37664138.224028669</v>
      </c>
      <c r="DL42" s="355">
        <f>+CK42+CM42+CO42+CQ42+CS42+CU42+CW42+CY42+DA42+DC42+DE42+DG42</f>
        <v>60053056</v>
      </c>
      <c r="DM42" s="355">
        <f t="shared" si="13"/>
        <v>37664138.224028669</v>
      </c>
      <c r="DN42" s="355"/>
      <c r="DO42" s="348"/>
      <c r="DP42" s="348"/>
      <c r="DQ42" s="348"/>
      <c r="DR42" s="348"/>
      <c r="DS42" s="348"/>
      <c r="DT42" s="348"/>
      <c r="DU42" s="348"/>
      <c r="DV42" s="348"/>
      <c r="DW42" s="348"/>
      <c r="DX42" s="348"/>
      <c r="DY42" s="348"/>
      <c r="DZ42" s="348"/>
      <c r="EA42" s="348"/>
      <c r="EB42" s="348"/>
      <c r="EC42" s="348"/>
      <c r="ED42" s="348"/>
      <c r="EE42" s="348"/>
      <c r="EF42" s="348"/>
      <c r="EG42" s="348"/>
      <c r="EH42" s="348"/>
      <c r="EI42" s="348"/>
      <c r="EJ42" s="348"/>
      <c r="EK42" s="348"/>
      <c r="EL42" s="348"/>
      <c r="EM42" s="342">
        <f>EI42+EG42+EE42+EC42+EA42+DY42+DW42+DU42+DS42+DQ42+DH42+EK42</f>
        <v>0</v>
      </c>
      <c r="EN42" s="342">
        <f>DH42+DQ42+DS42+DU42</f>
        <v>0</v>
      </c>
      <c r="EO42" s="348">
        <f>DP42+DR42+DT42+DV42</f>
        <v>0</v>
      </c>
      <c r="EP42" s="342">
        <f>DQ42+DS42+DU42+DW42+DY42+EA42+EC42+EE42+EG42+EI42+EK42+DH42</f>
        <v>0</v>
      </c>
      <c r="EQ42" s="343">
        <f>DP42+DR42+DT42+DV42</f>
        <v>0</v>
      </c>
      <c r="ER42" s="339">
        <f t="shared" si="50"/>
        <v>1</v>
      </c>
      <c r="ES42" s="295">
        <f t="shared" si="51"/>
        <v>1</v>
      </c>
      <c r="ET42" s="296">
        <f t="shared" si="52"/>
        <v>0.62718104177793499</v>
      </c>
      <c r="EU42" s="296">
        <f t="shared" si="53"/>
        <v>1.0000000023763034</v>
      </c>
      <c r="EV42" s="296">
        <f t="shared" si="54"/>
        <v>0.81213870553666578</v>
      </c>
      <c r="EW42" s="497"/>
      <c r="EX42" s="498"/>
      <c r="EY42" s="498"/>
      <c r="EZ42" s="497"/>
      <c r="FA42" s="497"/>
    </row>
    <row r="43" spans="1:157" s="131" customFormat="1" ht="15" customHeight="1" thickBot="1" x14ac:dyDescent="0.3">
      <c r="A43" s="543"/>
      <c r="B43" s="546"/>
      <c r="C43" s="549"/>
      <c r="D43" s="549"/>
      <c r="E43" s="554"/>
      <c r="F43" s="326" t="s">
        <v>43</v>
      </c>
      <c r="G43" s="389">
        <f t="shared" si="63"/>
        <v>1.0010000000000001</v>
      </c>
      <c r="H43" s="363">
        <v>0.1</v>
      </c>
      <c r="I43" s="363"/>
      <c r="J43" s="364"/>
      <c r="K43" s="363">
        <v>0.1</v>
      </c>
      <c r="L43" s="364">
        <f>L38</f>
        <v>0</v>
      </c>
      <c r="M43" s="363">
        <f>+M38</f>
        <v>0.1</v>
      </c>
      <c r="N43" s="363">
        <f>N38</f>
        <v>0</v>
      </c>
      <c r="O43" s="363" t="s">
        <v>292</v>
      </c>
      <c r="P43" s="363">
        <f t="shared" ref="P43:V43" si="64">+P38</f>
        <v>0.01</v>
      </c>
      <c r="Q43" s="363">
        <f t="shared" si="64"/>
        <v>0.1</v>
      </c>
      <c r="R43" s="363">
        <f t="shared" si="64"/>
        <v>0.01</v>
      </c>
      <c r="S43" s="363">
        <f t="shared" si="64"/>
        <v>0.1</v>
      </c>
      <c r="T43" s="363">
        <f t="shared" si="64"/>
        <v>7.0000000000000007E-2</v>
      </c>
      <c r="U43" s="363">
        <f t="shared" si="64"/>
        <v>0.1</v>
      </c>
      <c r="V43" s="363">
        <f t="shared" si="64"/>
        <v>0.1</v>
      </c>
      <c r="W43" s="364"/>
      <c r="X43" s="364"/>
      <c r="Y43" s="364"/>
      <c r="Z43" s="363">
        <f>Z38+Z41</f>
        <v>0.1</v>
      </c>
      <c r="AA43" s="363">
        <f t="shared" ref="AA43:CL43" si="65">AA38+AA41</f>
        <v>0.1</v>
      </c>
      <c r="AB43" s="363">
        <f t="shared" si="65"/>
        <v>0.8</v>
      </c>
      <c r="AC43" s="363">
        <f t="shared" si="65"/>
        <v>0.04</v>
      </c>
      <c r="AD43" s="363">
        <f t="shared" si="65"/>
        <v>0.1</v>
      </c>
      <c r="AE43" s="363">
        <f t="shared" si="65"/>
        <v>0.05</v>
      </c>
      <c r="AF43" s="363">
        <f t="shared" si="65"/>
        <v>0.15</v>
      </c>
      <c r="AG43" s="363">
        <f t="shared" si="65"/>
        <v>0.06</v>
      </c>
      <c r="AH43" s="363">
        <f t="shared" si="65"/>
        <v>0.2</v>
      </c>
      <c r="AI43" s="363">
        <f t="shared" si="65"/>
        <v>0.06</v>
      </c>
      <c r="AJ43" s="363">
        <f t="shared" si="65"/>
        <v>2.0999999999999998E-2</v>
      </c>
      <c r="AK43" s="363">
        <f t="shared" si="65"/>
        <v>0.13</v>
      </c>
      <c r="AL43" s="363">
        <f t="shared" si="65"/>
        <v>0.25000000000000006</v>
      </c>
      <c r="AM43" s="363">
        <f t="shared" si="65"/>
        <v>0.06</v>
      </c>
      <c r="AN43" s="363">
        <f t="shared" si="65"/>
        <v>0</v>
      </c>
      <c r="AO43" s="363">
        <f t="shared" si="65"/>
        <v>0.06</v>
      </c>
      <c r="AP43" s="363">
        <f t="shared" si="65"/>
        <v>0</v>
      </c>
      <c r="AQ43" s="363">
        <f t="shared" si="65"/>
        <v>0.06</v>
      </c>
      <c r="AR43" s="363">
        <f t="shared" si="65"/>
        <v>0</v>
      </c>
      <c r="AS43" s="363">
        <f t="shared" si="65"/>
        <v>0.06</v>
      </c>
      <c r="AT43" s="363">
        <f t="shared" si="65"/>
        <v>0.02</v>
      </c>
      <c r="AU43" s="363">
        <f t="shared" si="65"/>
        <v>0.06</v>
      </c>
      <c r="AV43" s="363">
        <f t="shared" si="65"/>
        <v>0.06</v>
      </c>
      <c r="AW43" s="363">
        <f t="shared" si="65"/>
        <v>0.06</v>
      </c>
      <c r="AX43" s="363">
        <f t="shared" si="65"/>
        <v>0</v>
      </c>
      <c r="AY43" s="363">
        <f t="shared" si="65"/>
        <v>0.1</v>
      </c>
      <c r="AZ43" s="363">
        <f t="shared" si="65"/>
        <v>0</v>
      </c>
      <c r="BA43" s="363">
        <f t="shared" si="65"/>
        <v>0.80000000000000016</v>
      </c>
      <c r="BB43" s="363">
        <f t="shared" si="65"/>
        <v>0.80000000000000016</v>
      </c>
      <c r="BC43" s="363">
        <f t="shared" si="65"/>
        <v>0.80100000000000016</v>
      </c>
      <c r="BD43" s="363">
        <f t="shared" si="65"/>
        <v>0.80000000000000016</v>
      </c>
      <c r="BE43" s="363">
        <f t="shared" si="65"/>
        <v>0.80100000000000016</v>
      </c>
      <c r="BF43" s="363">
        <f t="shared" si="65"/>
        <v>9.9999999999999992E-2</v>
      </c>
      <c r="BG43" s="363">
        <f t="shared" si="65"/>
        <v>0</v>
      </c>
      <c r="BH43" s="363">
        <f t="shared" si="65"/>
        <v>0</v>
      </c>
      <c r="BI43" s="363">
        <f t="shared" si="65"/>
        <v>0.01</v>
      </c>
      <c r="BJ43" s="363">
        <f t="shared" si="65"/>
        <v>0.01</v>
      </c>
      <c r="BK43" s="363">
        <f t="shared" si="65"/>
        <v>0.01</v>
      </c>
      <c r="BL43" s="363">
        <f t="shared" si="65"/>
        <v>0.01</v>
      </c>
      <c r="BM43" s="363">
        <f t="shared" si="65"/>
        <v>0.01</v>
      </c>
      <c r="BN43" s="363">
        <f t="shared" si="65"/>
        <v>0.01</v>
      </c>
      <c r="BO43" s="363">
        <f t="shared" si="65"/>
        <v>0.01</v>
      </c>
      <c r="BP43" s="363">
        <f t="shared" si="65"/>
        <v>0.01</v>
      </c>
      <c r="BQ43" s="363">
        <f t="shared" si="65"/>
        <v>0.01</v>
      </c>
      <c r="BR43" s="363">
        <f t="shared" si="65"/>
        <v>0.01</v>
      </c>
      <c r="BS43" s="363">
        <f t="shared" si="65"/>
        <v>0.01</v>
      </c>
      <c r="BT43" s="363">
        <f t="shared" si="65"/>
        <v>0.01</v>
      </c>
      <c r="BU43" s="363">
        <f t="shared" si="65"/>
        <v>0.01</v>
      </c>
      <c r="BV43" s="363">
        <f t="shared" si="65"/>
        <v>0.01</v>
      </c>
      <c r="BW43" s="363">
        <f t="shared" si="65"/>
        <v>0.01</v>
      </c>
      <c r="BX43" s="363">
        <f t="shared" si="65"/>
        <v>0.01</v>
      </c>
      <c r="BY43" s="363">
        <f t="shared" si="65"/>
        <v>0.01</v>
      </c>
      <c r="BZ43" s="363">
        <f t="shared" si="65"/>
        <v>0.01</v>
      </c>
      <c r="CA43" s="363">
        <f t="shared" si="65"/>
        <v>0.01</v>
      </c>
      <c r="CB43" s="363">
        <f t="shared" si="65"/>
        <v>0</v>
      </c>
      <c r="CC43" s="363">
        <f t="shared" si="65"/>
        <v>0</v>
      </c>
      <c r="CD43" s="363">
        <f t="shared" si="65"/>
        <v>9.999999999999995E-3</v>
      </c>
      <c r="CE43" s="363">
        <f t="shared" si="65"/>
        <v>9.9999999999999992E-2</v>
      </c>
      <c r="CF43" s="363">
        <f t="shared" si="65"/>
        <v>9.9999999999999992E-2</v>
      </c>
      <c r="CG43" s="363">
        <f t="shared" si="65"/>
        <v>9.9999999999999992E-2</v>
      </c>
      <c r="CH43" s="363">
        <f t="shared" si="65"/>
        <v>9.9999999999999992E-2</v>
      </c>
      <c r="CI43" s="363">
        <f t="shared" si="65"/>
        <v>9.9999999999999992E-2</v>
      </c>
      <c r="CJ43" s="363">
        <f t="shared" si="65"/>
        <v>0</v>
      </c>
      <c r="CK43" s="363">
        <f t="shared" si="65"/>
        <v>0</v>
      </c>
      <c r="CL43" s="363">
        <f t="shared" si="65"/>
        <v>0</v>
      </c>
      <c r="CM43" s="363">
        <f t="shared" ref="CM43:DN43" si="66">CM38+CM41</f>
        <v>0</v>
      </c>
      <c r="CN43" s="363">
        <f t="shared" si="66"/>
        <v>0</v>
      </c>
      <c r="CO43" s="363">
        <f t="shared" si="66"/>
        <v>0</v>
      </c>
      <c r="CP43" s="363">
        <f t="shared" si="66"/>
        <v>0</v>
      </c>
      <c r="CQ43" s="363">
        <f t="shared" si="66"/>
        <v>0</v>
      </c>
      <c r="CR43" s="363">
        <f t="shared" si="66"/>
        <v>0</v>
      </c>
      <c r="CS43" s="363">
        <f t="shared" si="66"/>
        <v>0</v>
      </c>
      <c r="CT43" s="363">
        <f t="shared" si="66"/>
        <v>0</v>
      </c>
      <c r="CU43" s="363">
        <f t="shared" si="66"/>
        <v>0</v>
      </c>
      <c r="CV43" s="363">
        <f t="shared" si="66"/>
        <v>0</v>
      </c>
      <c r="CW43" s="363">
        <f t="shared" si="66"/>
        <v>0</v>
      </c>
      <c r="CX43" s="363">
        <f t="shared" si="66"/>
        <v>0</v>
      </c>
      <c r="CY43" s="363">
        <f t="shared" si="66"/>
        <v>0</v>
      </c>
      <c r="CZ43" s="363">
        <f t="shared" si="66"/>
        <v>0</v>
      </c>
      <c r="DA43" s="363">
        <f t="shared" si="66"/>
        <v>0</v>
      </c>
      <c r="DB43" s="363">
        <f t="shared" si="66"/>
        <v>0</v>
      </c>
      <c r="DC43" s="363">
        <f t="shared" si="66"/>
        <v>0</v>
      </c>
      <c r="DD43" s="363">
        <f t="shared" si="66"/>
        <v>0</v>
      </c>
      <c r="DE43" s="363">
        <f t="shared" si="66"/>
        <v>0</v>
      </c>
      <c r="DF43" s="363">
        <f t="shared" si="66"/>
        <v>0</v>
      </c>
      <c r="DG43" s="363">
        <f t="shared" si="66"/>
        <v>0</v>
      </c>
      <c r="DH43" s="363">
        <f t="shared" si="66"/>
        <v>0</v>
      </c>
      <c r="DI43" s="363">
        <f t="shared" si="66"/>
        <v>0</v>
      </c>
      <c r="DJ43" s="363">
        <f t="shared" si="66"/>
        <v>0</v>
      </c>
      <c r="DK43" s="363">
        <f t="shared" si="66"/>
        <v>0</v>
      </c>
      <c r="DL43" s="363">
        <f t="shared" si="66"/>
        <v>0</v>
      </c>
      <c r="DM43" s="363">
        <f t="shared" si="66"/>
        <v>0</v>
      </c>
      <c r="DN43" s="363">
        <f t="shared" si="66"/>
        <v>0</v>
      </c>
      <c r="DO43" s="365"/>
      <c r="DP43" s="365"/>
      <c r="DQ43" s="365"/>
      <c r="DR43" s="365"/>
      <c r="DS43" s="365"/>
      <c r="DT43" s="365"/>
      <c r="DU43" s="365"/>
      <c r="DV43" s="365"/>
      <c r="DW43" s="365"/>
      <c r="DX43" s="365"/>
      <c r="DY43" s="365"/>
      <c r="DZ43" s="365"/>
      <c r="EA43" s="365"/>
      <c r="EB43" s="365"/>
      <c r="EC43" s="365"/>
      <c r="ED43" s="365"/>
      <c r="EE43" s="365"/>
      <c r="EF43" s="365"/>
      <c r="EG43" s="365"/>
      <c r="EH43" s="365"/>
      <c r="EI43" s="365"/>
      <c r="EJ43" s="365"/>
      <c r="EK43" s="365"/>
      <c r="EL43" s="365"/>
      <c r="EM43" s="367">
        <f>EM38+EM41</f>
        <v>0</v>
      </c>
      <c r="EN43" s="367">
        <f>EN38+EN41</f>
        <v>0</v>
      </c>
      <c r="EO43" s="368">
        <f>EO38+EO41</f>
        <v>0</v>
      </c>
      <c r="EP43" s="367">
        <f>EP38+EP41</f>
        <v>0</v>
      </c>
      <c r="EQ43" s="366">
        <f>EQ38+EQ41</f>
        <v>0</v>
      </c>
      <c r="ER43" s="369">
        <f t="shared" si="50"/>
        <v>0</v>
      </c>
      <c r="ES43" s="297">
        <f t="shared" si="51"/>
        <v>0</v>
      </c>
      <c r="ET43" s="298">
        <f t="shared" si="52"/>
        <v>0</v>
      </c>
      <c r="EU43" s="298">
        <f t="shared" si="53"/>
        <v>1.0009999999999999</v>
      </c>
      <c r="EV43" s="298">
        <f t="shared" si="54"/>
        <v>1</v>
      </c>
      <c r="EW43" s="497"/>
      <c r="EX43" s="498"/>
      <c r="EY43" s="498"/>
      <c r="EZ43" s="497"/>
      <c r="FA43" s="497"/>
    </row>
    <row r="44" spans="1:157" s="132" customFormat="1" ht="15" customHeight="1" thickBot="1" x14ac:dyDescent="0.3">
      <c r="A44" s="543"/>
      <c r="B44" s="547"/>
      <c r="C44" s="550"/>
      <c r="D44" s="550"/>
      <c r="E44" s="555"/>
      <c r="F44" s="405" t="s">
        <v>45</v>
      </c>
      <c r="G44" s="404">
        <f>G39+G42</f>
        <v>2261658468.0900002</v>
      </c>
      <c r="H44" s="404">
        <f t="shared" ref="H44:BS44" si="67">H39+H42</f>
        <v>100000000</v>
      </c>
      <c r="I44" s="404">
        <f t="shared" si="67"/>
        <v>0</v>
      </c>
      <c r="J44" s="404">
        <f t="shared" si="67"/>
        <v>0</v>
      </c>
      <c r="K44" s="404">
        <f t="shared" si="67"/>
        <v>100000000</v>
      </c>
      <c r="L44" s="404">
        <f t="shared" si="67"/>
        <v>14583000</v>
      </c>
      <c r="M44" s="404">
        <f t="shared" si="67"/>
        <v>100000000</v>
      </c>
      <c r="N44" s="404">
        <f t="shared" si="67"/>
        <v>55399000</v>
      </c>
      <c r="O44" s="404">
        <f t="shared" si="67"/>
        <v>100000000</v>
      </c>
      <c r="P44" s="404">
        <f t="shared" si="67"/>
        <v>69982000</v>
      </c>
      <c r="Q44" s="404">
        <f t="shared" si="67"/>
        <v>100000000</v>
      </c>
      <c r="R44" s="404">
        <f t="shared" si="67"/>
        <v>69982000</v>
      </c>
      <c r="S44" s="404">
        <f t="shared" si="67"/>
        <v>100000000</v>
      </c>
      <c r="T44" s="404">
        <f t="shared" si="67"/>
        <v>72501850</v>
      </c>
      <c r="U44" s="404">
        <f t="shared" si="67"/>
        <v>87566850</v>
      </c>
      <c r="V44" s="404">
        <f t="shared" si="67"/>
        <v>87566850</v>
      </c>
      <c r="W44" s="404">
        <f t="shared" si="67"/>
        <v>0</v>
      </c>
      <c r="X44" s="404">
        <f t="shared" si="67"/>
        <v>0</v>
      </c>
      <c r="Y44" s="404">
        <f t="shared" si="67"/>
        <v>0</v>
      </c>
      <c r="Z44" s="404">
        <f t="shared" si="67"/>
        <v>87566850</v>
      </c>
      <c r="AA44" s="404">
        <f t="shared" si="67"/>
        <v>87566850</v>
      </c>
      <c r="AB44" s="404">
        <f t="shared" si="67"/>
        <v>1989950808.234</v>
      </c>
      <c r="AC44" s="404">
        <f t="shared" si="67"/>
        <v>10204000</v>
      </c>
      <c r="AD44" s="404">
        <f t="shared" si="67"/>
        <v>10204000</v>
      </c>
      <c r="AE44" s="404">
        <f t="shared" si="67"/>
        <v>31417000</v>
      </c>
      <c r="AF44" s="404">
        <f t="shared" si="67"/>
        <v>31417000</v>
      </c>
      <c r="AG44" s="404">
        <f t="shared" si="67"/>
        <v>4374900</v>
      </c>
      <c r="AH44" s="404">
        <f t="shared" si="67"/>
        <v>4374900</v>
      </c>
      <c r="AI44" s="404">
        <f t="shared" si="67"/>
        <v>3371400</v>
      </c>
      <c r="AJ44" s="404">
        <f t="shared" si="67"/>
        <v>3371400</v>
      </c>
      <c r="AK44" s="404">
        <f t="shared" si="67"/>
        <v>1764706</v>
      </c>
      <c r="AL44" s="404">
        <f t="shared" si="67"/>
        <v>1764706.0900000036</v>
      </c>
      <c r="AM44" s="404">
        <f t="shared" si="67"/>
        <v>0</v>
      </c>
      <c r="AN44" s="404">
        <f t="shared" si="67"/>
        <v>38818500</v>
      </c>
      <c r="AO44" s="404">
        <f t="shared" si="67"/>
        <v>4861301.9099999964</v>
      </c>
      <c r="AP44" s="404">
        <f t="shared" si="67"/>
        <v>0</v>
      </c>
      <c r="AQ44" s="404">
        <f t="shared" si="67"/>
        <v>0</v>
      </c>
      <c r="AR44" s="404">
        <f t="shared" si="67"/>
        <v>0</v>
      </c>
      <c r="AS44" s="404">
        <f t="shared" si="67"/>
        <v>33957500</v>
      </c>
      <c r="AT44" s="404">
        <f t="shared" si="67"/>
        <v>0</v>
      </c>
      <c r="AU44" s="404">
        <f t="shared" si="67"/>
        <v>1034002698</v>
      </c>
      <c r="AV44" s="404">
        <f t="shared" si="67"/>
        <v>1034003000</v>
      </c>
      <c r="AW44" s="404">
        <f t="shared" si="67"/>
        <v>0</v>
      </c>
      <c r="AX44" s="404">
        <f t="shared" si="67"/>
        <v>0</v>
      </c>
      <c r="AY44" s="404">
        <f t="shared" si="67"/>
        <v>0</v>
      </c>
      <c r="AZ44" s="404">
        <f t="shared" si="67"/>
        <v>0</v>
      </c>
      <c r="BA44" s="404">
        <f t="shared" si="67"/>
        <v>1123953505.9100001</v>
      </c>
      <c r="BB44" s="404">
        <f t="shared" si="67"/>
        <v>1123953505.9100001</v>
      </c>
      <c r="BC44" s="404">
        <f t="shared" si="67"/>
        <v>1123953506.0899999</v>
      </c>
      <c r="BD44" s="404">
        <f t="shared" si="67"/>
        <v>1123953505.9100001</v>
      </c>
      <c r="BE44" s="404">
        <f t="shared" si="67"/>
        <v>1123953506.0899999</v>
      </c>
      <c r="BF44" s="404">
        <f t="shared" si="67"/>
        <v>994287789.95000005</v>
      </c>
      <c r="BG44" s="404">
        <f t="shared" si="67"/>
        <v>299102728.25</v>
      </c>
      <c r="BH44" s="404">
        <f t="shared" si="67"/>
        <v>297664768</v>
      </c>
      <c r="BI44" s="404">
        <f t="shared" si="67"/>
        <v>0</v>
      </c>
      <c r="BJ44" s="404">
        <f t="shared" si="67"/>
        <v>0</v>
      </c>
      <c r="BK44" s="404">
        <f t="shared" si="67"/>
        <v>0</v>
      </c>
      <c r="BL44" s="404">
        <f t="shared" si="67"/>
        <v>391560</v>
      </c>
      <c r="BM44" s="404">
        <f t="shared" si="67"/>
        <v>17142293.699999999</v>
      </c>
      <c r="BN44" s="404">
        <f t="shared" si="67"/>
        <v>452015</v>
      </c>
      <c r="BO44" s="404">
        <f t="shared" si="67"/>
        <v>0</v>
      </c>
      <c r="BP44" s="404">
        <f t="shared" si="67"/>
        <v>15481532</v>
      </c>
      <c r="BQ44" s="404">
        <f t="shared" si="67"/>
        <v>0</v>
      </c>
      <c r="BR44" s="404">
        <f t="shared" si="67"/>
        <v>803147</v>
      </c>
      <c r="BS44" s="404">
        <f t="shared" si="67"/>
        <v>668548000</v>
      </c>
      <c r="BT44" s="404">
        <f t="shared" ref="BT44:DN44" si="68">BT39+BT42</f>
        <v>0</v>
      </c>
      <c r="BU44" s="404">
        <f t="shared" si="68"/>
        <v>0</v>
      </c>
      <c r="BV44" s="404">
        <f t="shared" si="68"/>
        <v>0</v>
      </c>
      <c r="BW44" s="404">
        <f t="shared" si="68"/>
        <v>0</v>
      </c>
      <c r="BX44" s="404">
        <f t="shared" si="68"/>
        <v>0</v>
      </c>
      <c r="BY44" s="404">
        <f t="shared" si="68"/>
        <v>4333333</v>
      </c>
      <c r="BZ44" s="404">
        <f t="shared" si="68"/>
        <v>0</v>
      </c>
      <c r="CA44" s="404">
        <f t="shared" si="68"/>
        <v>0</v>
      </c>
      <c r="CB44" s="404">
        <f t="shared" si="68"/>
        <v>0</v>
      </c>
      <c r="CC44" s="404">
        <f t="shared" si="68"/>
        <v>959667</v>
      </c>
      <c r="CD44" s="404">
        <f t="shared" si="68"/>
        <v>675292034</v>
      </c>
      <c r="CE44" s="404">
        <f t="shared" si="68"/>
        <v>990086021.95000005</v>
      </c>
      <c r="CF44" s="404">
        <f t="shared" si="68"/>
        <v>990086021.95000005</v>
      </c>
      <c r="CG44" s="404">
        <f t="shared" si="68"/>
        <v>990085056</v>
      </c>
      <c r="CH44" s="404">
        <f t="shared" si="68"/>
        <v>990086021.95000005</v>
      </c>
      <c r="CI44" s="404">
        <f t="shared" si="68"/>
        <v>990085056</v>
      </c>
      <c r="CJ44" s="404">
        <f t="shared" si="68"/>
        <v>60053056</v>
      </c>
      <c r="CK44" s="404">
        <f t="shared" si="68"/>
        <v>11999000</v>
      </c>
      <c r="CL44" s="404">
        <f t="shared" si="68"/>
        <v>11999000</v>
      </c>
      <c r="CM44" s="404">
        <f t="shared" si="68"/>
        <v>20570305</v>
      </c>
      <c r="CN44" s="404">
        <f t="shared" si="68"/>
        <v>20570305</v>
      </c>
      <c r="CO44" s="404">
        <f t="shared" si="68"/>
        <v>5094833.2240286693</v>
      </c>
      <c r="CP44" s="404">
        <f t="shared" si="68"/>
        <v>5094833.2240286693</v>
      </c>
      <c r="CQ44" s="404">
        <f t="shared" si="68"/>
        <v>22388917.775971331</v>
      </c>
      <c r="CR44" s="404">
        <f t="shared" si="68"/>
        <v>0</v>
      </c>
      <c r="CS44" s="404">
        <f t="shared" si="68"/>
        <v>0</v>
      </c>
      <c r="CT44" s="404">
        <f t="shared" si="68"/>
        <v>0</v>
      </c>
      <c r="CU44" s="404">
        <f t="shared" si="68"/>
        <v>0</v>
      </c>
      <c r="CV44" s="404">
        <f t="shared" si="68"/>
        <v>0</v>
      </c>
      <c r="CW44" s="404">
        <f t="shared" si="68"/>
        <v>0</v>
      </c>
      <c r="CX44" s="404">
        <f t="shared" si="68"/>
        <v>0</v>
      </c>
      <c r="CY44" s="404">
        <f t="shared" si="68"/>
        <v>0</v>
      </c>
      <c r="CZ44" s="404">
        <f t="shared" si="68"/>
        <v>0</v>
      </c>
      <c r="DA44" s="404">
        <f t="shared" si="68"/>
        <v>0</v>
      </c>
      <c r="DB44" s="404">
        <f t="shared" si="68"/>
        <v>0</v>
      </c>
      <c r="DC44" s="404">
        <f t="shared" si="68"/>
        <v>0</v>
      </c>
      <c r="DD44" s="404">
        <f t="shared" si="68"/>
        <v>0</v>
      </c>
      <c r="DE44" s="404">
        <f t="shared" si="68"/>
        <v>0</v>
      </c>
      <c r="DF44" s="404">
        <f t="shared" si="68"/>
        <v>0</v>
      </c>
      <c r="DG44" s="404">
        <f t="shared" si="68"/>
        <v>0</v>
      </c>
      <c r="DH44" s="404">
        <f t="shared" si="68"/>
        <v>0</v>
      </c>
      <c r="DI44" s="404">
        <f t="shared" si="68"/>
        <v>60053056</v>
      </c>
      <c r="DJ44" s="404">
        <f t="shared" si="68"/>
        <v>37664138.224028669</v>
      </c>
      <c r="DK44" s="404">
        <f t="shared" si="68"/>
        <v>37664138.224028669</v>
      </c>
      <c r="DL44" s="404">
        <f t="shared" si="68"/>
        <v>60053056</v>
      </c>
      <c r="DM44" s="404">
        <f t="shared" si="68"/>
        <v>37664138.224028669</v>
      </c>
      <c r="DN44" s="404">
        <f t="shared" si="68"/>
        <v>0</v>
      </c>
      <c r="DO44" s="377">
        <f t="shared" ref="DO44:EL44" si="69">DO39+DO42</f>
        <v>0</v>
      </c>
      <c r="DP44" s="377">
        <f t="shared" si="69"/>
        <v>0</v>
      </c>
      <c r="DQ44" s="377">
        <f t="shared" si="69"/>
        <v>0</v>
      </c>
      <c r="DR44" s="377">
        <f t="shared" si="69"/>
        <v>0</v>
      </c>
      <c r="DS44" s="377">
        <f t="shared" si="69"/>
        <v>0</v>
      </c>
      <c r="DT44" s="377">
        <f t="shared" si="69"/>
        <v>0</v>
      </c>
      <c r="DU44" s="377">
        <f t="shared" si="69"/>
        <v>0</v>
      </c>
      <c r="DV44" s="377">
        <f t="shared" si="69"/>
        <v>0</v>
      </c>
      <c r="DW44" s="377">
        <f t="shared" si="69"/>
        <v>0</v>
      </c>
      <c r="DX44" s="377">
        <f t="shared" si="69"/>
        <v>0</v>
      </c>
      <c r="DY44" s="377">
        <f t="shared" si="69"/>
        <v>0</v>
      </c>
      <c r="DZ44" s="377">
        <f t="shared" si="69"/>
        <v>0</v>
      </c>
      <c r="EA44" s="377">
        <f t="shared" si="69"/>
        <v>0</v>
      </c>
      <c r="EB44" s="377">
        <f t="shared" si="69"/>
        <v>0</v>
      </c>
      <c r="EC44" s="377">
        <f t="shared" si="69"/>
        <v>0</v>
      </c>
      <c r="ED44" s="377">
        <f t="shared" si="69"/>
        <v>0</v>
      </c>
      <c r="EE44" s="377">
        <f t="shared" si="69"/>
        <v>0</v>
      </c>
      <c r="EF44" s="377">
        <f t="shared" si="69"/>
        <v>0</v>
      </c>
      <c r="EG44" s="377">
        <f t="shared" si="69"/>
        <v>0</v>
      </c>
      <c r="EH44" s="377">
        <f t="shared" si="69"/>
        <v>0</v>
      </c>
      <c r="EI44" s="377">
        <f t="shared" si="69"/>
        <v>0</v>
      </c>
      <c r="EJ44" s="377">
        <f t="shared" si="69"/>
        <v>0</v>
      </c>
      <c r="EK44" s="377">
        <f t="shared" si="69"/>
        <v>0</v>
      </c>
      <c r="EL44" s="377">
        <f t="shared" si="69"/>
        <v>0</v>
      </c>
      <c r="EM44" s="379">
        <f>EK44+EI44+EG44+EE44+EC44+EA44+DY44+DW44+DU44+DS44+DQ44+DH44</f>
        <v>0</v>
      </c>
      <c r="EN44" s="379">
        <f>+EN39+EN42</f>
        <v>0</v>
      </c>
      <c r="EO44" s="379">
        <f>+EO39+EO42</f>
        <v>0</v>
      </c>
      <c r="EP44" s="379">
        <f>+EP39+EP42</f>
        <v>0</v>
      </c>
      <c r="EQ44" s="379">
        <f>+EQ39+EQ42</f>
        <v>0</v>
      </c>
      <c r="ER44" s="380">
        <f t="shared" si="50"/>
        <v>1</v>
      </c>
      <c r="ES44" s="299">
        <f t="shared" si="51"/>
        <v>1</v>
      </c>
      <c r="ET44" s="300">
        <f t="shared" si="52"/>
        <v>0.62718104177793499</v>
      </c>
      <c r="EU44" s="300">
        <f t="shared" si="53"/>
        <v>0.9999995687122244</v>
      </c>
      <c r="EV44" s="301">
        <f t="shared" si="54"/>
        <v>0.99010066369796357</v>
      </c>
      <c r="EW44" s="502"/>
      <c r="EX44" s="498"/>
      <c r="EY44" s="498"/>
      <c r="EZ44" s="497"/>
      <c r="FA44" s="497"/>
    </row>
    <row r="45" spans="1:157" s="131" customFormat="1" ht="15" customHeight="1" x14ac:dyDescent="0.25">
      <c r="A45" s="543"/>
      <c r="B45" s="545">
        <v>5</v>
      </c>
      <c r="C45" s="548" t="s">
        <v>293</v>
      </c>
      <c r="D45" s="548" t="s">
        <v>278</v>
      </c>
      <c r="E45" s="551">
        <v>161</v>
      </c>
      <c r="F45" s="328" t="s">
        <v>41</v>
      </c>
      <c r="G45" s="316">
        <f>AA45+BE45+CI45+DL45+DN45</f>
        <v>1000</v>
      </c>
      <c r="H45" s="316">
        <v>0</v>
      </c>
      <c r="I45" s="316"/>
      <c r="J45" s="316"/>
      <c r="K45" s="316">
        <v>0</v>
      </c>
      <c r="L45" s="316">
        <v>0</v>
      </c>
      <c r="M45" s="316">
        <v>0</v>
      </c>
      <c r="N45" s="316">
        <v>0</v>
      </c>
      <c r="O45" s="316">
        <v>0</v>
      </c>
      <c r="P45" s="316">
        <v>0</v>
      </c>
      <c r="Q45" s="316">
        <v>0</v>
      </c>
      <c r="R45" s="316">
        <v>0</v>
      </c>
      <c r="S45" s="316">
        <v>0</v>
      </c>
      <c r="T45" s="316">
        <v>0</v>
      </c>
      <c r="U45" s="316">
        <v>0</v>
      </c>
      <c r="V45" s="316">
        <f>+T45</f>
        <v>0</v>
      </c>
      <c r="W45" s="372"/>
      <c r="X45" s="372"/>
      <c r="Y45" s="372"/>
      <c r="Z45" s="316">
        <v>0</v>
      </c>
      <c r="AA45" s="316">
        <f>+Y45</f>
        <v>0</v>
      </c>
      <c r="AB45" s="316">
        <v>200</v>
      </c>
      <c r="AC45" s="390">
        <v>0</v>
      </c>
      <c r="AD45" s="390">
        <v>0</v>
      </c>
      <c r="AE45" s="390">
        <v>0</v>
      </c>
      <c r="AF45" s="390">
        <v>0</v>
      </c>
      <c r="AG45" s="390">
        <v>0</v>
      </c>
      <c r="AH45" s="371">
        <v>0</v>
      </c>
      <c r="AI45" s="390">
        <v>0</v>
      </c>
      <c r="AJ45" s="371">
        <v>0</v>
      </c>
      <c r="AK45" s="371">
        <v>0</v>
      </c>
      <c r="AL45" s="371">
        <v>0</v>
      </c>
      <c r="AM45" s="371">
        <v>0</v>
      </c>
      <c r="AN45" s="371">
        <v>0</v>
      </c>
      <c r="AO45" s="371">
        <v>0</v>
      </c>
      <c r="AP45" s="371"/>
      <c r="AQ45" s="371">
        <v>10</v>
      </c>
      <c r="AR45" s="371"/>
      <c r="AS45" s="371">
        <v>20</v>
      </c>
      <c r="AT45" s="371"/>
      <c r="AU45" s="371">
        <v>40</v>
      </c>
      <c r="AV45" s="371">
        <v>0</v>
      </c>
      <c r="AW45" s="371">
        <v>40</v>
      </c>
      <c r="AX45" s="371"/>
      <c r="AY45" s="371">
        <v>90</v>
      </c>
      <c r="AZ45" s="371">
        <v>200</v>
      </c>
      <c r="BA45" s="316">
        <f t="shared" si="2"/>
        <v>200</v>
      </c>
      <c r="BB45" s="316">
        <f t="shared" si="3"/>
        <v>200</v>
      </c>
      <c r="BC45" s="316">
        <f t="shared" si="4"/>
        <v>200</v>
      </c>
      <c r="BD45" s="316">
        <f t="shared" si="5"/>
        <v>200</v>
      </c>
      <c r="BE45" s="316">
        <f t="shared" si="6"/>
        <v>200</v>
      </c>
      <c r="BF45" s="316">
        <v>550</v>
      </c>
      <c r="BG45" s="371"/>
      <c r="BH45" s="371"/>
      <c r="BI45" s="371"/>
      <c r="BJ45" s="371"/>
      <c r="BK45" s="371"/>
      <c r="BL45" s="371"/>
      <c r="BM45" s="371"/>
      <c r="BN45" s="371"/>
      <c r="BO45" s="371"/>
      <c r="BP45" s="371">
        <v>53.9</v>
      </c>
      <c r="BQ45" s="371"/>
      <c r="BR45" s="371"/>
      <c r="BS45" s="371">
        <v>200</v>
      </c>
      <c r="BT45" s="371"/>
      <c r="BU45" s="371"/>
      <c r="BV45" s="371">
        <v>0</v>
      </c>
      <c r="BW45" s="371"/>
      <c r="BX45" s="371">
        <v>0</v>
      </c>
      <c r="BY45" s="371"/>
      <c r="BZ45" s="371"/>
      <c r="CA45" s="371">
        <v>350</v>
      </c>
      <c r="CB45" s="371"/>
      <c r="CC45" s="371"/>
      <c r="CD45" s="371">
        <v>507.7</v>
      </c>
      <c r="CE45" s="316">
        <f t="shared" si="7"/>
        <v>550</v>
      </c>
      <c r="CF45" s="316">
        <f t="shared" si="8"/>
        <v>550</v>
      </c>
      <c r="CG45" s="316">
        <f t="shared" si="9"/>
        <v>561.6</v>
      </c>
      <c r="CH45" s="316">
        <f t="shared" si="19"/>
        <v>550</v>
      </c>
      <c r="CI45" s="316">
        <f t="shared" ref="CI45:CI50" si="70">CG45</f>
        <v>561.6</v>
      </c>
      <c r="CJ45" s="375">
        <v>238.4</v>
      </c>
      <c r="CK45" s="316"/>
      <c r="CL45" s="316"/>
      <c r="CM45" s="316"/>
      <c r="CN45" s="316"/>
      <c r="CO45" s="316"/>
      <c r="CP45" s="371"/>
      <c r="CQ45" s="316"/>
      <c r="CR45" s="316"/>
      <c r="CS45" s="375">
        <v>238.4</v>
      </c>
      <c r="CT45" s="316"/>
      <c r="CU45" s="316"/>
      <c r="CV45" s="316"/>
      <c r="CW45" s="316"/>
      <c r="CX45" s="316"/>
      <c r="CY45" s="316"/>
      <c r="CZ45" s="316"/>
      <c r="DA45" s="316"/>
      <c r="DB45" s="316"/>
      <c r="DC45" s="316"/>
      <c r="DD45" s="316"/>
      <c r="DE45" s="316"/>
      <c r="DF45" s="316"/>
      <c r="DG45" s="316"/>
      <c r="DH45" s="316"/>
      <c r="DI45" s="371">
        <v>238.4</v>
      </c>
      <c r="DJ45" s="316">
        <f t="shared" si="11"/>
        <v>0</v>
      </c>
      <c r="DK45" s="316">
        <f t="shared" si="12"/>
        <v>0</v>
      </c>
      <c r="DL45" s="375">
        <v>238.4</v>
      </c>
      <c r="DM45" s="316">
        <f>+DK45</f>
        <v>0</v>
      </c>
      <c r="DN45" s="316"/>
      <c r="DO45" s="316"/>
      <c r="DP45" s="316"/>
      <c r="DQ45" s="316"/>
      <c r="DR45" s="316"/>
      <c r="DS45" s="316"/>
      <c r="DT45" s="316"/>
      <c r="DU45" s="316"/>
      <c r="DV45" s="316"/>
      <c r="DW45" s="316"/>
      <c r="DX45" s="316"/>
      <c r="DY45" s="316"/>
      <c r="DZ45" s="316"/>
      <c r="EA45" s="316"/>
      <c r="EB45" s="316"/>
      <c r="EC45" s="316"/>
      <c r="ED45" s="316"/>
      <c r="EE45" s="316"/>
      <c r="EF45" s="316"/>
      <c r="EG45" s="316"/>
      <c r="EH45" s="316"/>
      <c r="EI45" s="316"/>
      <c r="EJ45" s="316"/>
      <c r="EK45" s="316"/>
      <c r="EL45" s="316"/>
      <c r="EM45" s="316">
        <f>EK45+EI45+EG45+EE45+EC45+EA45+DY45+DW45+DU45+DS45+DQ45+DH45</f>
        <v>0</v>
      </c>
      <c r="EN45" s="316">
        <f t="shared" ref="EN45:EN50" si="71">DH45+DQ45+DS45+DU45</f>
        <v>0</v>
      </c>
      <c r="EO45" s="371">
        <f t="shared" ref="EO45:EO50" si="72">DP45+DR45+DT45+DV45</f>
        <v>0</v>
      </c>
      <c r="EP45" s="381">
        <f>DQ45+DS45+DU45+DW45+DY45+EA45+EC45+EE45+EG45+EI45+EK45+DH45</f>
        <v>0</v>
      </c>
      <c r="EQ45" s="371">
        <f>DP45+DR45+DT45+DV45</f>
        <v>0</v>
      </c>
      <c r="ER45" s="376">
        <f t="shared" si="50"/>
        <v>0</v>
      </c>
      <c r="ES45" s="302">
        <f t="shared" si="51"/>
        <v>0</v>
      </c>
      <c r="ET45" s="303">
        <f t="shared" si="52"/>
        <v>0</v>
      </c>
      <c r="EU45" s="303">
        <f t="shared" si="53"/>
        <v>1.0154666666666667</v>
      </c>
      <c r="EV45" s="303">
        <f t="shared" si="54"/>
        <v>0.76160000000000005</v>
      </c>
      <c r="EW45" s="497" t="s">
        <v>499</v>
      </c>
      <c r="EX45" s="498" t="s">
        <v>498</v>
      </c>
      <c r="EY45" s="497" t="s">
        <v>71</v>
      </c>
      <c r="EZ45" s="497" t="s">
        <v>294</v>
      </c>
      <c r="FA45" s="497" t="s">
        <v>409</v>
      </c>
    </row>
    <row r="46" spans="1:157" s="132" customFormat="1" ht="12.75" customHeight="1" x14ac:dyDescent="0.25">
      <c r="A46" s="543"/>
      <c r="B46" s="546"/>
      <c r="C46" s="549"/>
      <c r="D46" s="549"/>
      <c r="E46" s="544"/>
      <c r="F46" s="329" t="s">
        <v>3</v>
      </c>
      <c r="G46" s="403">
        <f t="shared" ref="G46:G50" si="73">AA46+BE46+CI46+DL46+DN46</f>
        <v>8048383127</v>
      </c>
      <c r="H46" s="359">
        <v>0</v>
      </c>
      <c r="I46" s="359"/>
      <c r="J46" s="359"/>
      <c r="K46" s="359">
        <v>0</v>
      </c>
      <c r="L46" s="359">
        <v>0</v>
      </c>
      <c r="M46" s="359">
        <v>0</v>
      </c>
      <c r="N46" s="359">
        <v>0</v>
      </c>
      <c r="O46" s="359">
        <v>0</v>
      </c>
      <c r="P46" s="359">
        <v>0</v>
      </c>
      <c r="Q46" s="359">
        <v>0</v>
      </c>
      <c r="R46" s="359">
        <v>0</v>
      </c>
      <c r="S46" s="359">
        <v>0</v>
      </c>
      <c r="T46" s="359">
        <v>0</v>
      </c>
      <c r="U46" s="359">
        <v>0</v>
      </c>
      <c r="V46" s="359">
        <f>+T46</f>
        <v>0</v>
      </c>
      <c r="W46" s="348"/>
      <c r="X46" s="348"/>
      <c r="Y46" s="348"/>
      <c r="Z46" s="359">
        <v>0</v>
      </c>
      <c r="AA46" s="359">
        <f>+Y46</f>
        <v>0</v>
      </c>
      <c r="AB46" s="304">
        <v>1490000000</v>
      </c>
      <c r="AC46" s="304">
        <v>0</v>
      </c>
      <c r="AD46" s="304">
        <v>0</v>
      </c>
      <c r="AE46" s="304">
        <v>65822500</v>
      </c>
      <c r="AF46" s="304">
        <v>65822500</v>
      </c>
      <c r="AG46" s="304">
        <v>157174000</v>
      </c>
      <c r="AH46" s="304">
        <v>157174000</v>
      </c>
      <c r="AI46" s="304">
        <v>232029000</v>
      </c>
      <c r="AJ46" s="304">
        <v>232029000</v>
      </c>
      <c r="AK46" s="304">
        <v>0</v>
      </c>
      <c r="AL46" s="304"/>
      <c r="AM46" s="304">
        <v>0</v>
      </c>
      <c r="AN46" s="304">
        <v>33957500</v>
      </c>
      <c r="AO46" s="304"/>
      <c r="AP46" s="304"/>
      <c r="AQ46" s="304"/>
      <c r="AR46" s="304"/>
      <c r="AS46" s="304">
        <v>960774445</v>
      </c>
      <c r="AT46" s="304"/>
      <c r="AU46" s="304"/>
      <c r="AV46" s="304">
        <v>943997000</v>
      </c>
      <c r="AW46" s="304"/>
      <c r="AX46" s="304"/>
      <c r="AY46" s="304">
        <v>357016055</v>
      </c>
      <c r="AZ46" s="304">
        <v>339836000</v>
      </c>
      <c r="BA46" s="359">
        <f>AC46+AE46+AG46+AI46+AK46+AM46+AO46+AQ46+AS46+AU46+AW46+AY46</f>
        <v>1772816000</v>
      </c>
      <c r="BB46" s="359">
        <f t="shared" si="3"/>
        <v>1772816000</v>
      </c>
      <c r="BC46" s="359">
        <f t="shared" si="4"/>
        <v>1772816000</v>
      </c>
      <c r="BD46" s="359">
        <f t="shared" si="5"/>
        <v>1772816000</v>
      </c>
      <c r="BE46" s="359">
        <f t="shared" si="6"/>
        <v>1772816000</v>
      </c>
      <c r="BF46" s="359">
        <v>4061750000</v>
      </c>
      <c r="BG46" s="359">
        <v>405857667</v>
      </c>
      <c r="BH46" s="359">
        <v>407309666</v>
      </c>
      <c r="BI46" s="359">
        <v>90552000</v>
      </c>
      <c r="BJ46" s="359"/>
      <c r="BK46" s="359"/>
      <c r="BL46" s="359"/>
      <c r="BM46" s="359"/>
      <c r="BN46" s="305"/>
      <c r="BO46" s="305"/>
      <c r="BP46" s="360"/>
      <c r="BQ46" s="305">
        <v>3066000</v>
      </c>
      <c r="BR46" s="360"/>
      <c r="BS46" s="305">
        <v>3554072000</v>
      </c>
      <c r="BT46" s="360"/>
      <c r="BU46" s="305"/>
      <c r="BV46" s="360">
        <v>133572912</v>
      </c>
      <c r="BW46" s="305"/>
      <c r="BX46" s="305"/>
      <c r="BY46" s="305">
        <v>4333333</v>
      </c>
      <c r="BZ46" s="305"/>
      <c r="CA46" s="305"/>
      <c r="CB46" s="305">
        <v>2539000</v>
      </c>
      <c r="CC46" s="305">
        <v>-464333</v>
      </c>
      <c r="CD46" s="305">
        <v>3488638549</v>
      </c>
      <c r="CE46" s="359">
        <f>+CC46+CA46+BY46+BW46+BU46+BS46+BQ46+BO46+BM46+BK46+BI46+BG46</f>
        <v>4057416667</v>
      </c>
      <c r="CF46" s="359">
        <f t="shared" si="8"/>
        <v>4057416667</v>
      </c>
      <c r="CG46" s="359">
        <f t="shared" si="9"/>
        <v>4032060127</v>
      </c>
      <c r="CH46" s="359">
        <f t="shared" si="19"/>
        <v>4057416667</v>
      </c>
      <c r="CI46" s="359">
        <f t="shared" si="70"/>
        <v>4032060127</v>
      </c>
      <c r="CJ46" s="359">
        <v>2243507000</v>
      </c>
      <c r="CK46" s="361">
        <v>168556000</v>
      </c>
      <c r="CL46" s="361">
        <v>168556000</v>
      </c>
      <c r="CM46" s="361">
        <v>679310000</v>
      </c>
      <c r="CN46" s="361">
        <v>679310000</v>
      </c>
      <c r="CO46" s="361">
        <v>102990000</v>
      </c>
      <c r="CP46" s="340">
        <v>102990000</v>
      </c>
      <c r="CQ46" s="361">
        <v>650432000</v>
      </c>
      <c r="CR46" s="361"/>
      <c r="CS46" s="361">
        <v>107800000</v>
      </c>
      <c r="CT46" s="361"/>
      <c r="CU46" s="361">
        <v>534419000</v>
      </c>
      <c r="CV46" s="361"/>
      <c r="CW46" s="361"/>
      <c r="CX46" s="361"/>
      <c r="CY46" s="361"/>
      <c r="CZ46" s="361"/>
      <c r="DA46" s="361"/>
      <c r="DB46" s="361"/>
      <c r="DC46" s="361"/>
      <c r="DD46" s="361"/>
      <c r="DE46" s="361"/>
      <c r="DF46" s="361"/>
      <c r="DG46" s="361"/>
      <c r="DH46" s="361"/>
      <c r="DI46" s="359">
        <f t="shared" si="55"/>
        <v>2243507000</v>
      </c>
      <c r="DJ46" s="359">
        <f t="shared" si="11"/>
        <v>950856000</v>
      </c>
      <c r="DK46" s="359">
        <f t="shared" si="12"/>
        <v>950856000</v>
      </c>
      <c r="DL46" s="359">
        <f>+CK46+CM46+CO46+CQ46+CS46+CU46+CW46+CY46+DA46+DC46+DE46+DG46</f>
        <v>2243507000</v>
      </c>
      <c r="DM46" s="359">
        <f t="shared" si="13"/>
        <v>950856000</v>
      </c>
      <c r="DN46" s="359"/>
      <c r="DO46" s="305"/>
      <c r="DP46" s="305"/>
      <c r="DQ46" s="305"/>
      <c r="DR46" s="305"/>
      <c r="DS46" s="305"/>
      <c r="DT46" s="305"/>
      <c r="DU46" s="305"/>
      <c r="DV46" s="305"/>
      <c r="DW46" s="305"/>
      <c r="DX46" s="305"/>
      <c r="DY46" s="305"/>
      <c r="DZ46" s="305"/>
      <c r="EA46" s="305"/>
      <c r="EB46" s="305"/>
      <c r="EC46" s="305"/>
      <c r="ED46" s="305"/>
      <c r="EE46" s="305"/>
      <c r="EF46" s="305"/>
      <c r="EG46" s="305"/>
      <c r="EH46" s="305"/>
      <c r="EI46" s="305"/>
      <c r="EJ46" s="305"/>
      <c r="EK46" s="305"/>
      <c r="EL46" s="305"/>
      <c r="EM46" s="314">
        <f>EK46+EI46+EG46+EE46+EC46+EA46+DY46+DW46+DU46+DS46+DQ46+DH46</f>
        <v>0</v>
      </c>
      <c r="EN46" s="343">
        <f t="shared" si="71"/>
        <v>0</v>
      </c>
      <c r="EO46" s="343">
        <f t="shared" si="72"/>
        <v>0</v>
      </c>
      <c r="EP46" s="352">
        <f>DQ46+DS46+DU46+DW46+DY46+EA46+EC46+EE46+EG46+EI46+EK46+DH46</f>
        <v>0</v>
      </c>
      <c r="EQ46" s="343">
        <f>DP46+DR46+DT46+DV46</f>
        <v>0</v>
      </c>
      <c r="ER46" s="339">
        <f t="shared" si="50"/>
        <v>1</v>
      </c>
      <c r="ES46" s="295">
        <f t="shared" si="51"/>
        <v>1</v>
      </c>
      <c r="ET46" s="296">
        <f t="shared" si="52"/>
        <v>0.4238257335501962</v>
      </c>
      <c r="EU46" s="296">
        <f t="shared" si="53"/>
        <v>0.99626069776621606</v>
      </c>
      <c r="EV46" s="296">
        <f t="shared" si="54"/>
        <v>0.83938997689318129</v>
      </c>
      <c r="EW46" s="497"/>
      <c r="EX46" s="498"/>
      <c r="EY46" s="497"/>
      <c r="EZ46" s="497"/>
      <c r="FA46" s="497"/>
    </row>
    <row r="47" spans="1:157" s="131" customFormat="1" ht="12.75" customHeight="1" x14ac:dyDescent="0.25">
      <c r="A47" s="543"/>
      <c r="B47" s="546"/>
      <c r="C47" s="549"/>
      <c r="D47" s="549"/>
      <c r="E47" s="544"/>
      <c r="F47" s="319" t="s">
        <v>228</v>
      </c>
      <c r="G47" s="403"/>
      <c r="H47" s="359"/>
      <c r="I47" s="359"/>
      <c r="J47" s="359"/>
      <c r="K47" s="359"/>
      <c r="L47" s="359"/>
      <c r="M47" s="359"/>
      <c r="N47" s="359"/>
      <c r="O47" s="359"/>
      <c r="P47" s="359"/>
      <c r="Q47" s="359"/>
      <c r="R47" s="359"/>
      <c r="S47" s="359"/>
      <c r="T47" s="305"/>
      <c r="U47" s="305"/>
      <c r="V47" s="359"/>
      <c r="W47" s="337"/>
      <c r="X47" s="337"/>
      <c r="Y47" s="337"/>
      <c r="Z47" s="305"/>
      <c r="AA47" s="359"/>
      <c r="AB47" s="304"/>
      <c r="AC47" s="304">
        <v>0</v>
      </c>
      <c r="AD47" s="304">
        <v>0</v>
      </c>
      <c r="AE47" s="304">
        <v>0</v>
      </c>
      <c r="AF47" s="304">
        <v>0</v>
      </c>
      <c r="AG47" s="304">
        <v>2500000</v>
      </c>
      <c r="AH47" s="304">
        <v>2500000</v>
      </c>
      <c r="AI47" s="304">
        <v>3526933</v>
      </c>
      <c r="AJ47" s="304">
        <v>3526933</v>
      </c>
      <c r="AK47" s="304">
        <v>39600467</v>
      </c>
      <c r="AL47" s="304">
        <v>39600467</v>
      </c>
      <c r="AM47" s="304">
        <v>66204400</v>
      </c>
      <c r="AN47" s="304">
        <v>66204400</v>
      </c>
      <c r="AO47" s="304"/>
      <c r="AP47" s="304">
        <v>51045000</v>
      </c>
      <c r="AQ47" s="304">
        <v>65202729</v>
      </c>
      <c r="AR47" s="304">
        <v>46321618</v>
      </c>
      <c r="AS47" s="304">
        <f>33957500+65202729</f>
        <v>99160229</v>
      </c>
      <c r="AT47" s="304">
        <v>57398633</v>
      </c>
      <c r="AU47" s="304">
        <v>1074402458</v>
      </c>
      <c r="AV47" s="304">
        <v>992843445.96542954</v>
      </c>
      <c r="AW47" s="304">
        <v>65202729</v>
      </c>
      <c r="AX47" s="344">
        <v>59720738</v>
      </c>
      <c r="AY47" s="304">
        <v>357016055</v>
      </c>
      <c r="AZ47" s="304">
        <v>60806777</v>
      </c>
      <c r="BA47" s="359">
        <f>AC47+AE47+AG47+AI47+AK47+AM47+AO47+AQ47+AS47+AU47+AW47+AY47</f>
        <v>1772816000</v>
      </c>
      <c r="BB47" s="359">
        <f t="shared" si="3"/>
        <v>1772816000</v>
      </c>
      <c r="BC47" s="359">
        <f t="shared" si="4"/>
        <v>1379968011.9654295</v>
      </c>
      <c r="BD47" s="359">
        <f t="shared" si="5"/>
        <v>1772816000</v>
      </c>
      <c r="BE47" s="359">
        <f t="shared" si="6"/>
        <v>1379968011.9654295</v>
      </c>
      <c r="BF47" s="359">
        <v>0</v>
      </c>
      <c r="BG47" s="359"/>
      <c r="BH47" s="359"/>
      <c r="BI47" s="359"/>
      <c r="BJ47" s="359"/>
      <c r="BK47" s="359"/>
      <c r="BL47" s="359">
        <v>31840467</v>
      </c>
      <c r="BM47" s="359"/>
      <c r="BN47" s="305">
        <v>34424000</v>
      </c>
      <c r="BO47" s="305"/>
      <c r="BP47" s="305">
        <v>34424000</v>
      </c>
      <c r="BQ47" s="305"/>
      <c r="BR47" s="305">
        <v>36607500</v>
      </c>
      <c r="BS47" s="305"/>
      <c r="BT47" s="305">
        <v>37335333</v>
      </c>
      <c r="BU47" s="305"/>
      <c r="BV47" s="305">
        <v>34424000</v>
      </c>
      <c r="BW47" s="305"/>
      <c r="BX47" s="305">
        <v>39101124</v>
      </c>
      <c r="BY47" s="305"/>
      <c r="BZ47" s="305">
        <v>39082133</v>
      </c>
      <c r="CA47" s="305"/>
      <c r="CB47" s="305">
        <v>95971191</v>
      </c>
      <c r="CC47" s="305"/>
      <c r="CD47" s="305">
        <v>2599436619.7993593</v>
      </c>
      <c r="CE47" s="359">
        <f t="shared" si="7"/>
        <v>0</v>
      </c>
      <c r="CF47" s="359">
        <f t="shared" si="8"/>
        <v>0</v>
      </c>
      <c r="CG47" s="359">
        <f t="shared" si="9"/>
        <v>2982646367.7993593</v>
      </c>
      <c r="CH47" s="359">
        <f t="shared" si="19"/>
        <v>0</v>
      </c>
      <c r="CI47" s="359">
        <f t="shared" si="70"/>
        <v>2982646367.7993593</v>
      </c>
      <c r="CJ47" s="359">
        <v>0</v>
      </c>
      <c r="CK47" s="359"/>
      <c r="CL47" s="359"/>
      <c r="CM47" s="359"/>
      <c r="CN47" s="359"/>
      <c r="CO47" s="359"/>
      <c r="CP47" s="313">
        <v>13926800</v>
      </c>
      <c r="CQ47" s="359"/>
      <c r="CR47" s="359"/>
      <c r="CS47" s="359"/>
      <c r="CT47" s="359"/>
      <c r="CU47" s="359"/>
      <c r="CV47" s="359"/>
      <c r="CW47" s="359"/>
      <c r="CX47" s="359"/>
      <c r="CY47" s="359"/>
      <c r="CZ47" s="359"/>
      <c r="DA47" s="359"/>
      <c r="DB47" s="359"/>
      <c r="DC47" s="359"/>
      <c r="DD47" s="359"/>
      <c r="DE47" s="359"/>
      <c r="DF47" s="359"/>
      <c r="DG47" s="359"/>
      <c r="DH47" s="359"/>
      <c r="DI47" s="359">
        <f t="shared" si="55"/>
        <v>0</v>
      </c>
      <c r="DJ47" s="359">
        <f t="shared" si="11"/>
        <v>0</v>
      </c>
      <c r="DK47" s="359">
        <f t="shared" si="12"/>
        <v>13926800</v>
      </c>
      <c r="DL47" s="359">
        <f t="shared" si="20"/>
        <v>0</v>
      </c>
      <c r="DM47" s="359">
        <f t="shared" si="13"/>
        <v>13926800</v>
      </c>
      <c r="DN47" s="359"/>
      <c r="DO47" s="305"/>
      <c r="DP47" s="305"/>
      <c r="DQ47" s="305"/>
      <c r="DR47" s="305"/>
      <c r="DS47" s="305"/>
      <c r="DT47" s="305"/>
      <c r="DU47" s="305"/>
      <c r="DV47" s="305"/>
      <c r="DW47" s="305"/>
      <c r="DX47" s="305"/>
      <c r="DY47" s="305"/>
      <c r="DZ47" s="305"/>
      <c r="EA47" s="305"/>
      <c r="EB47" s="305"/>
      <c r="EC47" s="305"/>
      <c r="ED47" s="305"/>
      <c r="EE47" s="305"/>
      <c r="EF47" s="305"/>
      <c r="EG47" s="305"/>
      <c r="EH47" s="305"/>
      <c r="EI47" s="305"/>
      <c r="EJ47" s="305"/>
      <c r="EK47" s="305"/>
      <c r="EL47" s="305"/>
      <c r="EM47" s="314">
        <f>EI47+EG47+EE47+EC47+EA47+DY47+DW47+DU47+DS47+DQ47+DH47+EK47</f>
        <v>0</v>
      </c>
      <c r="EN47" s="343">
        <f t="shared" si="71"/>
        <v>0</v>
      </c>
      <c r="EO47" s="343">
        <f t="shared" si="72"/>
        <v>0</v>
      </c>
      <c r="EP47" s="352">
        <f>DH47+DQ47+DS47+DU47+DW47+DY47+EA47+EC47+EE47+EG47+EI47+EK47</f>
        <v>0</v>
      </c>
      <c r="EQ47" s="343">
        <f>DP47+DR47+DT47+DV47</f>
        <v>0</v>
      </c>
      <c r="ER47" s="339">
        <f t="shared" si="50"/>
        <v>0</v>
      </c>
      <c r="ES47" s="295">
        <f t="shared" si="51"/>
        <v>0</v>
      </c>
      <c r="ET47" s="296">
        <f t="shared" si="52"/>
        <v>0</v>
      </c>
      <c r="EU47" s="296">
        <f t="shared" si="53"/>
        <v>2.4686945400790541</v>
      </c>
      <c r="EV47" s="296">
        <f t="shared" si="54"/>
        <v>0</v>
      </c>
      <c r="EW47" s="497"/>
      <c r="EX47" s="498"/>
      <c r="EY47" s="497"/>
      <c r="EZ47" s="497"/>
      <c r="FA47" s="497"/>
    </row>
    <row r="48" spans="1:157" s="131" customFormat="1" ht="12.75" customHeight="1" x14ac:dyDescent="0.25">
      <c r="A48" s="543"/>
      <c r="B48" s="546"/>
      <c r="C48" s="549"/>
      <c r="D48" s="549"/>
      <c r="E48" s="544"/>
      <c r="F48" s="322" t="s">
        <v>42</v>
      </c>
      <c r="G48" s="403"/>
      <c r="H48" s="337">
        <v>0</v>
      </c>
      <c r="I48" s="337"/>
      <c r="J48" s="337"/>
      <c r="K48" s="337">
        <v>0</v>
      </c>
      <c r="L48" s="337">
        <v>0</v>
      </c>
      <c r="M48" s="337">
        <v>0</v>
      </c>
      <c r="N48" s="337">
        <v>0</v>
      </c>
      <c r="O48" s="337">
        <v>0</v>
      </c>
      <c r="P48" s="337">
        <v>0</v>
      </c>
      <c r="Q48" s="337">
        <v>0</v>
      </c>
      <c r="R48" s="337">
        <v>0</v>
      </c>
      <c r="S48" s="337">
        <v>0</v>
      </c>
      <c r="T48" s="337">
        <v>0</v>
      </c>
      <c r="U48" s="337">
        <v>0</v>
      </c>
      <c r="V48" s="337">
        <v>0</v>
      </c>
      <c r="W48" s="337"/>
      <c r="X48" s="337"/>
      <c r="Y48" s="337"/>
      <c r="Z48" s="337">
        <v>0</v>
      </c>
      <c r="AA48" s="337">
        <v>0</v>
      </c>
      <c r="AB48" s="337">
        <v>0</v>
      </c>
      <c r="AC48" s="337">
        <v>0</v>
      </c>
      <c r="AD48" s="337">
        <v>0</v>
      </c>
      <c r="AE48" s="337">
        <v>0</v>
      </c>
      <c r="AF48" s="337">
        <v>0</v>
      </c>
      <c r="AG48" s="337">
        <v>0</v>
      </c>
      <c r="AH48" s="337">
        <v>0</v>
      </c>
      <c r="AI48" s="337">
        <v>0</v>
      </c>
      <c r="AJ48" s="314">
        <v>0</v>
      </c>
      <c r="AK48" s="337">
        <v>0</v>
      </c>
      <c r="AL48" s="314">
        <v>0</v>
      </c>
      <c r="AM48" s="337">
        <v>0</v>
      </c>
      <c r="AN48" s="314">
        <v>0</v>
      </c>
      <c r="AO48" s="314">
        <v>0</v>
      </c>
      <c r="AP48" s="314">
        <v>0</v>
      </c>
      <c r="AQ48" s="314">
        <v>0</v>
      </c>
      <c r="AR48" s="314">
        <v>0</v>
      </c>
      <c r="AS48" s="314">
        <v>0</v>
      </c>
      <c r="AT48" s="314">
        <v>0</v>
      </c>
      <c r="AU48" s="314">
        <v>0</v>
      </c>
      <c r="AV48" s="314">
        <v>0</v>
      </c>
      <c r="AW48" s="314">
        <v>0</v>
      </c>
      <c r="AX48" s="336">
        <v>0</v>
      </c>
      <c r="AY48" s="314">
        <v>0</v>
      </c>
      <c r="AZ48" s="336"/>
      <c r="BA48" s="337">
        <f t="shared" si="2"/>
        <v>0</v>
      </c>
      <c r="BB48" s="337">
        <f t="shared" si="3"/>
        <v>0</v>
      </c>
      <c r="BC48" s="337">
        <f t="shared" si="4"/>
        <v>0</v>
      </c>
      <c r="BD48" s="337">
        <f t="shared" si="5"/>
        <v>0</v>
      </c>
      <c r="BE48" s="337">
        <f t="shared" si="6"/>
        <v>0</v>
      </c>
      <c r="BF48" s="337">
        <v>0</v>
      </c>
      <c r="BG48" s="337">
        <v>0</v>
      </c>
      <c r="BH48" s="337">
        <v>0</v>
      </c>
      <c r="BI48" s="337">
        <v>0</v>
      </c>
      <c r="BJ48" s="337">
        <v>0</v>
      </c>
      <c r="BK48" s="337">
        <v>0</v>
      </c>
      <c r="BL48" s="337">
        <v>0</v>
      </c>
      <c r="BM48" s="337">
        <v>0</v>
      </c>
      <c r="BN48" s="337">
        <v>0</v>
      </c>
      <c r="BO48" s="337">
        <v>0</v>
      </c>
      <c r="BP48" s="337">
        <v>0</v>
      </c>
      <c r="BQ48" s="337">
        <v>0</v>
      </c>
      <c r="BR48" s="337">
        <v>0</v>
      </c>
      <c r="BS48" s="337">
        <v>0</v>
      </c>
      <c r="BT48" s="337">
        <v>0</v>
      </c>
      <c r="BU48" s="337">
        <v>0</v>
      </c>
      <c r="BV48" s="337">
        <v>0</v>
      </c>
      <c r="BW48" s="337">
        <v>0</v>
      </c>
      <c r="BX48" s="337">
        <v>0</v>
      </c>
      <c r="BY48" s="337">
        <v>0</v>
      </c>
      <c r="BZ48" s="337">
        <v>0</v>
      </c>
      <c r="CA48" s="337">
        <v>0</v>
      </c>
      <c r="CB48" s="337">
        <v>0</v>
      </c>
      <c r="CC48" s="337">
        <v>0</v>
      </c>
      <c r="CD48" s="337">
        <v>0</v>
      </c>
      <c r="CE48" s="337">
        <f t="shared" si="7"/>
        <v>0</v>
      </c>
      <c r="CF48" s="337">
        <f t="shared" si="8"/>
        <v>0</v>
      </c>
      <c r="CG48" s="337">
        <f t="shared" si="9"/>
        <v>0</v>
      </c>
      <c r="CH48" s="337">
        <f t="shared" si="19"/>
        <v>0</v>
      </c>
      <c r="CI48" s="337">
        <f t="shared" si="70"/>
        <v>0</v>
      </c>
      <c r="CJ48" s="337">
        <v>0</v>
      </c>
      <c r="CK48" s="337">
        <v>0</v>
      </c>
      <c r="CL48" s="337">
        <v>0</v>
      </c>
      <c r="CM48" s="337">
        <v>0</v>
      </c>
      <c r="CN48" s="337">
        <v>0</v>
      </c>
      <c r="CO48" s="337">
        <v>0</v>
      </c>
      <c r="CP48" s="314">
        <v>0</v>
      </c>
      <c r="CQ48" s="337">
        <v>0</v>
      </c>
      <c r="CR48" s="337">
        <v>0</v>
      </c>
      <c r="CS48" s="337">
        <v>0</v>
      </c>
      <c r="CT48" s="337">
        <v>0</v>
      </c>
      <c r="CU48" s="337">
        <v>0</v>
      </c>
      <c r="CV48" s="337">
        <v>0</v>
      </c>
      <c r="CW48" s="337">
        <v>0</v>
      </c>
      <c r="CX48" s="337">
        <v>0</v>
      </c>
      <c r="CY48" s="337">
        <v>0</v>
      </c>
      <c r="CZ48" s="337">
        <v>0</v>
      </c>
      <c r="DA48" s="337">
        <v>0</v>
      </c>
      <c r="DB48" s="337">
        <v>0</v>
      </c>
      <c r="DC48" s="337">
        <v>0</v>
      </c>
      <c r="DD48" s="337">
        <v>0</v>
      </c>
      <c r="DE48" s="337">
        <v>0</v>
      </c>
      <c r="DF48" s="337">
        <v>0</v>
      </c>
      <c r="DG48" s="337">
        <v>0</v>
      </c>
      <c r="DH48" s="337">
        <v>0</v>
      </c>
      <c r="DI48" s="337">
        <f t="shared" si="55"/>
        <v>0</v>
      </c>
      <c r="DJ48" s="337">
        <f t="shared" si="11"/>
        <v>0</v>
      </c>
      <c r="DK48" s="337">
        <f t="shared" si="12"/>
        <v>0</v>
      </c>
      <c r="DL48" s="337">
        <f t="shared" si="20"/>
        <v>0</v>
      </c>
      <c r="DM48" s="337">
        <f t="shared" si="13"/>
        <v>0</v>
      </c>
      <c r="DN48" s="337">
        <v>0</v>
      </c>
      <c r="DO48" s="337">
        <v>0</v>
      </c>
      <c r="DP48" s="337">
        <v>0</v>
      </c>
      <c r="DQ48" s="337">
        <v>0</v>
      </c>
      <c r="DR48" s="337">
        <v>0</v>
      </c>
      <c r="DS48" s="337">
        <v>0</v>
      </c>
      <c r="DT48" s="337">
        <v>0</v>
      </c>
      <c r="DU48" s="337">
        <v>0</v>
      </c>
      <c r="DV48" s="337">
        <v>0</v>
      </c>
      <c r="DW48" s="337">
        <v>0</v>
      </c>
      <c r="DX48" s="337">
        <v>0</v>
      </c>
      <c r="DY48" s="337">
        <v>0</v>
      </c>
      <c r="DZ48" s="337">
        <v>0</v>
      </c>
      <c r="EA48" s="337">
        <v>0</v>
      </c>
      <c r="EB48" s="337">
        <v>0</v>
      </c>
      <c r="EC48" s="337">
        <v>0</v>
      </c>
      <c r="ED48" s="337">
        <v>0</v>
      </c>
      <c r="EE48" s="337">
        <v>0</v>
      </c>
      <c r="EF48" s="337">
        <v>0</v>
      </c>
      <c r="EG48" s="337">
        <v>0</v>
      </c>
      <c r="EH48" s="337">
        <v>0</v>
      </c>
      <c r="EI48" s="337">
        <v>0</v>
      </c>
      <c r="EJ48" s="337">
        <v>0</v>
      </c>
      <c r="EK48" s="337">
        <v>0</v>
      </c>
      <c r="EL48" s="337">
        <v>0</v>
      </c>
      <c r="EM48" s="336">
        <f>EI48+EG48+EE48+EC48+EA48+DY48+DW48+DU48+DS48+DQ48+DH48+EK48</f>
        <v>0</v>
      </c>
      <c r="EN48" s="353">
        <f t="shared" si="71"/>
        <v>0</v>
      </c>
      <c r="EO48" s="353">
        <f t="shared" si="72"/>
        <v>0</v>
      </c>
      <c r="EP48" s="351">
        <f>DH48+DQ48+DS48+DU48+DW48+DY48+EA48+EC48+EE48+EG48+EI48+EK48</f>
        <v>0</v>
      </c>
      <c r="EQ48" s="336">
        <f>DP48+DR48+DT48+DV48</f>
        <v>0</v>
      </c>
      <c r="ER48" s="339">
        <f t="shared" si="50"/>
        <v>0</v>
      </c>
      <c r="ES48" s="295">
        <f t="shared" si="51"/>
        <v>0</v>
      </c>
      <c r="ET48" s="296">
        <f t="shared" si="52"/>
        <v>0</v>
      </c>
      <c r="EU48" s="296">
        <f t="shared" si="53"/>
        <v>0</v>
      </c>
      <c r="EV48" s="296">
        <f t="shared" si="54"/>
        <v>0</v>
      </c>
      <c r="EW48" s="497"/>
      <c r="EX48" s="498"/>
      <c r="EY48" s="497"/>
      <c r="EZ48" s="497"/>
      <c r="FA48" s="497"/>
    </row>
    <row r="49" spans="1:157" s="131" customFormat="1" ht="12.75" customHeight="1" x14ac:dyDescent="0.25">
      <c r="A49" s="543"/>
      <c r="B49" s="546"/>
      <c r="C49" s="549"/>
      <c r="D49" s="549"/>
      <c r="E49" s="544"/>
      <c r="F49" s="321" t="s">
        <v>4</v>
      </c>
      <c r="G49" s="403">
        <f t="shared" si="73"/>
        <v>1439336747</v>
      </c>
      <c r="H49" s="304">
        <v>0</v>
      </c>
      <c r="I49" s="304"/>
      <c r="J49" s="304"/>
      <c r="K49" s="304">
        <v>0</v>
      </c>
      <c r="L49" s="304">
        <v>0</v>
      </c>
      <c r="M49" s="304">
        <v>0</v>
      </c>
      <c r="N49" s="304">
        <v>0</v>
      </c>
      <c r="O49" s="304">
        <v>0</v>
      </c>
      <c r="P49" s="304">
        <v>0</v>
      </c>
      <c r="Q49" s="304">
        <v>0</v>
      </c>
      <c r="R49" s="304">
        <v>0</v>
      </c>
      <c r="S49" s="304">
        <v>0</v>
      </c>
      <c r="T49" s="304">
        <v>0</v>
      </c>
      <c r="U49" s="304">
        <v>0</v>
      </c>
      <c r="V49" s="304">
        <v>0</v>
      </c>
      <c r="W49" s="304"/>
      <c r="X49" s="304"/>
      <c r="Y49" s="304"/>
      <c r="Z49" s="304">
        <v>0</v>
      </c>
      <c r="AA49" s="304">
        <v>0</v>
      </c>
      <c r="AB49" s="304">
        <v>0</v>
      </c>
      <c r="AC49" s="304">
        <v>0</v>
      </c>
      <c r="AD49" s="304">
        <v>0</v>
      </c>
      <c r="AE49" s="304">
        <v>0</v>
      </c>
      <c r="AF49" s="304">
        <v>0</v>
      </c>
      <c r="AG49" s="304">
        <v>0</v>
      </c>
      <c r="AH49" s="304">
        <v>0</v>
      </c>
      <c r="AI49" s="304">
        <f>+AG49</f>
        <v>0</v>
      </c>
      <c r="AJ49" s="304">
        <v>0</v>
      </c>
      <c r="AK49" s="304">
        <v>0</v>
      </c>
      <c r="AL49" s="304">
        <v>0</v>
      </c>
      <c r="AM49" s="304">
        <v>0</v>
      </c>
      <c r="AN49" s="304">
        <v>0</v>
      </c>
      <c r="AO49" s="304">
        <v>0</v>
      </c>
      <c r="AP49" s="304">
        <v>0</v>
      </c>
      <c r="AQ49" s="304">
        <v>0</v>
      </c>
      <c r="AR49" s="304">
        <v>0</v>
      </c>
      <c r="AS49" s="304">
        <v>0</v>
      </c>
      <c r="AT49" s="304">
        <v>0</v>
      </c>
      <c r="AU49" s="304">
        <v>0</v>
      </c>
      <c r="AV49" s="304">
        <v>0</v>
      </c>
      <c r="AW49" s="304">
        <v>0</v>
      </c>
      <c r="AX49" s="304">
        <v>0</v>
      </c>
      <c r="AY49" s="304">
        <v>0</v>
      </c>
      <c r="AZ49" s="304"/>
      <c r="BA49" s="304">
        <f t="shared" si="2"/>
        <v>0</v>
      </c>
      <c r="BB49" s="304">
        <f t="shared" si="3"/>
        <v>0</v>
      </c>
      <c r="BC49" s="304">
        <f t="shared" si="4"/>
        <v>0</v>
      </c>
      <c r="BD49" s="304">
        <f t="shared" si="5"/>
        <v>0</v>
      </c>
      <c r="BE49" s="304">
        <f t="shared" si="6"/>
        <v>0</v>
      </c>
      <c r="BF49" s="304">
        <v>390952955.94999999</v>
      </c>
      <c r="BG49" s="304">
        <v>21248394.25</v>
      </c>
      <c r="BH49" s="304">
        <v>19484927</v>
      </c>
      <c r="BI49" s="304">
        <v>16825398</v>
      </c>
      <c r="BJ49" s="304">
        <v>12331807</v>
      </c>
      <c r="BK49" s="304">
        <v>0</v>
      </c>
      <c r="BL49" s="304">
        <v>5369560</v>
      </c>
      <c r="BM49" s="304">
        <v>15849195.699999999</v>
      </c>
      <c r="BN49" s="348">
        <v>452015</v>
      </c>
      <c r="BO49" s="348">
        <v>336000000</v>
      </c>
      <c r="BP49" s="348">
        <v>15481532</v>
      </c>
      <c r="BQ49" s="348">
        <v>0</v>
      </c>
      <c r="BR49" s="348">
        <v>31463147</v>
      </c>
      <c r="BS49" s="348">
        <v>0</v>
      </c>
      <c r="BT49" s="348">
        <v>137340000</v>
      </c>
      <c r="BU49" s="348">
        <v>0</v>
      </c>
      <c r="BV49" s="348">
        <v>0</v>
      </c>
      <c r="BW49" s="348">
        <v>0</v>
      </c>
      <c r="BX49" s="348">
        <v>0</v>
      </c>
      <c r="BY49" s="348">
        <v>0</v>
      </c>
      <c r="BZ49" s="348">
        <v>0</v>
      </c>
      <c r="CA49" s="348">
        <v>0</v>
      </c>
      <c r="CB49" s="348">
        <v>0</v>
      </c>
      <c r="CC49" s="348">
        <v>0</v>
      </c>
      <c r="CD49" s="348">
        <v>168000000</v>
      </c>
      <c r="CE49" s="304">
        <f t="shared" si="7"/>
        <v>389922987.94999999</v>
      </c>
      <c r="CF49" s="304">
        <f t="shared" si="8"/>
        <v>389922987.94999999</v>
      </c>
      <c r="CG49" s="304">
        <f t="shared" si="9"/>
        <v>389922988</v>
      </c>
      <c r="CH49" s="304">
        <f t="shared" si="19"/>
        <v>389922987.94999999</v>
      </c>
      <c r="CI49" s="304">
        <f t="shared" si="70"/>
        <v>389922988</v>
      </c>
      <c r="CJ49" s="304">
        <v>1049413759</v>
      </c>
      <c r="CK49" s="304">
        <v>3010000</v>
      </c>
      <c r="CL49" s="304">
        <v>3010000</v>
      </c>
      <c r="CM49" s="304">
        <v>30351137</v>
      </c>
      <c r="CN49" s="304">
        <v>30351137</v>
      </c>
      <c r="CO49" s="304">
        <v>31995833.07052692</v>
      </c>
      <c r="CP49" s="313">
        <v>31995833.07052692</v>
      </c>
      <c r="CQ49" s="304">
        <v>35544916.92947308</v>
      </c>
      <c r="CR49" s="304">
        <v>0</v>
      </c>
      <c r="CS49" s="304">
        <v>47811456</v>
      </c>
      <c r="CT49" s="304">
        <v>0</v>
      </c>
      <c r="CU49" s="304">
        <v>450350208</v>
      </c>
      <c r="CV49" s="304">
        <v>0</v>
      </c>
      <c r="CW49" s="304">
        <v>0</v>
      </c>
      <c r="CX49" s="304">
        <v>0</v>
      </c>
      <c r="CY49" s="304">
        <v>0</v>
      </c>
      <c r="CZ49" s="304">
        <v>0</v>
      </c>
      <c r="DA49" s="304">
        <v>0</v>
      </c>
      <c r="DB49" s="304">
        <v>0</v>
      </c>
      <c r="DC49" s="304">
        <v>0</v>
      </c>
      <c r="DD49" s="304">
        <v>0</v>
      </c>
      <c r="DE49" s="304">
        <v>0</v>
      </c>
      <c r="DF49" s="304">
        <v>0</v>
      </c>
      <c r="DG49" s="304">
        <v>450350208</v>
      </c>
      <c r="DH49" s="304">
        <v>0</v>
      </c>
      <c r="DI49" s="304">
        <f t="shared" si="55"/>
        <v>1049413759</v>
      </c>
      <c r="DJ49" s="304">
        <f t="shared" si="11"/>
        <v>65356970.07052692</v>
      </c>
      <c r="DK49" s="304">
        <f t="shared" si="12"/>
        <v>65356970.07052692</v>
      </c>
      <c r="DL49" s="304">
        <f>+CK49+CM49+CO49+CQ49+CS49+CU49+CW49+CY49+DA49+DC49+DE49+DG49</f>
        <v>1049413759</v>
      </c>
      <c r="DM49" s="304">
        <f t="shared" si="13"/>
        <v>65356970.07052692</v>
      </c>
      <c r="DN49" s="304">
        <v>0</v>
      </c>
      <c r="DO49" s="348">
        <v>0</v>
      </c>
      <c r="DP49" s="348">
        <v>0</v>
      </c>
      <c r="DQ49" s="348">
        <v>0</v>
      </c>
      <c r="DR49" s="348">
        <v>0</v>
      </c>
      <c r="DS49" s="348">
        <v>0</v>
      </c>
      <c r="DT49" s="348">
        <v>0</v>
      </c>
      <c r="DU49" s="348">
        <v>0</v>
      </c>
      <c r="DV49" s="348">
        <v>0</v>
      </c>
      <c r="DW49" s="348">
        <v>0</v>
      </c>
      <c r="DX49" s="348">
        <v>0</v>
      </c>
      <c r="DY49" s="348">
        <v>0</v>
      </c>
      <c r="DZ49" s="348">
        <v>0</v>
      </c>
      <c r="EA49" s="348">
        <v>0</v>
      </c>
      <c r="EB49" s="348">
        <v>0</v>
      </c>
      <c r="EC49" s="348">
        <v>0</v>
      </c>
      <c r="ED49" s="348">
        <v>0</v>
      </c>
      <c r="EE49" s="348">
        <v>0</v>
      </c>
      <c r="EF49" s="348">
        <v>0</v>
      </c>
      <c r="EG49" s="348">
        <v>0</v>
      </c>
      <c r="EH49" s="348">
        <v>0</v>
      </c>
      <c r="EI49" s="348">
        <v>0</v>
      </c>
      <c r="EJ49" s="348">
        <v>0</v>
      </c>
      <c r="EK49" s="348">
        <v>0</v>
      </c>
      <c r="EL49" s="348">
        <v>0</v>
      </c>
      <c r="EM49" s="336">
        <f>EI49+EG49+EE49+EC49+EA49+DY49+DW49+DU49+DS49+DQ49+DH49+EK49</f>
        <v>0</v>
      </c>
      <c r="EN49" s="343">
        <f t="shared" si="71"/>
        <v>0</v>
      </c>
      <c r="EO49" s="343">
        <f t="shared" si="72"/>
        <v>0</v>
      </c>
      <c r="EP49" s="342">
        <f>DQ49+DS49+DU49+DW49+DY49+EA49+EC49+EE49+EG49+EI49+EK49+DH49</f>
        <v>0</v>
      </c>
      <c r="EQ49" s="343">
        <f>DP49+DR49+DT49+DV49</f>
        <v>0</v>
      </c>
      <c r="ER49" s="339">
        <f t="shared" si="50"/>
        <v>1</v>
      </c>
      <c r="ES49" s="295">
        <f t="shared" si="51"/>
        <v>1</v>
      </c>
      <c r="ET49" s="296">
        <f t="shared" si="52"/>
        <v>6.2279505590632264E-2</v>
      </c>
      <c r="EU49" s="296">
        <f t="shared" si="53"/>
        <v>1.0000000001098226</v>
      </c>
      <c r="EV49" s="296">
        <f t="shared" si="54"/>
        <v>0.31631232859125141</v>
      </c>
      <c r="EW49" s="497"/>
      <c r="EX49" s="498"/>
      <c r="EY49" s="497"/>
      <c r="EZ49" s="497"/>
      <c r="FA49" s="497"/>
    </row>
    <row r="50" spans="1:157" s="131" customFormat="1" ht="12.75" customHeight="1" thickBot="1" x14ac:dyDescent="0.3">
      <c r="A50" s="543"/>
      <c r="B50" s="546"/>
      <c r="C50" s="549"/>
      <c r="D50" s="549"/>
      <c r="E50" s="544"/>
      <c r="F50" s="322" t="s">
        <v>43</v>
      </c>
      <c r="G50" s="389">
        <f t="shared" si="73"/>
        <v>1000</v>
      </c>
      <c r="H50" s="363">
        <v>0</v>
      </c>
      <c r="I50" s="363"/>
      <c r="J50" s="363"/>
      <c r="K50" s="363">
        <v>0</v>
      </c>
      <c r="L50" s="363">
        <v>0</v>
      </c>
      <c r="M50" s="363">
        <v>0</v>
      </c>
      <c r="N50" s="363">
        <v>0</v>
      </c>
      <c r="O50" s="363">
        <v>0</v>
      </c>
      <c r="P50" s="363">
        <v>0</v>
      </c>
      <c r="Q50" s="363">
        <v>0</v>
      </c>
      <c r="R50" s="363">
        <v>0</v>
      </c>
      <c r="S50" s="363">
        <v>0</v>
      </c>
      <c r="T50" s="363">
        <v>0</v>
      </c>
      <c r="U50" s="363">
        <f>+U45</f>
        <v>0</v>
      </c>
      <c r="V50" s="363">
        <f>+V45</f>
        <v>0</v>
      </c>
      <c r="W50" s="364"/>
      <c r="X50" s="364"/>
      <c r="Y50" s="364"/>
      <c r="Z50" s="363">
        <f>+Z45</f>
        <v>0</v>
      </c>
      <c r="AA50" s="363">
        <f>+AA45</f>
        <v>0</v>
      </c>
      <c r="AB50" s="363">
        <f t="shared" ref="AB50:AZ50" si="74">+AB45</f>
        <v>200</v>
      </c>
      <c r="AC50" s="363">
        <f t="shared" si="74"/>
        <v>0</v>
      </c>
      <c r="AD50" s="363">
        <f t="shared" si="74"/>
        <v>0</v>
      </c>
      <c r="AE50" s="363">
        <f t="shared" si="74"/>
        <v>0</v>
      </c>
      <c r="AF50" s="363">
        <f t="shared" si="74"/>
        <v>0</v>
      </c>
      <c r="AG50" s="363">
        <f t="shared" si="74"/>
        <v>0</v>
      </c>
      <c r="AH50" s="363">
        <f t="shared" si="74"/>
        <v>0</v>
      </c>
      <c r="AI50" s="363">
        <f t="shared" si="74"/>
        <v>0</v>
      </c>
      <c r="AJ50" s="363">
        <f t="shared" si="74"/>
        <v>0</v>
      </c>
      <c r="AK50" s="363">
        <f t="shared" si="74"/>
        <v>0</v>
      </c>
      <c r="AL50" s="363">
        <f t="shared" si="74"/>
        <v>0</v>
      </c>
      <c r="AM50" s="363">
        <f t="shared" si="74"/>
        <v>0</v>
      </c>
      <c r="AN50" s="363">
        <f t="shared" si="74"/>
        <v>0</v>
      </c>
      <c r="AO50" s="363">
        <f t="shared" si="74"/>
        <v>0</v>
      </c>
      <c r="AP50" s="363">
        <f t="shared" si="74"/>
        <v>0</v>
      </c>
      <c r="AQ50" s="363">
        <f t="shared" si="74"/>
        <v>10</v>
      </c>
      <c r="AR50" s="363">
        <f t="shared" si="74"/>
        <v>0</v>
      </c>
      <c r="AS50" s="363">
        <f t="shared" si="74"/>
        <v>20</v>
      </c>
      <c r="AT50" s="363">
        <f t="shared" si="74"/>
        <v>0</v>
      </c>
      <c r="AU50" s="363">
        <f t="shared" si="74"/>
        <v>40</v>
      </c>
      <c r="AV50" s="363">
        <f t="shared" si="74"/>
        <v>0</v>
      </c>
      <c r="AW50" s="363">
        <f t="shared" si="74"/>
        <v>40</v>
      </c>
      <c r="AX50" s="363">
        <f t="shared" si="74"/>
        <v>0</v>
      </c>
      <c r="AY50" s="363">
        <f t="shared" si="74"/>
        <v>90</v>
      </c>
      <c r="AZ50" s="363">
        <f t="shared" si="74"/>
        <v>200</v>
      </c>
      <c r="BA50" s="363">
        <f t="shared" si="2"/>
        <v>200</v>
      </c>
      <c r="BB50" s="363">
        <f t="shared" si="3"/>
        <v>200</v>
      </c>
      <c r="BC50" s="363">
        <f t="shared" si="4"/>
        <v>200</v>
      </c>
      <c r="BD50" s="363">
        <f t="shared" si="5"/>
        <v>200</v>
      </c>
      <c r="BE50" s="363">
        <f t="shared" si="6"/>
        <v>200</v>
      </c>
      <c r="BF50" s="363">
        <v>550</v>
      </c>
      <c r="BG50" s="363">
        <v>0</v>
      </c>
      <c r="BH50" s="363">
        <v>0</v>
      </c>
      <c r="BI50" s="363">
        <v>0</v>
      </c>
      <c r="BJ50" s="363">
        <v>0</v>
      </c>
      <c r="BK50" s="363">
        <v>0</v>
      </c>
      <c r="BL50" s="363">
        <v>0</v>
      </c>
      <c r="BM50" s="363">
        <v>0</v>
      </c>
      <c r="BN50" s="363">
        <v>0</v>
      </c>
      <c r="BO50" s="363">
        <v>0</v>
      </c>
      <c r="BP50" s="363">
        <v>53.9</v>
      </c>
      <c r="BQ50" s="363">
        <v>0</v>
      </c>
      <c r="BR50" s="363">
        <v>0</v>
      </c>
      <c r="BS50" s="363">
        <v>200</v>
      </c>
      <c r="BT50" s="363">
        <v>0</v>
      </c>
      <c r="BU50" s="363">
        <v>0</v>
      </c>
      <c r="BV50" s="363">
        <v>0</v>
      </c>
      <c r="BW50" s="363">
        <v>0</v>
      </c>
      <c r="BX50" s="363">
        <v>0</v>
      </c>
      <c r="BY50" s="363">
        <v>0</v>
      </c>
      <c r="BZ50" s="363">
        <v>0</v>
      </c>
      <c r="CA50" s="363">
        <v>350</v>
      </c>
      <c r="CB50" s="363">
        <v>0</v>
      </c>
      <c r="CC50" s="363">
        <v>0</v>
      </c>
      <c r="CD50" s="363">
        <v>507.7</v>
      </c>
      <c r="CE50" s="363">
        <f t="shared" si="7"/>
        <v>550</v>
      </c>
      <c r="CF50" s="363">
        <f t="shared" si="8"/>
        <v>550</v>
      </c>
      <c r="CG50" s="363">
        <f t="shared" si="9"/>
        <v>561.6</v>
      </c>
      <c r="CH50" s="363">
        <f t="shared" si="19"/>
        <v>550</v>
      </c>
      <c r="CI50" s="363">
        <f t="shared" si="70"/>
        <v>561.6</v>
      </c>
      <c r="CJ50" s="363">
        <v>238.4</v>
      </c>
      <c r="CK50" s="363">
        <v>0</v>
      </c>
      <c r="CL50" s="363">
        <v>0</v>
      </c>
      <c r="CM50" s="363">
        <v>0</v>
      </c>
      <c r="CN50" s="363">
        <v>0</v>
      </c>
      <c r="CO50" s="363">
        <v>0</v>
      </c>
      <c r="CP50" s="363">
        <v>0</v>
      </c>
      <c r="CQ50" s="363">
        <v>0</v>
      </c>
      <c r="CR50" s="363">
        <v>0</v>
      </c>
      <c r="CS50" s="363">
        <v>240</v>
      </c>
      <c r="CT50" s="363">
        <v>0</v>
      </c>
      <c r="CU50" s="363">
        <v>0</v>
      </c>
      <c r="CV50" s="363">
        <v>0</v>
      </c>
      <c r="CW50" s="363">
        <v>0</v>
      </c>
      <c r="CX50" s="363">
        <v>0</v>
      </c>
      <c r="CY50" s="363">
        <v>0</v>
      </c>
      <c r="CZ50" s="363">
        <v>0</v>
      </c>
      <c r="DA50" s="363">
        <v>0</v>
      </c>
      <c r="DB50" s="363">
        <v>0</v>
      </c>
      <c r="DC50" s="363">
        <v>0</v>
      </c>
      <c r="DD50" s="363">
        <v>0</v>
      </c>
      <c r="DE50" s="363">
        <v>0</v>
      </c>
      <c r="DF50" s="363">
        <v>0</v>
      </c>
      <c r="DG50" s="363">
        <v>0</v>
      </c>
      <c r="DH50" s="363">
        <v>0</v>
      </c>
      <c r="DI50" s="363">
        <f>DI45+DI48</f>
        <v>238.4</v>
      </c>
      <c r="DJ50" s="363">
        <f t="shared" ref="DJ50:DN50" si="75">DJ45+DJ48</f>
        <v>0</v>
      </c>
      <c r="DK50" s="363">
        <f t="shared" si="75"/>
        <v>0</v>
      </c>
      <c r="DL50" s="363">
        <f t="shared" si="75"/>
        <v>238.4</v>
      </c>
      <c r="DM50" s="363">
        <f t="shared" si="75"/>
        <v>0</v>
      </c>
      <c r="DN50" s="363">
        <f t="shared" si="75"/>
        <v>0</v>
      </c>
      <c r="DO50" s="365"/>
      <c r="DP50" s="365"/>
      <c r="DQ50" s="365"/>
      <c r="DR50" s="365"/>
      <c r="DS50" s="365"/>
      <c r="DT50" s="365"/>
      <c r="DU50" s="365"/>
      <c r="DV50" s="365"/>
      <c r="DW50" s="365"/>
      <c r="DX50" s="365"/>
      <c r="DY50" s="365"/>
      <c r="DZ50" s="365"/>
      <c r="EA50" s="365"/>
      <c r="EB50" s="365"/>
      <c r="EC50" s="365"/>
      <c r="ED50" s="365"/>
      <c r="EE50" s="365"/>
      <c r="EF50" s="365"/>
      <c r="EG50" s="365"/>
      <c r="EH50" s="365"/>
      <c r="EI50" s="365"/>
      <c r="EJ50" s="365"/>
      <c r="EK50" s="365"/>
      <c r="EL50" s="365"/>
      <c r="EM50" s="363">
        <f>EI50+EG50+EE50+EC50+EA50+DY50+DW50+DU50+DS50+DQ50+DH50+EK50</f>
        <v>0</v>
      </c>
      <c r="EN50" s="383">
        <f t="shared" si="71"/>
        <v>0</v>
      </c>
      <c r="EO50" s="383">
        <f t="shared" si="72"/>
        <v>0</v>
      </c>
      <c r="EP50" s="384">
        <f>DQ50+DS50+DU50+DW50+DY50+EA50+EC50+EE50+EG50+EI50+EK50+DH50</f>
        <v>0</v>
      </c>
      <c r="EQ50" s="383">
        <f>DR50+DT50+DV50+DP50</f>
        <v>0</v>
      </c>
      <c r="ER50" s="369">
        <f t="shared" si="50"/>
        <v>0</v>
      </c>
      <c r="ES50" s="297">
        <f t="shared" si="51"/>
        <v>0</v>
      </c>
      <c r="ET50" s="298">
        <f t="shared" si="52"/>
        <v>0</v>
      </c>
      <c r="EU50" s="298">
        <f t="shared" si="53"/>
        <v>1.0154666666666667</v>
      </c>
      <c r="EV50" s="298">
        <f t="shared" si="54"/>
        <v>0.76160000000000005</v>
      </c>
      <c r="EW50" s="497"/>
      <c r="EX50" s="498"/>
      <c r="EY50" s="497"/>
      <c r="EZ50" s="497"/>
      <c r="FA50" s="497"/>
    </row>
    <row r="51" spans="1:157" s="132" customFormat="1" ht="12.75" customHeight="1" thickBot="1" x14ac:dyDescent="0.3">
      <c r="A51" s="543"/>
      <c r="B51" s="547"/>
      <c r="C51" s="550"/>
      <c r="D51" s="550"/>
      <c r="E51" s="552"/>
      <c r="F51" s="159" t="s">
        <v>45</v>
      </c>
      <c r="G51" s="404">
        <f>G46+G49</f>
        <v>9487719874</v>
      </c>
      <c r="H51" s="404">
        <f t="shared" ref="H51:BS51" si="76">H46+H49</f>
        <v>0</v>
      </c>
      <c r="I51" s="404">
        <f t="shared" si="76"/>
        <v>0</v>
      </c>
      <c r="J51" s="404">
        <f t="shared" si="76"/>
        <v>0</v>
      </c>
      <c r="K51" s="404">
        <f t="shared" si="76"/>
        <v>0</v>
      </c>
      <c r="L51" s="404">
        <f t="shared" si="76"/>
        <v>0</v>
      </c>
      <c r="M51" s="404">
        <f t="shared" si="76"/>
        <v>0</v>
      </c>
      <c r="N51" s="404">
        <f t="shared" si="76"/>
        <v>0</v>
      </c>
      <c r="O51" s="404">
        <f t="shared" si="76"/>
        <v>0</v>
      </c>
      <c r="P51" s="404">
        <f t="shared" si="76"/>
        <v>0</v>
      </c>
      <c r="Q51" s="404">
        <f t="shared" si="76"/>
        <v>0</v>
      </c>
      <c r="R51" s="404">
        <f t="shared" si="76"/>
        <v>0</v>
      </c>
      <c r="S51" s="404">
        <f t="shared" si="76"/>
        <v>0</v>
      </c>
      <c r="T51" s="404">
        <f t="shared" si="76"/>
        <v>0</v>
      </c>
      <c r="U51" s="404">
        <f t="shared" si="76"/>
        <v>0</v>
      </c>
      <c r="V51" s="404">
        <f t="shared" si="76"/>
        <v>0</v>
      </c>
      <c r="W51" s="404">
        <f t="shared" si="76"/>
        <v>0</v>
      </c>
      <c r="X51" s="404">
        <f t="shared" si="76"/>
        <v>0</v>
      </c>
      <c r="Y51" s="404">
        <f t="shared" si="76"/>
        <v>0</v>
      </c>
      <c r="Z51" s="404">
        <f t="shared" si="76"/>
        <v>0</v>
      </c>
      <c r="AA51" s="404">
        <f t="shared" si="76"/>
        <v>0</v>
      </c>
      <c r="AB51" s="404">
        <f t="shared" si="76"/>
        <v>1490000000</v>
      </c>
      <c r="AC51" s="404">
        <f t="shared" si="76"/>
        <v>0</v>
      </c>
      <c r="AD51" s="404">
        <f t="shared" si="76"/>
        <v>0</v>
      </c>
      <c r="AE51" s="404">
        <f t="shared" si="76"/>
        <v>65822500</v>
      </c>
      <c r="AF51" s="404">
        <f t="shared" si="76"/>
        <v>65822500</v>
      </c>
      <c r="AG51" s="404">
        <f t="shared" si="76"/>
        <v>157174000</v>
      </c>
      <c r="AH51" s="404">
        <f t="shared" si="76"/>
        <v>157174000</v>
      </c>
      <c r="AI51" s="404">
        <f t="shared" si="76"/>
        <v>232029000</v>
      </c>
      <c r="AJ51" s="404">
        <f t="shared" si="76"/>
        <v>232029000</v>
      </c>
      <c r="AK51" s="404">
        <f t="shared" si="76"/>
        <v>0</v>
      </c>
      <c r="AL51" s="404">
        <f t="shared" si="76"/>
        <v>0</v>
      </c>
      <c r="AM51" s="404">
        <f t="shared" si="76"/>
        <v>0</v>
      </c>
      <c r="AN51" s="404">
        <f t="shared" si="76"/>
        <v>33957500</v>
      </c>
      <c r="AO51" s="404">
        <f t="shared" si="76"/>
        <v>0</v>
      </c>
      <c r="AP51" s="404">
        <f t="shared" si="76"/>
        <v>0</v>
      </c>
      <c r="AQ51" s="404">
        <f t="shared" si="76"/>
        <v>0</v>
      </c>
      <c r="AR51" s="404">
        <f t="shared" si="76"/>
        <v>0</v>
      </c>
      <c r="AS51" s="404">
        <f t="shared" si="76"/>
        <v>960774445</v>
      </c>
      <c r="AT51" s="404">
        <f t="shared" si="76"/>
        <v>0</v>
      </c>
      <c r="AU51" s="404">
        <f t="shared" si="76"/>
        <v>0</v>
      </c>
      <c r="AV51" s="404">
        <f t="shared" si="76"/>
        <v>943997000</v>
      </c>
      <c r="AW51" s="404">
        <f t="shared" si="76"/>
        <v>0</v>
      </c>
      <c r="AX51" s="404">
        <f t="shared" si="76"/>
        <v>0</v>
      </c>
      <c r="AY51" s="404">
        <f t="shared" si="76"/>
        <v>357016055</v>
      </c>
      <c r="AZ51" s="404">
        <f t="shared" si="76"/>
        <v>339836000</v>
      </c>
      <c r="BA51" s="404">
        <f t="shared" si="76"/>
        <v>1772816000</v>
      </c>
      <c r="BB51" s="404">
        <f t="shared" si="76"/>
        <v>1772816000</v>
      </c>
      <c r="BC51" s="404">
        <f t="shared" si="76"/>
        <v>1772816000</v>
      </c>
      <c r="BD51" s="404">
        <f t="shared" si="76"/>
        <v>1772816000</v>
      </c>
      <c r="BE51" s="404">
        <f t="shared" si="76"/>
        <v>1772816000</v>
      </c>
      <c r="BF51" s="404">
        <f t="shared" si="76"/>
        <v>4452702955.9499998</v>
      </c>
      <c r="BG51" s="404">
        <f t="shared" si="76"/>
        <v>427106061.25</v>
      </c>
      <c r="BH51" s="404">
        <f t="shared" si="76"/>
        <v>426794593</v>
      </c>
      <c r="BI51" s="404">
        <f t="shared" si="76"/>
        <v>107377398</v>
      </c>
      <c r="BJ51" s="404">
        <f t="shared" si="76"/>
        <v>12331807</v>
      </c>
      <c r="BK51" s="404">
        <f t="shared" si="76"/>
        <v>0</v>
      </c>
      <c r="BL51" s="404">
        <f t="shared" si="76"/>
        <v>5369560</v>
      </c>
      <c r="BM51" s="404">
        <f t="shared" si="76"/>
        <v>15849195.699999999</v>
      </c>
      <c r="BN51" s="404">
        <f t="shared" si="76"/>
        <v>452015</v>
      </c>
      <c r="BO51" s="404">
        <f t="shared" si="76"/>
        <v>336000000</v>
      </c>
      <c r="BP51" s="404">
        <f t="shared" si="76"/>
        <v>15481532</v>
      </c>
      <c r="BQ51" s="404">
        <f t="shared" si="76"/>
        <v>3066000</v>
      </c>
      <c r="BR51" s="404">
        <f t="shared" si="76"/>
        <v>31463147</v>
      </c>
      <c r="BS51" s="404">
        <f t="shared" si="76"/>
        <v>3554072000</v>
      </c>
      <c r="BT51" s="404">
        <f t="shared" ref="BT51:DN51" si="77">BT46+BT49</f>
        <v>137340000</v>
      </c>
      <c r="BU51" s="404">
        <f t="shared" si="77"/>
        <v>0</v>
      </c>
      <c r="BV51" s="404">
        <f t="shared" si="77"/>
        <v>133572912</v>
      </c>
      <c r="BW51" s="404">
        <f t="shared" si="77"/>
        <v>0</v>
      </c>
      <c r="BX51" s="404">
        <f t="shared" si="77"/>
        <v>0</v>
      </c>
      <c r="BY51" s="404">
        <f t="shared" si="77"/>
        <v>4333333</v>
      </c>
      <c r="BZ51" s="404">
        <f t="shared" si="77"/>
        <v>0</v>
      </c>
      <c r="CA51" s="404">
        <f t="shared" si="77"/>
        <v>0</v>
      </c>
      <c r="CB51" s="404">
        <f t="shared" si="77"/>
        <v>2539000</v>
      </c>
      <c r="CC51" s="404">
        <f t="shared" si="77"/>
        <v>-464333</v>
      </c>
      <c r="CD51" s="404">
        <f t="shared" si="77"/>
        <v>3656638549</v>
      </c>
      <c r="CE51" s="404">
        <f t="shared" si="77"/>
        <v>4447339654.9499998</v>
      </c>
      <c r="CF51" s="404">
        <f t="shared" si="77"/>
        <v>4447339654.9499998</v>
      </c>
      <c r="CG51" s="404">
        <f t="shared" si="77"/>
        <v>4421983115</v>
      </c>
      <c r="CH51" s="404">
        <f t="shared" si="77"/>
        <v>4447339654.9499998</v>
      </c>
      <c r="CI51" s="404">
        <f t="shared" si="77"/>
        <v>4421983115</v>
      </c>
      <c r="CJ51" s="404">
        <f t="shared" si="77"/>
        <v>3292920759</v>
      </c>
      <c r="CK51" s="404">
        <f t="shared" si="77"/>
        <v>171566000</v>
      </c>
      <c r="CL51" s="404">
        <f t="shared" si="77"/>
        <v>171566000</v>
      </c>
      <c r="CM51" s="404">
        <f t="shared" si="77"/>
        <v>709661137</v>
      </c>
      <c r="CN51" s="404">
        <f t="shared" si="77"/>
        <v>709661137</v>
      </c>
      <c r="CO51" s="404">
        <f t="shared" si="77"/>
        <v>134985833.07052693</v>
      </c>
      <c r="CP51" s="404">
        <f t="shared" si="77"/>
        <v>134985833.07052693</v>
      </c>
      <c r="CQ51" s="404">
        <f t="shared" si="77"/>
        <v>685976916.92947304</v>
      </c>
      <c r="CR51" s="404">
        <f t="shared" si="77"/>
        <v>0</v>
      </c>
      <c r="CS51" s="404">
        <f t="shared" si="77"/>
        <v>155611456</v>
      </c>
      <c r="CT51" s="404">
        <f t="shared" si="77"/>
        <v>0</v>
      </c>
      <c r="CU51" s="404">
        <f t="shared" si="77"/>
        <v>984769208</v>
      </c>
      <c r="CV51" s="404">
        <f t="shared" si="77"/>
        <v>0</v>
      </c>
      <c r="CW51" s="404">
        <f t="shared" si="77"/>
        <v>0</v>
      </c>
      <c r="CX51" s="404">
        <f t="shared" si="77"/>
        <v>0</v>
      </c>
      <c r="CY51" s="404">
        <f t="shared" si="77"/>
        <v>0</v>
      </c>
      <c r="CZ51" s="404">
        <f t="shared" si="77"/>
        <v>0</v>
      </c>
      <c r="DA51" s="404">
        <f t="shared" si="77"/>
        <v>0</v>
      </c>
      <c r="DB51" s="404">
        <f t="shared" si="77"/>
        <v>0</v>
      </c>
      <c r="DC51" s="404">
        <f t="shared" si="77"/>
        <v>0</v>
      </c>
      <c r="DD51" s="404">
        <f t="shared" si="77"/>
        <v>0</v>
      </c>
      <c r="DE51" s="404">
        <f t="shared" si="77"/>
        <v>0</v>
      </c>
      <c r="DF51" s="404">
        <f t="shared" si="77"/>
        <v>0</v>
      </c>
      <c r="DG51" s="404">
        <f t="shared" si="77"/>
        <v>450350208</v>
      </c>
      <c r="DH51" s="404">
        <f t="shared" si="77"/>
        <v>0</v>
      </c>
      <c r="DI51" s="404">
        <f t="shared" si="77"/>
        <v>3292920759</v>
      </c>
      <c r="DJ51" s="404">
        <f t="shared" si="77"/>
        <v>1016212970.070527</v>
      </c>
      <c r="DK51" s="404">
        <f t="shared" si="77"/>
        <v>1016212970.070527</v>
      </c>
      <c r="DL51" s="404">
        <f t="shared" si="77"/>
        <v>3292920759</v>
      </c>
      <c r="DM51" s="404">
        <f t="shared" si="77"/>
        <v>1016212970.070527</v>
      </c>
      <c r="DN51" s="404">
        <f t="shared" si="77"/>
        <v>0</v>
      </c>
      <c r="DO51" s="377"/>
      <c r="DP51" s="377"/>
      <c r="DQ51" s="377"/>
      <c r="DR51" s="377"/>
      <c r="DS51" s="377"/>
      <c r="DT51" s="377"/>
      <c r="DU51" s="377"/>
      <c r="DV51" s="377"/>
      <c r="DW51" s="377"/>
      <c r="DX51" s="377"/>
      <c r="DY51" s="377"/>
      <c r="DZ51" s="377"/>
      <c r="EA51" s="377"/>
      <c r="EB51" s="377"/>
      <c r="EC51" s="377"/>
      <c r="ED51" s="377"/>
      <c r="EE51" s="377"/>
      <c r="EF51" s="377"/>
      <c r="EG51" s="377"/>
      <c r="EH51" s="377"/>
      <c r="EI51" s="377"/>
      <c r="EJ51" s="377"/>
      <c r="EK51" s="377"/>
      <c r="EL51" s="377"/>
      <c r="EM51" s="378">
        <f>EK51+EI51+EG51+EE51+EC51+EA51+DY51+DW51+DU51+DS51+DQ51+DH51</f>
        <v>0</v>
      </c>
      <c r="EN51" s="379">
        <f>+EN46+EN49</f>
        <v>0</v>
      </c>
      <c r="EO51" s="379">
        <f>EO46+EO49</f>
        <v>0</v>
      </c>
      <c r="EP51" s="379">
        <f>+EP46+EP49</f>
        <v>0</v>
      </c>
      <c r="EQ51" s="379">
        <f>+EQ46+EQ49</f>
        <v>0</v>
      </c>
      <c r="ER51" s="380">
        <f t="shared" si="50"/>
        <v>1</v>
      </c>
      <c r="ES51" s="299">
        <f t="shared" si="51"/>
        <v>1</v>
      </c>
      <c r="ET51" s="300">
        <f t="shared" si="52"/>
        <v>0.30860535203985057</v>
      </c>
      <c r="EU51" s="300">
        <f t="shared" si="53"/>
        <v>0.99649595795018975</v>
      </c>
      <c r="EV51" s="301">
        <f t="shared" si="54"/>
        <v>0.76003636077320036</v>
      </c>
      <c r="EW51" s="502"/>
      <c r="EX51" s="498"/>
      <c r="EY51" s="497"/>
      <c r="EZ51" s="497"/>
      <c r="FA51" s="497"/>
    </row>
    <row r="52" spans="1:157" s="133" customFormat="1" ht="12.75" customHeight="1" x14ac:dyDescent="0.2">
      <c r="A52" s="559" t="s">
        <v>5</v>
      </c>
      <c r="B52" s="560"/>
      <c r="C52" s="560"/>
      <c r="D52" s="560"/>
      <c r="E52" s="560"/>
      <c r="F52" s="330" t="s">
        <v>44</v>
      </c>
      <c r="G52" s="394">
        <f>G11+G18+G25+G32+G39+G46</f>
        <v>16204062121</v>
      </c>
      <c r="H52" s="395">
        <f t="shared" ref="H52:BS52" si="78">H11+H18+H25+H32+H39+H46</f>
        <v>910000000</v>
      </c>
      <c r="I52" s="395">
        <f t="shared" si="78"/>
        <v>0</v>
      </c>
      <c r="J52" s="395">
        <f t="shared" si="78"/>
        <v>0</v>
      </c>
      <c r="K52" s="395">
        <f t="shared" si="78"/>
        <v>910000000</v>
      </c>
      <c r="L52" s="395">
        <f t="shared" si="78"/>
        <v>24583000</v>
      </c>
      <c r="M52" s="395">
        <f t="shared" si="78"/>
        <v>910000000</v>
      </c>
      <c r="N52" s="395">
        <f t="shared" si="78"/>
        <v>119703000</v>
      </c>
      <c r="O52" s="395">
        <f t="shared" si="78"/>
        <v>910000000</v>
      </c>
      <c r="P52" s="395">
        <f t="shared" si="78"/>
        <v>142254000</v>
      </c>
      <c r="Q52" s="395">
        <f t="shared" si="78"/>
        <v>910000000</v>
      </c>
      <c r="R52" s="395">
        <f t="shared" si="78"/>
        <v>142254000</v>
      </c>
      <c r="S52" s="395">
        <f t="shared" si="78"/>
        <v>910000000</v>
      </c>
      <c r="T52" s="395">
        <f t="shared" si="78"/>
        <v>565091445</v>
      </c>
      <c r="U52" s="395">
        <f t="shared" si="78"/>
        <v>782804445</v>
      </c>
      <c r="V52" s="395">
        <f t="shared" si="78"/>
        <v>782804445</v>
      </c>
      <c r="W52" s="395">
        <f t="shared" si="78"/>
        <v>0</v>
      </c>
      <c r="X52" s="395">
        <f t="shared" si="78"/>
        <v>0</v>
      </c>
      <c r="Y52" s="395">
        <f t="shared" si="78"/>
        <v>0</v>
      </c>
      <c r="Z52" s="395">
        <f t="shared" si="78"/>
        <v>782804445</v>
      </c>
      <c r="AA52" s="395">
        <f t="shared" si="78"/>
        <v>782804445</v>
      </c>
      <c r="AB52" s="395">
        <f t="shared" si="78"/>
        <v>6606000000</v>
      </c>
      <c r="AC52" s="395">
        <f t="shared" si="78"/>
        <v>0</v>
      </c>
      <c r="AD52" s="395">
        <f t="shared" si="78"/>
        <v>0</v>
      </c>
      <c r="AE52" s="395">
        <f t="shared" si="78"/>
        <v>113950000</v>
      </c>
      <c r="AF52" s="395">
        <f t="shared" si="78"/>
        <v>113950000</v>
      </c>
      <c r="AG52" s="395">
        <f t="shared" si="78"/>
        <v>271431000</v>
      </c>
      <c r="AH52" s="395">
        <f t="shared" si="78"/>
        <v>271431000</v>
      </c>
      <c r="AI52" s="395">
        <f t="shared" si="78"/>
        <v>656020000</v>
      </c>
      <c r="AJ52" s="395">
        <f t="shared" si="78"/>
        <v>656020000</v>
      </c>
      <c r="AK52" s="395">
        <f t="shared" si="78"/>
        <v>93208000</v>
      </c>
      <c r="AL52" s="395">
        <f t="shared" si="78"/>
        <v>93208000</v>
      </c>
      <c r="AM52" s="395">
        <f t="shared" si="78"/>
        <v>5000000</v>
      </c>
      <c r="AN52" s="395">
        <f t="shared" si="78"/>
        <v>224830000</v>
      </c>
      <c r="AO52" s="395">
        <f t="shared" si="78"/>
        <v>28957500</v>
      </c>
      <c r="AP52" s="395">
        <f t="shared" si="78"/>
        <v>0</v>
      </c>
      <c r="AQ52" s="395">
        <f t="shared" si="78"/>
        <v>0</v>
      </c>
      <c r="AR52" s="395">
        <f t="shared" si="78"/>
        <v>0</v>
      </c>
      <c r="AS52" s="395">
        <f t="shared" si="78"/>
        <v>1006239945</v>
      </c>
      <c r="AT52" s="395">
        <f t="shared" si="78"/>
        <v>0</v>
      </c>
      <c r="AU52" s="395">
        <f t="shared" si="78"/>
        <v>1177038033</v>
      </c>
      <c r="AV52" s="395">
        <f t="shared" si="78"/>
        <v>1985672000</v>
      </c>
      <c r="AW52" s="395">
        <f t="shared" si="78"/>
        <v>0</v>
      </c>
      <c r="AX52" s="395">
        <f t="shared" si="78"/>
        <v>0</v>
      </c>
      <c r="AY52" s="395">
        <f t="shared" si="78"/>
        <v>357016055</v>
      </c>
      <c r="AZ52" s="395">
        <f t="shared" si="78"/>
        <v>346281400</v>
      </c>
      <c r="BA52" s="395">
        <f t="shared" si="78"/>
        <v>3708860533</v>
      </c>
      <c r="BB52" s="395">
        <f t="shared" si="78"/>
        <v>3708860533</v>
      </c>
      <c r="BC52" s="395">
        <f t="shared" si="78"/>
        <v>3691392400</v>
      </c>
      <c r="BD52" s="395">
        <f t="shared" si="78"/>
        <v>3708860533</v>
      </c>
      <c r="BE52" s="395">
        <f t="shared" si="78"/>
        <v>3691392400</v>
      </c>
      <c r="BF52" s="395">
        <f t="shared" si="78"/>
        <v>6566291000</v>
      </c>
      <c r="BG52" s="395">
        <f t="shared" si="78"/>
        <v>2013884001</v>
      </c>
      <c r="BH52" s="395">
        <f t="shared" si="78"/>
        <v>2013884000</v>
      </c>
      <c r="BI52" s="395">
        <f t="shared" si="78"/>
        <v>90552000</v>
      </c>
      <c r="BJ52" s="395">
        <f t="shared" si="78"/>
        <v>0</v>
      </c>
      <c r="BK52" s="395">
        <f t="shared" si="78"/>
        <v>0</v>
      </c>
      <c r="BL52" s="395">
        <f t="shared" si="78"/>
        <v>0</v>
      </c>
      <c r="BM52" s="395">
        <f t="shared" si="78"/>
        <v>18152533</v>
      </c>
      <c r="BN52" s="395">
        <f t="shared" si="78"/>
        <v>0</v>
      </c>
      <c r="BO52" s="395">
        <f t="shared" si="78"/>
        <v>0</v>
      </c>
      <c r="BP52" s="395">
        <f t="shared" si="78"/>
        <v>0</v>
      </c>
      <c r="BQ52" s="395">
        <f t="shared" si="78"/>
        <v>183996420</v>
      </c>
      <c r="BR52" s="395">
        <f t="shared" si="78"/>
        <v>14128533</v>
      </c>
      <c r="BS52" s="395">
        <f t="shared" si="78"/>
        <v>4222620000</v>
      </c>
      <c r="BT52" s="395">
        <f t="shared" ref="BT52:DN52" si="79">BT11+BT18+BT25+BT32+BT39+BT46</f>
        <v>0</v>
      </c>
      <c r="BU52" s="395">
        <f t="shared" si="79"/>
        <v>0</v>
      </c>
      <c r="BV52" s="395">
        <f t="shared" si="79"/>
        <v>133572912</v>
      </c>
      <c r="BW52" s="395">
        <f t="shared" si="79"/>
        <v>0</v>
      </c>
      <c r="BX52" s="395">
        <f t="shared" si="79"/>
        <v>23720700</v>
      </c>
      <c r="BY52" s="395">
        <f t="shared" si="79"/>
        <v>24430046</v>
      </c>
      <c r="BZ52" s="395">
        <f t="shared" si="79"/>
        <v>0</v>
      </c>
      <c r="CA52" s="395">
        <f t="shared" si="79"/>
        <v>3494000</v>
      </c>
      <c r="CB52" s="395">
        <f t="shared" si="79"/>
        <v>16080333</v>
      </c>
      <c r="CC52" s="395">
        <f t="shared" si="79"/>
        <v>-6122820</v>
      </c>
      <c r="CD52" s="395">
        <f t="shared" si="79"/>
        <v>4319744798</v>
      </c>
      <c r="CE52" s="395">
        <f t="shared" si="79"/>
        <v>6551006180</v>
      </c>
      <c r="CF52" s="395">
        <f t="shared" si="79"/>
        <v>6551006180</v>
      </c>
      <c r="CG52" s="395">
        <f t="shared" si="79"/>
        <v>6521131276</v>
      </c>
      <c r="CH52" s="395">
        <f t="shared" si="79"/>
        <v>6551006180</v>
      </c>
      <c r="CI52" s="395">
        <f t="shared" si="79"/>
        <v>6521131276</v>
      </c>
      <c r="CJ52" s="395">
        <f t="shared" si="79"/>
        <v>3858734000</v>
      </c>
      <c r="CK52" s="395">
        <f t="shared" si="79"/>
        <v>558000000</v>
      </c>
      <c r="CL52" s="395">
        <f t="shared" si="79"/>
        <v>558000000</v>
      </c>
      <c r="CM52" s="395">
        <f t="shared" si="79"/>
        <v>1355570000</v>
      </c>
      <c r="CN52" s="395">
        <f t="shared" si="79"/>
        <v>1355570000</v>
      </c>
      <c r="CO52" s="395">
        <f t="shared" si="79"/>
        <v>304601000</v>
      </c>
      <c r="CP52" s="395">
        <f t="shared" si="79"/>
        <v>304601000</v>
      </c>
      <c r="CQ52" s="395">
        <f t="shared" si="79"/>
        <v>998344000</v>
      </c>
      <c r="CR52" s="395">
        <f t="shared" si="79"/>
        <v>0</v>
      </c>
      <c r="CS52" s="395">
        <f t="shared" si="79"/>
        <v>107800000</v>
      </c>
      <c r="CT52" s="395">
        <f t="shared" si="79"/>
        <v>0</v>
      </c>
      <c r="CU52" s="395">
        <f t="shared" si="79"/>
        <v>534419000</v>
      </c>
      <c r="CV52" s="395">
        <f t="shared" si="79"/>
        <v>0</v>
      </c>
      <c r="CW52" s="395">
        <f t="shared" si="79"/>
        <v>0</v>
      </c>
      <c r="CX52" s="395">
        <f t="shared" si="79"/>
        <v>0</v>
      </c>
      <c r="CY52" s="395">
        <f t="shared" si="79"/>
        <v>0</v>
      </c>
      <c r="CZ52" s="395">
        <f t="shared" si="79"/>
        <v>0</v>
      </c>
      <c r="DA52" s="395">
        <f t="shared" si="79"/>
        <v>0</v>
      </c>
      <c r="DB52" s="395">
        <f t="shared" si="79"/>
        <v>0</v>
      </c>
      <c r="DC52" s="395">
        <f t="shared" si="79"/>
        <v>0</v>
      </c>
      <c r="DD52" s="395">
        <f t="shared" si="79"/>
        <v>0</v>
      </c>
      <c r="DE52" s="395">
        <f t="shared" si="79"/>
        <v>0</v>
      </c>
      <c r="DF52" s="395">
        <f t="shared" si="79"/>
        <v>0</v>
      </c>
      <c r="DG52" s="395">
        <f t="shared" si="79"/>
        <v>0</v>
      </c>
      <c r="DH52" s="395">
        <f t="shared" si="79"/>
        <v>0</v>
      </c>
      <c r="DI52" s="395">
        <f t="shared" si="79"/>
        <v>3858734000</v>
      </c>
      <c r="DJ52" s="395">
        <f t="shared" si="79"/>
        <v>2218171000</v>
      </c>
      <c r="DK52" s="395">
        <f t="shared" si="79"/>
        <v>2218171000</v>
      </c>
      <c r="DL52" s="395">
        <f t="shared" si="79"/>
        <v>3858734000</v>
      </c>
      <c r="DM52" s="395">
        <f t="shared" si="79"/>
        <v>2218171000</v>
      </c>
      <c r="DN52" s="396">
        <f t="shared" si="79"/>
        <v>1350000000</v>
      </c>
      <c r="DO52" s="392">
        <f t="shared" ref="DO52:EF52" si="80">DO11+DO25+DO32+DO39+DO46</f>
        <v>0</v>
      </c>
      <c r="DP52" s="391">
        <f t="shared" si="80"/>
        <v>0</v>
      </c>
      <c r="DQ52" s="391">
        <f t="shared" si="80"/>
        <v>0</v>
      </c>
      <c r="DR52" s="391">
        <f t="shared" si="80"/>
        <v>0</v>
      </c>
      <c r="DS52" s="391">
        <f t="shared" si="80"/>
        <v>0</v>
      </c>
      <c r="DT52" s="391">
        <f t="shared" si="80"/>
        <v>0</v>
      </c>
      <c r="DU52" s="391">
        <f t="shared" si="80"/>
        <v>0</v>
      </c>
      <c r="DV52" s="391">
        <f t="shared" si="80"/>
        <v>0</v>
      </c>
      <c r="DW52" s="391">
        <f t="shared" si="80"/>
        <v>0</v>
      </c>
      <c r="DX52" s="391">
        <f t="shared" si="80"/>
        <v>0</v>
      </c>
      <c r="DY52" s="391">
        <f t="shared" si="80"/>
        <v>0</v>
      </c>
      <c r="DZ52" s="391">
        <f t="shared" si="80"/>
        <v>0</v>
      </c>
      <c r="EA52" s="391">
        <f t="shared" si="80"/>
        <v>0</v>
      </c>
      <c r="EB52" s="391">
        <f t="shared" si="80"/>
        <v>0</v>
      </c>
      <c r="EC52" s="391">
        <f t="shared" si="80"/>
        <v>0</v>
      </c>
      <c r="ED52" s="391">
        <f t="shared" si="80"/>
        <v>0</v>
      </c>
      <c r="EE52" s="391">
        <f t="shared" si="80"/>
        <v>0</v>
      </c>
      <c r="EF52" s="391">
        <f t="shared" si="80"/>
        <v>0</v>
      </c>
      <c r="EG52" s="391">
        <f t="shared" ref="EG52:EQ52" si="81">EG11+EG25+EG32+EG39+EG46</f>
        <v>0</v>
      </c>
      <c r="EH52" s="391">
        <f t="shared" si="81"/>
        <v>0</v>
      </c>
      <c r="EI52" s="391">
        <f t="shared" si="81"/>
        <v>0</v>
      </c>
      <c r="EJ52" s="391">
        <f t="shared" si="81"/>
        <v>0</v>
      </c>
      <c r="EK52" s="391">
        <f t="shared" si="81"/>
        <v>0</v>
      </c>
      <c r="EL52" s="391">
        <f t="shared" si="81"/>
        <v>0</v>
      </c>
      <c r="EM52" s="391">
        <f t="shared" si="81"/>
        <v>0</v>
      </c>
      <c r="EN52" s="391">
        <f t="shared" si="81"/>
        <v>0</v>
      </c>
      <c r="EO52" s="391">
        <f t="shared" si="81"/>
        <v>0</v>
      </c>
      <c r="EP52" s="391">
        <f t="shared" si="81"/>
        <v>0</v>
      </c>
      <c r="EQ52" s="391">
        <f t="shared" si="81"/>
        <v>0</v>
      </c>
      <c r="ER52" s="564"/>
      <c r="ES52" s="564"/>
      <c r="ET52" s="564"/>
      <c r="EU52" s="564"/>
      <c r="EV52" s="564"/>
      <c r="EW52" s="565"/>
      <c r="EX52" s="565"/>
      <c r="EY52" s="565"/>
      <c r="EZ52" s="565"/>
      <c r="FA52" s="565"/>
    </row>
    <row r="53" spans="1:157" s="133" customFormat="1" ht="12.75" customHeight="1" x14ac:dyDescent="0.2">
      <c r="A53" s="559"/>
      <c r="B53" s="559"/>
      <c r="C53" s="559"/>
      <c r="D53" s="559"/>
      <c r="E53" s="559"/>
      <c r="F53" s="331" t="s">
        <v>46</v>
      </c>
      <c r="G53" s="397">
        <f>G14+G21+G28+G35+G42+G49</f>
        <v>2332818230.96</v>
      </c>
      <c r="H53" s="398">
        <f t="shared" ref="H53:BS53" si="82">H14+H21+H28+H35+H42+H49</f>
        <v>0</v>
      </c>
      <c r="I53" s="398">
        <f t="shared" si="82"/>
        <v>0</v>
      </c>
      <c r="J53" s="398">
        <f t="shared" si="82"/>
        <v>0</v>
      </c>
      <c r="K53" s="398">
        <f t="shared" si="82"/>
        <v>0</v>
      </c>
      <c r="L53" s="398">
        <f t="shared" si="82"/>
        <v>0</v>
      </c>
      <c r="M53" s="398">
        <f t="shared" si="82"/>
        <v>0</v>
      </c>
      <c r="N53" s="398">
        <f t="shared" si="82"/>
        <v>0</v>
      </c>
      <c r="O53" s="398">
        <f t="shared" si="82"/>
        <v>0</v>
      </c>
      <c r="P53" s="398">
        <f t="shared" si="82"/>
        <v>0</v>
      </c>
      <c r="Q53" s="398">
        <f t="shared" si="82"/>
        <v>0</v>
      </c>
      <c r="R53" s="398">
        <f t="shared" si="82"/>
        <v>0</v>
      </c>
      <c r="S53" s="398">
        <f t="shared" si="82"/>
        <v>0</v>
      </c>
      <c r="T53" s="398">
        <f t="shared" si="82"/>
        <v>0</v>
      </c>
      <c r="U53" s="398">
        <f t="shared" si="82"/>
        <v>0</v>
      </c>
      <c r="V53" s="398">
        <f t="shared" si="82"/>
        <v>0</v>
      </c>
      <c r="W53" s="398">
        <f t="shared" si="82"/>
        <v>0</v>
      </c>
      <c r="X53" s="398">
        <f t="shared" si="82"/>
        <v>0</v>
      </c>
      <c r="Y53" s="398">
        <f t="shared" si="82"/>
        <v>0</v>
      </c>
      <c r="Z53" s="398">
        <f t="shared" si="82"/>
        <v>0</v>
      </c>
      <c r="AA53" s="398">
        <f t="shared" si="82"/>
        <v>0</v>
      </c>
      <c r="AB53" s="398">
        <f t="shared" si="82"/>
        <v>284098525.48099995</v>
      </c>
      <c r="AC53" s="398">
        <f t="shared" si="82"/>
        <v>23873000</v>
      </c>
      <c r="AD53" s="398">
        <f t="shared" si="82"/>
        <v>23873000</v>
      </c>
      <c r="AE53" s="398">
        <f t="shared" si="82"/>
        <v>45658519</v>
      </c>
      <c r="AF53" s="398">
        <f t="shared" si="82"/>
        <v>45658519</v>
      </c>
      <c r="AG53" s="398">
        <f t="shared" si="82"/>
        <v>81230680</v>
      </c>
      <c r="AH53" s="398">
        <f t="shared" si="82"/>
        <v>81230680</v>
      </c>
      <c r="AI53" s="398">
        <f t="shared" si="82"/>
        <v>26673400</v>
      </c>
      <c r="AJ53" s="398">
        <f t="shared" si="82"/>
        <v>26673400</v>
      </c>
      <c r="AK53" s="398">
        <f t="shared" si="82"/>
        <v>40001767.039999999</v>
      </c>
      <c r="AL53" s="398">
        <f t="shared" si="82"/>
        <v>40001766.960000008</v>
      </c>
      <c r="AM53" s="398">
        <f t="shared" si="82"/>
        <v>60125326.129999995</v>
      </c>
      <c r="AN53" s="398">
        <f t="shared" si="82"/>
        <v>62339267</v>
      </c>
      <c r="AO53" s="398">
        <f t="shared" si="82"/>
        <v>6486275.9099999964</v>
      </c>
      <c r="AP53" s="398">
        <f t="shared" si="82"/>
        <v>0</v>
      </c>
      <c r="AQ53" s="398">
        <f t="shared" si="82"/>
        <v>0</v>
      </c>
      <c r="AR53" s="398">
        <f t="shared" si="82"/>
        <v>4272033</v>
      </c>
      <c r="AS53" s="398">
        <f t="shared" si="82"/>
        <v>0</v>
      </c>
      <c r="AT53" s="398">
        <f t="shared" si="82"/>
        <v>0</v>
      </c>
      <c r="AU53" s="398">
        <f t="shared" si="82"/>
        <v>-302</v>
      </c>
      <c r="AV53" s="398">
        <f t="shared" si="82"/>
        <v>0</v>
      </c>
      <c r="AW53" s="398">
        <f t="shared" si="82"/>
        <v>0</v>
      </c>
      <c r="AX53" s="398">
        <f t="shared" si="82"/>
        <v>0</v>
      </c>
      <c r="AY53" s="398">
        <f t="shared" si="82"/>
        <v>0</v>
      </c>
      <c r="AZ53" s="398">
        <f t="shared" si="82"/>
        <v>0</v>
      </c>
      <c r="BA53" s="398">
        <f t="shared" si="82"/>
        <v>284048666.07999998</v>
      </c>
      <c r="BB53" s="398">
        <f t="shared" si="82"/>
        <v>284048666.07999998</v>
      </c>
      <c r="BC53" s="398">
        <f t="shared" si="82"/>
        <v>284048665.96000004</v>
      </c>
      <c r="BD53" s="398">
        <f t="shared" si="82"/>
        <v>284048666.07999998</v>
      </c>
      <c r="BE53" s="398">
        <f t="shared" si="82"/>
        <v>284048665.96000004</v>
      </c>
      <c r="BF53" s="398">
        <f t="shared" si="82"/>
        <v>550725999</v>
      </c>
      <c r="BG53" s="398">
        <f t="shared" si="82"/>
        <v>61323642</v>
      </c>
      <c r="BH53" s="398">
        <f t="shared" si="82"/>
        <v>57892153</v>
      </c>
      <c r="BI53" s="398">
        <f t="shared" si="82"/>
        <v>39734369</v>
      </c>
      <c r="BJ53" s="398">
        <f t="shared" si="82"/>
        <v>16918789</v>
      </c>
      <c r="BK53" s="398">
        <f t="shared" si="82"/>
        <v>0</v>
      </c>
      <c r="BL53" s="398">
        <f t="shared" si="82"/>
        <v>17663157</v>
      </c>
      <c r="BM53" s="398">
        <f t="shared" si="82"/>
        <v>112506455.00000001</v>
      </c>
      <c r="BN53" s="398">
        <f t="shared" si="82"/>
        <v>2992760</v>
      </c>
      <c r="BO53" s="398">
        <f t="shared" si="82"/>
        <v>336000000</v>
      </c>
      <c r="BP53" s="398">
        <f t="shared" si="82"/>
        <v>102502031</v>
      </c>
      <c r="BQ53" s="398">
        <f t="shared" si="82"/>
        <v>0</v>
      </c>
      <c r="BR53" s="398">
        <f t="shared" si="82"/>
        <v>37542576</v>
      </c>
      <c r="BS53" s="398">
        <f t="shared" si="82"/>
        <v>0</v>
      </c>
      <c r="BT53" s="398">
        <f t="shared" ref="BT53:DN53" si="83">BT14+BT21+BT28+BT35+BT42+BT49</f>
        <v>138905000</v>
      </c>
      <c r="BU53" s="398">
        <f t="shared" si="83"/>
        <v>0</v>
      </c>
      <c r="BV53" s="398">
        <f t="shared" si="83"/>
        <v>4122333</v>
      </c>
      <c r="BW53" s="398">
        <f t="shared" si="83"/>
        <v>0</v>
      </c>
      <c r="BX53" s="398">
        <f t="shared" si="83"/>
        <v>0</v>
      </c>
      <c r="BY53" s="398">
        <f t="shared" si="83"/>
        <v>0</v>
      </c>
      <c r="BZ53" s="398">
        <f t="shared" si="83"/>
        <v>0</v>
      </c>
      <c r="CA53" s="398">
        <f t="shared" si="83"/>
        <v>0</v>
      </c>
      <c r="CB53" s="398">
        <f t="shared" si="83"/>
        <v>0</v>
      </c>
      <c r="CC53" s="398">
        <f t="shared" si="83"/>
        <v>0</v>
      </c>
      <c r="CD53" s="398">
        <f t="shared" si="83"/>
        <v>168000000</v>
      </c>
      <c r="CE53" s="398">
        <f t="shared" si="83"/>
        <v>549564466</v>
      </c>
      <c r="CF53" s="398">
        <f t="shared" si="83"/>
        <v>549564466</v>
      </c>
      <c r="CG53" s="398">
        <f t="shared" si="83"/>
        <v>546538799</v>
      </c>
      <c r="CH53" s="398">
        <f t="shared" si="83"/>
        <v>549564466</v>
      </c>
      <c r="CI53" s="398">
        <f t="shared" si="83"/>
        <v>546538799</v>
      </c>
      <c r="CJ53" s="398">
        <f t="shared" si="83"/>
        <v>1502230766</v>
      </c>
      <c r="CK53" s="398">
        <f t="shared" si="83"/>
        <v>63704913</v>
      </c>
      <c r="CL53" s="398">
        <f t="shared" si="83"/>
        <v>63704913</v>
      </c>
      <c r="CM53" s="398">
        <f t="shared" si="83"/>
        <v>116709604</v>
      </c>
      <c r="CN53" s="398">
        <f t="shared" si="83"/>
        <v>116709604</v>
      </c>
      <c r="CO53" s="398">
        <f t="shared" si="83"/>
        <v>66397667.000000007</v>
      </c>
      <c r="CP53" s="398">
        <f t="shared" si="83"/>
        <v>66397667.518584259</v>
      </c>
      <c r="CQ53" s="398">
        <f t="shared" si="83"/>
        <v>222233453.48141572</v>
      </c>
      <c r="CR53" s="398">
        <f t="shared" si="83"/>
        <v>0</v>
      </c>
      <c r="CS53" s="398">
        <f t="shared" si="83"/>
        <v>132484712.51858425</v>
      </c>
      <c r="CT53" s="398">
        <f t="shared" si="83"/>
        <v>0</v>
      </c>
      <c r="CU53" s="398">
        <f t="shared" si="83"/>
        <v>450350208</v>
      </c>
      <c r="CV53" s="398">
        <f t="shared" si="83"/>
        <v>0</v>
      </c>
      <c r="CW53" s="398">
        <f t="shared" si="83"/>
        <v>0</v>
      </c>
      <c r="CX53" s="398">
        <f t="shared" si="83"/>
        <v>0</v>
      </c>
      <c r="CY53" s="398">
        <f t="shared" si="83"/>
        <v>0</v>
      </c>
      <c r="CZ53" s="398">
        <f t="shared" si="83"/>
        <v>0</v>
      </c>
      <c r="DA53" s="398">
        <f t="shared" si="83"/>
        <v>0</v>
      </c>
      <c r="DB53" s="398">
        <f t="shared" si="83"/>
        <v>0</v>
      </c>
      <c r="DC53" s="398">
        <f t="shared" si="83"/>
        <v>0</v>
      </c>
      <c r="DD53" s="398">
        <f t="shared" si="83"/>
        <v>0</v>
      </c>
      <c r="DE53" s="398">
        <f t="shared" si="83"/>
        <v>0</v>
      </c>
      <c r="DF53" s="398">
        <f t="shared" si="83"/>
        <v>0</v>
      </c>
      <c r="DG53" s="398">
        <f t="shared" si="83"/>
        <v>450350208</v>
      </c>
      <c r="DH53" s="398">
        <f t="shared" si="83"/>
        <v>0</v>
      </c>
      <c r="DI53" s="398">
        <f t="shared" si="83"/>
        <v>1502230766</v>
      </c>
      <c r="DJ53" s="398">
        <f t="shared" si="83"/>
        <v>246812184.00000003</v>
      </c>
      <c r="DK53" s="398">
        <f t="shared" si="83"/>
        <v>246812184.51858428</v>
      </c>
      <c r="DL53" s="398">
        <f t="shared" si="83"/>
        <v>1502230766</v>
      </c>
      <c r="DM53" s="398">
        <f t="shared" si="83"/>
        <v>246812184.51858428</v>
      </c>
      <c r="DN53" s="399">
        <f t="shared" si="83"/>
        <v>0</v>
      </c>
      <c r="DO53" s="393">
        <f t="shared" ref="DO53:EF53" si="84">DO14+DO28+DO35+DO42+DO49</f>
        <v>0</v>
      </c>
      <c r="DP53" s="362">
        <f t="shared" si="84"/>
        <v>0</v>
      </c>
      <c r="DQ53" s="362">
        <f t="shared" si="84"/>
        <v>0</v>
      </c>
      <c r="DR53" s="362">
        <f t="shared" si="84"/>
        <v>0</v>
      </c>
      <c r="DS53" s="362">
        <f t="shared" si="84"/>
        <v>0</v>
      </c>
      <c r="DT53" s="362">
        <f t="shared" si="84"/>
        <v>0</v>
      </c>
      <c r="DU53" s="362">
        <f t="shared" si="84"/>
        <v>0</v>
      </c>
      <c r="DV53" s="362">
        <f t="shared" si="84"/>
        <v>0</v>
      </c>
      <c r="DW53" s="362">
        <f t="shared" si="84"/>
        <v>0</v>
      </c>
      <c r="DX53" s="362">
        <f t="shared" si="84"/>
        <v>0</v>
      </c>
      <c r="DY53" s="362">
        <f t="shared" si="84"/>
        <v>0</v>
      </c>
      <c r="DZ53" s="362">
        <f t="shared" si="84"/>
        <v>0</v>
      </c>
      <c r="EA53" s="362">
        <f t="shared" si="84"/>
        <v>0</v>
      </c>
      <c r="EB53" s="362">
        <f t="shared" si="84"/>
        <v>0</v>
      </c>
      <c r="EC53" s="362">
        <f t="shared" si="84"/>
        <v>0</v>
      </c>
      <c r="ED53" s="362">
        <f t="shared" si="84"/>
        <v>0</v>
      </c>
      <c r="EE53" s="362">
        <f t="shared" si="84"/>
        <v>0</v>
      </c>
      <c r="EF53" s="362">
        <f t="shared" si="84"/>
        <v>0</v>
      </c>
      <c r="EG53" s="362">
        <f t="shared" ref="EG53:EQ53" si="85">EG14+EG28+EG35+EG42+EG49</f>
        <v>0</v>
      </c>
      <c r="EH53" s="362">
        <f t="shared" si="85"/>
        <v>0</v>
      </c>
      <c r="EI53" s="362">
        <f t="shared" si="85"/>
        <v>0</v>
      </c>
      <c r="EJ53" s="362">
        <f t="shared" si="85"/>
        <v>0</v>
      </c>
      <c r="EK53" s="362">
        <f t="shared" si="85"/>
        <v>0</v>
      </c>
      <c r="EL53" s="362">
        <f t="shared" si="85"/>
        <v>0</v>
      </c>
      <c r="EM53" s="362">
        <f t="shared" si="85"/>
        <v>0</v>
      </c>
      <c r="EN53" s="362">
        <f t="shared" si="85"/>
        <v>0</v>
      </c>
      <c r="EO53" s="362">
        <f t="shared" si="85"/>
        <v>0</v>
      </c>
      <c r="EP53" s="362">
        <f t="shared" si="85"/>
        <v>0</v>
      </c>
      <c r="EQ53" s="362">
        <f t="shared" si="85"/>
        <v>0</v>
      </c>
      <c r="ER53" s="565"/>
      <c r="ES53" s="565"/>
      <c r="ET53" s="565"/>
      <c r="EU53" s="565"/>
      <c r="EV53" s="565"/>
      <c r="EW53" s="565"/>
      <c r="EX53" s="565"/>
      <c r="EY53" s="565"/>
      <c r="EZ53" s="565"/>
      <c r="FA53" s="565"/>
    </row>
    <row r="54" spans="1:157" s="133" customFormat="1" ht="12.75" customHeight="1" thickBot="1" x14ac:dyDescent="0.25">
      <c r="A54" s="559"/>
      <c r="B54" s="559"/>
      <c r="C54" s="559"/>
      <c r="D54" s="559"/>
      <c r="E54" s="559"/>
      <c r="F54" s="332" t="s">
        <v>47</v>
      </c>
      <c r="G54" s="400">
        <f>G52+G53</f>
        <v>18536880351.959999</v>
      </c>
      <c r="H54" s="401">
        <f t="shared" ref="H54:BS54" si="86">H52+H53</f>
        <v>910000000</v>
      </c>
      <c r="I54" s="401">
        <f t="shared" si="86"/>
        <v>0</v>
      </c>
      <c r="J54" s="401">
        <f t="shared" si="86"/>
        <v>0</v>
      </c>
      <c r="K54" s="401">
        <f t="shared" si="86"/>
        <v>910000000</v>
      </c>
      <c r="L54" s="401">
        <f t="shared" si="86"/>
        <v>24583000</v>
      </c>
      <c r="M54" s="401">
        <f t="shared" si="86"/>
        <v>910000000</v>
      </c>
      <c r="N54" s="401">
        <f t="shared" si="86"/>
        <v>119703000</v>
      </c>
      <c r="O54" s="401">
        <f t="shared" si="86"/>
        <v>910000000</v>
      </c>
      <c r="P54" s="401">
        <f t="shared" si="86"/>
        <v>142254000</v>
      </c>
      <c r="Q54" s="401">
        <f t="shared" si="86"/>
        <v>910000000</v>
      </c>
      <c r="R54" s="401">
        <f t="shared" si="86"/>
        <v>142254000</v>
      </c>
      <c r="S54" s="401">
        <f t="shared" si="86"/>
        <v>910000000</v>
      </c>
      <c r="T54" s="401">
        <f t="shared" si="86"/>
        <v>565091445</v>
      </c>
      <c r="U54" s="401">
        <f t="shared" si="86"/>
        <v>782804445</v>
      </c>
      <c r="V54" s="401">
        <f t="shared" si="86"/>
        <v>782804445</v>
      </c>
      <c r="W54" s="401">
        <f t="shared" si="86"/>
        <v>0</v>
      </c>
      <c r="X54" s="401">
        <f t="shared" si="86"/>
        <v>0</v>
      </c>
      <c r="Y54" s="401">
        <f t="shared" si="86"/>
        <v>0</v>
      </c>
      <c r="Z54" s="401">
        <f t="shared" si="86"/>
        <v>782804445</v>
      </c>
      <c r="AA54" s="401">
        <f t="shared" si="86"/>
        <v>782804445</v>
      </c>
      <c r="AB54" s="401">
        <f t="shared" si="86"/>
        <v>6890098525.4809999</v>
      </c>
      <c r="AC54" s="401">
        <f t="shared" si="86"/>
        <v>23873000</v>
      </c>
      <c r="AD54" s="401">
        <f t="shared" si="86"/>
        <v>23873000</v>
      </c>
      <c r="AE54" s="401">
        <f t="shared" si="86"/>
        <v>159608519</v>
      </c>
      <c r="AF54" s="401">
        <f t="shared" si="86"/>
        <v>159608519</v>
      </c>
      <c r="AG54" s="401">
        <f t="shared" si="86"/>
        <v>352661680</v>
      </c>
      <c r="AH54" s="401">
        <f t="shared" si="86"/>
        <v>352661680</v>
      </c>
      <c r="AI54" s="401">
        <f t="shared" si="86"/>
        <v>682693400</v>
      </c>
      <c r="AJ54" s="401">
        <f t="shared" si="86"/>
        <v>682693400</v>
      </c>
      <c r="AK54" s="401">
        <f t="shared" si="86"/>
        <v>133209767.03999999</v>
      </c>
      <c r="AL54" s="401">
        <f t="shared" si="86"/>
        <v>133209766.96000001</v>
      </c>
      <c r="AM54" s="401">
        <f t="shared" si="86"/>
        <v>65125326.129999995</v>
      </c>
      <c r="AN54" s="401">
        <f t="shared" si="86"/>
        <v>287169267</v>
      </c>
      <c r="AO54" s="401">
        <f t="shared" si="86"/>
        <v>35443775.909999996</v>
      </c>
      <c r="AP54" s="401">
        <f t="shared" si="86"/>
        <v>0</v>
      </c>
      <c r="AQ54" s="401">
        <f t="shared" si="86"/>
        <v>0</v>
      </c>
      <c r="AR54" s="401">
        <f t="shared" si="86"/>
        <v>4272033</v>
      </c>
      <c r="AS54" s="401">
        <f t="shared" si="86"/>
        <v>1006239945</v>
      </c>
      <c r="AT54" s="401">
        <f t="shared" si="86"/>
        <v>0</v>
      </c>
      <c r="AU54" s="401">
        <f t="shared" si="86"/>
        <v>1177037731</v>
      </c>
      <c r="AV54" s="401">
        <f t="shared" si="86"/>
        <v>1985672000</v>
      </c>
      <c r="AW54" s="401">
        <f t="shared" si="86"/>
        <v>0</v>
      </c>
      <c r="AX54" s="401">
        <f t="shared" si="86"/>
        <v>0</v>
      </c>
      <c r="AY54" s="401">
        <f t="shared" si="86"/>
        <v>357016055</v>
      </c>
      <c r="AZ54" s="401">
        <f t="shared" si="86"/>
        <v>346281400</v>
      </c>
      <c r="BA54" s="401">
        <f t="shared" si="86"/>
        <v>3992909199.0799999</v>
      </c>
      <c r="BB54" s="401">
        <f t="shared" si="86"/>
        <v>3992909199.0799999</v>
      </c>
      <c r="BC54" s="401">
        <f t="shared" si="86"/>
        <v>3975441065.96</v>
      </c>
      <c r="BD54" s="401">
        <f t="shared" si="86"/>
        <v>3992909199.0799999</v>
      </c>
      <c r="BE54" s="401">
        <f t="shared" si="86"/>
        <v>3975441065.96</v>
      </c>
      <c r="BF54" s="401">
        <f t="shared" si="86"/>
        <v>7117016999</v>
      </c>
      <c r="BG54" s="401">
        <f t="shared" si="86"/>
        <v>2075207643</v>
      </c>
      <c r="BH54" s="401">
        <f t="shared" si="86"/>
        <v>2071776153</v>
      </c>
      <c r="BI54" s="401">
        <f t="shared" si="86"/>
        <v>130286369</v>
      </c>
      <c r="BJ54" s="401">
        <f t="shared" si="86"/>
        <v>16918789</v>
      </c>
      <c r="BK54" s="401">
        <f t="shared" si="86"/>
        <v>0</v>
      </c>
      <c r="BL54" s="401">
        <f t="shared" si="86"/>
        <v>17663157</v>
      </c>
      <c r="BM54" s="401">
        <f t="shared" si="86"/>
        <v>130658988.00000001</v>
      </c>
      <c r="BN54" s="401">
        <f t="shared" si="86"/>
        <v>2992760</v>
      </c>
      <c r="BO54" s="401">
        <f t="shared" si="86"/>
        <v>336000000</v>
      </c>
      <c r="BP54" s="401">
        <f t="shared" si="86"/>
        <v>102502031</v>
      </c>
      <c r="BQ54" s="401">
        <f t="shared" si="86"/>
        <v>183996420</v>
      </c>
      <c r="BR54" s="401">
        <f t="shared" si="86"/>
        <v>51671109</v>
      </c>
      <c r="BS54" s="401">
        <f t="shared" si="86"/>
        <v>4222620000</v>
      </c>
      <c r="BT54" s="401">
        <f t="shared" ref="BT54:DN54" si="87">BT52+BT53</f>
        <v>138905000</v>
      </c>
      <c r="BU54" s="401">
        <f t="shared" si="87"/>
        <v>0</v>
      </c>
      <c r="BV54" s="401">
        <f t="shared" si="87"/>
        <v>137695245</v>
      </c>
      <c r="BW54" s="401">
        <f t="shared" si="87"/>
        <v>0</v>
      </c>
      <c r="BX54" s="401">
        <f t="shared" si="87"/>
        <v>23720700</v>
      </c>
      <c r="BY54" s="401">
        <f t="shared" si="87"/>
        <v>24430046</v>
      </c>
      <c r="BZ54" s="401">
        <f t="shared" si="87"/>
        <v>0</v>
      </c>
      <c r="CA54" s="401">
        <f t="shared" si="87"/>
        <v>3494000</v>
      </c>
      <c r="CB54" s="401">
        <f t="shared" si="87"/>
        <v>16080333</v>
      </c>
      <c r="CC54" s="401">
        <f t="shared" si="87"/>
        <v>-6122820</v>
      </c>
      <c r="CD54" s="401">
        <f t="shared" si="87"/>
        <v>4487744798</v>
      </c>
      <c r="CE54" s="401">
        <f t="shared" si="87"/>
        <v>7100570646</v>
      </c>
      <c r="CF54" s="401">
        <f t="shared" si="87"/>
        <v>7100570646</v>
      </c>
      <c r="CG54" s="401">
        <f t="shared" si="87"/>
        <v>7067670075</v>
      </c>
      <c r="CH54" s="401">
        <f t="shared" si="87"/>
        <v>7100570646</v>
      </c>
      <c r="CI54" s="401">
        <f t="shared" si="87"/>
        <v>7067670075</v>
      </c>
      <c r="CJ54" s="401">
        <f t="shared" si="87"/>
        <v>5360964766</v>
      </c>
      <c r="CK54" s="401">
        <f t="shared" si="87"/>
        <v>621704913</v>
      </c>
      <c r="CL54" s="401">
        <f t="shared" si="87"/>
        <v>621704913</v>
      </c>
      <c r="CM54" s="401">
        <f t="shared" si="87"/>
        <v>1472279604</v>
      </c>
      <c r="CN54" s="401">
        <f t="shared" si="87"/>
        <v>1472279604</v>
      </c>
      <c r="CO54" s="401">
        <f t="shared" si="87"/>
        <v>370998667</v>
      </c>
      <c r="CP54" s="401">
        <f t="shared" si="87"/>
        <v>370998667.51858425</v>
      </c>
      <c r="CQ54" s="401">
        <f t="shared" si="87"/>
        <v>1220577453.4814157</v>
      </c>
      <c r="CR54" s="401">
        <f t="shared" si="87"/>
        <v>0</v>
      </c>
      <c r="CS54" s="401">
        <f t="shared" si="87"/>
        <v>240284712.51858425</v>
      </c>
      <c r="CT54" s="401">
        <f t="shared" si="87"/>
        <v>0</v>
      </c>
      <c r="CU54" s="401">
        <f t="shared" si="87"/>
        <v>984769208</v>
      </c>
      <c r="CV54" s="401">
        <f t="shared" si="87"/>
        <v>0</v>
      </c>
      <c r="CW54" s="401">
        <f t="shared" si="87"/>
        <v>0</v>
      </c>
      <c r="CX54" s="401">
        <f t="shared" si="87"/>
        <v>0</v>
      </c>
      <c r="CY54" s="401">
        <f t="shared" si="87"/>
        <v>0</v>
      </c>
      <c r="CZ54" s="401">
        <f t="shared" si="87"/>
        <v>0</v>
      </c>
      <c r="DA54" s="401">
        <f t="shared" si="87"/>
        <v>0</v>
      </c>
      <c r="DB54" s="401">
        <f t="shared" si="87"/>
        <v>0</v>
      </c>
      <c r="DC54" s="401">
        <f t="shared" si="87"/>
        <v>0</v>
      </c>
      <c r="DD54" s="401">
        <f t="shared" si="87"/>
        <v>0</v>
      </c>
      <c r="DE54" s="401">
        <f t="shared" si="87"/>
        <v>0</v>
      </c>
      <c r="DF54" s="401">
        <f t="shared" si="87"/>
        <v>0</v>
      </c>
      <c r="DG54" s="401">
        <f t="shared" si="87"/>
        <v>450350208</v>
      </c>
      <c r="DH54" s="401">
        <f t="shared" si="87"/>
        <v>0</v>
      </c>
      <c r="DI54" s="401">
        <f t="shared" si="87"/>
        <v>5360964766</v>
      </c>
      <c r="DJ54" s="401">
        <f t="shared" si="87"/>
        <v>2464983184</v>
      </c>
      <c r="DK54" s="401">
        <f t="shared" si="87"/>
        <v>2464983184.5185843</v>
      </c>
      <c r="DL54" s="401">
        <f t="shared" si="87"/>
        <v>5360964766</v>
      </c>
      <c r="DM54" s="401">
        <f t="shared" si="87"/>
        <v>2464983184.5185843</v>
      </c>
      <c r="DN54" s="402">
        <f t="shared" si="87"/>
        <v>1350000000</v>
      </c>
      <c r="DO54" s="393">
        <f t="shared" ref="DO54:EF54" si="88">DO52+DO53</f>
        <v>0</v>
      </c>
      <c r="DP54" s="362">
        <f t="shared" si="88"/>
        <v>0</v>
      </c>
      <c r="DQ54" s="362">
        <f t="shared" si="88"/>
        <v>0</v>
      </c>
      <c r="DR54" s="362">
        <f t="shared" si="88"/>
        <v>0</v>
      </c>
      <c r="DS54" s="362">
        <f t="shared" si="88"/>
        <v>0</v>
      </c>
      <c r="DT54" s="362">
        <f t="shared" si="88"/>
        <v>0</v>
      </c>
      <c r="DU54" s="362">
        <f t="shared" si="88"/>
        <v>0</v>
      </c>
      <c r="DV54" s="362">
        <f t="shared" si="88"/>
        <v>0</v>
      </c>
      <c r="DW54" s="362">
        <f t="shared" si="88"/>
        <v>0</v>
      </c>
      <c r="DX54" s="362">
        <f t="shared" si="88"/>
        <v>0</v>
      </c>
      <c r="DY54" s="362">
        <f t="shared" si="88"/>
        <v>0</v>
      </c>
      <c r="DZ54" s="362">
        <f t="shared" si="88"/>
        <v>0</v>
      </c>
      <c r="EA54" s="362">
        <f t="shared" si="88"/>
        <v>0</v>
      </c>
      <c r="EB54" s="362">
        <f t="shared" si="88"/>
        <v>0</v>
      </c>
      <c r="EC54" s="362">
        <f t="shared" si="88"/>
        <v>0</v>
      </c>
      <c r="ED54" s="362">
        <f t="shared" si="88"/>
        <v>0</v>
      </c>
      <c r="EE54" s="362">
        <f t="shared" si="88"/>
        <v>0</v>
      </c>
      <c r="EF54" s="362">
        <f t="shared" si="88"/>
        <v>0</v>
      </c>
      <c r="EG54" s="362">
        <f t="shared" ref="EG54:EL54" si="89">EG52+EG53</f>
        <v>0</v>
      </c>
      <c r="EH54" s="362">
        <f t="shared" si="89"/>
        <v>0</v>
      </c>
      <c r="EI54" s="362">
        <f t="shared" si="89"/>
        <v>0</v>
      </c>
      <c r="EJ54" s="362">
        <f t="shared" si="89"/>
        <v>0</v>
      </c>
      <c r="EK54" s="362">
        <f t="shared" si="89"/>
        <v>0</v>
      </c>
      <c r="EL54" s="362">
        <f t="shared" si="89"/>
        <v>0</v>
      </c>
      <c r="EM54" s="362">
        <f>EM52+EM53</f>
        <v>0</v>
      </c>
      <c r="EN54" s="362">
        <f>EN52+EN53</f>
        <v>0</v>
      </c>
      <c r="EO54" s="362">
        <f>EO52+EO53</f>
        <v>0</v>
      </c>
      <c r="EP54" s="362">
        <f>EP52+EP53</f>
        <v>0</v>
      </c>
      <c r="EQ54" s="362">
        <f>EQ52+EQ53</f>
        <v>0</v>
      </c>
      <c r="ER54" s="565"/>
      <c r="ES54" s="565"/>
      <c r="ET54" s="565"/>
      <c r="EU54" s="565"/>
      <c r="EV54" s="565"/>
      <c r="EW54" s="565"/>
      <c r="EX54" s="565"/>
      <c r="EY54" s="565"/>
      <c r="EZ54" s="565"/>
      <c r="FA54" s="565"/>
    </row>
    <row r="57" spans="1:157" ht="12.75" customHeight="1" x14ac:dyDescent="0.25">
      <c r="E57" s="566" t="s">
        <v>35</v>
      </c>
      <c r="F57" s="566"/>
      <c r="G57" s="102"/>
      <c r="H57" s="102"/>
      <c r="I57" s="103"/>
      <c r="J57" s="103"/>
      <c r="K57" s="103"/>
      <c r="L57" s="103"/>
      <c r="M57" s="103" t="s">
        <v>384</v>
      </c>
      <c r="N57" s="103"/>
      <c r="O57" s="103"/>
      <c r="P57" s="103"/>
      <c r="Q57" s="103"/>
      <c r="R57" s="103"/>
      <c r="S57" s="103"/>
    </row>
    <row r="58" spans="1:157" ht="12.75" customHeight="1" x14ac:dyDescent="0.2">
      <c r="E58" s="151" t="s">
        <v>36</v>
      </c>
      <c r="F58" s="489" t="s">
        <v>37</v>
      </c>
      <c r="G58" s="490"/>
      <c r="H58" s="490"/>
      <c r="I58" s="490"/>
      <c r="J58" s="490"/>
      <c r="K58" s="490"/>
      <c r="L58" s="491"/>
      <c r="M58" s="492" t="s">
        <v>38</v>
      </c>
      <c r="N58" s="493"/>
      <c r="O58" s="493"/>
      <c r="P58" s="493"/>
      <c r="Q58" s="493"/>
      <c r="R58" s="493"/>
      <c r="S58" s="494"/>
    </row>
    <row r="59" spans="1:157" ht="12.75" customHeight="1" x14ac:dyDescent="0.2">
      <c r="E59" s="152">
        <v>13</v>
      </c>
      <c r="F59" s="495" t="s">
        <v>92</v>
      </c>
      <c r="G59" s="495"/>
      <c r="H59" s="495"/>
      <c r="I59" s="495"/>
      <c r="J59" s="495"/>
      <c r="K59" s="495"/>
      <c r="L59" s="495"/>
      <c r="M59" s="495" t="s">
        <v>83</v>
      </c>
      <c r="N59" s="495"/>
      <c r="O59" s="495"/>
      <c r="P59" s="495"/>
      <c r="Q59" s="495"/>
      <c r="R59" s="495"/>
      <c r="S59" s="495"/>
    </row>
    <row r="60" spans="1:157" ht="12.75" customHeight="1" x14ac:dyDescent="0.2">
      <c r="E60" s="152">
        <v>14</v>
      </c>
      <c r="F60" s="495" t="s">
        <v>274</v>
      </c>
      <c r="G60" s="495"/>
      <c r="H60" s="495"/>
      <c r="I60" s="495"/>
      <c r="J60" s="495"/>
      <c r="K60" s="495"/>
      <c r="L60" s="495"/>
      <c r="M60" s="496" t="s">
        <v>400</v>
      </c>
      <c r="N60" s="496"/>
      <c r="O60" s="496"/>
      <c r="P60" s="496"/>
      <c r="Q60" s="496"/>
      <c r="R60" s="496"/>
      <c r="S60" s="496"/>
    </row>
  </sheetData>
  <mergeCells count="91">
    <mergeCell ref="F59:L59"/>
    <mergeCell ref="M59:S59"/>
    <mergeCell ref="F60:L60"/>
    <mergeCell ref="M60:S60"/>
    <mergeCell ref="E57:F57"/>
    <mergeCell ref="F58:L58"/>
    <mergeCell ref="M58:S58"/>
    <mergeCell ref="E17:E23"/>
    <mergeCell ref="EW17:EW23"/>
    <mergeCell ref="EX17:EX23"/>
    <mergeCell ref="EY17:EY23"/>
    <mergeCell ref="EZ17:EZ23"/>
    <mergeCell ref="FA10:FA16"/>
    <mergeCell ref="EY31:EY37"/>
    <mergeCell ref="EZ31:EZ37"/>
    <mergeCell ref="EX10:EX16"/>
    <mergeCell ref="EY10:EY16"/>
    <mergeCell ref="FA31:FA37"/>
    <mergeCell ref="FA24:FA30"/>
    <mergeCell ref="FA17:FA23"/>
    <mergeCell ref="A52:E54"/>
    <mergeCell ref="EW45:EW51"/>
    <mergeCell ref="A38:A51"/>
    <mergeCell ref="B45:B51"/>
    <mergeCell ref="C45:C51"/>
    <mergeCell ref="D45:D51"/>
    <mergeCell ref="E45:E51"/>
    <mergeCell ref="B38:B44"/>
    <mergeCell ref="E38:E44"/>
    <mergeCell ref="EW38:EW44"/>
    <mergeCell ref="D38:D44"/>
    <mergeCell ref="ER52:FA54"/>
    <mergeCell ref="FA45:FA51"/>
    <mergeCell ref="EY38:EY44"/>
    <mergeCell ref="C38:C44"/>
    <mergeCell ref="EX45:EX51"/>
    <mergeCell ref="A10:A37"/>
    <mergeCell ref="B10:B16"/>
    <mergeCell ref="C10:C16"/>
    <mergeCell ref="D10:D16"/>
    <mergeCell ref="E10:E16"/>
    <mergeCell ref="B31:B37"/>
    <mergeCell ref="C31:C37"/>
    <mergeCell ref="D31:D37"/>
    <mergeCell ref="E31:E37"/>
    <mergeCell ref="B24:B30"/>
    <mergeCell ref="C24:C30"/>
    <mergeCell ref="D24:D30"/>
    <mergeCell ref="E24:E30"/>
    <mergeCell ref="B17:B23"/>
    <mergeCell ref="C17:C23"/>
    <mergeCell ref="D17:D23"/>
    <mergeCell ref="A1:E3"/>
    <mergeCell ref="A4:E4"/>
    <mergeCell ref="A5:E5"/>
    <mergeCell ref="A7:G8"/>
    <mergeCell ref="F1:FA1"/>
    <mergeCell ref="F2:FA2"/>
    <mergeCell ref="F3:EQ3"/>
    <mergeCell ref="H7:EQ7"/>
    <mergeCell ref="H8:AA8"/>
    <mergeCell ref="AB8:BE8"/>
    <mergeCell ref="BF8:CI8"/>
    <mergeCell ref="ER3:FA3"/>
    <mergeCell ref="F5:FA5"/>
    <mergeCell ref="F4:FA4"/>
    <mergeCell ref="FA7:FA9"/>
    <mergeCell ref="EY7:EY9"/>
    <mergeCell ref="CJ8:DM8"/>
    <mergeCell ref="EX7:EX9"/>
    <mergeCell ref="EV7:EV9"/>
    <mergeCell ref="EW7:EW9"/>
    <mergeCell ref="ET7:ET9"/>
    <mergeCell ref="ES7:ES9"/>
    <mergeCell ref="ER7:ER9"/>
    <mergeCell ref="EU7:EU9"/>
    <mergeCell ref="EZ7:EZ9"/>
    <mergeCell ref="DN8:EQ8"/>
    <mergeCell ref="EW10:EW16"/>
    <mergeCell ref="EW31:EW37"/>
    <mergeCell ref="EZ10:EZ16"/>
    <mergeCell ref="EY24:EY30"/>
    <mergeCell ref="EZ24:EZ30"/>
    <mergeCell ref="EW24:EW30"/>
    <mergeCell ref="FA38:FA44"/>
    <mergeCell ref="EX24:EX30"/>
    <mergeCell ref="EX31:EX37"/>
    <mergeCell ref="EY45:EY51"/>
    <mergeCell ref="EZ45:EZ51"/>
    <mergeCell ref="EX38:EX44"/>
    <mergeCell ref="EZ38:EZ44"/>
  </mergeCells>
  <dataValidations disablePrompts="1" count="1">
    <dataValidation type="list" allowBlank="1" showInputMessage="1" showErrorMessage="1" sqref="D10:D16 D24:D51" xr:uid="{00000000-0002-0000-0100-000000000000}">
      <formula1>"suma, creciente"</formula1>
    </dataValidation>
  </dataValidations>
  <printOptions horizontalCentered="1" verticalCentered="1"/>
  <pageMargins left="0" right="0" top="0.74803149606299213" bottom="0" header="0.31496062992125984" footer="0"/>
  <pageSetup scale="2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V77"/>
  <sheetViews>
    <sheetView zoomScale="75" zoomScaleNormal="75" workbookViewId="0">
      <selection activeCell="C11" sqref="C11:C12"/>
    </sheetView>
  </sheetViews>
  <sheetFormatPr baseColWidth="10" defaultColWidth="19.28515625" defaultRowHeight="28.5" customHeight="1" x14ac:dyDescent="0.25"/>
  <cols>
    <col min="1" max="1" width="12.140625" style="4" customWidth="1"/>
    <col min="2" max="2" width="22.140625" style="4" customWidth="1"/>
    <col min="3" max="3" width="31.5703125" style="12" customWidth="1"/>
    <col min="4" max="5" width="5.140625" style="4" customWidth="1"/>
    <col min="6" max="6" width="10.28515625" style="4" customWidth="1"/>
    <col min="7" max="7" width="6.85546875" style="4" customWidth="1"/>
    <col min="8" max="8" width="8.7109375" style="4" customWidth="1"/>
    <col min="9" max="9" width="9.7109375" style="4" customWidth="1"/>
    <col min="10" max="13" width="6.85546875" style="4" customWidth="1"/>
    <col min="14" max="18" width="6.85546875" style="5" customWidth="1"/>
    <col min="19" max="19" width="8.140625" style="5" customWidth="1"/>
    <col min="20" max="20" width="12.7109375" style="5" customWidth="1"/>
    <col min="21" max="21" width="9.5703125" style="5" bestFit="1" customWidth="1"/>
    <col min="22" max="22" width="45.28515625" style="25" customWidth="1"/>
    <col min="23" max="23" width="43.5703125" style="4" customWidth="1"/>
    <col min="24" max="16384" width="19.28515625" style="4"/>
  </cols>
  <sheetData>
    <row r="1" spans="1:22" ht="28.5" customHeight="1" x14ac:dyDescent="0.25">
      <c r="A1" s="593"/>
      <c r="B1" s="594"/>
      <c r="C1" s="594"/>
      <c r="D1" s="599" t="s">
        <v>39</v>
      </c>
      <c r="E1" s="600"/>
      <c r="F1" s="600"/>
      <c r="G1" s="600"/>
      <c r="H1" s="600"/>
      <c r="I1" s="600"/>
      <c r="J1" s="600"/>
      <c r="K1" s="600"/>
      <c r="L1" s="600"/>
      <c r="M1" s="600"/>
      <c r="N1" s="600"/>
      <c r="O1" s="600"/>
      <c r="P1" s="600"/>
      <c r="Q1" s="600"/>
      <c r="R1" s="600"/>
      <c r="S1" s="600"/>
      <c r="T1" s="600"/>
      <c r="U1" s="600"/>
      <c r="V1" s="601"/>
    </row>
    <row r="2" spans="1:22" ht="28.5" customHeight="1" x14ac:dyDescent="0.25">
      <c r="A2" s="595"/>
      <c r="B2" s="596"/>
      <c r="C2" s="596"/>
      <c r="D2" s="602" t="s">
        <v>271</v>
      </c>
      <c r="E2" s="603"/>
      <c r="F2" s="603"/>
      <c r="G2" s="603"/>
      <c r="H2" s="603"/>
      <c r="I2" s="603"/>
      <c r="J2" s="603"/>
      <c r="K2" s="603"/>
      <c r="L2" s="603"/>
      <c r="M2" s="603"/>
      <c r="N2" s="603"/>
      <c r="O2" s="603"/>
      <c r="P2" s="603"/>
      <c r="Q2" s="603"/>
      <c r="R2" s="603"/>
      <c r="S2" s="603"/>
      <c r="T2" s="603"/>
      <c r="U2" s="603"/>
      <c r="V2" s="604"/>
    </row>
    <row r="3" spans="1:22" ht="28.5" customHeight="1" thickBot="1" x14ac:dyDescent="0.3">
      <c r="A3" s="597"/>
      <c r="B3" s="598"/>
      <c r="C3" s="598"/>
      <c r="D3" s="584" t="s">
        <v>40</v>
      </c>
      <c r="E3" s="585"/>
      <c r="F3" s="585"/>
      <c r="G3" s="585"/>
      <c r="H3" s="585"/>
      <c r="I3" s="585"/>
      <c r="J3" s="585"/>
      <c r="K3" s="585"/>
      <c r="L3" s="585"/>
      <c r="M3" s="585"/>
      <c r="N3" s="585"/>
      <c r="O3" s="585"/>
      <c r="P3" s="585"/>
      <c r="Q3" s="585"/>
      <c r="R3" s="585"/>
      <c r="S3" s="585"/>
      <c r="T3" s="585"/>
      <c r="U3" s="586"/>
      <c r="V3" s="211" t="s">
        <v>439</v>
      </c>
    </row>
    <row r="4" spans="1:22" ht="28.5" customHeight="1" thickBot="1" x14ac:dyDescent="0.3">
      <c r="A4" s="619" t="s">
        <v>0</v>
      </c>
      <c r="B4" s="620"/>
      <c r="C4" s="621"/>
      <c r="D4" s="613" t="s">
        <v>70</v>
      </c>
      <c r="E4" s="614"/>
      <c r="F4" s="614"/>
      <c r="G4" s="614"/>
      <c r="H4" s="614"/>
      <c r="I4" s="614"/>
      <c r="J4" s="614"/>
      <c r="K4" s="614"/>
      <c r="L4" s="614"/>
      <c r="M4" s="614"/>
      <c r="N4" s="614"/>
      <c r="O4" s="614"/>
      <c r="P4" s="614"/>
      <c r="Q4" s="614"/>
      <c r="R4" s="614"/>
      <c r="S4" s="614"/>
      <c r="T4" s="614"/>
      <c r="U4" s="614"/>
      <c r="V4" s="615"/>
    </row>
    <row r="5" spans="1:22" ht="28.5" customHeight="1" thickBot="1" x14ac:dyDescent="0.3">
      <c r="A5" s="610" t="s">
        <v>2</v>
      </c>
      <c r="B5" s="611"/>
      <c r="C5" s="612"/>
      <c r="D5" s="616" t="s">
        <v>281</v>
      </c>
      <c r="E5" s="617"/>
      <c r="F5" s="617"/>
      <c r="G5" s="617"/>
      <c r="H5" s="617"/>
      <c r="I5" s="617"/>
      <c r="J5" s="617"/>
      <c r="K5" s="617"/>
      <c r="L5" s="617"/>
      <c r="M5" s="617"/>
      <c r="N5" s="617"/>
      <c r="O5" s="617"/>
      <c r="P5" s="617"/>
      <c r="Q5" s="617"/>
      <c r="R5" s="617"/>
      <c r="S5" s="617"/>
      <c r="T5" s="617"/>
      <c r="U5" s="617"/>
      <c r="V5" s="618"/>
    </row>
    <row r="6" spans="1:22" ht="28.5" customHeight="1" thickBot="1" x14ac:dyDescent="0.3">
      <c r="A6" s="587"/>
      <c r="B6" s="588"/>
      <c r="C6" s="588"/>
      <c r="D6" s="588"/>
      <c r="E6" s="588"/>
      <c r="F6" s="588"/>
      <c r="G6" s="588"/>
      <c r="H6" s="588"/>
      <c r="I6" s="588"/>
      <c r="J6" s="588"/>
      <c r="K6" s="588"/>
      <c r="L6" s="588"/>
      <c r="M6" s="588"/>
      <c r="N6" s="588"/>
      <c r="O6" s="588"/>
      <c r="P6" s="588"/>
      <c r="Q6" s="588"/>
      <c r="R6" s="588"/>
      <c r="S6" s="588"/>
      <c r="T6" s="588"/>
      <c r="U6" s="588"/>
      <c r="V6" s="589"/>
    </row>
    <row r="7" spans="1:22" s="6" customFormat="1" ht="31.5" customHeight="1" x14ac:dyDescent="0.25">
      <c r="A7" s="622" t="s">
        <v>23</v>
      </c>
      <c r="B7" s="590" t="s">
        <v>24</v>
      </c>
      <c r="C7" s="605" t="s">
        <v>69</v>
      </c>
      <c r="D7" s="607" t="s">
        <v>25</v>
      </c>
      <c r="E7" s="608"/>
      <c r="F7" s="609" t="s">
        <v>513</v>
      </c>
      <c r="G7" s="609"/>
      <c r="H7" s="609"/>
      <c r="I7" s="609"/>
      <c r="J7" s="609"/>
      <c r="K7" s="609"/>
      <c r="L7" s="609"/>
      <c r="M7" s="609"/>
      <c r="N7" s="609"/>
      <c r="O7" s="609"/>
      <c r="P7" s="609"/>
      <c r="Q7" s="609"/>
      <c r="R7" s="609"/>
      <c r="S7" s="609"/>
      <c r="T7" s="590" t="s">
        <v>29</v>
      </c>
      <c r="U7" s="590"/>
      <c r="V7" s="591" t="s">
        <v>517</v>
      </c>
    </row>
    <row r="8" spans="1:22" s="6" customFormat="1" ht="60.75" customHeight="1" thickBot="1" x14ac:dyDescent="0.3">
      <c r="A8" s="623"/>
      <c r="B8" s="624"/>
      <c r="C8" s="606"/>
      <c r="D8" s="154" t="s">
        <v>26</v>
      </c>
      <c r="E8" s="154" t="s">
        <v>27</v>
      </c>
      <c r="F8" s="409" t="s">
        <v>28</v>
      </c>
      <c r="G8" s="410" t="s">
        <v>6</v>
      </c>
      <c r="H8" s="410" t="s">
        <v>7</v>
      </c>
      <c r="I8" s="410" t="s">
        <v>8</v>
      </c>
      <c r="J8" s="410" t="s">
        <v>9</v>
      </c>
      <c r="K8" s="410" t="s">
        <v>10</v>
      </c>
      <c r="L8" s="410" t="s">
        <v>11</v>
      </c>
      <c r="M8" s="410" t="s">
        <v>12</v>
      </c>
      <c r="N8" s="410" t="s">
        <v>13</v>
      </c>
      <c r="O8" s="410" t="s">
        <v>14</v>
      </c>
      <c r="P8" s="410" t="s">
        <v>15</v>
      </c>
      <c r="Q8" s="410" t="s">
        <v>16</v>
      </c>
      <c r="R8" s="410" t="s">
        <v>17</v>
      </c>
      <c r="S8" s="411" t="s">
        <v>18</v>
      </c>
      <c r="T8" s="243" t="s">
        <v>30</v>
      </c>
      <c r="U8" s="243" t="s">
        <v>31</v>
      </c>
      <c r="V8" s="592"/>
    </row>
    <row r="9" spans="1:22" s="6" customFormat="1" ht="37.5" customHeight="1" x14ac:dyDescent="0.25">
      <c r="A9" s="629" t="s">
        <v>295</v>
      </c>
      <c r="B9" s="632" t="s">
        <v>479</v>
      </c>
      <c r="C9" s="575" t="s">
        <v>489</v>
      </c>
      <c r="D9" s="572" t="s">
        <v>296</v>
      </c>
      <c r="E9" s="572"/>
      <c r="F9" s="155" t="s">
        <v>19</v>
      </c>
      <c r="G9" s="406">
        <v>0</v>
      </c>
      <c r="H9" s="406">
        <v>0.1</v>
      </c>
      <c r="I9" s="406">
        <v>0.1</v>
      </c>
      <c r="J9" s="406">
        <v>0.1</v>
      </c>
      <c r="K9" s="406">
        <v>0.1</v>
      </c>
      <c r="L9" s="406">
        <v>0.1</v>
      </c>
      <c r="M9" s="406">
        <v>0.1</v>
      </c>
      <c r="N9" s="406">
        <v>0.1</v>
      </c>
      <c r="O9" s="406">
        <v>0.1</v>
      </c>
      <c r="P9" s="406">
        <v>0.1</v>
      </c>
      <c r="Q9" s="406">
        <v>0.1</v>
      </c>
      <c r="R9" s="406"/>
      <c r="S9" s="156">
        <f t="shared" ref="S9:S12" si="0">SUM(G9:R9)</f>
        <v>0.99999999999999989</v>
      </c>
      <c r="T9" s="625">
        <v>0.15</v>
      </c>
      <c r="U9" s="567">
        <v>15</v>
      </c>
      <c r="V9" s="571" t="s">
        <v>491</v>
      </c>
    </row>
    <row r="10" spans="1:22" s="6" customFormat="1" ht="37.5" customHeight="1" x14ac:dyDescent="0.25">
      <c r="A10" s="629"/>
      <c r="B10" s="574"/>
      <c r="C10" s="575"/>
      <c r="D10" s="572"/>
      <c r="E10" s="572"/>
      <c r="F10" s="144" t="s">
        <v>20</v>
      </c>
      <c r="G10" s="407">
        <v>0</v>
      </c>
      <c r="H10" s="407">
        <v>0</v>
      </c>
      <c r="I10" s="407">
        <v>0.2</v>
      </c>
      <c r="J10" s="407"/>
      <c r="K10" s="407"/>
      <c r="L10" s="407"/>
      <c r="M10" s="407"/>
      <c r="N10" s="407"/>
      <c r="O10" s="407"/>
      <c r="P10" s="407"/>
      <c r="Q10" s="408"/>
      <c r="R10" s="408"/>
      <c r="S10" s="157">
        <f t="shared" si="0"/>
        <v>0.2</v>
      </c>
      <c r="T10" s="626"/>
      <c r="U10" s="567"/>
      <c r="V10" s="571"/>
    </row>
    <row r="11" spans="1:22" s="6" customFormat="1" ht="37.5" customHeight="1" x14ac:dyDescent="0.25">
      <c r="A11" s="629"/>
      <c r="B11" s="630" t="s">
        <v>287</v>
      </c>
      <c r="C11" s="575" t="s">
        <v>480</v>
      </c>
      <c r="D11" s="572" t="s">
        <v>296</v>
      </c>
      <c r="E11" s="572"/>
      <c r="F11" s="155" t="s">
        <v>19</v>
      </c>
      <c r="G11" s="406">
        <v>0</v>
      </c>
      <c r="H11" s="406">
        <v>0.1</v>
      </c>
      <c r="I11" s="406">
        <v>0.1</v>
      </c>
      <c r="J11" s="406">
        <v>0.1</v>
      </c>
      <c r="K11" s="406">
        <v>0.1</v>
      </c>
      <c r="L11" s="406">
        <v>0.1</v>
      </c>
      <c r="M11" s="406">
        <v>0.1</v>
      </c>
      <c r="N11" s="406">
        <v>0.1</v>
      </c>
      <c r="O11" s="406">
        <v>0.1</v>
      </c>
      <c r="P11" s="406">
        <v>0.1</v>
      </c>
      <c r="Q11" s="406">
        <v>0.1</v>
      </c>
      <c r="R11" s="406"/>
      <c r="S11" s="156">
        <f t="shared" si="0"/>
        <v>0.99999999999999989</v>
      </c>
      <c r="T11" s="627">
        <v>0.15</v>
      </c>
      <c r="U11" s="567">
        <v>15</v>
      </c>
      <c r="V11" s="571" t="s">
        <v>503</v>
      </c>
    </row>
    <row r="12" spans="1:22" s="6" customFormat="1" ht="37.5" customHeight="1" x14ac:dyDescent="0.25">
      <c r="A12" s="629"/>
      <c r="B12" s="630"/>
      <c r="C12" s="631"/>
      <c r="D12" s="572"/>
      <c r="E12" s="572"/>
      <c r="F12" s="144" t="s">
        <v>20</v>
      </c>
      <c r="G12" s="407">
        <v>0</v>
      </c>
      <c r="H12" s="407">
        <v>0</v>
      </c>
      <c r="I12" s="407">
        <v>0.1</v>
      </c>
      <c r="J12" s="407"/>
      <c r="K12" s="407"/>
      <c r="L12" s="407"/>
      <c r="M12" s="407"/>
      <c r="N12" s="407"/>
      <c r="O12" s="407"/>
      <c r="P12" s="407"/>
      <c r="Q12" s="408"/>
      <c r="R12" s="408"/>
      <c r="S12" s="157">
        <f t="shared" si="0"/>
        <v>0.1</v>
      </c>
      <c r="T12" s="628"/>
      <c r="U12" s="567"/>
      <c r="V12" s="571"/>
    </row>
    <row r="13" spans="1:22" s="6" customFormat="1" ht="37.5" customHeight="1" x14ac:dyDescent="0.25">
      <c r="A13" s="629"/>
      <c r="B13" s="573" t="s">
        <v>289</v>
      </c>
      <c r="C13" s="575" t="s">
        <v>481</v>
      </c>
      <c r="D13" s="572" t="s">
        <v>296</v>
      </c>
      <c r="E13" s="572"/>
      <c r="F13" s="155" t="s">
        <v>19</v>
      </c>
      <c r="G13" s="406">
        <v>0</v>
      </c>
      <c r="H13" s="406">
        <v>0.1</v>
      </c>
      <c r="I13" s="406">
        <v>0.1</v>
      </c>
      <c r="J13" s="406">
        <v>0.1</v>
      </c>
      <c r="K13" s="406">
        <v>0.1</v>
      </c>
      <c r="L13" s="406">
        <v>0.1</v>
      </c>
      <c r="M13" s="406">
        <v>0.1</v>
      </c>
      <c r="N13" s="406">
        <v>0.1</v>
      </c>
      <c r="O13" s="406">
        <v>0.1</v>
      </c>
      <c r="P13" s="406">
        <v>0.1</v>
      </c>
      <c r="Q13" s="406">
        <v>0.1</v>
      </c>
      <c r="R13" s="406"/>
      <c r="S13" s="156">
        <f>SUM(G13:R13)</f>
        <v>0.99999999999999989</v>
      </c>
      <c r="T13" s="627">
        <v>0.2</v>
      </c>
      <c r="U13" s="567">
        <v>15</v>
      </c>
      <c r="V13" s="571" t="s">
        <v>492</v>
      </c>
    </row>
    <row r="14" spans="1:22" s="6" customFormat="1" ht="37.5" customHeight="1" x14ac:dyDescent="0.25">
      <c r="A14" s="629"/>
      <c r="B14" s="574"/>
      <c r="C14" s="575"/>
      <c r="D14" s="572"/>
      <c r="E14" s="572"/>
      <c r="F14" s="144" t="s">
        <v>20</v>
      </c>
      <c r="G14" s="407">
        <v>0</v>
      </c>
      <c r="H14" s="407">
        <v>0</v>
      </c>
      <c r="I14" s="407">
        <v>0.2</v>
      </c>
      <c r="J14" s="407"/>
      <c r="K14" s="407"/>
      <c r="L14" s="407"/>
      <c r="M14" s="407"/>
      <c r="N14" s="407"/>
      <c r="O14" s="407"/>
      <c r="P14" s="407"/>
      <c r="Q14" s="408"/>
      <c r="R14" s="408"/>
      <c r="S14" s="157">
        <f>SUM(G14:R14)</f>
        <v>0.2</v>
      </c>
      <c r="T14" s="626"/>
      <c r="U14" s="567"/>
      <c r="V14" s="571"/>
    </row>
    <row r="15" spans="1:22" s="6" customFormat="1" ht="37.5" customHeight="1" x14ac:dyDescent="0.25">
      <c r="A15" s="629"/>
      <c r="B15" s="574"/>
      <c r="C15" s="575" t="s">
        <v>482</v>
      </c>
      <c r="D15" s="572" t="s">
        <v>296</v>
      </c>
      <c r="E15" s="572"/>
      <c r="F15" s="155" t="s">
        <v>19</v>
      </c>
      <c r="G15" s="406">
        <v>0.05</v>
      </c>
      <c r="H15" s="406">
        <v>0.05</v>
      </c>
      <c r="I15" s="406">
        <v>0.1</v>
      </c>
      <c r="J15" s="406">
        <v>0.1</v>
      </c>
      <c r="K15" s="406">
        <v>0.1</v>
      </c>
      <c r="L15" s="406">
        <v>0.1</v>
      </c>
      <c r="M15" s="406">
        <v>0.1</v>
      </c>
      <c r="N15" s="406">
        <v>0.1</v>
      </c>
      <c r="O15" s="406">
        <v>0.1</v>
      </c>
      <c r="P15" s="406">
        <v>0.1</v>
      </c>
      <c r="Q15" s="406">
        <v>0.1</v>
      </c>
      <c r="R15" s="406"/>
      <c r="S15" s="156">
        <f t="shared" ref="S15:S22" si="1">SUM(G15:R15)</f>
        <v>0.99999999999999989</v>
      </c>
      <c r="T15" s="626"/>
      <c r="U15" s="567">
        <v>5</v>
      </c>
      <c r="V15" s="571" t="s">
        <v>500</v>
      </c>
    </row>
    <row r="16" spans="1:22" s="6" customFormat="1" ht="37.5" customHeight="1" x14ac:dyDescent="0.25">
      <c r="A16" s="629"/>
      <c r="B16" s="574"/>
      <c r="C16" s="575"/>
      <c r="D16" s="572"/>
      <c r="E16" s="572"/>
      <c r="F16" s="144" t="s">
        <v>20</v>
      </c>
      <c r="G16" s="407">
        <v>0.05</v>
      </c>
      <c r="H16" s="407">
        <v>0.05</v>
      </c>
      <c r="I16" s="407">
        <v>0.1</v>
      </c>
      <c r="J16" s="407"/>
      <c r="K16" s="407"/>
      <c r="L16" s="407"/>
      <c r="M16" s="407"/>
      <c r="N16" s="407"/>
      <c r="O16" s="407"/>
      <c r="P16" s="407"/>
      <c r="Q16" s="408"/>
      <c r="R16" s="408"/>
      <c r="S16" s="157">
        <f>SUM(G16:R16)</f>
        <v>0.2</v>
      </c>
      <c r="T16" s="628"/>
      <c r="U16" s="567"/>
      <c r="V16" s="571"/>
    </row>
    <row r="17" spans="1:22" s="6" customFormat="1" ht="37.5" customHeight="1" x14ac:dyDescent="0.25">
      <c r="A17" s="581" t="s">
        <v>297</v>
      </c>
      <c r="B17" s="573" t="s">
        <v>298</v>
      </c>
      <c r="C17" s="575" t="s">
        <v>483</v>
      </c>
      <c r="D17" s="572" t="s">
        <v>296</v>
      </c>
      <c r="E17" s="572"/>
      <c r="F17" s="155" t="s">
        <v>19</v>
      </c>
      <c r="G17" s="406">
        <v>0.05</v>
      </c>
      <c r="H17" s="406">
        <v>0.05</v>
      </c>
      <c r="I17" s="406">
        <v>0.1</v>
      </c>
      <c r="J17" s="406">
        <v>0.1</v>
      </c>
      <c r="K17" s="406">
        <v>0.1</v>
      </c>
      <c r="L17" s="406">
        <v>0.1</v>
      </c>
      <c r="M17" s="406">
        <v>0.1</v>
      </c>
      <c r="N17" s="406">
        <v>0.1</v>
      </c>
      <c r="O17" s="406">
        <v>0.1</v>
      </c>
      <c r="P17" s="406">
        <v>0.1</v>
      </c>
      <c r="Q17" s="406">
        <v>0.1</v>
      </c>
      <c r="R17" s="406"/>
      <c r="S17" s="156">
        <f t="shared" si="1"/>
        <v>0.99999999999999989</v>
      </c>
      <c r="T17" s="568">
        <v>0.5</v>
      </c>
      <c r="U17" s="567">
        <v>15</v>
      </c>
      <c r="V17" s="571" t="s">
        <v>493</v>
      </c>
    </row>
    <row r="18" spans="1:22" s="6" customFormat="1" ht="37.5" customHeight="1" x14ac:dyDescent="0.25">
      <c r="A18" s="582"/>
      <c r="B18" s="574"/>
      <c r="C18" s="575"/>
      <c r="D18" s="572"/>
      <c r="E18" s="572"/>
      <c r="F18" s="144" t="s">
        <v>20</v>
      </c>
      <c r="G18" s="407">
        <v>0.05</v>
      </c>
      <c r="H18" s="407">
        <v>0.05</v>
      </c>
      <c r="I18" s="407">
        <v>0.1</v>
      </c>
      <c r="J18" s="407"/>
      <c r="K18" s="407"/>
      <c r="L18" s="407"/>
      <c r="M18" s="407"/>
      <c r="N18" s="407"/>
      <c r="O18" s="407"/>
      <c r="P18" s="407"/>
      <c r="Q18" s="408"/>
      <c r="R18" s="408"/>
      <c r="S18" s="157">
        <f>SUM(G18:R18)</f>
        <v>0.2</v>
      </c>
      <c r="T18" s="569"/>
      <c r="U18" s="567"/>
      <c r="V18" s="571"/>
    </row>
    <row r="19" spans="1:22" ht="37.5" customHeight="1" x14ac:dyDescent="0.25">
      <c r="A19" s="582"/>
      <c r="B19" s="574"/>
      <c r="C19" s="575" t="s">
        <v>485</v>
      </c>
      <c r="D19" s="572" t="s">
        <v>296</v>
      </c>
      <c r="E19" s="572"/>
      <c r="F19" s="155" t="s">
        <v>19</v>
      </c>
      <c r="G19" s="406">
        <v>0</v>
      </c>
      <c r="H19" s="406">
        <v>0.1</v>
      </c>
      <c r="I19" s="406">
        <v>0.1</v>
      </c>
      <c r="J19" s="406">
        <v>0.1</v>
      </c>
      <c r="K19" s="406">
        <v>0.1</v>
      </c>
      <c r="L19" s="406">
        <v>0.1</v>
      </c>
      <c r="M19" s="406">
        <v>0.1</v>
      </c>
      <c r="N19" s="406">
        <v>0.1</v>
      </c>
      <c r="O19" s="406">
        <v>0.1</v>
      </c>
      <c r="P19" s="406">
        <v>0.1</v>
      </c>
      <c r="Q19" s="406">
        <v>0.1</v>
      </c>
      <c r="R19" s="406"/>
      <c r="S19" s="156">
        <f t="shared" si="1"/>
        <v>0.99999999999999989</v>
      </c>
      <c r="T19" s="569"/>
      <c r="U19" s="567">
        <v>20</v>
      </c>
      <c r="V19" s="571" t="s">
        <v>494</v>
      </c>
    </row>
    <row r="20" spans="1:22" ht="37.5" customHeight="1" x14ac:dyDescent="0.25">
      <c r="A20" s="582"/>
      <c r="B20" s="574"/>
      <c r="C20" s="575"/>
      <c r="D20" s="572"/>
      <c r="E20" s="572"/>
      <c r="F20" s="144" t="s">
        <v>20</v>
      </c>
      <c r="G20" s="407">
        <v>0</v>
      </c>
      <c r="H20" s="407">
        <v>0.1</v>
      </c>
      <c r="I20" s="407">
        <v>0.1</v>
      </c>
      <c r="J20" s="407"/>
      <c r="K20" s="407"/>
      <c r="L20" s="407"/>
      <c r="M20" s="407"/>
      <c r="N20" s="407"/>
      <c r="O20" s="407"/>
      <c r="P20" s="407"/>
      <c r="Q20" s="408"/>
      <c r="R20" s="408"/>
      <c r="S20" s="157">
        <f>SUM(G20:R20)</f>
        <v>0.2</v>
      </c>
      <c r="T20" s="569"/>
      <c r="U20" s="567"/>
      <c r="V20" s="571"/>
    </row>
    <row r="21" spans="1:22" ht="37.5" customHeight="1" x14ac:dyDescent="0.25">
      <c r="A21" s="582"/>
      <c r="B21" s="574"/>
      <c r="C21" s="575" t="s">
        <v>484</v>
      </c>
      <c r="D21" s="572" t="s">
        <v>296</v>
      </c>
      <c r="E21" s="572"/>
      <c r="F21" s="155" t="s">
        <v>19</v>
      </c>
      <c r="G21" s="406">
        <v>0</v>
      </c>
      <c r="H21" s="406">
        <v>0.1</v>
      </c>
      <c r="I21" s="406">
        <v>0.1</v>
      </c>
      <c r="J21" s="406">
        <v>0.1</v>
      </c>
      <c r="K21" s="406">
        <v>0.1</v>
      </c>
      <c r="L21" s="406">
        <v>0.1</v>
      </c>
      <c r="M21" s="406">
        <v>0.1</v>
      </c>
      <c r="N21" s="406">
        <v>0.1</v>
      </c>
      <c r="O21" s="406">
        <v>0.1</v>
      </c>
      <c r="P21" s="406">
        <v>0.1</v>
      </c>
      <c r="Q21" s="406">
        <v>0.1</v>
      </c>
      <c r="R21" s="406">
        <v>0</v>
      </c>
      <c r="S21" s="156">
        <f t="shared" si="1"/>
        <v>0.99999999999999989</v>
      </c>
      <c r="T21" s="569"/>
      <c r="U21" s="567">
        <v>15</v>
      </c>
      <c r="V21" s="571" t="s">
        <v>497</v>
      </c>
    </row>
    <row r="22" spans="1:22" ht="37.5" customHeight="1" x14ac:dyDescent="0.25">
      <c r="A22" s="583"/>
      <c r="B22" s="576"/>
      <c r="C22" s="575"/>
      <c r="D22" s="572"/>
      <c r="E22" s="572"/>
      <c r="F22" s="144" t="s">
        <v>20</v>
      </c>
      <c r="G22" s="407">
        <v>0</v>
      </c>
      <c r="H22" s="407">
        <v>0.1</v>
      </c>
      <c r="I22" s="407">
        <v>0.1</v>
      </c>
      <c r="J22" s="407"/>
      <c r="K22" s="407"/>
      <c r="L22" s="407"/>
      <c r="M22" s="407"/>
      <c r="N22" s="407"/>
      <c r="O22" s="407"/>
      <c r="P22" s="407"/>
      <c r="Q22" s="407"/>
      <c r="R22" s="408"/>
      <c r="S22" s="157">
        <f t="shared" si="1"/>
        <v>0.2</v>
      </c>
      <c r="T22" s="570"/>
      <c r="U22" s="567"/>
      <c r="V22" s="571"/>
    </row>
    <row r="23" spans="1:22" s="7" customFormat="1" ht="28.5" customHeight="1" thickBot="1" x14ac:dyDescent="0.3">
      <c r="A23" s="577" t="s">
        <v>516</v>
      </c>
      <c r="B23" s="578"/>
      <c r="C23" s="578"/>
      <c r="D23" s="578"/>
      <c r="E23" s="578"/>
      <c r="F23" s="579"/>
      <c r="G23" s="579"/>
      <c r="H23" s="579"/>
      <c r="I23" s="579"/>
      <c r="J23" s="579"/>
      <c r="K23" s="579"/>
      <c r="L23" s="579"/>
      <c r="M23" s="579"/>
      <c r="N23" s="579"/>
      <c r="O23" s="579"/>
      <c r="P23" s="579"/>
      <c r="Q23" s="579"/>
      <c r="R23" s="579"/>
      <c r="S23" s="580"/>
      <c r="T23" s="441">
        <f>SUM(T9:T22)</f>
        <v>1</v>
      </c>
      <c r="U23" s="442">
        <f>SUM(U9:U22)</f>
        <v>100</v>
      </c>
      <c r="V23" s="443"/>
    </row>
    <row r="24" spans="1:22" ht="22.5" customHeight="1" x14ac:dyDescent="0.25">
      <c r="A24" s="6"/>
      <c r="B24" s="6"/>
      <c r="C24" s="11"/>
      <c r="D24" s="6"/>
      <c r="E24" s="6"/>
      <c r="F24" s="6"/>
      <c r="G24" s="6"/>
      <c r="H24" s="6"/>
      <c r="I24" s="6"/>
      <c r="J24" s="6"/>
      <c r="K24" s="6"/>
      <c r="L24" s="6"/>
      <c r="M24" s="6"/>
      <c r="N24" s="8"/>
      <c r="O24" s="8"/>
      <c r="P24" s="8"/>
      <c r="Q24" s="8"/>
      <c r="R24" s="8"/>
      <c r="S24" s="8"/>
      <c r="T24" s="8"/>
      <c r="U24" s="18"/>
    </row>
    <row r="25" spans="1:22" ht="22.5" customHeight="1" x14ac:dyDescent="0.25">
      <c r="A25" s="6"/>
      <c r="B25" s="6"/>
      <c r="C25" s="11"/>
      <c r="D25" s="6"/>
      <c r="E25" s="6"/>
      <c r="F25" s="6"/>
      <c r="G25" s="6"/>
      <c r="H25" s="6"/>
      <c r="I25" s="6"/>
      <c r="J25" s="6"/>
      <c r="K25" s="6"/>
      <c r="L25" s="6"/>
      <c r="M25" s="6"/>
      <c r="N25" s="8"/>
      <c r="O25" s="8"/>
      <c r="P25" s="8"/>
      <c r="Q25" s="8"/>
      <c r="R25" s="8"/>
      <c r="S25" s="8"/>
      <c r="T25" s="8"/>
      <c r="U25" s="8"/>
    </row>
    <row r="26" spans="1:22" ht="22.5" customHeight="1" x14ac:dyDescent="0.25">
      <c r="A26" s="6"/>
      <c r="B26" s="6"/>
      <c r="C26" s="11"/>
      <c r="D26" s="6"/>
      <c r="E26" s="6"/>
      <c r="F26" s="6"/>
      <c r="G26" s="6"/>
      <c r="H26" s="6"/>
      <c r="I26" s="6"/>
      <c r="J26" s="6"/>
      <c r="K26" s="6"/>
      <c r="L26" s="6"/>
      <c r="M26" s="6"/>
      <c r="N26" s="8"/>
      <c r="O26" s="8"/>
      <c r="P26" s="8"/>
      <c r="Q26" s="8"/>
      <c r="R26" s="8"/>
      <c r="S26" s="8"/>
      <c r="T26" s="8"/>
      <c r="U26" s="8"/>
    </row>
    <row r="27" spans="1:22" ht="22.5" customHeight="1" x14ac:dyDescent="0.25">
      <c r="A27" s="148"/>
      <c r="B27" s="149"/>
      <c r="C27" s="149"/>
      <c r="D27" s="149"/>
      <c r="E27" s="149"/>
      <c r="F27" s="149"/>
      <c r="G27" s="149"/>
      <c r="H27" s="150"/>
      <c r="I27" s="6"/>
      <c r="J27" s="6"/>
      <c r="K27" s="6"/>
      <c r="L27" s="6"/>
      <c r="M27" s="6"/>
      <c r="N27" s="8"/>
      <c r="O27" s="8"/>
      <c r="P27" s="8"/>
      <c r="Q27" s="8"/>
      <c r="R27" s="8"/>
      <c r="S27" s="8"/>
      <c r="T27" s="8"/>
      <c r="U27" s="8"/>
    </row>
    <row r="28" spans="1:22" ht="22.5" customHeight="1" x14ac:dyDescent="0.25">
      <c r="A28" s="151" t="s">
        <v>36</v>
      </c>
      <c r="B28" s="489" t="s">
        <v>37</v>
      </c>
      <c r="C28" s="490"/>
      <c r="D28" s="490"/>
      <c r="E28" s="490"/>
      <c r="F28" s="490"/>
      <c r="G28" s="490"/>
      <c r="H28" s="491"/>
      <c r="I28" s="492" t="s">
        <v>38</v>
      </c>
      <c r="J28" s="493"/>
      <c r="K28" s="493"/>
      <c r="L28" s="493"/>
      <c r="M28" s="493"/>
      <c r="N28" s="493"/>
      <c r="O28" s="494"/>
      <c r="P28" s="8"/>
      <c r="Q28" s="8"/>
      <c r="R28" s="8"/>
      <c r="S28" s="8"/>
      <c r="T28" s="8"/>
      <c r="U28" s="8"/>
    </row>
    <row r="29" spans="1:22" ht="22.5" customHeight="1" x14ac:dyDescent="0.25">
      <c r="A29" s="152">
        <v>13</v>
      </c>
      <c r="B29" s="495" t="s">
        <v>92</v>
      </c>
      <c r="C29" s="495"/>
      <c r="D29" s="495"/>
      <c r="E29" s="495"/>
      <c r="F29" s="495"/>
      <c r="G29" s="495"/>
      <c r="H29" s="495"/>
      <c r="I29" s="495" t="s">
        <v>83</v>
      </c>
      <c r="J29" s="495"/>
      <c r="K29" s="495"/>
      <c r="L29" s="495"/>
      <c r="M29" s="495"/>
      <c r="N29" s="495"/>
      <c r="O29" s="495"/>
      <c r="P29" s="8"/>
      <c r="Q29" s="8"/>
      <c r="R29" s="8"/>
      <c r="S29" s="8"/>
      <c r="T29" s="8"/>
      <c r="U29" s="8"/>
    </row>
    <row r="30" spans="1:22" ht="22.5" customHeight="1" x14ac:dyDescent="0.25">
      <c r="A30" s="152">
        <v>14</v>
      </c>
      <c r="B30" s="495" t="s">
        <v>274</v>
      </c>
      <c r="C30" s="495"/>
      <c r="D30" s="495"/>
      <c r="E30" s="495"/>
      <c r="F30" s="495"/>
      <c r="G30" s="495"/>
      <c r="H30" s="495"/>
      <c r="I30" s="496" t="s">
        <v>400</v>
      </c>
      <c r="J30" s="496"/>
      <c r="K30" s="496"/>
      <c r="L30" s="496"/>
      <c r="M30" s="496"/>
      <c r="N30" s="496"/>
      <c r="O30" s="496"/>
      <c r="P30" s="8"/>
      <c r="Q30" s="8"/>
      <c r="R30" s="8"/>
      <c r="S30" s="8"/>
      <c r="T30" s="8"/>
      <c r="U30" s="8"/>
    </row>
    <row r="31" spans="1:22" ht="28.5" customHeight="1" x14ac:dyDescent="0.25">
      <c r="A31" s="6"/>
      <c r="B31" s="6"/>
      <c r="C31" s="11"/>
      <c r="D31" s="6"/>
      <c r="E31" s="6"/>
      <c r="F31" s="6"/>
      <c r="G31" s="6"/>
      <c r="H31" s="6"/>
      <c r="I31" s="6"/>
      <c r="J31" s="6"/>
      <c r="K31" s="6"/>
      <c r="L31" s="6"/>
      <c r="M31" s="6"/>
      <c r="N31" s="8"/>
      <c r="O31" s="8"/>
      <c r="P31" s="8"/>
      <c r="Q31" s="8"/>
      <c r="R31" s="8"/>
      <c r="S31" s="8"/>
      <c r="T31" s="8"/>
      <c r="U31" s="8"/>
    </row>
    <row r="32" spans="1:22" ht="28.5" customHeight="1" x14ac:dyDescent="0.25">
      <c r="A32" s="6"/>
      <c r="B32" s="6"/>
      <c r="C32" s="11"/>
      <c r="D32" s="6"/>
      <c r="E32" s="6"/>
      <c r="F32" s="6"/>
      <c r="G32" s="6"/>
      <c r="H32" s="6"/>
      <c r="I32" s="6"/>
      <c r="J32" s="6"/>
      <c r="K32" s="6"/>
      <c r="L32" s="6"/>
      <c r="M32" s="6"/>
      <c r="N32" s="8"/>
      <c r="O32" s="8"/>
      <c r="P32" s="8"/>
      <c r="Q32" s="8"/>
      <c r="R32" s="8"/>
      <c r="S32" s="8"/>
      <c r="T32" s="8"/>
      <c r="U32" s="8"/>
    </row>
    <row r="33" spans="1:21" ht="28.5" customHeight="1" x14ac:dyDescent="0.25">
      <c r="A33" s="6"/>
      <c r="B33" s="6"/>
      <c r="C33" s="11"/>
      <c r="D33" s="6"/>
      <c r="E33" s="6"/>
      <c r="F33" s="6"/>
      <c r="G33" s="6"/>
      <c r="H33" s="6"/>
      <c r="I33" s="6"/>
      <c r="J33" s="6"/>
      <c r="K33" s="6"/>
      <c r="L33" s="6"/>
      <c r="M33" s="6"/>
      <c r="N33" s="8"/>
      <c r="O33" s="8"/>
      <c r="P33" s="8"/>
      <c r="Q33" s="8"/>
      <c r="R33" s="8"/>
      <c r="S33" s="8"/>
      <c r="T33" s="8"/>
      <c r="U33" s="8"/>
    </row>
    <row r="34" spans="1:21" ht="28.5" customHeight="1" x14ac:dyDescent="0.25">
      <c r="A34" s="6"/>
      <c r="B34" s="6"/>
      <c r="C34" s="11"/>
      <c r="D34" s="6"/>
      <c r="E34" s="6"/>
      <c r="F34" s="6"/>
      <c r="G34" s="6"/>
      <c r="H34" s="6"/>
      <c r="I34" s="6"/>
      <c r="J34" s="6"/>
      <c r="K34" s="6"/>
      <c r="L34" s="6"/>
      <c r="M34" s="6"/>
      <c r="N34" s="8"/>
      <c r="O34" s="8"/>
      <c r="P34" s="8"/>
      <c r="Q34" s="8"/>
      <c r="R34" s="8"/>
      <c r="S34" s="8"/>
      <c r="T34" s="8"/>
      <c r="U34" s="8"/>
    </row>
    <row r="35" spans="1:21" ht="28.5" customHeight="1" x14ac:dyDescent="0.25">
      <c r="A35" s="6"/>
      <c r="B35" s="6"/>
      <c r="C35" s="11"/>
      <c r="D35" s="6"/>
      <c r="E35" s="6"/>
      <c r="F35" s="6"/>
      <c r="G35" s="6"/>
      <c r="H35" s="6"/>
      <c r="I35" s="6"/>
      <c r="J35" s="6"/>
      <c r="K35" s="6"/>
      <c r="L35" s="6"/>
      <c r="M35" s="6"/>
      <c r="N35" s="8"/>
      <c r="O35" s="8"/>
      <c r="P35" s="8"/>
      <c r="Q35" s="8"/>
      <c r="R35" s="8"/>
      <c r="S35" s="8"/>
      <c r="T35" s="8"/>
      <c r="U35" s="8"/>
    </row>
    <row r="36" spans="1:21" ht="28.5" customHeight="1" x14ac:dyDescent="0.25">
      <c r="A36" s="6"/>
      <c r="B36" s="6"/>
      <c r="C36" s="11"/>
      <c r="D36" s="6"/>
      <c r="E36" s="6"/>
      <c r="F36" s="6"/>
      <c r="G36" s="6"/>
      <c r="H36" s="6"/>
      <c r="I36" s="6"/>
      <c r="J36" s="6"/>
      <c r="K36" s="6"/>
      <c r="L36" s="6"/>
      <c r="M36" s="6"/>
      <c r="N36" s="8"/>
      <c r="O36" s="8"/>
      <c r="P36" s="8"/>
      <c r="Q36" s="8"/>
      <c r="R36" s="8"/>
      <c r="S36" s="8"/>
      <c r="T36" s="8"/>
      <c r="U36" s="8"/>
    </row>
    <row r="37" spans="1:21" ht="28.5" customHeight="1" x14ac:dyDescent="0.25">
      <c r="A37" s="6"/>
      <c r="B37" s="6"/>
      <c r="C37" s="11"/>
      <c r="D37" s="6"/>
      <c r="E37" s="6"/>
      <c r="F37" s="6"/>
      <c r="G37" s="6"/>
      <c r="H37" s="6"/>
      <c r="I37" s="6"/>
      <c r="J37" s="6"/>
      <c r="K37" s="6"/>
      <c r="L37" s="6"/>
      <c r="M37" s="6"/>
      <c r="N37" s="8"/>
      <c r="O37" s="8"/>
      <c r="P37" s="8"/>
      <c r="Q37" s="8"/>
      <c r="R37" s="8"/>
      <c r="S37" s="8"/>
      <c r="T37" s="8"/>
      <c r="U37" s="8"/>
    </row>
    <row r="38" spans="1:21" ht="28.5" customHeight="1" x14ac:dyDescent="0.25">
      <c r="A38" s="6"/>
      <c r="B38" s="6"/>
      <c r="C38" s="11"/>
      <c r="D38" s="6"/>
      <c r="E38" s="6"/>
      <c r="F38" s="6"/>
      <c r="G38" s="6"/>
      <c r="H38" s="6"/>
      <c r="I38" s="6"/>
      <c r="J38" s="6"/>
      <c r="K38" s="6"/>
      <c r="L38" s="6"/>
      <c r="M38" s="6"/>
      <c r="N38" s="8"/>
      <c r="O38" s="8"/>
      <c r="P38" s="8"/>
      <c r="Q38" s="8"/>
      <c r="R38" s="8"/>
      <c r="S38" s="8"/>
      <c r="T38" s="8"/>
      <c r="U38" s="8"/>
    </row>
    <row r="39" spans="1:21" ht="28.5" customHeight="1" x14ac:dyDescent="0.25">
      <c r="A39" s="6"/>
      <c r="B39" s="6"/>
      <c r="C39" s="11"/>
      <c r="D39" s="6"/>
      <c r="E39" s="6"/>
      <c r="F39" s="6"/>
      <c r="G39" s="6"/>
      <c r="H39" s="6"/>
      <c r="I39" s="6"/>
      <c r="J39" s="6"/>
      <c r="K39" s="6"/>
      <c r="L39" s="6"/>
      <c r="M39" s="6"/>
      <c r="N39" s="8"/>
      <c r="O39" s="8"/>
      <c r="P39" s="8"/>
      <c r="Q39" s="8"/>
      <c r="R39" s="8"/>
      <c r="S39" s="8"/>
      <c r="T39" s="8"/>
      <c r="U39" s="8"/>
    </row>
    <row r="40" spans="1:21" ht="28.5" customHeight="1" x14ac:dyDescent="0.25">
      <c r="A40" s="6"/>
      <c r="B40" s="6"/>
      <c r="C40" s="11"/>
      <c r="D40" s="6"/>
      <c r="E40" s="6"/>
      <c r="F40" s="6"/>
      <c r="G40" s="6"/>
      <c r="H40" s="6"/>
      <c r="I40" s="6"/>
      <c r="J40" s="6"/>
      <c r="K40" s="6"/>
      <c r="L40" s="6"/>
      <c r="M40" s="6"/>
      <c r="N40" s="8"/>
      <c r="O40" s="8"/>
      <c r="P40" s="8"/>
      <c r="Q40" s="8"/>
      <c r="R40" s="8"/>
      <c r="S40" s="8"/>
      <c r="T40" s="8"/>
      <c r="U40" s="8"/>
    </row>
    <row r="41" spans="1:21" ht="28.5" customHeight="1" x14ac:dyDescent="0.25">
      <c r="A41" s="6"/>
      <c r="B41" s="6"/>
      <c r="C41" s="11"/>
      <c r="D41" s="6"/>
      <c r="E41" s="6"/>
      <c r="F41" s="6"/>
      <c r="G41" s="6"/>
      <c r="H41" s="6"/>
      <c r="I41" s="6"/>
      <c r="J41" s="6"/>
      <c r="K41" s="6"/>
      <c r="L41" s="6"/>
      <c r="M41" s="6"/>
      <c r="N41" s="8"/>
      <c r="O41" s="8"/>
      <c r="P41" s="8"/>
      <c r="Q41" s="8"/>
      <c r="R41" s="8"/>
      <c r="S41" s="8"/>
      <c r="T41" s="8"/>
      <c r="U41" s="8"/>
    </row>
    <row r="42" spans="1:21" ht="28.5" customHeight="1" x14ac:dyDescent="0.25">
      <c r="A42" s="6"/>
      <c r="B42" s="6"/>
      <c r="C42" s="11"/>
      <c r="D42" s="6"/>
      <c r="E42" s="6"/>
      <c r="F42" s="6"/>
      <c r="G42" s="6"/>
      <c r="H42" s="6"/>
      <c r="I42" s="6"/>
      <c r="J42" s="6"/>
      <c r="K42" s="6"/>
      <c r="L42" s="6"/>
      <c r="M42" s="6"/>
      <c r="N42" s="8"/>
      <c r="O42" s="8"/>
      <c r="P42" s="8"/>
      <c r="Q42" s="8"/>
      <c r="R42" s="8"/>
      <c r="S42" s="8"/>
      <c r="T42" s="8"/>
      <c r="U42" s="8"/>
    </row>
    <row r="43" spans="1:21" ht="28.5" customHeight="1" x14ac:dyDescent="0.25">
      <c r="A43" s="6"/>
      <c r="B43" s="6"/>
      <c r="C43" s="11"/>
      <c r="D43" s="6"/>
      <c r="E43" s="6"/>
      <c r="F43" s="6"/>
      <c r="G43" s="6"/>
      <c r="H43" s="6"/>
      <c r="I43" s="6"/>
      <c r="J43" s="6"/>
      <c r="K43" s="6"/>
      <c r="L43" s="6"/>
      <c r="M43" s="6"/>
      <c r="N43" s="8"/>
      <c r="O43" s="8"/>
      <c r="P43" s="8"/>
      <c r="Q43" s="8"/>
      <c r="R43" s="8"/>
      <c r="S43" s="8"/>
      <c r="T43" s="8"/>
      <c r="U43" s="8"/>
    </row>
    <row r="44" spans="1:21" ht="28.5" customHeight="1" x14ac:dyDescent="0.25">
      <c r="A44" s="6"/>
      <c r="B44" s="6"/>
      <c r="C44" s="11"/>
      <c r="D44" s="6"/>
      <c r="E44" s="6"/>
      <c r="F44" s="6"/>
      <c r="G44" s="6"/>
      <c r="H44" s="6"/>
      <c r="I44" s="6"/>
      <c r="J44" s="6"/>
      <c r="K44" s="6"/>
      <c r="L44" s="6"/>
      <c r="M44" s="6"/>
      <c r="N44" s="8"/>
      <c r="O44" s="8"/>
      <c r="P44" s="8"/>
      <c r="Q44" s="8"/>
      <c r="R44" s="8"/>
      <c r="S44" s="8"/>
      <c r="T44" s="8"/>
      <c r="U44" s="8"/>
    </row>
    <row r="45" spans="1:21" ht="28.5" customHeight="1" x14ac:dyDescent="0.25">
      <c r="A45" s="6"/>
      <c r="B45" s="6"/>
      <c r="C45" s="11"/>
      <c r="D45" s="6"/>
      <c r="E45" s="6"/>
      <c r="F45" s="6"/>
      <c r="G45" s="6"/>
      <c r="H45" s="6"/>
      <c r="I45" s="6"/>
      <c r="J45" s="6"/>
      <c r="K45" s="6"/>
      <c r="L45" s="6"/>
      <c r="M45" s="6"/>
      <c r="N45" s="8"/>
      <c r="O45" s="8"/>
      <c r="P45" s="8"/>
      <c r="Q45" s="8"/>
      <c r="R45" s="8"/>
      <c r="S45" s="8"/>
      <c r="T45" s="8"/>
      <c r="U45" s="8"/>
    </row>
    <row r="46" spans="1:21" ht="28.5" customHeight="1" x14ac:dyDescent="0.25">
      <c r="A46" s="6"/>
      <c r="B46" s="6"/>
      <c r="C46" s="11"/>
      <c r="D46" s="6"/>
      <c r="E46" s="6"/>
      <c r="F46" s="6"/>
      <c r="G46" s="6"/>
      <c r="H46" s="6"/>
      <c r="I46" s="6"/>
      <c r="J46" s="6"/>
      <c r="K46" s="6"/>
      <c r="L46" s="6"/>
      <c r="M46" s="6"/>
      <c r="N46" s="8"/>
      <c r="O46" s="8"/>
      <c r="P46" s="8"/>
      <c r="Q46" s="8"/>
      <c r="R46" s="8"/>
      <c r="S46" s="8"/>
      <c r="T46" s="8"/>
      <c r="U46" s="8"/>
    </row>
    <row r="47" spans="1:21" ht="28.5" customHeight="1" x14ac:dyDescent="0.25">
      <c r="A47" s="6"/>
      <c r="B47" s="6"/>
      <c r="C47" s="11"/>
      <c r="D47" s="6"/>
      <c r="E47" s="6"/>
      <c r="F47" s="6"/>
      <c r="G47" s="6"/>
      <c r="H47" s="6"/>
      <c r="I47" s="6"/>
      <c r="J47" s="6"/>
      <c r="K47" s="6"/>
      <c r="L47" s="6"/>
      <c r="M47" s="6"/>
      <c r="N47" s="8"/>
      <c r="O47" s="8"/>
      <c r="P47" s="8"/>
      <c r="Q47" s="8"/>
      <c r="R47" s="8"/>
      <c r="S47" s="8"/>
      <c r="T47" s="8"/>
      <c r="U47" s="8"/>
    </row>
    <row r="48" spans="1:21" ht="28.5" customHeight="1" x14ac:dyDescent="0.25">
      <c r="A48" s="6"/>
      <c r="B48" s="6"/>
      <c r="C48" s="11"/>
      <c r="D48" s="6"/>
      <c r="E48" s="6"/>
      <c r="F48" s="6"/>
      <c r="G48" s="6"/>
      <c r="H48" s="6"/>
      <c r="I48" s="6"/>
      <c r="J48" s="6"/>
      <c r="K48" s="6"/>
      <c r="L48" s="6"/>
      <c r="M48" s="6"/>
      <c r="N48" s="8"/>
      <c r="O48" s="8"/>
      <c r="P48" s="8"/>
      <c r="Q48" s="8"/>
      <c r="R48" s="8"/>
      <c r="S48" s="8"/>
      <c r="T48" s="8"/>
      <c r="U48" s="8"/>
    </row>
    <row r="49" spans="1:21" ht="28.5" customHeight="1" x14ac:dyDescent="0.25">
      <c r="A49" s="6"/>
      <c r="B49" s="6"/>
      <c r="C49" s="11"/>
      <c r="D49" s="6"/>
      <c r="E49" s="6"/>
      <c r="F49" s="6"/>
      <c r="G49" s="6"/>
      <c r="H49" s="6"/>
      <c r="I49" s="6"/>
      <c r="J49" s="6"/>
      <c r="K49" s="6"/>
      <c r="L49" s="6"/>
      <c r="M49" s="6"/>
      <c r="N49" s="8"/>
      <c r="O49" s="8"/>
      <c r="P49" s="8"/>
      <c r="Q49" s="8"/>
      <c r="R49" s="8"/>
      <c r="S49" s="8"/>
      <c r="T49" s="8"/>
      <c r="U49" s="8"/>
    </row>
    <row r="50" spans="1:21" ht="28.5" customHeight="1" x14ac:dyDescent="0.25">
      <c r="A50" s="6"/>
      <c r="B50" s="6"/>
      <c r="C50" s="11"/>
      <c r="D50" s="6"/>
      <c r="E50" s="6"/>
      <c r="F50" s="6"/>
      <c r="G50" s="6"/>
      <c r="H50" s="6"/>
      <c r="I50" s="6"/>
      <c r="J50" s="6"/>
      <c r="K50" s="6"/>
      <c r="L50" s="6"/>
      <c r="M50" s="6"/>
      <c r="N50" s="8"/>
      <c r="O50" s="8"/>
      <c r="P50" s="8"/>
      <c r="Q50" s="8"/>
      <c r="R50" s="8"/>
      <c r="S50" s="8"/>
      <c r="T50" s="8"/>
      <c r="U50" s="8"/>
    </row>
    <row r="51" spans="1:21" ht="28.5" customHeight="1" x14ac:dyDescent="0.25">
      <c r="A51" s="6"/>
      <c r="B51" s="6"/>
      <c r="C51" s="11"/>
      <c r="D51" s="6"/>
      <c r="E51" s="6"/>
      <c r="F51" s="6"/>
      <c r="G51" s="6"/>
      <c r="H51" s="6"/>
      <c r="I51" s="6"/>
      <c r="J51" s="6"/>
      <c r="K51" s="6"/>
      <c r="L51" s="6"/>
      <c r="M51" s="6"/>
      <c r="N51" s="8"/>
      <c r="O51" s="8"/>
      <c r="P51" s="8"/>
      <c r="Q51" s="8"/>
      <c r="R51" s="8"/>
      <c r="S51" s="8"/>
      <c r="T51" s="8"/>
      <c r="U51" s="8"/>
    </row>
    <row r="52" spans="1:21" ht="28.5" customHeight="1" x14ac:dyDescent="0.25">
      <c r="A52" s="6"/>
      <c r="B52" s="6"/>
      <c r="C52" s="11"/>
      <c r="D52" s="6"/>
      <c r="E52" s="6"/>
      <c r="F52" s="6"/>
      <c r="G52" s="6"/>
      <c r="H52" s="6"/>
      <c r="I52" s="6"/>
      <c r="J52" s="6"/>
      <c r="K52" s="6"/>
      <c r="L52" s="6"/>
      <c r="M52" s="6"/>
      <c r="N52" s="8"/>
      <c r="O52" s="8"/>
      <c r="P52" s="8"/>
      <c r="Q52" s="8"/>
      <c r="R52" s="8"/>
      <c r="S52" s="8"/>
      <c r="T52" s="8"/>
      <c r="U52" s="8"/>
    </row>
    <row r="53" spans="1:21" ht="28.5" customHeight="1" x14ac:dyDescent="0.25">
      <c r="A53" s="6"/>
      <c r="B53" s="6"/>
      <c r="C53" s="11"/>
      <c r="D53" s="6"/>
      <c r="E53" s="6"/>
      <c r="F53" s="6"/>
      <c r="G53" s="6"/>
      <c r="H53" s="6"/>
      <c r="I53" s="6"/>
      <c r="J53" s="6"/>
      <c r="K53" s="6"/>
      <c r="L53" s="6"/>
      <c r="M53" s="6"/>
      <c r="N53" s="8"/>
      <c r="O53" s="8"/>
      <c r="P53" s="8"/>
      <c r="Q53" s="8"/>
      <c r="R53" s="8"/>
      <c r="S53" s="8"/>
      <c r="T53" s="8"/>
      <c r="U53" s="8"/>
    </row>
    <row r="54" spans="1:21" ht="28.5" customHeight="1" x14ac:dyDescent="0.25">
      <c r="A54" s="6"/>
      <c r="B54" s="6"/>
      <c r="C54" s="11"/>
      <c r="D54" s="6"/>
      <c r="E54" s="6"/>
      <c r="F54" s="6"/>
      <c r="G54" s="6"/>
      <c r="H54" s="6"/>
      <c r="I54" s="6"/>
      <c r="J54" s="6"/>
      <c r="K54" s="6"/>
      <c r="L54" s="6"/>
      <c r="M54" s="6"/>
      <c r="N54" s="8"/>
      <c r="O54" s="8"/>
      <c r="P54" s="8"/>
      <c r="Q54" s="8"/>
      <c r="R54" s="8"/>
      <c r="S54" s="8"/>
      <c r="T54" s="8"/>
      <c r="U54" s="8"/>
    </row>
    <row r="55" spans="1:21" ht="28.5" customHeight="1" x14ac:dyDescent="0.25">
      <c r="A55" s="6"/>
      <c r="B55" s="6"/>
      <c r="C55" s="11"/>
      <c r="D55" s="6"/>
      <c r="E55" s="6"/>
      <c r="F55" s="6"/>
      <c r="G55" s="6"/>
      <c r="H55" s="6"/>
      <c r="I55" s="6"/>
      <c r="J55" s="6"/>
      <c r="K55" s="6"/>
      <c r="L55" s="6"/>
      <c r="M55" s="6"/>
      <c r="N55" s="8"/>
      <c r="O55" s="8"/>
      <c r="P55" s="8"/>
      <c r="Q55" s="8"/>
      <c r="R55" s="8"/>
      <c r="S55" s="8"/>
      <c r="T55" s="8"/>
      <c r="U55" s="8"/>
    </row>
    <row r="56" spans="1:21" ht="28.5" customHeight="1" x14ac:dyDescent="0.25">
      <c r="A56" s="6"/>
      <c r="B56" s="6"/>
      <c r="C56" s="11"/>
      <c r="D56" s="6"/>
      <c r="E56" s="6"/>
      <c r="F56" s="6"/>
      <c r="G56" s="6"/>
      <c r="H56" s="6"/>
      <c r="I56" s="6"/>
      <c r="J56" s="6"/>
      <c r="K56" s="6"/>
      <c r="L56" s="6"/>
      <c r="M56" s="6"/>
      <c r="N56" s="8"/>
      <c r="O56" s="8"/>
      <c r="P56" s="8"/>
      <c r="Q56" s="8"/>
      <c r="R56" s="8"/>
      <c r="S56" s="8"/>
      <c r="T56" s="8"/>
      <c r="U56" s="8"/>
    </row>
    <row r="57" spans="1:21" ht="28.5" customHeight="1" x14ac:dyDescent="0.25">
      <c r="A57" s="6"/>
      <c r="B57" s="6"/>
      <c r="C57" s="11"/>
      <c r="D57" s="6"/>
      <c r="E57" s="6"/>
      <c r="F57" s="6"/>
      <c r="G57" s="6"/>
      <c r="H57" s="6"/>
      <c r="I57" s="6"/>
      <c r="J57" s="6"/>
      <c r="K57" s="6"/>
      <c r="L57" s="6"/>
      <c r="M57" s="6"/>
      <c r="N57" s="8"/>
      <c r="O57" s="8"/>
      <c r="P57" s="8"/>
      <c r="Q57" s="8"/>
      <c r="R57" s="8"/>
      <c r="S57" s="8"/>
      <c r="T57" s="8"/>
      <c r="U57" s="8"/>
    </row>
    <row r="58" spans="1:21" ht="28.5" customHeight="1" x14ac:dyDescent="0.25">
      <c r="A58" s="6"/>
      <c r="B58" s="6"/>
      <c r="C58" s="11"/>
      <c r="D58" s="6"/>
      <c r="E58" s="6"/>
      <c r="F58" s="6"/>
      <c r="G58" s="6"/>
      <c r="H58" s="6"/>
      <c r="I58" s="6"/>
      <c r="J58" s="6"/>
      <c r="K58" s="6"/>
      <c r="L58" s="6"/>
      <c r="M58" s="6"/>
      <c r="N58" s="8"/>
      <c r="O58" s="8"/>
      <c r="P58" s="8"/>
      <c r="Q58" s="8"/>
      <c r="R58" s="8"/>
      <c r="S58" s="8"/>
      <c r="T58" s="8"/>
      <c r="U58" s="8"/>
    </row>
    <row r="59" spans="1:21" ht="28.5" customHeight="1" x14ac:dyDescent="0.25">
      <c r="A59" s="6"/>
      <c r="B59" s="6"/>
      <c r="C59" s="11"/>
      <c r="D59" s="6"/>
      <c r="E59" s="6"/>
      <c r="F59" s="6"/>
      <c r="G59" s="6"/>
      <c r="H59" s="6"/>
      <c r="I59" s="6"/>
      <c r="J59" s="6"/>
      <c r="K59" s="6"/>
      <c r="L59" s="6"/>
      <c r="M59" s="6"/>
      <c r="N59" s="8"/>
      <c r="O59" s="8"/>
      <c r="P59" s="8"/>
      <c r="Q59" s="8"/>
      <c r="R59" s="8"/>
      <c r="S59" s="8"/>
      <c r="T59" s="8"/>
      <c r="U59" s="8"/>
    </row>
    <row r="60" spans="1:21" ht="28.5" customHeight="1" x14ac:dyDescent="0.25">
      <c r="A60" s="6"/>
      <c r="B60" s="6"/>
      <c r="C60" s="11"/>
      <c r="D60" s="6"/>
      <c r="E60" s="6"/>
      <c r="F60" s="6"/>
      <c r="G60" s="6"/>
      <c r="H60" s="6"/>
      <c r="I60" s="6"/>
      <c r="J60" s="6"/>
      <c r="K60" s="6"/>
      <c r="L60" s="6"/>
      <c r="M60" s="6"/>
      <c r="N60" s="8"/>
      <c r="O60" s="8"/>
      <c r="P60" s="8"/>
      <c r="Q60" s="8"/>
      <c r="R60" s="8"/>
      <c r="S60" s="8"/>
      <c r="T60" s="8"/>
      <c r="U60" s="8"/>
    </row>
    <row r="61" spans="1:21" ht="28.5" customHeight="1" x14ac:dyDescent="0.25">
      <c r="A61" s="6"/>
      <c r="B61" s="6"/>
      <c r="C61" s="11"/>
      <c r="D61" s="6"/>
      <c r="E61" s="6"/>
      <c r="F61" s="6"/>
      <c r="G61" s="6"/>
      <c r="H61" s="6"/>
      <c r="I61" s="6"/>
      <c r="J61" s="6"/>
      <c r="K61" s="6"/>
      <c r="L61" s="6"/>
      <c r="M61" s="6"/>
      <c r="N61" s="8"/>
      <c r="O61" s="8"/>
      <c r="P61" s="8"/>
      <c r="Q61" s="8"/>
      <c r="R61" s="8"/>
      <c r="S61" s="8"/>
      <c r="T61" s="8"/>
      <c r="U61" s="8"/>
    </row>
    <row r="62" spans="1:21" ht="28.5" customHeight="1" x14ac:dyDescent="0.25">
      <c r="A62" s="6"/>
      <c r="B62" s="6"/>
      <c r="C62" s="11"/>
      <c r="D62" s="6"/>
      <c r="E62" s="6"/>
      <c r="F62" s="6"/>
      <c r="G62" s="6"/>
      <c r="H62" s="6"/>
      <c r="I62" s="6"/>
      <c r="J62" s="6"/>
      <c r="K62" s="6"/>
      <c r="L62" s="6"/>
      <c r="M62" s="6"/>
      <c r="N62" s="8"/>
      <c r="O62" s="8"/>
      <c r="P62" s="8"/>
      <c r="Q62" s="8"/>
      <c r="R62" s="8"/>
      <c r="S62" s="8"/>
      <c r="T62" s="8"/>
      <c r="U62" s="8"/>
    </row>
    <row r="63" spans="1:21" ht="28.5" customHeight="1" x14ac:dyDescent="0.25">
      <c r="A63" s="6"/>
      <c r="B63" s="6"/>
      <c r="C63" s="11"/>
      <c r="D63" s="6"/>
      <c r="E63" s="6"/>
      <c r="F63" s="6"/>
      <c r="G63" s="6"/>
      <c r="H63" s="6"/>
      <c r="I63" s="6"/>
      <c r="J63" s="6"/>
      <c r="K63" s="6"/>
      <c r="L63" s="6"/>
      <c r="M63" s="6"/>
      <c r="N63" s="8"/>
      <c r="O63" s="8"/>
      <c r="P63" s="8"/>
      <c r="Q63" s="8"/>
      <c r="R63" s="8"/>
      <c r="S63" s="8"/>
      <c r="T63" s="8"/>
      <c r="U63" s="8"/>
    </row>
    <row r="64" spans="1:21" ht="28.5" customHeight="1" x14ac:dyDescent="0.25">
      <c r="A64" s="6"/>
      <c r="B64" s="6"/>
      <c r="C64" s="11"/>
      <c r="D64" s="6"/>
      <c r="E64" s="6"/>
      <c r="F64" s="6"/>
      <c r="G64" s="6"/>
      <c r="H64" s="6"/>
      <c r="I64" s="6"/>
      <c r="J64" s="6"/>
      <c r="K64" s="6"/>
      <c r="L64" s="6"/>
      <c r="M64" s="6"/>
      <c r="N64" s="8"/>
      <c r="O64" s="8"/>
      <c r="P64" s="8"/>
      <c r="Q64" s="8"/>
      <c r="R64" s="8"/>
      <c r="S64" s="8"/>
      <c r="T64" s="8"/>
      <c r="U64" s="8"/>
    </row>
    <row r="65" spans="1:21" ht="28.5" customHeight="1" x14ac:dyDescent="0.25">
      <c r="A65" s="6"/>
      <c r="B65" s="6"/>
      <c r="C65" s="11"/>
      <c r="D65" s="6"/>
      <c r="E65" s="6"/>
      <c r="F65" s="6"/>
      <c r="G65" s="6"/>
      <c r="H65" s="6"/>
      <c r="I65" s="6"/>
      <c r="J65" s="6"/>
      <c r="K65" s="6"/>
      <c r="L65" s="6"/>
      <c r="M65" s="6"/>
      <c r="N65" s="8"/>
      <c r="O65" s="8"/>
      <c r="P65" s="8"/>
      <c r="Q65" s="8"/>
      <c r="R65" s="8"/>
      <c r="S65" s="8"/>
      <c r="T65" s="8"/>
      <c r="U65" s="8"/>
    </row>
    <row r="66" spans="1:21" ht="28.5" customHeight="1" x14ac:dyDescent="0.25">
      <c r="A66" s="6"/>
      <c r="B66" s="6"/>
      <c r="C66" s="11"/>
      <c r="D66" s="6"/>
      <c r="E66" s="6"/>
      <c r="F66" s="6"/>
      <c r="G66" s="6"/>
      <c r="H66" s="6"/>
      <c r="I66" s="6"/>
      <c r="J66" s="6"/>
      <c r="K66" s="6"/>
      <c r="L66" s="6"/>
      <c r="M66" s="6"/>
      <c r="N66" s="8"/>
      <c r="O66" s="8"/>
      <c r="P66" s="8"/>
      <c r="Q66" s="8"/>
      <c r="R66" s="8"/>
      <c r="S66" s="8"/>
      <c r="T66" s="8"/>
      <c r="U66" s="8"/>
    </row>
    <row r="67" spans="1:21" ht="28.5" customHeight="1" x14ac:dyDescent="0.25">
      <c r="A67" s="6"/>
      <c r="B67" s="6"/>
      <c r="C67" s="11"/>
      <c r="D67" s="6"/>
      <c r="E67" s="6"/>
      <c r="F67" s="6"/>
      <c r="G67" s="6"/>
      <c r="H67" s="6"/>
      <c r="I67" s="6"/>
      <c r="J67" s="6"/>
      <c r="K67" s="6"/>
      <c r="L67" s="6"/>
      <c r="M67" s="6"/>
      <c r="N67" s="8"/>
      <c r="O67" s="8"/>
      <c r="P67" s="8"/>
      <c r="Q67" s="8"/>
      <c r="R67" s="8"/>
      <c r="S67" s="8"/>
      <c r="T67" s="8"/>
      <c r="U67" s="8"/>
    </row>
    <row r="68" spans="1:21" ht="28.5" customHeight="1" x14ac:dyDescent="0.25">
      <c r="A68" s="6"/>
      <c r="B68" s="6"/>
      <c r="C68" s="11"/>
      <c r="D68" s="6"/>
      <c r="E68" s="6"/>
      <c r="F68" s="6"/>
      <c r="G68" s="6"/>
      <c r="H68" s="6"/>
      <c r="I68" s="6"/>
      <c r="J68" s="6"/>
      <c r="K68" s="6"/>
      <c r="L68" s="6"/>
      <c r="M68" s="6"/>
      <c r="N68" s="8"/>
      <c r="O68" s="8"/>
      <c r="P68" s="8"/>
      <c r="Q68" s="8"/>
      <c r="R68" s="8"/>
      <c r="S68" s="8"/>
      <c r="T68" s="8"/>
      <c r="U68" s="8"/>
    </row>
    <row r="69" spans="1:21" ht="28.5" customHeight="1" x14ac:dyDescent="0.25">
      <c r="A69" s="6"/>
      <c r="B69" s="6"/>
      <c r="C69" s="11"/>
      <c r="D69" s="6"/>
      <c r="E69" s="6"/>
      <c r="F69" s="6"/>
      <c r="G69" s="6"/>
      <c r="H69" s="6"/>
      <c r="I69" s="6"/>
      <c r="J69" s="6"/>
      <c r="K69" s="6"/>
      <c r="L69" s="6"/>
      <c r="M69" s="6"/>
      <c r="N69" s="8"/>
      <c r="O69" s="8"/>
      <c r="P69" s="8"/>
      <c r="Q69" s="8"/>
      <c r="R69" s="8"/>
      <c r="S69" s="8"/>
      <c r="T69" s="8"/>
      <c r="U69" s="8"/>
    </row>
    <row r="70" spans="1:21" ht="28.5" customHeight="1" x14ac:dyDescent="0.25">
      <c r="A70" s="6"/>
      <c r="B70" s="6"/>
      <c r="C70" s="11"/>
      <c r="D70" s="6"/>
      <c r="E70" s="6"/>
      <c r="F70" s="6"/>
      <c r="G70" s="6"/>
      <c r="H70" s="6"/>
      <c r="I70" s="6"/>
      <c r="J70" s="6"/>
      <c r="K70" s="6"/>
      <c r="L70" s="6"/>
      <c r="M70" s="6"/>
      <c r="N70" s="8"/>
      <c r="O70" s="8"/>
      <c r="P70" s="8"/>
      <c r="Q70" s="8"/>
      <c r="R70" s="8"/>
      <c r="S70" s="8"/>
      <c r="T70" s="8"/>
      <c r="U70" s="8"/>
    </row>
    <row r="71" spans="1:21" ht="28.5" customHeight="1" x14ac:dyDescent="0.25">
      <c r="A71" s="6"/>
      <c r="B71" s="6"/>
      <c r="C71" s="11"/>
      <c r="D71" s="6"/>
      <c r="E71" s="6"/>
      <c r="F71" s="6"/>
      <c r="G71" s="6"/>
      <c r="H71" s="6"/>
      <c r="I71" s="6"/>
      <c r="J71" s="6"/>
      <c r="K71" s="6"/>
      <c r="L71" s="6"/>
      <c r="M71" s="6"/>
      <c r="N71" s="8"/>
      <c r="O71" s="8"/>
      <c r="P71" s="8"/>
      <c r="Q71" s="8"/>
      <c r="R71" s="8"/>
      <c r="S71" s="8"/>
      <c r="T71" s="8"/>
      <c r="U71" s="8"/>
    </row>
    <row r="72" spans="1:21" ht="28.5" customHeight="1" x14ac:dyDescent="0.25">
      <c r="A72" s="6"/>
      <c r="B72" s="6"/>
      <c r="C72" s="11"/>
      <c r="D72" s="6"/>
      <c r="E72" s="6"/>
      <c r="F72" s="6"/>
      <c r="G72" s="6"/>
      <c r="H72" s="6"/>
      <c r="I72" s="6"/>
      <c r="J72" s="6"/>
      <c r="K72" s="6"/>
      <c r="L72" s="6"/>
      <c r="M72" s="6"/>
      <c r="N72" s="8"/>
      <c r="O72" s="8"/>
      <c r="P72" s="8"/>
      <c r="Q72" s="8"/>
      <c r="R72" s="8"/>
      <c r="S72" s="8"/>
      <c r="T72" s="8"/>
      <c r="U72" s="8"/>
    </row>
    <row r="73" spans="1:21" ht="28.5" customHeight="1" x14ac:dyDescent="0.25">
      <c r="A73" s="6"/>
      <c r="B73" s="6"/>
      <c r="C73" s="11"/>
      <c r="D73" s="6"/>
      <c r="E73" s="6"/>
      <c r="F73" s="6"/>
      <c r="G73" s="6"/>
      <c r="H73" s="6"/>
      <c r="I73" s="6"/>
      <c r="J73" s="6"/>
      <c r="K73" s="6"/>
      <c r="L73" s="6"/>
      <c r="M73" s="6"/>
      <c r="N73" s="8"/>
      <c r="O73" s="8"/>
      <c r="P73" s="8"/>
      <c r="Q73" s="8"/>
      <c r="R73" s="8"/>
      <c r="S73" s="8"/>
      <c r="T73" s="8"/>
      <c r="U73" s="8"/>
    </row>
    <row r="74" spans="1:21" ht="28.5" customHeight="1" x14ac:dyDescent="0.25">
      <c r="C74" s="11"/>
      <c r="D74" s="6"/>
      <c r="E74" s="6"/>
      <c r="F74" s="6"/>
      <c r="G74" s="6"/>
      <c r="H74" s="6"/>
      <c r="I74" s="6"/>
      <c r="J74" s="6"/>
      <c r="K74" s="6"/>
      <c r="L74" s="6"/>
      <c r="M74" s="6"/>
      <c r="N74" s="8"/>
    </row>
    <row r="75" spans="1:21" ht="28.5" customHeight="1" x14ac:dyDescent="0.25">
      <c r="C75" s="11"/>
      <c r="D75" s="6"/>
      <c r="E75" s="6"/>
      <c r="F75" s="6"/>
      <c r="G75" s="6"/>
      <c r="H75" s="6"/>
      <c r="I75" s="6"/>
      <c r="J75" s="6"/>
      <c r="K75" s="6"/>
      <c r="L75" s="6"/>
      <c r="M75" s="6"/>
      <c r="N75" s="8"/>
    </row>
    <row r="76" spans="1:21" ht="28.5" customHeight="1" x14ac:dyDescent="0.25">
      <c r="C76" s="11"/>
      <c r="D76" s="6"/>
      <c r="E76" s="6"/>
      <c r="F76" s="6"/>
      <c r="G76" s="6"/>
      <c r="H76" s="6"/>
      <c r="I76" s="6"/>
      <c r="J76" s="6"/>
      <c r="K76" s="6"/>
      <c r="L76" s="6"/>
      <c r="M76" s="6"/>
      <c r="N76" s="8"/>
    </row>
    <row r="77" spans="1:21" ht="28.5" customHeight="1" x14ac:dyDescent="0.25">
      <c r="C77" s="11"/>
      <c r="D77" s="6"/>
      <c r="E77" s="6"/>
      <c r="F77" s="6"/>
      <c r="G77" s="6"/>
      <c r="H77" s="6"/>
      <c r="I77" s="6"/>
      <c r="J77" s="6"/>
      <c r="K77" s="6"/>
      <c r="L77" s="6"/>
      <c r="M77" s="6"/>
      <c r="N77" s="8"/>
    </row>
  </sheetData>
  <mergeCells count="68">
    <mergeCell ref="U11:U12"/>
    <mergeCell ref="V11:V12"/>
    <mergeCell ref="V13:V14"/>
    <mergeCell ref="U13:U14"/>
    <mergeCell ref="V9:V10"/>
    <mergeCell ref="U9:U10"/>
    <mergeCell ref="A7:A8"/>
    <mergeCell ref="B7:B8"/>
    <mergeCell ref="T9:T10"/>
    <mergeCell ref="T11:T12"/>
    <mergeCell ref="T13:T16"/>
    <mergeCell ref="A9:A16"/>
    <mergeCell ref="E15:E16"/>
    <mergeCell ref="B11:B12"/>
    <mergeCell ref="C11:C12"/>
    <mergeCell ref="D11:D12"/>
    <mergeCell ref="E11:E12"/>
    <mergeCell ref="C15:C16"/>
    <mergeCell ref="D15:D16"/>
    <mergeCell ref="B9:B10"/>
    <mergeCell ref="C13:C14"/>
    <mergeCell ref="D13:D14"/>
    <mergeCell ref="B30:H30"/>
    <mergeCell ref="I30:O30"/>
    <mergeCell ref="D3:U3"/>
    <mergeCell ref="A6:V6"/>
    <mergeCell ref="T7:U7"/>
    <mergeCell ref="V7:V8"/>
    <mergeCell ref="A1:C3"/>
    <mergeCell ref="D1:V1"/>
    <mergeCell ref="D2:V2"/>
    <mergeCell ref="C7:C8"/>
    <mergeCell ref="D7:E7"/>
    <mergeCell ref="F7:S7"/>
    <mergeCell ref="A5:C5"/>
    <mergeCell ref="D4:V4"/>
    <mergeCell ref="D5:V5"/>
    <mergeCell ref="A4:C4"/>
    <mergeCell ref="B29:H29"/>
    <mergeCell ref="I29:O29"/>
    <mergeCell ref="C19:C20"/>
    <mergeCell ref="B17:B22"/>
    <mergeCell ref="A23:S23"/>
    <mergeCell ref="D19:D20"/>
    <mergeCell ref="E19:E20"/>
    <mergeCell ref="C17:C18"/>
    <mergeCell ref="D17:D18"/>
    <mergeCell ref="E17:E18"/>
    <mergeCell ref="E21:E22"/>
    <mergeCell ref="A17:A22"/>
    <mergeCell ref="C21:C22"/>
    <mergeCell ref="D21:D22"/>
    <mergeCell ref="C9:C10"/>
    <mergeCell ref="D9:D10"/>
    <mergeCell ref="E9:E10"/>
    <mergeCell ref="B28:H28"/>
    <mergeCell ref="I28:O28"/>
    <mergeCell ref="U15:U16"/>
    <mergeCell ref="T17:T22"/>
    <mergeCell ref="V15:V16"/>
    <mergeCell ref="E13:E14"/>
    <mergeCell ref="B13:B16"/>
    <mergeCell ref="V21:V22"/>
    <mergeCell ref="U19:U20"/>
    <mergeCell ref="V19:V20"/>
    <mergeCell ref="U17:U18"/>
    <mergeCell ref="V17:V18"/>
    <mergeCell ref="U21:U22"/>
  </mergeCells>
  <printOptions horizontalCentered="1" verticalCentered="1"/>
  <pageMargins left="0" right="0" top="0.55118110236220474" bottom="0" header="0.31496062992125984" footer="0"/>
  <pageSetup scale="3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55DBB-0087-4BB6-813E-34213FD83207}">
  <dimension ref="A1:AY1612"/>
  <sheetViews>
    <sheetView zoomScale="55" zoomScaleNormal="55" workbookViewId="0">
      <selection activeCell="I12" sqref="I12"/>
    </sheetView>
  </sheetViews>
  <sheetFormatPr baseColWidth="10" defaultRowHeight="15" x14ac:dyDescent="0.25"/>
  <cols>
    <col min="1" max="1" width="6.5703125" customWidth="1"/>
    <col min="2" max="2" width="14.140625" customWidth="1"/>
    <col min="3" max="3" width="18.140625" customWidth="1"/>
    <col min="4" max="4" width="18" customWidth="1"/>
    <col min="5" max="5" width="21" customWidth="1"/>
    <col min="6" max="6" width="24.28515625" style="244" customWidth="1"/>
    <col min="7" max="8" width="23.140625" style="244" bestFit="1" customWidth="1"/>
    <col min="9" max="9" width="20.28515625" style="244" customWidth="1"/>
    <col min="10" max="10" width="15.140625" style="244" hidden="1" customWidth="1"/>
    <col min="11" max="12" width="15.28515625" style="244" hidden="1" customWidth="1"/>
    <col min="13" max="13" width="15" style="210" hidden="1" customWidth="1"/>
    <col min="14" max="18" width="18" style="210" hidden="1" customWidth="1"/>
    <col min="19" max="19" width="8.28515625" customWidth="1"/>
    <col min="20" max="22" width="28.5703125" customWidth="1"/>
    <col min="23" max="25" width="15.28515625" hidden="1" customWidth="1"/>
    <col min="26" max="29" width="17.85546875" hidden="1" customWidth="1"/>
    <col min="30" max="30" width="17.85546875" style="28" hidden="1" customWidth="1"/>
    <col min="31" max="31" width="17.85546875" hidden="1" customWidth="1"/>
    <col min="32" max="32" width="18.42578125" customWidth="1"/>
    <col min="33" max="33" width="18.5703125" customWidth="1"/>
    <col min="34" max="34" width="16" customWidth="1"/>
    <col min="35" max="35" width="11.5703125" customWidth="1"/>
    <col min="36" max="36" width="26.5703125" customWidth="1"/>
    <col min="37" max="37" width="21.28515625" customWidth="1"/>
    <col min="38" max="38" width="13.28515625" customWidth="1"/>
    <col min="39" max="39" width="18.85546875" customWidth="1"/>
    <col min="40" max="41" width="15.28515625" customWidth="1"/>
    <col min="42" max="42" width="11.5703125" customWidth="1"/>
    <col min="43" max="43" width="13.28515625" customWidth="1"/>
    <col min="44" max="44" width="11.5703125" customWidth="1"/>
    <col min="45" max="47" width="17.140625" customWidth="1"/>
    <col min="48" max="48" width="11.5703125" customWidth="1"/>
    <col min="49" max="49" width="14.85546875" customWidth="1"/>
    <col min="50" max="50" width="21.85546875" customWidth="1"/>
    <col min="51" max="51" width="17.5703125" customWidth="1"/>
  </cols>
  <sheetData>
    <row r="1" spans="1:51" ht="29.25" customHeight="1" x14ac:dyDescent="0.25">
      <c r="A1" s="685"/>
      <c r="B1" s="686"/>
      <c r="C1" s="686"/>
      <c r="D1" s="686"/>
      <c r="E1" s="687" t="s">
        <v>39</v>
      </c>
      <c r="F1" s="687"/>
      <c r="G1" s="687"/>
      <c r="H1" s="687"/>
      <c r="I1" s="687"/>
      <c r="J1" s="687"/>
      <c r="K1" s="687"/>
      <c r="L1" s="687"/>
      <c r="M1" s="687"/>
      <c r="N1" s="687"/>
      <c r="O1" s="687"/>
      <c r="P1" s="687"/>
      <c r="Q1" s="687"/>
      <c r="R1" s="687"/>
      <c r="S1" s="687"/>
      <c r="T1" s="687"/>
      <c r="U1" s="687"/>
      <c r="V1" s="687"/>
      <c r="W1" s="687"/>
      <c r="X1" s="687"/>
      <c r="Y1" s="687"/>
      <c r="Z1" s="687"/>
      <c r="AA1" s="687"/>
      <c r="AB1" s="687"/>
      <c r="AC1" s="687"/>
      <c r="AD1" s="687"/>
      <c r="AE1" s="687"/>
      <c r="AF1" s="687"/>
      <c r="AG1" s="687"/>
      <c r="AH1" s="687"/>
      <c r="AI1" s="687"/>
      <c r="AJ1" s="687"/>
      <c r="AK1" s="687"/>
      <c r="AL1" s="687"/>
      <c r="AM1" s="687"/>
      <c r="AN1" s="687"/>
      <c r="AO1" s="687"/>
      <c r="AP1" s="687"/>
      <c r="AQ1" s="687"/>
      <c r="AR1" s="687"/>
      <c r="AS1" s="687"/>
      <c r="AT1" s="687"/>
      <c r="AU1" s="687"/>
      <c r="AV1" s="687"/>
      <c r="AW1" s="687"/>
      <c r="AX1" s="687"/>
      <c r="AY1" s="687"/>
    </row>
    <row r="2" spans="1:51" ht="38.25" customHeight="1" thickBot="1" x14ac:dyDescent="0.3">
      <c r="A2" s="595"/>
      <c r="B2" s="596"/>
      <c r="C2" s="596"/>
      <c r="D2" s="596"/>
      <c r="E2" s="688" t="s">
        <v>272</v>
      </c>
      <c r="F2" s="688"/>
      <c r="G2" s="688"/>
      <c r="H2" s="688"/>
      <c r="I2" s="688"/>
      <c r="J2" s="688"/>
      <c r="K2" s="688"/>
      <c r="L2" s="688"/>
      <c r="M2" s="688"/>
      <c r="N2" s="688"/>
      <c r="O2" s="688"/>
      <c r="P2" s="688"/>
      <c r="Q2" s="688"/>
      <c r="R2" s="688"/>
      <c r="S2" s="688"/>
      <c r="T2" s="688"/>
      <c r="U2" s="688"/>
      <c r="V2" s="688"/>
      <c r="W2" s="688"/>
      <c r="X2" s="688"/>
      <c r="Y2" s="688"/>
      <c r="Z2" s="688"/>
      <c r="AA2" s="688"/>
      <c r="AB2" s="688"/>
      <c r="AC2" s="688"/>
      <c r="AD2" s="688"/>
      <c r="AE2" s="688"/>
      <c r="AF2" s="688"/>
      <c r="AG2" s="688"/>
      <c r="AH2" s="688"/>
      <c r="AI2" s="688"/>
      <c r="AJ2" s="688"/>
      <c r="AK2" s="688"/>
      <c r="AL2" s="688"/>
      <c r="AM2" s="688"/>
      <c r="AN2" s="688"/>
      <c r="AO2" s="688"/>
      <c r="AP2" s="688"/>
      <c r="AQ2" s="688"/>
      <c r="AR2" s="688"/>
      <c r="AS2" s="688"/>
      <c r="AT2" s="688"/>
      <c r="AU2" s="688"/>
      <c r="AV2" s="688"/>
      <c r="AW2" s="688"/>
      <c r="AX2" s="688"/>
      <c r="AY2" s="688"/>
    </row>
    <row r="3" spans="1:51" ht="57" customHeight="1" thickBot="1" x14ac:dyDescent="0.3">
      <c r="A3" s="595"/>
      <c r="B3" s="596"/>
      <c r="C3" s="596"/>
      <c r="D3" s="596"/>
      <c r="E3" s="689" t="s">
        <v>40</v>
      </c>
      <c r="F3" s="690"/>
      <c r="G3" s="690"/>
      <c r="H3" s="690"/>
      <c r="I3" s="690"/>
      <c r="J3" s="690"/>
      <c r="K3" s="690"/>
      <c r="L3" s="690"/>
      <c r="M3" s="690"/>
      <c r="N3" s="690"/>
      <c r="O3" s="690"/>
      <c r="P3" s="690"/>
      <c r="Q3" s="690"/>
      <c r="R3" s="690"/>
      <c r="S3" s="690"/>
      <c r="T3" s="690"/>
      <c r="U3" s="690"/>
      <c r="V3" s="690"/>
      <c r="W3" s="690"/>
      <c r="X3" s="690"/>
      <c r="Y3" s="690"/>
      <c r="Z3" s="690"/>
      <c r="AA3" s="690"/>
      <c r="AB3" s="690"/>
      <c r="AC3" s="690"/>
      <c r="AD3" s="691"/>
      <c r="AE3" s="692" t="s">
        <v>273</v>
      </c>
      <c r="AF3" s="693"/>
      <c r="AG3" s="693"/>
      <c r="AH3" s="693"/>
      <c r="AI3" s="693"/>
      <c r="AJ3" s="693"/>
      <c r="AK3" s="693"/>
      <c r="AL3" s="693"/>
      <c r="AM3" s="693"/>
      <c r="AN3" s="693"/>
      <c r="AO3" s="693"/>
      <c r="AP3" s="693"/>
      <c r="AQ3" s="693"/>
      <c r="AR3" s="693"/>
      <c r="AS3" s="693"/>
      <c r="AT3" s="693"/>
      <c r="AU3" s="693"/>
      <c r="AV3" s="693"/>
      <c r="AW3" s="693"/>
      <c r="AX3" s="693"/>
      <c r="AY3" s="694"/>
    </row>
    <row r="4" spans="1:51" ht="51" customHeight="1" thickBot="1" x14ac:dyDescent="0.3">
      <c r="A4" s="695" t="s">
        <v>0</v>
      </c>
      <c r="B4" s="696"/>
      <c r="C4" s="696"/>
      <c r="D4" s="697"/>
      <c r="E4" s="698" t="s">
        <v>70</v>
      </c>
      <c r="F4" s="698"/>
      <c r="G4" s="698"/>
      <c r="H4" s="698"/>
      <c r="I4" s="698"/>
      <c r="J4" s="698"/>
      <c r="K4" s="698"/>
      <c r="L4" s="698"/>
      <c r="M4" s="699"/>
      <c r="N4" s="699"/>
      <c r="O4" s="699"/>
      <c r="P4" s="699"/>
      <c r="Q4" s="699"/>
      <c r="R4" s="699"/>
      <c r="S4" s="699"/>
      <c r="T4" s="699"/>
      <c r="U4" s="699"/>
      <c r="V4" s="699"/>
      <c r="W4" s="699"/>
      <c r="X4" s="699"/>
      <c r="Y4" s="699"/>
      <c r="Z4" s="699"/>
      <c r="AA4" s="699"/>
      <c r="AB4" s="699"/>
      <c r="AC4" s="699"/>
      <c r="AD4" s="699"/>
      <c r="AE4" s="699"/>
      <c r="AF4" s="699"/>
      <c r="AG4" s="699"/>
      <c r="AH4" s="699"/>
      <c r="AI4" s="699"/>
      <c r="AJ4" s="699"/>
      <c r="AK4" s="699"/>
      <c r="AL4" s="699"/>
      <c r="AM4" s="699"/>
      <c r="AN4" s="699"/>
      <c r="AO4" s="699"/>
      <c r="AP4" s="699"/>
      <c r="AQ4" s="699"/>
      <c r="AR4" s="699"/>
      <c r="AS4" s="699"/>
      <c r="AT4" s="699"/>
      <c r="AU4" s="699"/>
      <c r="AV4" s="699"/>
      <c r="AW4" s="699"/>
      <c r="AX4" s="699"/>
      <c r="AY4" s="700"/>
    </row>
    <row r="5" spans="1:51" ht="42" customHeight="1" thickBot="1" x14ac:dyDescent="0.3">
      <c r="A5" s="662" t="s">
        <v>2</v>
      </c>
      <c r="B5" s="663"/>
      <c r="C5" s="663"/>
      <c r="D5" s="664"/>
      <c r="E5" s="665" t="s">
        <v>281</v>
      </c>
      <c r="F5" s="665"/>
      <c r="G5" s="665"/>
      <c r="H5" s="665"/>
      <c r="I5" s="665"/>
      <c r="J5" s="665"/>
      <c r="K5" s="665"/>
      <c r="L5" s="665"/>
      <c r="M5" s="666"/>
      <c r="N5" s="666"/>
      <c r="O5" s="666"/>
      <c r="P5" s="666"/>
      <c r="Q5" s="666"/>
      <c r="R5" s="666"/>
      <c r="S5" s="666"/>
      <c r="T5" s="666"/>
      <c r="U5" s="666"/>
      <c r="V5" s="666"/>
      <c r="W5" s="666"/>
      <c r="X5" s="666"/>
      <c r="Y5" s="666"/>
      <c r="Z5" s="666"/>
      <c r="AA5" s="666"/>
      <c r="AB5" s="666"/>
      <c r="AC5" s="666"/>
      <c r="AD5" s="666"/>
      <c r="AE5" s="666"/>
      <c r="AF5" s="666"/>
      <c r="AG5" s="666"/>
      <c r="AH5" s="666"/>
      <c r="AI5" s="666"/>
      <c r="AJ5" s="666"/>
      <c r="AK5" s="666"/>
      <c r="AL5" s="666"/>
      <c r="AM5" s="666"/>
      <c r="AN5" s="666"/>
      <c r="AO5" s="666"/>
      <c r="AP5" s="666"/>
      <c r="AQ5" s="666"/>
      <c r="AR5" s="666"/>
      <c r="AS5" s="666"/>
      <c r="AT5" s="666"/>
      <c r="AU5" s="666"/>
      <c r="AV5" s="666"/>
      <c r="AW5" s="666"/>
      <c r="AX5" s="666"/>
      <c r="AY5" s="667"/>
    </row>
    <row r="6" spans="1:51" ht="38.25" customHeight="1" thickBot="1" x14ac:dyDescent="0.3">
      <c r="A6" s="668" t="s">
        <v>21</v>
      </c>
      <c r="B6" s="669"/>
      <c r="C6" s="669"/>
      <c r="D6" s="670"/>
      <c r="E6" s="671" t="s">
        <v>518</v>
      </c>
      <c r="F6" s="671"/>
      <c r="G6" s="671"/>
      <c r="H6" s="671"/>
      <c r="I6" s="671"/>
      <c r="J6" s="671"/>
      <c r="K6" s="671"/>
      <c r="L6" s="671"/>
      <c r="M6" s="671"/>
      <c r="N6" s="671"/>
      <c r="O6" s="671"/>
      <c r="P6" s="671"/>
      <c r="Q6" s="671"/>
      <c r="R6" s="671"/>
      <c r="S6" s="672"/>
      <c r="T6" s="672"/>
      <c r="U6" s="672"/>
      <c r="V6" s="672"/>
      <c r="W6" s="672"/>
      <c r="X6" s="672"/>
      <c r="Y6" s="672"/>
      <c r="Z6" s="672"/>
      <c r="AA6" s="672"/>
      <c r="AB6" s="672"/>
      <c r="AC6" s="672"/>
      <c r="AD6" s="672"/>
      <c r="AE6" s="672"/>
      <c r="AF6" s="672"/>
      <c r="AG6" s="672"/>
      <c r="AH6" s="672"/>
      <c r="AI6" s="672"/>
      <c r="AJ6" s="672"/>
      <c r="AK6" s="672"/>
      <c r="AL6" s="672"/>
      <c r="AM6" s="672"/>
      <c r="AN6" s="672"/>
      <c r="AO6" s="672"/>
      <c r="AP6" s="672"/>
      <c r="AQ6" s="672"/>
      <c r="AR6" s="672"/>
      <c r="AS6" s="672"/>
      <c r="AT6" s="672"/>
      <c r="AU6" s="672"/>
      <c r="AV6" s="672"/>
      <c r="AW6" s="672"/>
      <c r="AX6" s="672"/>
      <c r="AY6" s="673"/>
    </row>
    <row r="7" spans="1:51" ht="30.75" customHeight="1" thickBot="1" x14ac:dyDescent="0.3">
      <c r="A7" s="674"/>
      <c r="B7" s="675"/>
      <c r="C7" s="675"/>
      <c r="D7" s="675"/>
      <c r="E7" s="675"/>
      <c r="F7" s="675"/>
      <c r="G7" s="675"/>
      <c r="H7" s="675"/>
      <c r="I7" s="675"/>
      <c r="J7" s="675"/>
      <c r="K7" s="675"/>
      <c r="L7" s="675"/>
      <c r="M7" s="675"/>
      <c r="N7" s="675"/>
      <c r="O7" s="675"/>
      <c r="P7" s="675"/>
      <c r="Q7" s="675"/>
      <c r="R7" s="675"/>
      <c r="S7" s="675"/>
      <c r="T7" s="675"/>
      <c r="U7" s="675"/>
      <c r="V7" s="675"/>
      <c r="W7" s="675"/>
      <c r="X7" s="675"/>
      <c r="Y7" s="675"/>
      <c r="Z7" s="675"/>
      <c r="AA7" s="675"/>
      <c r="AB7" s="675"/>
      <c r="AC7" s="675"/>
      <c r="AD7" s="675"/>
      <c r="AE7" s="675"/>
      <c r="AF7" s="675"/>
      <c r="AG7" s="675"/>
      <c r="AH7" s="675"/>
      <c r="AI7" s="675"/>
      <c r="AJ7" s="675"/>
      <c r="AK7" s="675"/>
      <c r="AL7" s="675"/>
      <c r="AM7" s="675"/>
      <c r="AN7" s="675"/>
      <c r="AO7" s="675"/>
      <c r="AP7" s="675"/>
      <c r="AQ7" s="675"/>
      <c r="AR7" s="675"/>
      <c r="AS7" s="675"/>
      <c r="AT7" s="675"/>
      <c r="AU7" s="675"/>
      <c r="AV7" s="675"/>
      <c r="AW7" s="675"/>
      <c r="AX7" s="675"/>
      <c r="AY7" s="676"/>
    </row>
    <row r="8" spans="1:51" ht="46.5" customHeight="1" thickBot="1" x14ac:dyDescent="0.3">
      <c r="A8" s="677" t="s">
        <v>93</v>
      </c>
      <c r="B8" s="678"/>
      <c r="C8" s="678"/>
      <c r="D8" s="678"/>
      <c r="E8" s="678"/>
      <c r="F8" s="679"/>
      <c r="G8" s="680" t="s">
        <v>519</v>
      </c>
      <c r="H8" s="681"/>
      <c r="I8" s="681"/>
      <c r="J8" s="681"/>
      <c r="K8" s="681"/>
      <c r="L8" s="681"/>
      <c r="M8" s="681"/>
      <c r="N8" s="681"/>
      <c r="O8" s="681"/>
      <c r="P8" s="681"/>
      <c r="Q8" s="681"/>
      <c r="R8" s="681"/>
      <c r="S8" s="682"/>
      <c r="T8" s="680" t="s">
        <v>99</v>
      </c>
      <c r="U8" s="681"/>
      <c r="V8" s="681"/>
      <c r="W8" s="681"/>
      <c r="X8" s="681"/>
      <c r="Y8" s="681"/>
      <c r="Z8" s="681"/>
      <c r="AA8" s="681"/>
      <c r="AB8" s="681"/>
      <c r="AC8" s="681"/>
      <c r="AD8" s="681"/>
      <c r="AE8" s="681"/>
      <c r="AF8" s="682"/>
      <c r="AG8" s="683" t="s">
        <v>100</v>
      </c>
      <c r="AH8" s="684"/>
      <c r="AI8" s="684"/>
      <c r="AJ8" s="684"/>
      <c r="AK8" s="684"/>
      <c r="AL8" s="530" t="s">
        <v>106</v>
      </c>
      <c r="AM8" s="655"/>
      <c r="AN8" s="245"/>
      <c r="AO8" s="654" t="s">
        <v>68</v>
      </c>
      <c r="AP8" s="530"/>
      <c r="AQ8" s="530"/>
      <c r="AR8" s="530"/>
      <c r="AS8" s="530"/>
      <c r="AT8" s="530"/>
      <c r="AU8" s="530"/>
      <c r="AV8" s="530"/>
      <c r="AW8" s="530"/>
      <c r="AX8" s="655"/>
      <c r="AY8" s="656" t="s">
        <v>120</v>
      </c>
    </row>
    <row r="9" spans="1:51" ht="67.5" customHeight="1" thickBot="1" x14ac:dyDescent="0.3">
      <c r="A9" s="221" t="s">
        <v>94</v>
      </c>
      <c r="B9" s="222" t="s">
        <v>95</v>
      </c>
      <c r="C9" s="223" t="s">
        <v>96</v>
      </c>
      <c r="D9" s="153" t="s">
        <v>97</v>
      </c>
      <c r="E9" s="416" t="s">
        <v>477</v>
      </c>
      <c r="F9" s="416" t="s">
        <v>98</v>
      </c>
      <c r="G9" s="417" t="s">
        <v>6</v>
      </c>
      <c r="H9" s="417" t="s">
        <v>7</v>
      </c>
      <c r="I9" s="417" t="s">
        <v>8</v>
      </c>
      <c r="J9" s="417" t="s">
        <v>9</v>
      </c>
      <c r="K9" s="417" t="s">
        <v>10</v>
      </c>
      <c r="L9" s="417" t="s">
        <v>11</v>
      </c>
      <c r="M9" s="417" t="s">
        <v>12</v>
      </c>
      <c r="N9" s="417" t="s">
        <v>13</v>
      </c>
      <c r="O9" s="417" t="s">
        <v>471</v>
      </c>
      <c r="P9" s="417" t="s">
        <v>15</v>
      </c>
      <c r="Q9" s="163" t="s">
        <v>16</v>
      </c>
      <c r="R9" s="163" t="s">
        <v>17</v>
      </c>
      <c r="S9" s="418" t="s">
        <v>66</v>
      </c>
      <c r="T9" s="417" t="s">
        <v>6</v>
      </c>
      <c r="U9" s="417" t="s">
        <v>7</v>
      </c>
      <c r="V9" s="417" t="s">
        <v>8</v>
      </c>
      <c r="W9" s="417" t="s">
        <v>9</v>
      </c>
      <c r="X9" s="417" t="s">
        <v>10</v>
      </c>
      <c r="Y9" s="417" t="s">
        <v>11</v>
      </c>
      <c r="Z9" s="417" t="s">
        <v>12</v>
      </c>
      <c r="AA9" s="417" t="s">
        <v>13</v>
      </c>
      <c r="AB9" s="417" t="s">
        <v>471</v>
      </c>
      <c r="AC9" s="417" t="s">
        <v>15</v>
      </c>
      <c r="AD9" s="163" t="s">
        <v>16</v>
      </c>
      <c r="AE9" s="163" t="s">
        <v>17</v>
      </c>
      <c r="AF9" s="419" t="s">
        <v>67</v>
      </c>
      <c r="AG9" s="420" t="s">
        <v>101</v>
      </c>
      <c r="AH9" s="421" t="s">
        <v>102</v>
      </c>
      <c r="AI9" s="421" t="s">
        <v>103</v>
      </c>
      <c r="AJ9" s="421" t="s">
        <v>104</v>
      </c>
      <c r="AK9" s="421" t="s">
        <v>105</v>
      </c>
      <c r="AL9" s="421" t="s">
        <v>107</v>
      </c>
      <c r="AM9" s="421" t="s">
        <v>108</v>
      </c>
      <c r="AN9" s="422" t="s">
        <v>109</v>
      </c>
      <c r="AO9" s="422" t="s">
        <v>110</v>
      </c>
      <c r="AP9" s="422" t="s">
        <v>111</v>
      </c>
      <c r="AQ9" s="422" t="s">
        <v>112</v>
      </c>
      <c r="AR9" s="422" t="s">
        <v>113</v>
      </c>
      <c r="AS9" s="422" t="s">
        <v>114</v>
      </c>
      <c r="AT9" s="422" t="s">
        <v>115</v>
      </c>
      <c r="AU9" s="422" t="s">
        <v>116</v>
      </c>
      <c r="AV9" s="422" t="s">
        <v>117</v>
      </c>
      <c r="AW9" s="422" t="s">
        <v>118</v>
      </c>
      <c r="AX9" s="423" t="s">
        <v>119</v>
      </c>
      <c r="AY9" s="657"/>
    </row>
    <row r="10" spans="1:51" ht="28.5" customHeight="1" x14ac:dyDescent="0.25">
      <c r="A10" s="658">
        <v>1</v>
      </c>
      <c r="B10" s="659" t="s">
        <v>285</v>
      </c>
      <c r="C10" s="661" t="s">
        <v>302</v>
      </c>
      <c r="D10" s="429" t="s">
        <v>41</v>
      </c>
      <c r="E10" s="424">
        <v>3</v>
      </c>
      <c r="F10" s="424">
        <v>0</v>
      </c>
      <c r="G10" s="424"/>
      <c r="H10" s="436">
        <v>0</v>
      </c>
      <c r="I10" s="436">
        <v>0</v>
      </c>
      <c r="J10" s="436"/>
      <c r="K10" s="436"/>
      <c r="L10" s="436"/>
      <c r="M10" s="436"/>
      <c r="N10" s="436"/>
      <c r="O10" s="436"/>
      <c r="P10" s="436"/>
      <c r="Q10" s="436"/>
      <c r="R10" s="436"/>
      <c r="S10" s="647"/>
      <c r="T10" s="424">
        <f>+[2]INVERSIÓN!CL10</f>
        <v>0</v>
      </c>
      <c r="U10" s="424">
        <f>+[2]INVERSIÓN!CN10+[2]TERRITORIALIZACIÓN!T10</f>
        <v>0</v>
      </c>
      <c r="V10" s="424">
        <f>+[2]INVERSIÓN!CP10+[2]TERRITORIALIZACIÓN!U10</f>
        <v>0</v>
      </c>
      <c r="W10" s="424"/>
      <c r="X10" s="424"/>
      <c r="Y10" s="424"/>
      <c r="Z10" s="424"/>
      <c r="AA10" s="424"/>
      <c r="AB10" s="424"/>
      <c r="AC10" s="424"/>
      <c r="AD10" s="424"/>
      <c r="AE10" s="424"/>
      <c r="AF10" s="647" t="str">
        <f>+[2]INVERSIÓN!EW10</f>
        <v>N/A</v>
      </c>
      <c r="AG10" s="635" t="s">
        <v>299</v>
      </c>
      <c r="AH10" s="635" t="s">
        <v>429</v>
      </c>
      <c r="AI10" s="635" t="s">
        <v>430</v>
      </c>
      <c r="AJ10" s="635" t="s">
        <v>428</v>
      </c>
      <c r="AK10" s="635" t="s">
        <v>300</v>
      </c>
      <c r="AL10" s="635" t="s">
        <v>428</v>
      </c>
      <c r="AM10" s="639" t="s">
        <v>301</v>
      </c>
      <c r="AN10" s="638">
        <v>29917</v>
      </c>
      <c r="AO10" s="635" t="s">
        <v>428</v>
      </c>
      <c r="AP10" s="635" t="s">
        <v>428</v>
      </c>
      <c r="AQ10" s="635" t="s">
        <v>428</v>
      </c>
      <c r="AR10" s="635" t="s">
        <v>428</v>
      </c>
      <c r="AS10" s="635" t="s">
        <v>428</v>
      </c>
      <c r="AT10" s="635" t="s">
        <v>428</v>
      </c>
      <c r="AU10" s="635" t="s">
        <v>428</v>
      </c>
      <c r="AV10" s="635" t="s">
        <v>428</v>
      </c>
      <c r="AW10" s="635" t="s">
        <v>428</v>
      </c>
      <c r="AX10" s="636">
        <v>29917</v>
      </c>
      <c r="AY10" s="635"/>
    </row>
    <row r="11" spans="1:51" ht="20.25" customHeight="1" x14ac:dyDescent="0.25">
      <c r="A11" s="653"/>
      <c r="B11" s="660"/>
      <c r="C11" s="644"/>
      <c r="D11" s="430" t="s">
        <v>3</v>
      </c>
      <c r="E11" s="31">
        <v>522313000</v>
      </c>
      <c r="F11" s="31">
        <v>522313000</v>
      </c>
      <c r="G11" s="31"/>
      <c r="H11" s="31">
        <v>0</v>
      </c>
      <c r="I11" s="31">
        <v>0</v>
      </c>
      <c r="J11" s="31"/>
      <c r="K11" s="31"/>
      <c r="L11" s="31"/>
      <c r="M11" s="31"/>
      <c r="N11" s="31"/>
      <c r="O11" s="31"/>
      <c r="P11" s="31"/>
      <c r="Q11" s="31"/>
      <c r="R11" s="31"/>
      <c r="S11" s="647"/>
      <c r="T11" s="424">
        <f>+[2]INVERSIÓN!CL11</f>
        <v>0</v>
      </c>
      <c r="U11" s="424">
        <f>+[2]INVERSIÓN!CN11+[2]TERRITORIALIZACIÓN!T11</f>
        <v>0</v>
      </c>
      <c r="V11" s="424">
        <f>+[2]INVERSIÓN!CP11+[2]TERRITORIALIZACIÓN!U11</f>
        <v>0</v>
      </c>
      <c r="W11" s="424"/>
      <c r="X11" s="424"/>
      <c r="Y11" s="424"/>
      <c r="Z11" s="424"/>
      <c r="AA11" s="424"/>
      <c r="AB11" s="424"/>
      <c r="AC11" s="424"/>
      <c r="AD11" s="424"/>
      <c r="AE11" s="424"/>
      <c r="AF11" s="647"/>
      <c r="AG11" s="635"/>
      <c r="AH11" s="635"/>
      <c r="AI11" s="635"/>
      <c r="AJ11" s="635"/>
      <c r="AK11" s="635"/>
      <c r="AL11" s="635"/>
      <c r="AM11" s="639"/>
      <c r="AN11" s="638"/>
      <c r="AO11" s="635"/>
      <c r="AP11" s="635"/>
      <c r="AQ11" s="635"/>
      <c r="AR11" s="635"/>
      <c r="AS11" s="635"/>
      <c r="AT11" s="635"/>
      <c r="AU11" s="635"/>
      <c r="AV11" s="635"/>
      <c r="AW11" s="635"/>
      <c r="AX11" s="636"/>
      <c r="AY11" s="635"/>
    </row>
    <row r="12" spans="1:51" ht="20.25" customHeight="1" x14ac:dyDescent="0.25">
      <c r="A12" s="653"/>
      <c r="B12" s="660"/>
      <c r="C12" s="644"/>
      <c r="D12" s="430" t="s">
        <v>433</v>
      </c>
      <c r="E12" s="31">
        <v>0</v>
      </c>
      <c r="F12" s="31"/>
      <c r="G12" s="31"/>
      <c r="H12" s="31">
        <v>0</v>
      </c>
      <c r="I12" s="31">
        <v>0</v>
      </c>
      <c r="J12" s="31"/>
      <c r="K12" s="31"/>
      <c r="L12" s="31"/>
      <c r="M12" s="31"/>
      <c r="N12" s="31"/>
      <c r="O12" s="31"/>
      <c r="P12" s="31"/>
      <c r="Q12" s="31"/>
      <c r="R12" s="31"/>
      <c r="S12" s="647"/>
      <c r="T12" s="424">
        <f>+[2]INVERSIÓN!CL12</f>
        <v>0</v>
      </c>
      <c r="U12" s="424">
        <f>+[2]INVERSIÓN!CN12+[2]TERRITORIALIZACIÓN!T12</f>
        <v>0</v>
      </c>
      <c r="V12" s="424">
        <f>+[2]INVERSIÓN!CP12+[2]TERRITORIALIZACIÓN!U12</f>
        <v>0</v>
      </c>
      <c r="W12" s="424"/>
      <c r="X12" s="424"/>
      <c r="Y12" s="424"/>
      <c r="Z12" s="424"/>
      <c r="AA12" s="424"/>
      <c r="AB12" s="424"/>
      <c r="AC12" s="424"/>
      <c r="AD12" s="424"/>
      <c r="AE12" s="424"/>
      <c r="AF12" s="647"/>
      <c r="AG12" s="635"/>
      <c r="AH12" s="635"/>
      <c r="AI12" s="635"/>
      <c r="AJ12" s="635"/>
      <c r="AK12" s="635"/>
      <c r="AL12" s="635"/>
      <c r="AM12" s="639"/>
      <c r="AN12" s="638"/>
      <c r="AO12" s="635"/>
      <c r="AP12" s="635"/>
      <c r="AQ12" s="635"/>
      <c r="AR12" s="635"/>
      <c r="AS12" s="635"/>
      <c r="AT12" s="635"/>
      <c r="AU12" s="635"/>
      <c r="AV12" s="635"/>
      <c r="AW12" s="635"/>
      <c r="AX12" s="636"/>
      <c r="AY12" s="635"/>
    </row>
    <row r="13" spans="1:51" ht="20.25" customHeight="1" x14ac:dyDescent="0.25">
      <c r="A13" s="653"/>
      <c r="B13" s="660"/>
      <c r="C13" s="644"/>
      <c r="D13" s="431" t="s">
        <v>42</v>
      </c>
      <c r="E13" s="412">
        <v>0</v>
      </c>
      <c r="F13" s="412">
        <v>0</v>
      </c>
      <c r="G13" s="412"/>
      <c r="H13" s="412">
        <v>0</v>
      </c>
      <c r="I13" s="412">
        <v>0</v>
      </c>
      <c r="J13" s="412"/>
      <c r="K13" s="412"/>
      <c r="L13" s="412"/>
      <c r="M13" s="412"/>
      <c r="N13" s="412"/>
      <c r="O13" s="412"/>
      <c r="P13" s="412"/>
      <c r="Q13" s="412"/>
      <c r="R13" s="412"/>
      <c r="S13" s="647"/>
      <c r="T13" s="424">
        <f>+[2]INVERSIÓN!CL13</f>
        <v>0</v>
      </c>
      <c r="U13" s="424">
        <f>+[2]INVERSIÓN!CN13+[2]TERRITORIALIZACIÓN!T13</f>
        <v>0</v>
      </c>
      <c r="V13" s="424">
        <f>+[2]INVERSIÓN!CP13+[2]TERRITORIALIZACIÓN!U13</f>
        <v>0</v>
      </c>
      <c r="W13" s="424"/>
      <c r="X13" s="424"/>
      <c r="Y13" s="424"/>
      <c r="Z13" s="424"/>
      <c r="AA13" s="424"/>
      <c r="AB13" s="424"/>
      <c r="AC13" s="424"/>
      <c r="AD13" s="424"/>
      <c r="AE13" s="424"/>
      <c r="AF13" s="647"/>
      <c r="AG13" s="635"/>
      <c r="AH13" s="635"/>
      <c r="AI13" s="635"/>
      <c r="AJ13" s="635"/>
      <c r="AK13" s="635"/>
      <c r="AL13" s="635"/>
      <c r="AM13" s="639"/>
      <c r="AN13" s="638"/>
      <c r="AO13" s="635"/>
      <c r="AP13" s="635"/>
      <c r="AQ13" s="635"/>
      <c r="AR13" s="635"/>
      <c r="AS13" s="635"/>
      <c r="AT13" s="635"/>
      <c r="AU13" s="635"/>
      <c r="AV13" s="635"/>
      <c r="AW13" s="635"/>
      <c r="AX13" s="636"/>
      <c r="AY13" s="635"/>
    </row>
    <row r="14" spans="1:51" ht="20.25" customHeight="1" x14ac:dyDescent="0.25">
      <c r="A14" s="653"/>
      <c r="B14" s="660"/>
      <c r="C14" s="644"/>
      <c r="D14" s="430" t="s">
        <v>4</v>
      </c>
      <c r="E14" s="413">
        <v>54493001</v>
      </c>
      <c r="F14" s="413">
        <v>54493001</v>
      </c>
      <c r="G14" s="413">
        <v>14335000</v>
      </c>
      <c r="H14" s="413">
        <v>54493001</v>
      </c>
      <c r="I14" s="413">
        <v>54493001</v>
      </c>
      <c r="J14" s="413"/>
      <c r="K14" s="413"/>
      <c r="L14" s="413"/>
      <c r="M14" s="413"/>
      <c r="N14" s="413"/>
      <c r="O14" s="413"/>
      <c r="P14" s="413"/>
      <c r="Q14" s="413"/>
      <c r="R14" s="413"/>
      <c r="S14" s="647"/>
      <c r="T14" s="424">
        <f>+[2]INVERSIÓN!CL14</f>
        <v>14335000</v>
      </c>
      <c r="U14" s="424">
        <f>+[2]INVERSIÓN!CN14+[2]TERRITORIALIZACIÓN!T14</f>
        <v>38773267</v>
      </c>
      <c r="V14" s="424">
        <f>+[2]INVERSIÓN!CP14+[2]TERRITORIALIZACIÓN!U14</f>
        <v>43269934</v>
      </c>
      <c r="W14" s="424"/>
      <c r="X14" s="424"/>
      <c r="Y14" s="424"/>
      <c r="Z14" s="424"/>
      <c r="AA14" s="424"/>
      <c r="AB14" s="424"/>
      <c r="AC14" s="424"/>
      <c r="AD14" s="424"/>
      <c r="AE14" s="424"/>
      <c r="AF14" s="647"/>
      <c r="AG14" s="635"/>
      <c r="AH14" s="635"/>
      <c r="AI14" s="635"/>
      <c r="AJ14" s="635"/>
      <c r="AK14" s="635"/>
      <c r="AL14" s="635"/>
      <c r="AM14" s="639"/>
      <c r="AN14" s="638"/>
      <c r="AO14" s="635"/>
      <c r="AP14" s="635"/>
      <c r="AQ14" s="635"/>
      <c r="AR14" s="635"/>
      <c r="AS14" s="635"/>
      <c r="AT14" s="635"/>
      <c r="AU14" s="635"/>
      <c r="AV14" s="635"/>
      <c r="AW14" s="635"/>
      <c r="AX14" s="636"/>
      <c r="AY14" s="635"/>
    </row>
    <row r="15" spans="1:51" ht="20.25" customHeight="1" x14ac:dyDescent="0.25">
      <c r="A15" s="653"/>
      <c r="B15" s="660"/>
      <c r="C15" s="644"/>
      <c r="D15" s="431" t="s">
        <v>43</v>
      </c>
      <c r="E15" s="414">
        <v>0</v>
      </c>
      <c r="F15" s="414">
        <v>0</v>
      </c>
      <c r="G15" s="414"/>
      <c r="H15" s="414">
        <v>0</v>
      </c>
      <c r="I15" s="414">
        <v>0</v>
      </c>
      <c r="J15" s="414"/>
      <c r="K15" s="414"/>
      <c r="L15" s="414"/>
      <c r="M15" s="414"/>
      <c r="N15" s="414"/>
      <c r="O15" s="414"/>
      <c r="P15" s="414"/>
      <c r="Q15" s="414"/>
      <c r="R15" s="414"/>
      <c r="S15" s="647"/>
      <c r="T15" s="424">
        <f>+[2]INVERSIÓN!CL15</f>
        <v>0</v>
      </c>
      <c r="U15" s="424">
        <f>+[2]INVERSIÓN!CN15+[2]TERRITORIALIZACIÓN!T15</f>
        <v>0</v>
      </c>
      <c r="V15" s="424">
        <f>+[2]INVERSIÓN!CP15+[2]TERRITORIALIZACIÓN!U15</f>
        <v>0</v>
      </c>
      <c r="W15" s="424"/>
      <c r="X15" s="424"/>
      <c r="Y15" s="424"/>
      <c r="Z15" s="424"/>
      <c r="AA15" s="424"/>
      <c r="AB15" s="424"/>
      <c r="AC15" s="424"/>
      <c r="AD15" s="424"/>
      <c r="AE15" s="424"/>
      <c r="AF15" s="647"/>
      <c r="AG15" s="635"/>
      <c r="AH15" s="635"/>
      <c r="AI15" s="635"/>
      <c r="AJ15" s="635"/>
      <c r="AK15" s="635"/>
      <c r="AL15" s="635"/>
      <c r="AM15" s="639"/>
      <c r="AN15" s="638"/>
      <c r="AO15" s="635"/>
      <c r="AP15" s="635"/>
      <c r="AQ15" s="635"/>
      <c r="AR15" s="635"/>
      <c r="AS15" s="635"/>
      <c r="AT15" s="635"/>
      <c r="AU15" s="635"/>
      <c r="AV15" s="635"/>
      <c r="AW15" s="635"/>
      <c r="AX15" s="636"/>
      <c r="AY15" s="635"/>
    </row>
    <row r="16" spans="1:51" s="32" customFormat="1" ht="20.25" customHeight="1" x14ac:dyDescent="0.25">
      <c r="A16" s="653"/>
      <c r="B16" s="660"/>
      <c r="C16" s="644"/>
      <c r="D16" s="432" t="s">
        <v>45</v>
      </c>
      <c r="E16" s="31">
        <v>0</v>
      </c>
      <c r="F16" s="31">
        <v>0</v>
      </c>
      <c r="G16" s="31"/>
      <c r="H16" s="31">
        <v>0</v>
      </c>
      <c r="I16" s="31">
        <v>0</v>
      </c>
      <c r="J16" s="31"/>
      <c r="K16" s="31"/>
      <c r="L16" s="31"/>
      <c r="M16" s="31"/>
      <c r="N16" s="31"/>
      <c r="O16" s="31"/>
      <c r="P16" s="31"/>
      <c r="Q16" s="31"/>
      <c r="R16" s="31"/>
      <c r="S16" s="647"/>
      <c r="T16" s="424">
        <f>+[2]INVERSIÓN!CL16</f>
        <v>0</v>
      </c>
      <c r="U16" s="424">
        <f>+[2]INVERSIÓN!CN16+[2]TERRITORIALIZACIÓN!T16</f>
        <v>0</v>
      </c>
      <c r="V16" s="424">
        <f>+[2]INVERSIÓN!CP16+[2]TERRITORIALIZACIÓN!U16</f>
        <v>0</v>
      </c>
      <c r="W16" s="424"/>
      <c r="X16" s="424"/>
      <c r="Y16" s="424"/>
      <c r="Z16" s="424"/>
      <c r="AA16" s="424"/>
      <c r="AB16" s="424"/>
      <c r="AC16" s="424"/>
      <c r="AD16" s="424"/>
      <c r="AE16" s="424"/>
      <c r="AF16" s="647"/>
      <c r="AG16" s="635"/>
      <c r="AH16" s="635"/>
      <c r="AI16" s="635"/>
      <c r="AJ16" s="635"/>
      <c r="AK16" s="635"/>
      <c r="AL16" s="635"/>
      <c r="AM16" s="639"/>
      <c r="AN16" s="638"/>
      <c r="AO16" s="635"/>
      <c r="AP16" s="635"/>
      <c r="AQ16" s="635"/>
      <c r="AR16" s="635"/>
      <c r="AS16" s="635"/>
      <c r="AT16" s="635"/>
      <c r="AU16" s="635"/>
      <c r="AV16" s="635"/>
      <c r="AW16" s="635"/>
      <c r="AX16" s="636"/>
      <c r="AY16" s="635"/>
    </row>
    <row r="17" spans="1:51" ht="28.5" customHeight="1" x14ac:dyDescent="0.25">
      <c r="A17" s="653">
        <v>6</v>
      </c>
      <c r="B17" s="549" t="s">
        <v>479</v>
      </c>
      <c r="C17" s="644" t="s">
        <v>302</v>
      </c>
      <c r="D17" s="429" t="s">
        <v>41</v>
      </c>
      <c r="E17" s="424">
        <v>1</v>
      </c>
      <c r="F17" s="424">
        <v>1</v>
      </c>
      <c r="G17" s="424"/>
      <c r="H17" s="425">
        <v>1</v>
      </c>
      <c r="I17" s="425">
        <v>1</v>
      </c>
      <c r="J17" s="424"/>
      <c r="K17" s="424"/>
      <c r="L17" s="424"/>
      <c r="M17" s="424"/>
      <c r="N17" s="424"/>
      <c r="O17" s="424"/>
      <c r="P17" s="424"/>
      <c r="Q17" s="424"/>
      <c r="R17" s="424"/>
      <c r="S17" s="647"/>
      <c r="T17" s="424">
        <f>+[2]INVERSIÓN!CL17</f>
        <v>0</v>
      </c>
      <c r="U17" s="424">
        <f>+[2]INVERSIÓN!CN17+[2]TERRITORIALIZACIÓN!T17</f>
        <v>0.1</v>
      </c>
      <c r="V17" s="425">
        <f>+[2]INVERSIÓN!CP17+[2]TERRITORIALIZACIÓN!U17</f>
        <v>0.2</v>
      </c>
      <c r="W17" s="424"/>
      <c r="X17" s="424"/>
      <c r="Y17" s="424"/>
      <c r="Z17" s="424"/>
      <c r="AA17" s="424"/>
      <c r="AB17" s="424"/>
      <c r="AC17" s="424"/>
      <c r="AD17" s="424"/>
      <c r="AE17" s="424"/>
      <c r="AF17" s="647" t="str">
        <f>+[2]INVERSIÓN!EW17</f>
        <v>En marzo de 2023, se realizaron reuniones de seguimiento por cada alianza: Sumapaz, Usme, Ciudad Bolívar, Chapinero. En Suba se realizaron dos reuniones de seguimiento. 
En estas reuniones se presentaron los equipos de trabajo y se acordaron fechas para el cronograma 2023 de acciones conjuntas en desarrollo de las alianzas suscritas.</v>
      </c>
      <c r="AG17" s="635" t="s">
        <v>299</v>
      </c>
      <c r="AH17" s="635" t="s">
        <v>429</v>
      </c>
      <c r="AI17" s="635" t="s">
        <v>430</v>
      </c>
      <c r="AJ17" s="635" t="s">
        <v>428</v>
      </c>
      <c r="AK17" s="635" t="s">
        <v>300</v>
      </c>
      <c r="AL17" s="635" t="s">
        <v>428</v>
      </c>
      <c r="AM17" s="639" t="s">
        <v>301</v>
      </c>
      <c r="AN17" s="638">
        <v>29917</v>
      </c>
      <c r="AO17" s="635" t="s">
        <v>428</v>
      </c>
      <c r="AP17" s="635" t="s">
        <v>428</v>
      </c>
      <c r="AQ17" s="635" t="s">
        <v>428</v>
      </c>
      <c r="AR17" s="635" t="s">
        <v>428</v>
      </c>
      <c r="AS17" s="635" t="s">
        <v>428</v>
      </c>
      <c r="AT17" s="635" t="s">
        <v>428</v>
      </c>
      <c r="AU17" s="635" t="s">
        <v>428</v>
      </c>
      <c r="AV17" s="635" t="s">
        <v>428</v>
      </c>
      <c r="AW17" s="635" t="s">
        <v>428</v>
      </c>
      <c r="AX17" s="636">
        <v>29917</v>
      </c>
      <c r="AY17" s="635"/>
    </row>
    <row r="18" spans="1:51" ht="20.25" customHeight="1" x14ac:dyDescent="0.25">
      <c r="A18" s="653"/>
      <c r="B18" s="549"/>
      <c r="C18" s="644"/>
      <c r="D18" s="430" t="s">
        <v>3</v>
      </c>
      <c r="E18" s="31">
        <v>0</v>
      </c>
      <c r="F18" s="31">
        <v>0</v>
      </c>
      <c r="G18" s="31">
        <v>0</v>
      </c>
      <c r="H18" s="31">
        <v>540737989</v>
      </c>
      <c r="I18" s="31">
        <v>540737989</v>
      </c>
      <c r="J18" s="31"/>
      <c r="K18" s="31"/>
      <c r="L18" s="31"/>
      <c r="M18" s="31"/>
      <c r="N18" s="31"/>
      <c r="O18" s="31"/>
      <c r="P18" s="31"/>
      <c r="Q18" s="31"/>
      <c r="R18" s="31"/>
      <c r="S18" s="647"/>
      <c r="T18" s="424">
        <f>+[2]INVERSIÓN!CL18</f>
        <v>0</v>
      </c>
      <c r="U18" s="424">
        <f>+[2]INVERSIÓN!CN18+[2]TERRITORIALIZACIÓN!T18</f>
        <v>329260000</v>
      </c>
      <c r="V18" s="424">
        <f>+[2]INVERSIÓN!CP18+[2]TERRITORIALIZACIÓN!U18</f>
        <v>487171000</v>
      </c>
      <c r="W18" s="424"/>
      <c r="X18" s="424"/>
      <c r="Y18" s="424"/>
      <c r="Z18" s="424"/>
      <c r="AA18" s="424"/>
      <c r="AB18" s="424"/>
      <c r="AC18" s="424"/>
      <c r="AD18" s="424"/>
      <c r="AE18" s="424"/>
      <c r="AF18" s="647"/>
      <c r="AG18" s="635"/>
      <c r="AH18" s="635"/>
      <c r="AI18" s="635"/>
      <c r="AJ18" s="635"/>
      <c r="AK18" s="635"/>
      <c r="AL18" s="635"/>
      <c r="AM18" s="639"/>
      <c r="AN18" s="638"/>
      <c r="AO18" s="635"/>
      <c r="AP18" s="635"/>
      <c r="AQ18" s="635"/>
      <c r="AR18" s="635"/>
      <c r="AS18" s="635"/>
      <c r="AT18" s="635"/>
      <c r="AU18" s="635"/>
      <c r="AV18" s="635"/>
      <c r="AW18" s="635"/>
      <c r="AX18" s="636"/>
      <c r="AY18" s="635"/>
    </row>
    <row r="19" spans="1:51" ht="20.25" customHeight="1" x14ac:dyDescent="0.25">
      <c r="A19" s="653"/>
      <c r="B19" s="549"/>
      <c r="C19" s="644"/>
      <c r="D19" s="430" t="s">
        <v>433</v>
      </c>
      <c r="E19" s="31">
        <v>0</v>
      </c>
      <c r="F19" s="31"/>
      <c r="G19" s="31"/>
      <c r="H19" s="31">
        <v>0</v>
      </c>
      <c r="I19" s="31">
        <v>0</v>
      </c>
      <c r="J19" s="31"/>
      <c r="K19" s="31"/>
      <c r="L19" s="31"/>
      <c r="M19" s="31"/>
      <c r="N19" s="31"/>
      <c r="O19" s="31"/>
      <c r="P19" s="31"/>
      <c r="Q19" s="31"/>
      <c r="R19" s="31"/>
      <c r="S19" s="647"/>
      <c r="T19" s="424">
        <f>+[2]INVERSIÓN!CL19</f>
        <v>0</v>
      </c>
      <c r="U19" s="424">
        <f>+[2]INVERSIÓN!CN19+[2]TERRITORIALIZACIÓN!T19</f>
        <v>0</v>
      </c>
      <c r="V19" s="424">
        <f>+[2]INVERSIÓN!CP19+[2]TERRITORIALIZACIÓN!U19</f>
        <v>3216067</v>
      </c>
      <c r="W19" s="424"/>
      <c r="X19" s="424"/>
      <c r="Y19" s="424"/>
      <c r="Z19" s="424"/>
      <c r="AA19" s="424"/>
      <c r="AB19" s="424"/>
      <c r="AC19" s="424"/>
      <c r="AD19" s="424"/>
      <c r="AE19" s="424"/>
      <c r="AF19" s="647"/>
      <c r="AG19" s="635"/>
      <c r="AH19" s="635"/>
      <c r="AI19" s="635"/>
      <c r="AJ19" s="635"/>
      <c r="AK19" s="635"/>
      <c r="AL19" s="635"/>
      <c r="AM19" s="639"/>
      <c r="AN19" s="638"/>
      <c r="AO19" s="635"/>
      <c r="AP19" s="635"/>
      <c r="AQ19" s="635"/>
      <c r="AR19" s="635"/>
      <c r="AS19" s="635"/>
      <c r="AT19" s="635"/>
      <c r="AU19" s="635"/>
      <c r="AV19" s="635"/>
      <c r="AW19" s="635"/>
      <c r="AX19" s="636"/>
      <c r="AY19" s="635"/>
    </row>
    <row r="20" spans="1:51" ht="20.25" customHeight="1" x14ac:dyDescent="0.25">
      <c r="A20" s="653"/>
      <c r="B20" s="549"/>
      <c r="C20" s="644"/>
      <c r="D20" s="431" t="s">
        <v>42</v>
      </c>
      <c r="E20" s="412">
        <v>0</v>
      </c>
      <c r="F20" s="412">
        <v>0</v>
      </c>
      <c r="G20" s="412"/>
      <c r="H20" s="412">
        <v>0</v>
      </c>
      <c r="I20" s="412">
        <v>0</v>
      </c>
      <c r="J20" s="412"/>
      <c r="K20" s="412"/>
      <c r="L20" s="412"/>
      <c r="M20" s="412"/>
      <c r="N20" s="412"/>
      <c r="O20" s="412"/>
      <c r="P20" s="412"/>
      <c r="Q20" s="412"/>
      <c r="R20" s="412"/>
      <c r="S20" s="647"/>
      <c r="T20" s="424">
        <f>+[2]INVERSIÓN!CL20</f>
        <v>0</v>
      </c>
      <c r="U20" s="424">
        <f>+[2]INVERSIÓN!CN20+[2]TERRITORIALIZACIÓN!T20</f>
        <v>0</v>
      </c>
      <c r="V20" s="424">
        <f>+[2]INVERSIÓN!CP20+[2]TERRITORIALIZACIÓN!U20</f>
        <v>0</v>
      </c>
      <c r="W20" s="424"/>
      <c r="X20" s="424"/>
      <c r="Y20" s="424"/>
      <c r="Z20" s="424"/>
      <c r="AA20" s="424"/>
      <c r="AB20" s="424"/>
      <c r="AC20" s="424"/>
      <c r="AD20" s="424"/>
      <c r="AE20" s="424"/>
      <c r="AF20" s="647"/>
      <c r="AG20" s="635"/>
      <c r="AH20" s="635"/>
      <c r="AI20" s="635"/>
      <c r="AJ20" s="635"/>
      <c r="AK20" s="635"/>
      <c r="AL20" s="635"/>
      <c r="AM20" s="639"/>
      <c r="AN20" s="638"/>
      <c r="AO20" s="635"/>
      <c r="AP20" s="635"/>
      <c r="AQ20" s="635"/>
      <c r="AR20" s="635"/>
      <c r="AS20" s="635"/>
      <c r="AT20" s="635"/>
      <c r="AU20" s="635"/>
      <c r="AV20" s="635"/>
      <c r="AW20" s="635"/>
      <c r="AX20" s="636"/>
      <c r="AY20" s="635"/>
    </row>
    <row r="21" spans="1:51" ht="20.25" customHeight="1" x14ac:dyDescent="0.25">
      <c r="A21" s="653"/>
      <c r="B21" s="549"/>
      <c r="C21" s="644"/>
      <c r="D21" s="430" t="s">
        <v>4</v>
      </c>
      <c r="E21" s="413">
        <v>0</v>
      </c>
      <c r="F21" s="413">
        <v>0</v>
      </c>
      <c r="G21" s="413"/>
      <c r="H21" s="413">
        <v>0</v>
      </c>
      <c r="I21" s="413">
        <v>0</v>
      </c>
      <c r="J21" s="413"/>
      <c r="K21" s="413"/>
      <c r="L21" s="413"/>
      <c r="M21" s="413"/>
      <c r="N21" s="413"/>
      <c r="O21" s="413"/>
      <c r="P21" s="413"/>
      <c r="Q21" s="413"/>
      <c r="R21" s="413"/>
      <c r="S21" s="647"/>
      <c r="T21" s="424">
        <f>+[2]INVERSIÓN!CL21</f>
        <v>0</v>
      </c>
      <c r="U21" s="424">
        <f>+[2]INVERSIÓN!CN21+[2]TERRITORIALIZACIÓN!T21</f>
        <v>0</v>
      </c>
      <c r="V21" s="424">
        <f>+[2]INVERSIÓN!CP21+[2]TERRITORIALIZACIÓN!U21</f>
        <v>0</v>
      </c>
      <c r="W21" s="424"/>
      <c r="X21" s="424"/>
      <c r="Y21" s="424"/>
      <c r="Z21" s="424"/>
      <c r="AA21" s="424"/>
      <c r="AB21" s="424"/>
      <c r="AC21" s="424"/>
      <c r="AD21" s="424"/>
      <c r="AE21" s="424"/>
      <c r="AF21" s="647"/>
      <c r="AG21" s="635"/>
      <c r="AH21" s="635"/>
      <c r="AI21" s="635"/>
      <c r="AJ21" s="635"/>
      <c r="AK21" s="635"/>
      <c r="AL21" s="635"/>
      <c r="AM21" s="639"/>
      <c r="AN21" s="638"/>
      <c r="AO21" s="635"/>
      <c r="AP21" s="635"/>
      <c r="AQ21" s="635"/>
      <c r="AR21" s="635"/>
      <c r="AS21" s="635"/>
      <c r="AT21" s="635"/>
      <c r="AU21" s="635"/>
      <c r="AV21" s="635"/>
      <c r="AW21" s="635"/>
      <c r="AX21" s="636"/>
      <c r="AY21" s="635"/>
    </row>
    <row r="22" spans="1:51" ht="20.25" customHeight="1" x14ac:dyDescent="0.25">
      <c r="A22" s="653"/>
      <c r="B22" s="549"/>
      <c r="C22" s="644"/>
      <c r="D22" s="431" t="s">
        <v>43</v>
      </c>
      <c r="E22" s="414">
        <v>1</v>
      </c>
      <c r="F22" s="414">
        <v>1</v>
      </c>
      <c r="G22" s="414">
        <v>0</v>
      </c>
      <c r="H22" s="414">
        <v>0.1</v>
      </c>
      <c r="I22" s="414">
        <v>0.2</v>
      </c>
      <c r="J22" s="414"/>
      <c r="K22" s="414"/>
      <c r="L22" s="414"/>
      <c r="M22" s="414"/>
      <c r="N22" s="414"/>
      <c r="O22" s="414"/>
      <c r="P22" s="414"/>
      <c r="Q22" s="414"/>
      <c r="R22" s="414"/>
      <c r="S22" s="647"/>
      <c r="T22" s="424">
        <f>+[2]INVERSIÓN!CL22</f>
        <v>0</v>
      </c>
      <c r="U22" s="424">
        <f>+[2]INVERSIÓN!CN22+[2]TERRITORIALIZACIÓN!T22</f>
        <v>0</v>
      </c>
      <c r="V22" s="424">
        <f>+[2]INVERSIÓN!CP22+[2]TERRITORIALIZACIÓN!U22</f>
        <v>0</v>
      </c>
      <c r="W22" s="424"/>
      <c r="X22" s="424"/>
      <c r="Y22" s="424"/>
      <c r="Z22" s="424"/>
      <c r="AA22" s="424"/>
      <c r="AB22" s="424"/>
      <c r="AC22" s="424"/>
      <c r="AD22" s="424"/>
      <c r="AE22" s="424"/>
      <c r="AF22" s="647"/>
      <c r="AG22" s="635"/>
      <c r="AH22" s="635"/>
      <c r="AI22" s="635"/>
      <c r="AJ22" s="635"/>
      <c r="AK22" s="635"/>
      <c r="AL22" s="635"/>
      <c r="AM22" s="639"/>
      <c r="AN22" s="638"/>
      <c r="AO22" s="635"/>
      <c r="AP22" s="635"/>
      <c r="AQ22" s="635"/>
      <c r="AR22" s="635"/>
      <c r="AS22" s="635"/>
      <c r="AT22" s="635"/>
      <c r="AU22" s="635"/>
      <c r="AV22" s="635"/>
      <c r="AW22" s="635"/>
      <c r="AX22" s="636"/>
      <c r="AY22" s="635"/>
    </row>
    <row r="23" spans="1:51" s="32" customFormat="1" ht="20.25" customHeight="1" x14ac:dyDescent="0.25">
      <c r="A23" s="653"/>
      <c r="B23" s="549"/>
      <c r="C23" s="644"/>
      <c r="D23" s="432" t="s">
        <v>45</v>
      </c>
      <c r="E23" s="31">
        <v>540737989</v>
      </c>
      <c r="F23" s="31">
        <v>540737989</v>
      </c>
      <c r="G23" s="31">
        <v>0</v>
      </c>
      <c r="H23" s="31">
        <v>540737989</v>
      </c>
      <c r="I23" s="31">
        <v>540737989</v>
      </c>
      <c r="J23" s="31"/>
      <c r="K23" s="31"/>
      <c r="L23" s="31"/>
      <c r="M23" s="31"/>
      <c r="N23" s="31"/>
      <c r="O23" s="31"/>
      <c r="P23" s="31"/>
      <c r="Q23" s="31"/>
      <c r="R23" s="31"/>
      <c r="S23" s="647"/>
      <c r="T23" s="424">
        <f>+[2]INVERSIÓN!CL23</f>
        <v>0</v>
      </c>
      <c r="U23" s="424">
        <f>+[2]INVERSIÓN!CN23+[2]TERRITORIALIZACIÓN!T23</f>
        <v>0</v>
      </c>
      <c r="V23" s="424">
        <f>+[2]INVERSIÓN!CP23+[2]TERRITORIALIZACIÓN!U23</f>
        <v>0</v>
      </c>
      <c r="W23" s="424"/>
      <c r="X23" s="424"/>
      <c r="Y23" s="424"/>
      <c r="Z23" s="424"/>
      <c r="AA23" s="424"/>
      <c r="AB23" s="424"/>
      <c r="AC23" s="424"/>
      <c r="AD23" s="424"/>
      <c r="AE23" s="424"/>
      <c r="AF23" s="647"/>
      <c r="AG23" s="635"/>
      <c r="AH23" s="635"/>
      <c r="AI23" s="635"/>
      <c r="AJ23" s="635"/>
      <c r="AK23" s="635"/>
      <c r="AL23" s="635"/>
      <c r="AM23" s="639"/>
      <c r="AN23" s="638"/>
      <c r="AO23" s="635"/>
      <c r="AP23" s="635"/>
      <c r="AQ23" s="635"/>
      <c r="AR23" s="635"/>
      <c r="AS23" s="635"/>
      <c r="AT23" s="635"/>
      <c r="AU23" s="635"/>
      <c r="AV23" s="635"/>
      <c r="AW23" s="635"/>
      <c r="AX23" s="636"/>
      <c r="AY23" s="635"/>
    </row>
    <row r="24" spans="1:51" ht="21.75" customHeight="1" x14ac:dyDescent="0.25">
      <c r="A24" s="640">
        <v>2</v>
      </c>
      <c r="B24" s="642" t="s">
        <v>399</v>
      </c>
      <c r="C24" s="644" t="s">
        <v>302</v>
      </c>
      <c r="D24" s="431" t="s">
        <v>41</v>
      </c>
      <c r="E24" s="426">
        <v>100</v>
      </c>
      <c r="F24" s="426">
        <v>100</v>
      </c>
      <c r="G24" s="426"/>
      <c r="H24" s="426">
        <v>100</v>
      </c>
      <c r="I24" s="426">
        <v>100</v>
      </c>
      <c r="J24" s="426"/>
      <c r="K24" s="426"/>
      <c r="L24" s="426"/>
      <c r="M24" s="426"/>
      <c r="N24" s="426"/>
      <c r="O24" s="426"/>
      <c r="P24" s="426"/>
      <c r="Q24" s="426"/>
      <c r="R24" s="426"/>
      <c r="S24" s="647"/>
      <c r="T24" s="424">
        <f>+[2]INVERSIÓN!CL24</f>
        <v>0</v>
      </c>
      <c r="U24" s="424">
        <f>+[2]INVERSIÓN!CN24+[2]TERRITORIALIZACIÓN!T24</f>
        <v>0</v>
      </c>
      <c r="V24" s="424">
        <f>+[2]INVERSIÓN!CP24+[2]TERRITORIALIZACIÓN!U24</f>
        <v>0</v>
      </c>
      <c r="W24" s="424"/>
      <c r="X24" s="424"/>
      <c r="Y24" s="424"/>
      <c r="Z24" s="424"/>
      <c r="AA24" s="424"/>
      <c r="AB24" s="424"/>
      <c r="AC24" s="424"/>
      <c r="AD24" s="424"/>
      <c r="AE24" s="424"/>
      <c r="AF24" s="647" t="str">
        <f>+[2]INVERSIÓN!EW24</f>
        <v>En Marzo de 2023 no se presentó avance con nuevas personas capacitadas, conforme a lo programado. Sin embargo, como parte del fortalecimiento en conocimiento ambiental con los procesos de Ordenamiento Ambiental de Finca vigentes se realizaron las siguientes acciones: En San Juan Sumapaz, como para la celebración del día del agua se realizó un taller con los estudiantes del Colegio Erasmo Valencia, en la Cuenca Tunjuelo se realizó un evento de capacitación sobre preparación de hidrolato a base de suero en la vereda Quiba Bajo. Predio la Gata Golosa.
En 2020,  2021 y 2022, se capacitaron 1097 personas en mejoramiento de praderas, biodigestores, preparación de abonos verdes Biol, entre otros temas.</v>
      </c>
      <c r="AG24" s="635" t="s">
        <v>299</v>
      </c>
      <c r="AH24" s="635" t="s">
        <v>429</v>
      </c>
      <c r="AI24" s="635" t="s">
        <v>430</v>
      </c>
      <c r="AJ24" s="635" t="s">
        <v>431</v>
      </c>
      <c r="AK24" s="635" t="s">
        <v>300</v>
      </c>
      <c r="AL24" s="635" t="s">
        <v>428</v>
      </c>
      <c r="AM24" s="639" t="s">
        <v>301</v>
      </c>
      <c r="AN24" s="638">
        <v>550</v>
      </c>
      <c r="AO24" s="635">
        <v>232</v>
      </c>
      <c r="AP24" s="635">
        <v>213</v>
      </c>
      <c r="AQ24" s="635">
        <v>0</v>
      </c>
      <c r="AR24" s="635" t="s">
        <v>428</v>
      </c>
      <c r="AS24" s="635" t="s">
        <v>428</v>
      </c>
      <c r="AT24" s="635" t="s">
        <v>428</v>
      </c>
      <c r="AU24" s="635" t="s">
        <v>428</v>
      </c>
      <c r="AV24" s="635" t="s">
        <v>428</v>
      </c>
      <c r="AW24" s="635" t="s">
        <v>428</v>
      </c>
      <c r="AX24" s="651">
        <v>188</v>
      </c>
      <c r="AY24" s="639"/>
    </row>
    <row r="25" spans="1:51" s="19" customFormat="1" ht="20.25" customHeight="1" x14ac:dyDescent="0.25">
      <c r="A25" s="640"/>
      <c r="B25" s="642"/>
      <c r="C25" s="644"/>
      <c r="D25" s="433" t="s">
        <v>3</v>
      </c>
      <c r="E25" s="31">
        <v>304507000</v>
      </c>
      <c r="F25" s="31">
        <v>304507000</v>
      </c>
      <c r="G25" s="31">
        <v>84278000</v>
      </c>
      <c r="H25" s="31">
        <v>286082011</v>
      </c>
      <c r="I25" s="31">
        <v>286082011</v>
      </c>
      <c r="J25" s="31"/>
      <c r="K25" s="31"/>
      <c r="L25" s="31"/>
      <c r="M25" s="31"/>
      <c r="N25" s="31"/>
      <c r="O25" s="31"/>
      <c r="P25" s="31"/>
      <c r="Q25" s="31"/>
      <c r="R25" s="31"/>
      <c r="S25" s="647"/>
      <c r="T25" s="424">
        <f>+[2]INVERSIÓN!CL25</f>
        <v>84278000</v>
      </c>
      <c r="U25" s="424">
        <f>+[2]INVERSIÓN!CN25+[2]TERRITORIALIZACIÓN!T25</f>
        <v>84278000</v>
      </c>
      <c r="V25" s="424">
        <f>+[2]INVERSIÓN!DM25</f>
        <v>84278000</v>
      </c>
      <c r="W25" s="424"/>
      <c r="X25" s="424"/>
      <c r="Y25" s="424"/>
      <c r="Z25" s="424"/>
      <c r="AA25" s="424"/>
      <c r="AB25" s="424"/>
      <c r="AC25" s="424"/>
      <c r="AD25" s="424"/>
      <c r="AE25" s="424"/>
      <c r="AF25" s="647"/>
      <c r="AG25" s="635"/>
      <c r="AH25" s="635"/>
      <c r="AI25" s="635"/>
      <c r="AJ25" s="635"/>
      <c r="AK25" s="635"/>
      <c r="AL25" s="635"/>
      <c r="AM25" s="639"/>
      <c r="AN25" s="638"/>
      <c r="AO25" s="635"/>
      <c r="AP25" s="635"/>
      <c r="AQ25" s="635"/>
      <c r="AR25" s="635"/>
      <c r="AS25" s="635"/>
      <c r="AT25" s="635"/>
      <c r="AU25" s="635"/>
      <c r="AV25" s="635"/>
      <c r="AW25" s="635"/>
      <c r="AX25" s="652"/>
      <c r="AY25" s="639"/>
    </row>
    <row r="26" spans="1:51" s="19" customFormat="1" ht="20.25" customHeight="1" x14ac:dyDescent="0.25">
      <c r="A26" s="640"/>
      <c r="B26" s="642"/>
      <c r="C26" s="644"/>
      <c r="D26" s="433" t="s">
        <v>433</v>
      </c>
      <c r="E26" s="31">
        <v>0</v>
      </c>
      <c r="F26" s="31">
        <v>0</v>
      </c>
      <c r="G26" s="31"/>
      <c r="H26" s="31">
        <v>0</v>
      </c>
      <c r="I26" s="31">
        <v>0</v>
      </c>
      <c r="J26" s="31"/>
      <c r="K26" s="31"/>
      <c r="L26" s="31"/>
      <c r="M26" s="31"/>
      <c r="N26" s="31"/>
      <c r="O26" s="31"/>
      <c r="P26" s="31"/>
      <c r="Q26" s="31"/>
      <c r="R26" s="31"/>
      <c r="S26" s="647"/>
      <c r="T26" s="424">
        <f>+[2]INVERSIÓN!CL26</f>
        <v>0</v>
      </c>
      <c r="U26" s="424">
        <f>+[2]INVERSIÓN!CN26+[2]TERRITORIALIZACIÓN!T26</f>
        <v>0</v>
      </c>
      <c r="V26" s="424">
        <f>+[2]INVERSIÓN!CP26+[2]TERRITORIALIZACIÓN!U26</f>
        <v>0</v>
      </c>
      <c r="W26" s="424"/>
      <c r="X26" s="424"/>
      <c r="Y26" s="424"/>
      <c r="Z26" s="424"/>
      <c r="AA26" s="424"/>
      <c r="AB26" s="424"/>
      <c r="AC26" s="424"/>
      <c r="AD26" s="424"/>
      <c r="AE26" s="424"/>
      <c r="AF26" s="647"/>
      <c r="AG26" s="635"/>
      <c r="AH26" s="635"/>
      <c r="AI26" s="635"/>
      <c r="AJ26" s="635"/>
      <c r="AK26" s="635"/>
      <c r="AL26" s="635"/>
      <c r="AM26" s="639"/>
      <c r="AN26" s="638"/>
      <c r="AO26" s="635"/>
      <c r="AP26" s="635"/>
      <c r="AQ26" s="635"/>
      <c r="AR26" s="635"/>
      <c r="AS26" s="635"/>
      <c r="AT26" s="635"/>
      <c r="AU26" s="635"/>
      <c r="AV26" s="635"/>
      <c r="AW26" s="635"/>
      <c r="AX26" s="652"/>
      <c r="AY26" s="639"/>
    </row>
    <row r="27" spans="1:51" ht="20.25" customHeight="1" x14ac:dyDescent="0.25">
      <c r="A27" s="640"/>
      <c r="B27" s="642"/>
      <c r="C27" s="644"/>
      <c r="D27" s="431" t="s">
        <v>42</v>
      </c>
      <c r="E27" s="412">
        <v>0</v>
      </c>
      <c r="F27" s="412">
        <v>0</v>
      </c>
      <c r="G27" s="412">
        <v>0</v>
      </c>
      <c r="H27" s="412">
        <v>0</v>
      </c>
      <c r="I27" s="412">
        <v>0</v>
      </c>
      <c r="J27" s="412"/>
      <c r="K27" s="412"/>
      <c r="L27" s="412"/>
      <c r="M27" s="412"/>
      <c r="N27" s="412"/>
      <c r="O27" s="412"/>
      <c r="P27" s="412"/>
      <c r="Q27" s="412"/>
      <c r="R27" s="412"/>
      <c r="S27" s="647"/>
      <c r="T27" s="424">
        <f>+[2]INVERSIÓN!CL27</f>
        <v>0</v>
      </c>
      <c r="U27" s="424">
        <f>+[2]INVERSIÓN!CN27+[2]TERRITORIALIZACIÓN!T27</f>
        <v>0</v>
      </c>
      <c r="V27" s="424">
        <f>+[2]INVERSIÓN!CP27+[2]TERRITORIALIZACIÓN!U27</f>
        <v>0</v>
      </c>
      <c r="W27" s="424"/>
      <c r="X27" s="424"/>
      <c r="Y27" s="424"/>
      <c r="Z27" s="424"/>
      <c r="AA27" s="424"/>
      <c r="AB27" s="424"/>
      <c r="AC27" s="424"/>
      <c r="AD27" s="424"/>
      <c r="AE27" s="424"/>
      <c r="AF27" s="647"/>
      <c r="AG27" s="635"/>
      <c r="AH27" s="635"/>
      <c r="AI27" s="635"/>
      <c r="AJ27" s="635"/>
      <c r="AK27" s="635"/>
      <c r="AL27" s="635"/>
      <c r="AM27" s="639"/>
      <c r="AN27" s="638"/>
      <c r="AO27" s="635"/>
      <c r="AP27" s="635"/>
      <c r="AQ27" s="635"/>
      <c r="AR27" s="635"/>
      <c r="AS27" s="635"/>
      <c r="AT27" s="635"/>
      <c r="AU27" s="635"/>
      <c r="AV27" s="635"/>
      <c r="AW27" s="635"/>
      <c r="AX27" s="652"/>
      <c r="AY27" s="639"/>
    </row>
    <row r="28" spans="1:51" ht="20.25" customHeight="1" x14ac:dyDescent="0.25">
      <c r="A28" s="640"/>
      <c r="B28" s="642"/>
      <c r="C28" s="644"/>
      <c r="D28" s="430" t="s">
        <v>4</v>
      </c>
      <c r="E28" s="413">
        <v>39102842</v>
      </c>
      <c r="F28" s="413">
        <v>39102842</v>
      </c>
      <c r="G28" s="413">
        <v>39102842</v>
      </c>
      <c r="H28" s="413">
        <v>39102842</v>
      </c>
      <c r="I28" s="413">
        <v>39102842</v>
      </c>
      <c r="J28" s="413"/>
      <c r="K28" s="413"/>
      <c r="L28" s="413"/>
      <c r="M28" s="413"/>
      <c r="N28" s="413"/>
      <c r="O28" s="413"/>
      <c r="P28" s="413"/>
      <c r="Q28" s="413"/>
      <c r="R28" s="413"/>
      <c r="S28" s="647"/>
      <c r="T28" s="424">
        <f>+[2]INVERSIÓN!CL28</f>
        <v>447280</v>
      </c>
      <c r="U28" s="424">
        <f>+[2]INVERSIÓN!CN28+[2]TERRITORIALIZACIÓN!T28</f>
        <v>5033751</v>
      </c>
      <c r="V28" s="427">
        <f>+[2]INVERSIÓN!DM28</f>
        <v>10128584.224028667</v>
      </c>
      <c r="W28" s="424"/>
      <c r="X28" s="424"/>
      <c r="Y28" s="424"/>
      <c r="Z28" s="424"/>
      <c r="AA28" s="424"/>
      <c r="AB28" s="424"/>
      <c r="AC28" s="424"/>
      <c r="AD28" s="424"/>
      <c r="AE28" s="424"/>
      <c r="AF28" s="647"/>
      <c r="AG28" s="635"/>
      <c r="AH28" s="635"/>
      <c r="AI28" s="635"/>
      <c r="AJ28" s="635"/>
      <c r="AK28" s="635"/>
      <c r="AL28" s="635"/>
      <c r="AM28" s="639"/>
      <c r="AN28" s="638"/>
      <c r="AO28" s="635"/>
      <c r="AP28" s="635"/>
      <c r="AQ28" s="635"/>
      <c r="AR28" s="635"/>
      <c r="AS28" s="635"/>
      <c r="AT28" s="635"/>
      <c r="AU28" s="635"/>
      <c r="AV28" s="635"/>
      <c r="AW28" s="635"/>
      <c r="AX28" s="652"/>
      <c r="AY28" s="639"/>
    </row>
    <row r="29" spans="1:51" ht="20.25" customHeight="1" x14ac:dyDescent="0.25">
      <c r="A29" s="640"/>
      <c r="B29" s="642"/>
      <c r="C29" s="644"/>
      <c r="D29" s="431" t="s">
        <v>43</v>
      </c>
      <c r="E29" s="415">
        <v>100</v>
      </c>
      <c r="F29" s="415">
        <v>100</v>
      </c>
      <c r="G29" s="415">
        <v>0</v>
      </c>
      <c r="H29" s="415">
        <v>100</v>
      </c>
      <c r="I29" s="415">
        <v>100</v>
      </c>
      <c r="J29" s="415"/>
      <c r="K29" s="415"/>
      <c r="L29" s="415"/>
      <c r="M29" s="415"/>
      <c r="N29" s="415"/>
      <c r="O29" s="415"/>
      <c r="P29" s="415"/>
      <c r="Q29" s="415"/>
      <c r="R29" s="415"/>
      <c r="S29" s="647"/>
      <c r="T29" s="424">
        <f>+[2]INVERSIÓN!CL29</f>
        <v>0</v>
      </c>
      <c r="U29" s="424">
        <f>+[2]INVERSIÓN!CN29+[2]TERRITORIALIZACIÓN!T29</f>
        <v>0</v>
      </c>
      <c r="V29" s="428">
        <f>+[2]INVERSIÓN!CP29+[2]TERRITORIALIZACIÓN!U29</f>
        <v>0</v>
      </c>
      <c r="W29" s="424"/>
      <c r="X29" s="424"/>
      <c r="Y29" s="424"/>
      <c r="Z29" s="424"/>
      <c r="AA29" s="424"/>
      <c r="AB29" s="424"/>
      <c r="AC29" s="424"/>
      <c r="AD29" s="424"/>
      <c r="AE29" s="424"/>
      <c r="AF29" s="647"/>
      <c r="AG29" s="635"/>
      <c r="AH29" s="635"/>
      <c r="AI29" s="635"/>
      <c r="AJ29" s="635"/>
      <c r="AK29" s="635"/>
      <c r="AL29" s="635"/>
      <c r="AM29" s="639"/>
      <c r="AN29" s="638"/>
      <c r="AO29" s="635"/>
      <c r="AP29" s="635"/>
      <c r="AQ29" s="635"/>
      <c r="AR29" s="635"/>
      <c r="AS29" s="635"/>
      <c r="AT29" s="635"/>
      <c r="AU29" s="635"/>
      <c r="AV29" s="635"/>
      <c r="AW29" s="635"/>
      <c r="AX29" s="652"/>
      <c r="AY29" s="639"/>
    </row>
    <row r="30" spans="1:51" s="32" customFormat="1" ht="20.25" customHeight="1" x14ac:dyDescent="0.25">
      <c r="A30" s="640"/>
      <c r="B30" s="642"/>
      <c r="C30" s="644"/>
      <c r="D30" s="432" t="s">
        <v>45</v>
      </c>
      <c r="E30" s="31">
        <v>325184853</v>
      </c>
      <c r="F30" s="31">
        <v>325184853</v>
      </c>
      <c r="G30" s="31">
        <v>84725280</v>
      </c>
      <c r="H30" s="31">
        <v>123380842</v>
      </c>
      <c r="I30" s="31">
        <v>123380842</v>
      </c>
      <c r="J30" s="31"/>
      <c r="K30" s="31"/>
      <c r="L30" s="31"/>
      <c r="M30" s="31"/>
      <c r="N30" s="31"/>
      <c r="O30" s="31"/>
      <c r="P30" s="31"/>
      <c r="Q30" s="31"/>
      <c r="R30" s="31"/>
      <c r="S30" s="647"/>
      <c r="T30" s="424">
        <f>+[2]INVERSIÓN!CL30</f>
        <v>84725280</v>
      </c>
      <c r="U30" s="424">
        <f>+[2]INVERSIÓN!CN30+[2]TERRITORIALIZACIÓN!T30</f>
        <v>84725280</v>
      </c>
      <c r="V30" s="424">
        <f>+[2]INVERSIÓN!CP30+[2]TERRITORIALIZACIÓN!U30</f>
        <v>84725280</v>
      </c>
      <c r="W30" s="424"/>
      <c r="X30" s="424"/>
      <c r="Y30" s="424"/>
      <c r="Z30" s="424"/>
      <c r="AA30" s="424"/>
      <c r="AB30" s="424"/>
      <c r="AC30" s="424"/>
      <c r="AD30" s="424"/>
      <c r="AE30" s="424"/>
      <c r="AF30" s="647"/>
      <c r="AG30" s="635"/>
      <c r="AH30" s="635"/>
      <c r="AI30" s="635"/>
      <c r="AJ30" s="635"/>
      <c r="AK30" s="635"/>
      <c r="AL30" s="635"/>
      <c r="AM30" s="639"/>
      <c r="AN30" s="638"/>
      <c r="AO30" s="635"/>
      <c r="AP30" s="635"/>
      <c r="AQ30" s="635"/>
      <c r="AR30" s="635"/>
      <c r="AS30" s="635"/>
      <c r="AT30" s="635"/>
      <c r="AU30" s="635"/>
      <c r="AV30" s="635"/>
      <c r="AW30" s="635"/>
      <c r="AX30" s="652"/>
      <c r="AY30" s="639"/>
    </row>
    <row r="31" spans="1:51" ht="20.25" customHeight="1" x14ac:dyDescent="0.25">
      <c r="A31" s="640">
        <v>3</v>
      </c>
      <c r="B31" s="650" t="s">
        <v>289</v>
      </c>
      <c r="C31" s="644" t="s">
        <v>302</v>
      </c>
      <c r="D31" s="431" t="s">
        <v>41</v>
      </c>
      <c r="E31" s="424">
        <v>52</v>
      </c>
      <c r="F31" s="424">
        <v>52</v>
      </c>
      <c r="G31" s="424">
        <v>52</v>
      </c>
      <c r="H31" s="424">
        <v>52</v>
      </c>
      <c r="I31" s="424">
        <v>52</v>
      </c>
      <c r="J31" s="424"/>
      <c r="K31" s="424"/>
      <c r="L31" s="424"/>
      <c r="M31" s="424"/>
      <c r="N31" s="424"/>
      <c r="O31" s="424"/>
      <c r="P31" s="424"/>
      <c r="Q31" s="424"/>
      <c r="R31" s="424"/>
      <c r="S31" s="647"/>
      <c r="T31" s="424">
        <f>+[2]INVERSIÓN!CL31</f>
        <v>0</v>
      </c>
      <c r="U31" s="424">
        <f>+[2]INVERSIÓN!CN31+[2]TERRITORIALIZACIÓN!T31</f>
        <v>0</v>
      </c>
      <c r="V31" s="424">
        <f>+[2]INVERSIÓN!CP31+[2]TERRITORIALIZACIÓN!U31</f>
        <v>9</v>
      </c>
      <c r="W31" s="424"/>
      <c r="X31" s="424"/>
      <c r="Y31" s="424"/>
      <c r="Z31" s="424"/>
      <c r="AA31" s="424"/>
      <c r="AB31" s="424"/>
      <c r="AC31" s="424"/>
      <c r="AD31" s="424"/>
      <c r="AE31" s="424"/>
      <c r="AF31" s="647" t="str">
        <f>+[2]INVERSIÓN!EW31</f>
        <v>En Marzo se vincularon 9 nuevos predios al Ordenamiento Ambiental de Fincas mediante formalización de acuerdos de uso del suelo y Buenas Prácticas Ambientales así: 2 predios en Sumapaz San Juan; 2 predios en rio Blanco Sumapaz; 2 predios rio Tunjuelo, (localidad Usme y Ciudad Bolívar); 2 predios en rio Teusacá, (localidad Chapinero) y 1 predio en Salitrosa – Torca  Suba.
Se realizaron 38 Visitas de seguimiento así: 7 visitas de Seguimiento en Sumapaz San Juan; 11 visitas de seguimiento en rio Blanco Sumapaz; 7 visitas de Seguimiento en rio Tunjuelo; 2 visitas de Seguimiento en rio Teusacá y 11 visitas de Seguimiento en Salitrosa – Torca  Suba para un total de 70 visitas de seguimiento a predios vinculados a los acuerdos de uso del suelo con buenas prácticas ambientales en 2023.
En 2020 – 2022, se vincularon 427 nuevos predios rurales en la formalización de acuerdos para el Ordenamiento Ambiental de Finca y se realizaron 1712 visitas de seguimiento a predios vinculados.</v>
      </c>
      <c r="AG31" s="635" t="s">
        <v>299</v>
      </c>
      <c r="AH31" s="635" t="s">
        <v>429</v>
      </c>
      <c r="AI31" s="635" t="s">
        <v>430</v>
      </c>
      <c r="AJ31" s="635" t="s">
        <v>432</v>
      </c>
      <c r="AK31" s="635" t="s">
        <v>300</v>
      </c>
      <c r="AL31" s="635" t="s">
        <v>428</v>
      </c>
      <c r="AM31" s="639" t="s">
        <v>301</v>
      </c>
      <c r="AN31" s="638">
        <v>29917</v>
      </c>
      <c r="AO31" s="635" t="s">
        <v>428</v>
      </c>
      <c r="AP31" s="635" t="s">
        <v>428</v>
      </c>
      <c r="AQ31" s="635" t="s">
        <v>428</v>
      </c>
      <c r="AR31" s="635" t="s">
        <v>428</v>
      </c>
      <c r="AS31" s="635" t="s">
        <v>428</v>
      </c>
      <c r="AT31" s="635" t="s">
        <v>428</v>
      </c>
      <c r="AU31" s="635" t="s">
        <v>428</v>
      </c>
      <c r="AV31" s="635" t="s">
        <v>428</v>
      </c>
      <c r="AW31" s="635" t="s">
        <v>428</v>
      </c>
      <c r="AX31" s="636">
        <v>29917</v>
      </c>
      <c r="AY31" s="639"/>
    </row>
    <row r="32" spans="1:51" ht="20.25" customHeight="1" x14ac:dyDescent="0.25">
      <c r="A32" s="640"/>
      <c r="B32" s="650"/>
      <c r="C32" s="644"/>
      <c r="D32" s="430" t="s">
        <v>3</v>
      </c>
      <c r="E32" s="31">
        <v>788407000</v>
      </c>
      <c r="F32" s="31">
        <v>788407000</v>
      </c>
      <c r="G32" s="31">
        <v>788407000</v>
      </c>
      <c r="H32" s="31">
        <v>788407000</v>
      </c>
      <c r="I32" s="31">
        <v>788407000</v>
      </c>
      <c r="J32" s="31"/>
      <c r="K32" s="31"/>
      <c r="L32" s="31"/>
      <c r="M32" s="31"/>
      <c r="N32" s="31"/>
      <c r="O32" s="31"/>
      <c r="P32" s="31"/>
      <c r="Q32" s="31"/>
      <c r="R32" s="31"/>
      <c r="S32" s="647"/>
      <c r="T32" s="424">
        <f>+[2]INVERSIÓN!CL32</f>
        <v>305166000</v>
      </c>
      <c r="U32" s="424">
        <f>+[2]INVERSIÓN!CN32+[2]TERRITORIALIZACIÓN!T32</f>
        <v>652166000</v>
      </c>
      <c r="V32" s="424">
        <f>+[2]INVERSIÓN!CP32+[2]TERRITORIALIZACIÓN!U32</f>
        <v>695866000</v>
      </c>
      <c r="W32" s="424"/>
      <c r="X32" s="424"/>
      <c r="Y32" s="424"/>
      <c r="Z32" s="424"/>
      <c r="AA32" s="424"/>
      <c r="AB32" s="424"/>
      <c r="AC32" s="424"/>
      <c r="AD32" s="424"/>
      <c r="AE32" s="424"/>
      <c r="AF32" s="647"/>
      <c r="AG32" s="635"/>
      <c r="AH32" s="635"/>
      <c r="AI32" s="635"/>
      <c r="AJ32" s="635"/>
      <c r="AK32" s="635"/>
      <c r="AL32" s="635"/>
      <c r="AM32" s="639"/>
      <c r="AN32" s="638"/>
      <c r="AO32" s="635"/>
      <c r="AP32" s="635"/>
      <c r="AQ32" s="635"/>
      <c r="AR32" s="635"/>
      <c r="AS32" s="635"/>
      <c r="AT32" s="635"/>
      <c r="AU32" s="635"/>
      <c r="AV32" s="635"/>
      <c r="AW32" s="635"/>
      <c r="AX32" s="636"/>
      <c r="AY32" s="639"/>
    </row>
    <row r="33" spans="1:51" ht="20.25" customHeight="1" x14ac:dyDescent="0.25">
      <c r="A33" s="640"/>
      <c r="B33" s="650"/>
      <c r="C33" s="644"/>
      <c r="D33" s="430" t="s">
        <v>433</v>
      </c>
      <c r="E33" s="31">
        <v>0</v>
      </c>
      <c r="F33" s="31"/>
      <c r="G33" s="31"/>
      <c r="H33" s="31">
        <v>0</v>
      </c>
      <c r="I33" s="31">
        <v>0</v>
      </c>
      <c r="J33" s="31"/>
      <c r="K33" s="31"/>
      <c r="L33" s="31"/>
      <c r="M33" s="31"/>
      <c r="N33" s="31"/>
      <c r="O33" s="31"/>
      <c r="P33" s="31"/>
      <c r="Q33" s="31"/>
      <c r="R33" s="31"/>
      <c r="S33" s="647"/>
      <c r="T33" s="424">
        <f>+[2]INVERSIÓN!CL33</f>
        <v>0</v>
      </c>
      <c r="U33" s="424">
        <f>+[2]INVERSIÓN!CN33+[2]TERRITORIALIZACIÓN!T33</f>
        <v>0</v>
      </c>
      <c r="V33" s="424">
        <f>+[2]INVERSIÓN!CP33+[2]TERRITORIALIZACIÓN!U33</f>
        <v>3595000</v>
      </c>
      <c r="W33" s="424"/>
      <c r="X33" s="424"/>
      <c r="Y33" s="424"/>
      <c r="Z33" s="424"/>
      <c r="AA33" s="424"/>
      <c r="AB33" s="424"/>
      <c r="AC33" s="424"/>
      <c r="AD33" s="424"/>
      <c r="AE33" s="424"/>
      <c r="AF33" s="647"/>
      <c r="AG33" s="635"/>
      <c r="AH33" s="635"/>
      <c r="AI33" s="635"/>
      <c r="AJ33" s="635"/>
      <c r="AK33" s="635"/>
      <c r="AL33" s="635"/>
      <c r="AM33" s="639"/>
      <c r="AN33" s="638"/>
      <c r="AO33" s="635"/>
      <c r="AP33" s="635"/>
      <c r="AQ33" s="635"/>
      <c r="AR33" s="635"/>
      <c r="AS33" s="635"/>
      <c r="AT33" s="635"/>
      <c r="AU33" s="635"/>
      <c r="AV33" s="635"/>
      <c r="AW33" s="635"/>
      <c r="AX33" s="636"/>
      <c r="AY33" s="639"/>
    </row>
    <row r="34" spans="1:51" ht="20.25" customHeight="1" x14ac:dyDescent="0.25">
      <c r="A34" s="640"/>
      <c r="B34" s="650"/>
      <c r="C34" s="644"/>
      <c r="D34" s="431" t="s">
        <v>42</v>
      </c>
      <c r="E34" s="412">
        <v>0</v>
      </c>
      <c r="F34" s="412">
        <v>0</v>
      </c>
      <c r="G34" s="412">
        <v>0</v>
      </c>
      <c r="H34" s="412">
        <v>0</v>
      </c>
      <c r="I34" s="412">
        <v>0</v>
      </c>
      <c r="J34" s="412"/>
      <c r="K34" s="412"/>
      <c r="L34" s="412"/>
      <c r="M34" s="412"/>
      <c r="N34" s="412"/>
      <c r="O34" s="412"/>
      <c r="P34" s="412"/>
      <c r="Q34" s="412"/>
      <c r="R34" s="412"/>
      <c r="S34" s="647"/>
      <c r="T34" s="424">
        <f>+[2]INVERSIÓN!CL34</f>
        <v>0</v>
      </c>
      <c r="U34" s="424">
        <f>+[2]INVERSIÓN!CN34+[2]TERRITORIALIZACIÓN!T34</f>
        <v>0</v>
      </c>
      <c r="V34" s="424">
        <f>+[2]INVERSIÓN!CP34+[2]TERRITORIALIZACIÓN!U34</f>
        <v>0</v>
      </c>
      <c r="W34" s="424"/>
      <c r="X34" s="424"/>
      <c r="Y34" s="424"/>
      <c r="Z34" s="424"/>
      <c r="AA34" s="424"/>
      <c r="AB34" s="424"/>
      <c r="AC34" s="424"/>
      <c r="AD34" s="424"/>
      <c r="AE34" s="424"/>
      <c r="AF34" s="647"/>
      <c r="AG34" s="635"/>
      <c r="AH34" s="635"/>
      <c r="AI34" s="635"/>
      <c r="AJ34" s="635"/>
      <c r="AK34" s="635"/>
      <c r="AL34" s="635"/>
      <c r="AM34" s="639"/>
      <c r="AN34" s="638"/>
      <c r="AO34" s="635"/>
      <c r="AP34" s="635"/>
      <c r="AQ34" s="635"/>
      <c r="AR34" s="635"/>
      <c r="AS34" s="635"/>
      <c r="AT34" s="635"/>
      <c r="AU34" s="635"/>
      <c r="AV34" s="635"/>
      <c r="AW34" s="635"/>
      <c r="AX34" s="636"/>
      <c r="AY34" s="639"/>
    </row>
    <row r="35" spans="1:51" ht="20.25" customHeight="1" x14ac:dyDescent="0.25">
      <c r="A35" s="640"/>
      <c r="B35" s="650"/>
      <c r="C35" s="644"/>
      <c r="D35" s="430" t="s">
        <v>4</v>
      </c>
      <c r="E35" s="413">
        <v>299168108</v>
      </c>
      <c r="F35" s="413">
        <v>299168108</v>
      </c>
      <c r="G35" s="413">
        <v>299168108</v>
      </c>
      <c r="H35" s="413">
        <v>299168108</v>
      </c>
      <c r="I35" s="413">
        <v>299168108</v>
      </c>
      <c r="J35" s="413"/>
      <c r="K35" s="413"/>
      <c r="L35" s="413"/>
      <c r="M35" s="413"/>
      <c r="N35" s="413"/>
      <c r="O35" s="413"/>
      <c r="P35" s="413"/>
      <c r="Q35" s="413"/>
      <c r="R35" s="413"/>
      <c r="S35" s="647"/>
      <c r="T35" s="424">
        <f>+[2]INVERSIÓN!CL35</f>
        <v>33913633</v>
      </c>
      <c r="U35" s="424">
        <f>+[2]INVERSIÓN!CN35+[2]TERRITORIALIZACIÓN!T35</f>
        <v>70677057</v>
      </c>
      <c r="V35" s="426">
        <f>+[2]INVERSIÓN!CP35+[2]TERRITORIALIZACIÓN!U35+1</f>
        <v>90392558.481415749</v>
      </c>
      <c r="W35" s="424"/>
      <c r="X35" s="424"/>
      <c r="Y35" s="424"/>
      <c r="Z35" s="424"/>
      <c r="AA35" s="424"/>
      <c r="AB35" s="424"/>
      <c r="AC35" s="424"/>
      <c r="AD35" s="424"/>
      <c r="AE35" s="424"/>
      <c r="AF35" s="647"/>
      <c r="AG35" s="635"/>
      <c r="AH35" s="635"/>
      <c r="AI35" s="635"/>
      <c r="AJ35" s="635"/>
      <c r="AK35" s="635"/>
      <c r="AL35" s="635"/>
      <c r="AM35" s="639"/>
      <c r="AN35" s="638"/>
      <c r="AO35" s="635"/>
      <c r="AP35" s="635"/>
      <c r="AQ35" s="635"/>
      <c r="AR35" s="635"/>
      <c r="AS35" s="635"/>
      <c r="AT35" s="635"/>
      <c r="AU35" s="635"/>
      <c r="AV35" s="635"/>
      <c r="AW35" s="635"/>
      <c r="AX35" s="636"/>
      <c r="AY35" s="639"/>
    </row>
    <row r="36" spans="1:51" ht="20.25" customHeight="1" x14ac:dyDescent="0.25">
      <c r="A36" s="640"/>
      <c r="B36" s="650"/>
      <c r="C36" s="644"/>
      <c r="D36" s="431" t="s">
        <v>43</v>
      </c>
      <c r="E36" s="414">
        <v>52</v>
      </c>
      <c r="F36" s="414">
        <v>52</v>
      </c>
      <c r="G36" s="414">
        <v>0</v>
      </c>
      <c r="H36" s="414">
        <v>0</v>
      </c>
      <c r="I36" s="414">
        <v>5</v>
      </c>
      <c r="J36" s="414"/>
      <c r="K36" s="414"/>
      <c r="L36" s="414"/>
      <c r="M36" s="414"/>
      <c r="N36" s="414"/>
      <c r="O36" s="414"/>
      <c r="P36" s="414"/>
      <c r="Q36" s="414"/>
      <c r="R36" s="414"/>
      <c r="S36" s="647"/>
      <c r="T36" s="424">
        <f>+[2]INVERSIÓN!CL36</f>
        <v>0</v>
      </c>
      <c r="U36" s="424">
        <f>+[2]INVERSIÓN!CN36+[2]TERRITORIALIZACIÓN!T36</f>
        <v>0</v>
      </c>
      <c r="V36" s="424">
        <f>+[2]INVERSIÓN!CP36+[2]TERRITORIALIZACIÓN!U36</f>
        <v>0</v>
      </c>
      <c r="W36" s="424"/>
      <c r="X36" s="424"/>
      <c r="Y36" s="424"/>
      <c r="Z36" s="424"/>
      <c r="AA36" s="424"/>
      <c r="AB36" s="424"/>
      <c r="AC36" s="424"/>
      <c r="AD36" s="424"/>
      <c r="AE36" s="424"/>
      <c r="AF36" s="647"/>
      <c r="AG36" s="635"/>
      <c r="AH36" s="635"/>
      <c r="AI36" s="635"/>
      <c r="AJ36" s="635"/>
      <c r="AK36" s="635"/>
      <c r="AL36" s="635"/>
      <c r="AM36" s="639"/>
      <c r="AN36" s="638"/>
      <c r="AO36" s="635"/>
      <c r="AP36" s="635"/>
      <c r="AQ36" s="635"/>
      <c r="AR36" s="635"/>
      <c r="AS36" s="635"/>
      <c r="AT36" s="635"/>
      <c r="AU36" s="635"/>
      <c r="AV36" s="635"/>
      <c r="AW36" s="635"/>
      <c r="AX36" s="636"/>
      <c r="AY36" s="639"/>
    </row>
    <row r="37" spans="1:51" s="32" customFormat="1" ht="21.6" customHeight="1" thickBot="1" x14ac:dyDescent="0.3">
      <c r="A37" s="640"/>
      <c r="B37" s="650"/>
      <c r="C37" s="644"/>
      <c r="D37" s="432" t="s">
        <v>45</v>
      </c>
      <c r="E37" s="31">
        <v>1087575108</v>
      </c>
      <c r="F37" s="31">
        <v>1087575108</v>
      </c>
      <c r="G37" s="31">
        <v>339079633</v>
      </c>
      <c r="H37" s="31">
        <v>944457680</v>
      </c>
      <c r="I37" s="31">
        <v>963472814</v>
      </c>
      <c r="J37" s="31"/>
      <c r="K37" s="31"/>
      <c r="L37" s="31"/>
      <c r="M37" s="31"/>
      <c r="N37" s="31"/>
      <c r="O37" s="31"/>
      <c r="P37" s="31"/>
      <c r="Q37" s="31"/>
      <c r="R37" s="31"/>
      <c r="S37" s="647"/>
      <c r="T37" s="424">
        <f>+[2]INVERSIÓN!CL37</f>
        <v>339079633</v>
      </c>
      <c r="U37" s="424">
        <f>+[2]INVERSIÓN!CN37+[2]TERRITORIALIZACIÓN!T37</f>
        <v>339079633</v>
      </c>
      <c r="V37" s="424">
        <f>+[2]INVERSIÓN!CP37+[2]TERRITORIALIZACIÓN!U37</f>
        <v>339079633</v>
      </c>
      <c r="W37" s="424"/>
      <c r="X37" s="424"/>
      <c r="Y37" s="424"/>
      <c r="Z37" s="424"/>
      <c r="AA37" s="424"/>
      <c r="AB37" s="424"/>
      <c r="AC37" s="424"/>
      <c r="AD37" s="424"/>
      <c r="AE37" s="424"/>
      <c r="AF37" s="647"/>
      <c r="AG37" s="635"/>
      <c r="AH37" s="635"/>
      <c r="AI37" s="635"/>
      <c r="AJ37" s="635"/>
      <c r="AK37" s="635"/>
      <c r="AL37" s="635"/>
      <c r="AM37" s="639"/>
      <c r="AN37" s="638"/>
      <c r="AO37" s="635"/>
      <c r="AP37" s="635"/>
      <c r="AQ37" s="635"/>
      <c r="AR37" s="635"/>
      <c r="AS37" s="635"/>
      <c r="AT37" s="635"/>
      <c r="AU37" s="635"/>
      <c r="AV37" s="635"/>
      <c r="AW37" s="635"/>
      <c r="AX37" s="636"/>
      <c r="AY37" s="639"/>
    </row>
    <row r="38" spans="1:51" ht="21.6" customHeight="1" x14ac:dyDescent="0.25">
      <c r="A38" s="640">
        <v>4</v>
      </c>
      <c r="B38" s="642" t="s">
        <v>291</v>
      </c>
      <c r="C38" s="648" t="s">
        <v>410</v>
      </c>
      <c r="D38" s="434" t="s">
        <v>41</v>
      </c>
      <c r="E38" s="424">
        <v>0</v>
      </c>
      <c r="F38" s="424">
        <v>0</v>
      </c>
      <c r="G38" s="424"/>
      <c r="H38" s="424">
        <v>0</v>
      </c>
      <c r="I38" s="424">
        <v>0</v>
      </c>
      <c r="J38" s="424"/>
      <c r="K38" s="424"/>
      <c r="L38" s="424"/>
      <c r="M38" s="424"/>
      <c r="N38" s="424"/>
      <c r="O38" s="424"/>
      <c r="P38" s="424"/>
      <c r="Q38" s="424"/>
      <c r="R38" s="424"/>
      <c r="S38" s="649"/>
      <c r="T38" s="424">
        <f>+[2]INVERSIÓN!CL38</f>
        <v>0</v>
      </c>
      <c r="U38" s="424">
        <f>+[2]INVERSIÓN!CN38+[2]TERRITORIALIZACIÓN!T38</f>
        <v>0</v>
      </c>
      <c r="V38" s="424">
        <f>+[2]INVERSIÓN!CP38+[2]TERRITORIALIZACIÓN!U38</f>
        <v>0</v>
      </c>
      <c r="W38" s="424"/>
      <c r="X38" s="424"/>
      <c r="Y38" s="424"/>
      <c r="Z38" s="424"/>
      <c r="AA38" s="424"/>
      <c r="AB38" s="424"/>
      <c r="AC38" s="424"/>
      <c r="AD38" s="424"/>
      <c r="AE38" s="424"/>
      <c r="AF38" s="647" t="str">
        <f>+[2]INVERSIÓN!EW38</f>
        <v>N/A</v>
      </c>
      <c r="AG38" s="635" t="s">
        <v>304</v>
      </c>
      <c r="AH38" s="635" t="s">
        <v>429</v>
      </c>
      <c r="AI38" s="635" t="s">
        <v>430</v>
      </c>
      <c r="AJ38" s="635" t="s">
        <v>428</v>
      </c>
      <c r="AK38" s="635" t="s">
        <v>305</v>
      </c>
      <c r="AL38" s="635" t="s">
        <v>428</v>
      </c>
      <c r="AM38" s="639" t="s">
        <v>301</v>
      </c>
      <c r="AN38" s="638">
        <v>29917</v>
      </c>
      <c r="AO38" s="635" t="s">
        <v>428</v>
      </c>
      <c r="AP38" s="635" t="s">
        <v>428</v>
      </c>
      <c r="AQ38" s="635" t="s">
        <v>428</v>
      </c>
      <c r="AR38" s="635" t="s">
        <v>428</v>
      </c>
      <c r="AS38" s="635" t="s">
        <v>428</v>
      </c>
      <c r="AT38" s="635" t="s">
        <v>428</v>
      </c>
      <c r="AU38" s="635" t="s">
        <v>428</v>
      </c>
      <c r="AV38" s="635" t="s">
        <v>428</v>
      </c>
      <c r="AW38" s="635" t="s">
        <v>428</v>
      </c>
      <c r="AX38" s="636">
        <v>29917</v>
      </c>
      <c r="AY38" s="639"/>
    </row>
    <row r="39" spans="1:51" ht="21.6" customHeight="1" x14ac:dyDescent="0.25">
      <c r="A39" s="640"/>
      <c r="B39" s="642"/>
      <c r="C39" s="648"/>
      <c r="D39" s="430" t="s">
        <v>3</v>
      </c>
      <c r="E39" s="31">
        <v>0</v>
      </c>
      <c r="F39" s="31">
        <v>0</v>
      </c>
      <c r="G39" s="31"/>
      <c r="H39" s="31">
        <v>0</v>
      </c>
      <c r="I39" s="31">
        <v>0</v>
      </c>
      <c r="J39" s="31"/>
      <c r="K39" s="31"/>
      <c r="L39" s="31"/>
      <c r="M39" s="31"/>
      <c r="N39" s="31"/>
      <c r="O39" s="31"/>
      <c r="P39" s="31"/>
      <c r="Q39" s="31"/>
      <c r="R39" s="31"/>
      <c r="S39" s="649"/>
      <c r="T39" s="424">
        <f>+[2]INVERSIÓN!CL39</f>
        <v>0</v>
      </c>
      <c r="U39" s="424">
        <f>+[2]INVERSIÓN!CN39+[2]TERRITORIALIZACIÓN!T39</f>
        <v>0</v>
      </c>
      <c r="V39" s="424">
        <f>+[2]INVERSIÓN!CP39+[2]TERRITORIALIZACIÓN!U39</f>
        <v>0</v>
      </c>
      <c r="W39" s="424"/>
      <c r="X39" s="424"/>
      <c r="Y39" s="424"/>
      <c r="Z39" s="424"/>
      <c r="AA39" s="424"/>
      <c r="AB39" s="424"/>
      <c r="AC39" s="424"/>
      <c r="AD39" s="424"/>
      <c r="AE39" s="424"/>
      <c r="AF39" s="647"/>
      <c r="AG39" s="635"/>
      <c r="AH39" s="635"/>
      <c r="AI39" s="635"/>
      <c r="AJ39" s="635"/>
      <c r="AK39" s="635"/>
      <c r="AL39" s="635"/>
      <c r="AM39" s="639"/>
      <c r="AN39" s="638"/>
      <c r="AO39" s="635"/>
      <c r="AP39" s="635"/>
      <c r="AQ39" s="635"/>
      <c r="AR39" s="635"/>
      <c r="AS39" s="635"/>
      <c r="AT39" s="635"/>
      <c r="AU39" s="635"/>
      <c r="AV39" s="635"/>
      <c r="AW39" s="635"/>
      <c r="AX39" s="636"/>
      <c r="AY39" s="639"/>
    </row>
    <row r="40" spans="1:51" ht="21.6" customHeight="1" x14ac:dyDescent="0.25">
      <c r="A40" s="640"/>
      <c r="B40" s="642"/>
      <c r="C40" s="648"/>
      <c r="D40" s="430" t="s">
        <v>433</v>
      </c>
      <c r="E40" s="31">
        <v>0</v>
      </c>
      <c r="F40" s="31"/>
      <c r="G40" s="31"/>
      <c r="H40" s="31">
        <v>0</v>
      </c>
      <c r="I40" s="31">
        <v>0</v>
      </c>
      <c r="J40" s="31"/>
      <c r="K40" s="31"/>
      <c r="L40" s="31"/>
      <c r="M40" s="31"/>
      <c r="N40" s="31"/>
      <c r="O40" s="31"/>
      <c r="P40" s="31"/>
      <c r="Q40" s="31"/>
      <c r="R40" s="31"/>
      <c r="S40" s="649"/>
      <c r="T40" s="424">
        <f>+[2]INVERSIÓN!CL40</f>
        <v>0</v>
      </c>
      <c r="U40" s="424">
        <f>+[2]INVERSIÓN!CN40+[2]TERRITORIALIZACIÓN!T40</f>
        <v>0</v>
      </c>
      <c r="V40" s="424">
        <f>+[2]INVERSIÓN!CP40+[2]TERRITORIALIZACIÓN!U40</f>
        <v>0</v>
      </c>
      <c r="W40" s="424"/>
      <c r="X40" s="424"/>
      <c r="Y40" s="424"/>
      <c r="Z40" s="424"/>
      <c r="AA40" s="424"/>
      <c r="AB40" s="424"/>
      <c r="AC40" s="424"/>
      <c r="AD40" s="424"/>
      <c r="AE40" s="424"/>
      <c r="AF40" s="647"/>
      <c r="AG40" s="635"/>
      <c r="AH40" s="635"/>
      <c r="AI40" s="635"/>
      <c r="AJ40" s="635"/>
      <c r="AK40" s="635"/>
      <c r="AL40" s="635"/>
      <c r="AM40" s="639"/>
      <c r="AN40" s="638"/>
      <c r="AO40" s="635"/>
      <c r="AP40" s="635"/>
      <c r="AQ40" s="635"/>
      <c r="AR40" s="635"/>
      <c r="AS40" s="635"/>
      <c r="AT40" s="635"/>
      <c r="AU40" s="635"/>
      <c r="AV40" s="635"/>
      <c r="AW40" s="635"/>
      <c r="AX40" s="636"/>
      <c r="AY40" s="639"/>
    </row>
    <row r="41" spans="1:51" ht="21.6" customHeight="1" x14ac:dyDescent="0.25">
      <c r="A41" s="640"/>
      <c r="B41" s="642"/>
      <c r="C41" s="648"/>
      <c r="D41" s="431" t="s">
        <v>42</v>
      </c>
      <c r="E41" s="412">
        <v>0</v>
      </c>
      <c r="F41" s="412">
        <v>0</v>
      </c>
      <c r="G41" s="412">
        <v>0</v>
      </c>
      <c r="H41" s="412">
        <v>0</v>
      </c>
      <c r="I41" s="412">
        <v>0</v>
      </c>
      <c r="J41" s="412"/>
      <c r="K41" s="412"/>
      <c r="L41" s="412"/>
      <c r="M41" s="412"/>
      <c r="N41" s="412"/>
      <c r="O41" s="412"/>
      <c r="P41" s="412"/>
      <c r="Q41" s="412"/>
      <c r="R41" s="412"/>
      <c r="S41" s="649"/>
      <c r="T41" s="424">
        <f>+[2]INVERSIÓN!CL41</f>
        <v>0</v>
      </c>
      <c r="U41" s="424">
        <f>+[2]INVERSIÓN!CN41+[2]TERRITORIALIZACIÓN!T41</f>
        <v>0</v>
      </c>
      <c r="V41" s="424">
        <f>+[2]INVERSIÓN!CP41+[2]TERRITORIALIZACIÓN!U41</f>
        <v>0</v>
      </c>
      <c r="W41" s="424"/>
      <c r="X41" s="424"/>
      <c r="Y41" s="424"/>
      <c r="Z41" s="424"/>
      <c r="AA41" s="424"/>
      <c r="AB41" s="424"/>
      <c r="AC41" s="424"/>
      <c r="AD41" s="424"/>
      <c r="AE41" s="424"/>
      <c r="AF41" s="647"/>
      <c r="AG41" s="635"/>
      <c r="AH41" s="635"/>
      <c r="AI41" s="635"/>
      <c r="AJ41" s="635"/>
      <c r="AK41" s="635"/>
      <c r="AL41" s="635"/>
      <c r="AM41" s="639"/>
      <c r="AN41" s="638"/>
      <c r="AO41" s="635"/>
      <c r="AP41" s="635"/>
      <c r="AQ41" s="635"/>
      <c r="AR41" s="635"/>
      <c r="AS41" s="635"/>
      <c r="AT41" s="635"/>
      <c r="AU41" s="635"/>
      <c r="AV41" s="635"/>
      <c r="AW41" s="635"/>
      <c r="AX41" s="636"/>
      <c r="AY41" s="639"/>
    </row>
    <row r="42" spans="1:51" ht="21.6" customHeight="1" x14ac:dyDescent="0.25">
      <c r="A42" s="640"/>
      <c r="B42" s="642"/>
      <c r="C42" s="648"/>
      <c r="D42" s="430" t="s">
        <v>4</v>
      </c>
      <c r="E42" s="413">
        <v>60053056</v>
      </c>
      <c r="F42" s="413">
        <v>60053056</v>
      </c>
      <c r="G42" s="413">
        <v>11999000</v>
      </c>
      <c r="H42" s="413">
        <v>60053056</v>
      </c>
      <c r="I42" s="413">
        <v>60053056</v>
      </c>
      <c r="J42" s="413"/>
      <c r="K42" s="413"/>
      <c r="L42" s="413"/>
      <c r="M42" s="413"/>
      <c r="N42" s="413"/>
      <c r="O42" s="413"/>
      <c r="P42" s="413"/>
      <c r="Q42" s="413"/>
      <c r="R42" s="413"/>
      <c r="S42" s="649"/>
      <c r="T42" s="424">
        <f>+[2]INVERSIÓN!CL42</f>
        <v>11999000</v>
      </c>
      <c r="U42" s="424">
        <f>+[2]INVERSIÓN!CN42+[2]TERRITORIALIZACIÓN!T42</f>
        <v>32569305</v>
      </c>
      <c r="V42" s="426">
        <f>+[2]INVERSIÓN!CP42+[2]TERRITORIALIZACIÓN!U42</f>
        <v>37664138.224028669</v>
      </c>
      <c r="W42" s="424"/>
      <c r="X42" s="424"/>
      <c r="Y42" s="424"/>
      <c r="Z42" s="424"/>
      <c r="AA42" s="424"/>
      <c r="AB42" s="424"/>
      <c r="AC42" s="424"/>
      <c r="AD42" s="424"/>
      <c r="AE42" s="424"/>
      <c r="AF42" s="647"/>
      <c r="AG42" s="635"/>
      <c r="AH42" s="635"/>
      <c r="AI42" s="635"/>
      <c r="AJ42" s="635"/>
      <c r="AK42" s="635"/>
      <c r="AL42" s="635"/>
      <c r="AM42" s="639"/>
      <c r="AN42" s="638"/>
      <c r="AO42" s="635"/>
      <c r="AP42" s="635"/>
      <c r="AQ42" s="635"/>
      <c r="AR42" s="635"/>
      <c r="AS42" s="635"/>
      <c r="AT42" s="635"/>
      <c r="AU42" s="635"/>
      <c r="AV42" s="635"/>
      <c r="AW42" s="635"/>
      <c r="AX42" s="636"/>
      <c r="AY42" s="639"/>
    </row>
    <row r="43" spans="1:51" ht="21.6" customHeight="1" x14ac:dyDescent="0.25">
      <c r="A43" s="640"/>
      <c r="B43" s="642"/>
      <c r="C43" s="648"/>
      <c r="D43" s="431" t="s">
        <v>43</v>
      </c>
      <c r="E43" s="414">
        <v>0</v>
      </c>
      <c r="F43" s="414">
        <v>0</v>
      </c>
      <c r="G43" s="414">
        <v>0</v>
      </c>
      <c r="H43" s="414">
        <v>0</v>
      </c>
      <c r="I43" s="414">
        <v>0</v>
      </c>
      <c r="J43" s="414"/>
      <c r="K43" s="414"/>
      <c r="L43" s="414"/>
      <c r="M43" s="414"/>
      <c r="N43" s="414"/>
      <c r="O43" s="414"/>
      <c r="P43" s="414"/>
      <c r="Q43" s="414"/>
      <c r="R43" s="414"/>
      <c r="S43" s="649"/>
      <c r="T43" s="424">
        <f>+[2]INVERSIÓN!CL43</f>
        <v>0</v>
      </c>
      <c r="U43" s="424">
        <f>+[2]INVERSIÓN!CN43+[2]TERRITORIALIZACIÓN!T43</f>
        <v>0</v>
      </c>
      <c r="V43" s="424">
        <f>+[2]INVERSIÓN!CP43+[2]TERRITORIALIZACIÓN!U43</f>
        <v>0</v>
      </c>
      <c r="W43" s="424"/>
      <c r="X43" s="424"/>
      <c r="Y43" s="424"/>
      <c r="Z43" s="424"/>
      <c r="AA43" s="424"/>
      <c r="AB43" s="424"/>
      <c r="AC43" s="424"/>
      <c r="AD43" s="424"/>
      <c r="AE43" s="424"/>
      <c r="AF43" s="647"/>
      <c r="AG43" s="635"/>
      <c r="AH43" s="635"/>
      <c r="AI43" s="635"/>
      <c r="AJ43" s="635"/>
      <c r="AK43" s="635"/>
      <c r="AL43" s="635"/>
      <c r="AM43" s="639"/>
      <c r="AN43" s="638"/>
      <c r="AO43" s="635"/>
      <c r="AP43" s="635"/>
      <c r="AQ43" s="635"/>
      <c r="AR43" s="635"/>
      <c r="AS43" s="635"/>
      <c r="AT43" s="635"/>
      <c r="AU43" s="635"/>
      <c r="AV43" s="635"/>
      <c r="AW43" s="635"/>
      <c r="AX43" s="636"/>
      <c r="AY43" s="639"/>
    </row>
    <row r="44" spans="1:51" s="32" customFormat="1" ht="21.6" customHeight="1" x14ac:dyDescent="0.25">
      <c r="A44" s="640"/>
      <c r="B44" s="642"/>
      <c r="C44" s="648"/>
      <c r="D44" s="432" t="s">
        <v>45</v>
      </c>
      <c r="E44" s="31">
        <v>60053056</v>
      </c>
      <c r="F44" s="31">
        <v>60053056</v>
      </c>
      <c r="G44" s="31">
        <v>11999000</v>
      </c>
      <c r="H44" s="31">
        <v>60053056</v>
      </c>
      <c r="I44" s="31">
        <v>60053056</v>
      </c>
      <c r="J44" s="31"/>
      <c r="K44" s="31"/>
      <c r="L44" s="31"/>
      <c r="M44" s="31"/>
      <c r="N44" s="31"/>
      <c r="O44" s="31"/>
      <c r="P44" s="31"/>
      <c r="Q44" s="31"/>
      <c r="R44" s="31"/>
      <c r="S44" s="649"/>
      <c r="T44" s="424">
        <f>+[2]INVERSIÓN!CL44</f>
        <v>11999000</v>
      </c>
      <c r="U44" s="424">
        <f>+[2]INVERSIÓN!CN44+[2]TERRITORIALIZACIÓN!T44</f>
        <v>11999000</v>
      </c>
      <c r="V44" s="424">
        <f>+[2]INVERSIÓN!CP44+[2]TERRITORIALIZACIÓN!U44</f>
        <v>11999000</v>
      </c>
      <c r="W44" s="424"/>
      <c r="X44" s="424"/>
      <c r="Y44" s="424"/>
      <c r="Z44" s="424"/>
      <c r="AA44" s="424"/>
      <c r="AB44" s="424"/>
      <c r="AC44" s="424"/>
      <c r="AD44" s="424"/>
      <c r="AE44" s="424"/>
      <c r="AF44" s="647"/>
      <c r="AG44" s="635"/>
      <c r="AH44" s="635"/>
      <c r="AI44" s="635"/>
      <c r="AJ44" s="635"/>
      <c r="AK44" s="635"/>
      <c r="AL44" s="635"/>
      <c r="AM44" s="639"/>
      <c r="AN44" s="638"/>
      <c r="AO44" s="635"/>
      <c r="AP44" s="635"/>
      <c r="AQ44" s="635"/>
      <c r="AR44" s="635"/>
      <c r="AS44" s="635"/>
      <c r="AT44" s="635"/>
      <c r="AU44" s="635"/>
      <c r="AV44" s="635"/>
      <c r="AW44" s="635"/>
      <c r="AX44" s="636"/>
      <c r="AY44" s="639"/>
    </row>
    <row r="45" spans="1:51" ht="21.6" customHeight="1" x14ac:dyDescent="0.25">
      <c r="A45" s="640">
        <v>5</v>
      </c>
      <c r="B45" s="642" t="s">
        <v>306</v>
      </c>
      <c r="C45" s="644" t="s">
        <v>303</v>
      </c>
      <c r="D45" s="431" t="s">
        <v>41</v>
      </c>
      <c r="E45" s="424">
        <v>238.4</v>
      </c>
      <c r="F45" s="424">
        <v>238.4</v>
      </c>
      <c r="G45" s="424">
        <v>238.4</v>
      </c>
      <c r="H45" s="424">
        <v>238.4</v>
      </c>
      <c r="I45" s="424">
        <v>238.4</v>
      </c>
      <c r="J45" s="424"/>
      <c r="K45" s="424"/>
      <c r="L45" s="424"/>
      <c r="M45" s="424"/>
      <c r="N45" s="424"/>
      <c r="O45" s="424"/>
      <c r="P45" s="424"/>
      <c r="Q45" s="424"/>
      <c r="R45" s="424"/>
      <c r="S45" s="646"/>
      <c r="T45" s="424">
        <f>+[2]INVERSIÓN!CL45</f>
        <v>0</v>
      </c>
      <c r="U45" s="424">
        <f>+[2]INVERSIÓN!CN45+[2]TERRITORIALIZACIÓN!T45</f>
        <v>0</v>
      </c>
      <c r="V45" s="424">
        <f>+[2]INVERSIÓN!CP45+[2]TERRITORIALIZACIÓN!U45</f>
        <v>0</v>
      </c>
      <c r="W45" s="424"/>
      <c r="X45" s="424"/>
      <c r="Y45" s="424"/>
      <c r="Z45" s="424"/>
      <c r="AA45" s="424"/>
      <c r="AB45" s="424"/>
      <c r="AC45" s="424"/>
      <c r="AD45" s="424"/>
      <c r="AE45" s="424"/>
      <c r="AF45" s="647" t="str">
        <f>+[2]INVERSIÓN!EW45</f>
        <v xml:space="preserve">En marzo se realizó visita de seguimiento al predio Montebello, Localidad de Usme; encontrando que las áreas de conservación incluidas en el Acuerdo voluntario 01 de 2021, están en perfecto estado con lo que se da cumplimiento a lo pactado en el acuerdo.
Se adelantó ejercicio de priorización de predios a ser incluidos en primer semestre 2023; y en marzo se visitaron 16 predios postulados en las localidades de Sumapaz y Ciudad Bolívar para identificar tensionantes; georreferenciar áreas con potencial de vinculación; identificar herramientas de manejo del paisaje -HMP- necesarias para reducir el riesgo de transformación de las áreas a conservar; y verificar presencia de cuerpos de agua naturales en el predio o en sus inmediaciones. Además, se realizó sobrevuelo con drone, con especial énfasis en las áreas en donde se identificó presencia de tensionantes.
Se analizó la información recolectada en campo y se cuenta con los datos correspondientes a 12 predios, con 168, 8ha aptas para vinculación.
Se realizó acompañamiento y asistencia en campo a 8 propietarios de predios de la Localidad de Usme (107 ha); para la correcta implementación de las HMP, de acuerdo con lo establecido en el Plan Predial Ambiental -PPA, el Anexo técnico de implementación y el mapa de localización de las acciones concertadas; los insumos fueron entregados en enero para el control de los tensionantes sobre las áreas vinculadas al Programa. 
Se cuenta con 1.220 metros de cercas vivas y 3390 metros de cerca tradicional.
Se presentó el Convenio con la Gobernación a los alcaldes, secretarios de ambiente y otros profesionales de los municipios de Guasca, Guatavita, Sesquilé, Fómeque y La Calera, obteniendo la vinculación de las administraciones locales al proyecto de PSA Regional con la designación de funcionarios para realizar la interlocución con Biocuenca a fin de trabajar conjuntamente en la implementación de este instrumento económico en las microcuencas priorizadas en sus territorios.
En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v>
      </c>
      <c r="AG45" s="635" t="s">
        <v>304</v>
      </c>
      <c r="AH45" s="635" t="s">
        <v>429</v>
      </c>
      <c r="AI45" s="635" t="s">
        <v>430</v>
      </c>
      <c r="AJ45" s="635" t="s">
        <v>428</v>
      </c>
      <c r="AK45" s="635" t="s">
        <v>305</v>
      </c>
      <c r="AL45" s="635" t="s">
        <v>428</v>
      </c>
      <c r="AM45" s="639" t="s">
        <v>301</v>
      </c>
      <c r="AN45" s="638">
        <v>29917</v>
      </c>
      <c r="AO45" s="635" t="s">
        <v>428</v>
      </c>
      <c r="AP45" s="635" t="s">
        <v>428</v>
      </c>
      <c r="AQ45" s="635" t="s">
        <v>428</v>
      </c>
      <c r="AR45" s="635" t="s">
        <v>428</v>
      </c>
      <c r="AS45" s="635" t="s">
        <v>428</v>
      </c>
      <c r="AT45" s="635" t="s">
        <v>428</v>
      </c>
      <c r="AU45" s="635" t="s">
        <v>428</v>
      </c>
      <c r="AV45" s="635" t="s">
        <v>428</v>
      </c>
      <c r="AW45" s="635" t="s">
        <v>428</v>
      </c>
      <c r="AX45" s="636">
        <v>29917</v>
      </c>
      <c r="AY45" s="637"/>
    </row>
    <row r="46" spans="1:51" ht="22.15" customHeight="1" x14ac:dyDescent="0.25">
      <c r="A46" s="640"/>
      <c r="B46" s="642"/>
      <c r="C46" s="644"/>
      <c r="D46" s="430" t="s">
        <v>3</v>
      </c>
      <c r="E46" s="31">
        <v>2243507000</v>
      </c>
      <c r="F46" s="31">
        <v>2243507000</v>
      </c>
      <c r="G46" s="31">
        <v>2243507000</v>
      </c>
      <c r="H46" s="31">
        <v>2243507000</v>
      </c>
      <c r="I46" s="31">
        <v>2243507000</v>
      </c>
      <c r="J46" s="31"/>
      <c r="K46" s="31"/>
      <c r="L46" s="31"/>
      <c r="M46" s="31"/>
      <c r="N46" s="31"/>
      <c r="O46" s="31"/>
      <c r="P46" s="31"/>
      <c r="Q46" s="31"/>
      <c r="R46" s="31"/>
      <c r="S46" s="646"/>
      <c r="T46" s="424">
        <f>+[2]INVERSIÓN!CL46</f>
        <v>168556000</v>
      </c>
      <c r="U46" s="424">
        <f>+[2]INVERSIÓN!CN46+[2]TERRITORIALIZACIÓN!T46</f>
        <v>847866000</v>
      </c>
      <c r="V46" s="424">
        <f>+[2]INVERSIÓN!CP46+[2]TERRITORIALIZACIÓN!U46</f>
        <v>950856000</v>
      </c>
      <c r="W46" s="424"/>
      <c r="X46" s="424"/>
      <c r="Y46" s="424"/>
      <c r="Z46" s="424"/>
      <c r="AA46" s="424"/>
      <c r="AB46" s="424"/>
      <c r="AC46" s="424"/>
      <c r="AD46" s="424"/>
      <c r="AE46" s="424"/>
      <c r="AF46" s="647"/>
      <c r="AG46" s="635"/>
      <c r="AH46" s="635"/>
      <c r="AI46" s="635"/>
      <c r="AJ46" s="635"/>
      <c r="AK46" s="635"/>
      <c r="AL46" s="635"/>
      <c r="AM46" s="639"/>
      <c r="AN46" s="638"/>
      <c r="AO46" s="635"/>
      <c r="AP46" s="635"/>
      <c r="AQ46" s="635"/>
      <c r="AR46" s="635"/>
      <c r="AS46" s="635"/>
      <c r="AT46" s="635"/>
      <c r="AU46" s="635"/>
      <c r="AV46" s="635"/>
      <c r="AW46" s="635"/>
      <c r="AX46" s="636"/>
      <c r="AY46" s="637"/>
    </row>
    <row r="47" spans="1:51" ht="22.15" customHeight="1" x14ac:dyDescent="0.25">
      <c r="A47" s="640"/>
      <c r="B47" s="642"/>
      <c r="C47" s="644"/>
      <c r="D47" s="430" t="s">
        <v>433</v>
      </c>
      <c r="E47" s="31">
        <v>0</v>
      </c>
      <c r="F47" s="31"/>
      <c r="G47" s="31"/>
      <c r="H47" s="31">
        <v>0</v>
      </c>
      <c r="I47" s="31">
        <v>0</v>
      </c>
      <c r="J47" s="31"/>
      <c r="K47" s="31"/>
      <c r="L47" s="31"/>
      <c r="M47" s="31"/>
      <c r="N47" s="31"/>
      <c r="O47" s="31"/>
      <c r="P47" s="31"/>
      <c r="Q47" s="31"/>
      <c r="R47" s="31"/>
      <c r="S47" s="646"/>
      <c r="T47" s="424">
        <f>+[2]INVERSIÓN!CL47</f>
        <v>0</v>
      </c>
      <c r="U47" s="424">
        <f>+[2]INVERSIÓN!CN47+[2]TERRITORIALIZACIÓN!T47</f>
        <v>0</v>
      </c>
      <c r="V47" s="424">
        <f>+[2]INVERSIÓN!CP47+[2]TERRITORIALIZACIÓN!U47</f>
        <v>13926800</v>
      </c>
      <c r="W47" s="424"/>
      <c r="X47" s="424"/>
      <c r="Y47" s="424"/>
      <c r="Z47" s="424"/>
      <c r="AA47" s="424"/>
      <c r="AB47" s="424"/>
      <c r="AC47" s="424"/>
      <c r="AD47" s="424"/>
      <c r="AE47" s="424"/>
      <c r="AF47" s="647"/>
      <c r="AG47" s="635"/>
      <c r="AH47" s="635"/>
      <c r="AI47" s="635"/>
      <c r="AJ47" s="635"/>
      <c r="AK47" s="635"/>
      <c r="AL47" s="635"/>
      <c r="AM47" s="639"/>
      <c r="AN47" s="638"/>
      <c r="AO47" s="635"/>
      <c r="AP47" s="635"/>
      <c r="AQ47" s="635"/>
      <c r="AR47" s="635"/>
      <c r="AS47" s="635"/>
      <c r="AT47" s="635"/>
      <c r="AU47" s="635"/>
      <c r="AV47" s="635"/>
      <c r="AW47" s="635"/>
      <c r="AX47" s="636"/>
      <c r="AY47" s="637"/>
    </row>
    <row r="48" spans="1:51" ht="22.15" customHeight="1" x14ac:dyDescent="0.25">
      <c r="A48" s="640"/>
      <c r="B48" s="642"/>
      <c r="C48" s="644"/>
      <c r="D48" s="431" t="s">
        <v>42</v>
      </c>
      <c r="E48" s="412">
        <v>0</v>
      </c>
      <c r="F48" s="412">
        <v>0</v>
      </c>
      <c r="G48" s="412">
        <v>0</v>
      </c>
      <c r="H48" s="412">
        <v>0</v>
      </c>
      <c r="I48" s="412">
        <v>0</v>
      </c>
      <c r="J48" s="412"/>
      <c r="K48" s="412"/>
      <c r="L48" s="412"/>
      <c r="M48" s="412"/>
      <c r="N48" s="412"/>
      <c r="O48" s="412"/>
      <c r="P48" s="412"/>
      <c r="Q48" s="412"/>
      <c r="R48" s="412"/>
      <c r="S48" s="646"/>
      <c r="T48" s="424">
        <f>+[2]INVERSIÓN!CL48</f>
        <v>0</v>
      </c>
      <c r="U48" s="424">
        <f>+[2]INVERSIÓN!CN48+[2]TERRITORIALIZACIÓN!T48</f>
        <v>0</v>
      </c>
      <c r="V48" s="424">
        <f>+[2]INVERSIÓN!CP48+[2]TERRITORIALIZACIÓN!U48</f>
        <v>0</v>
      </c>
      <c r="W48" s="424"/>
      <c r="X48" s="424"/>
      <c r="Y48" s="424"/>
      <c r="Z48" s="424"/>
      <c r="AA48" s="424"/>
      <c r="AB48" s="424"/>
      <c r="AC48" s="424"/>
      <c r="AD48" s="424"/>
      <c r="AE48" s="424"/>
      <c r="AF48" s="647"/>
      <c r="AG48" s="635"/>
      <c r="AH48" s="635"/>
      <c r="AI48" s="635"/>
      <c r="AJ48" s="635"/>
      <c r="AK48" s="635"/>
      <c r="AL48" s="635"/>
      <c r="AM48" s="639"/>
      <c r="AN48" s="638"/>
      <c r="AO48" s="635"/>
      <c r="AP48" s="635"/>
      <c r="AQ48" s="635"/>
      <c r="AR48" s="635"/>
      <c r="AS48" s="635"/>
      <c r="AT48" s="635"/>
      <c r="AU48" s="635"/>
      <c r="AV48" s="635"/>
      <c r="AW48" s="635"/>
      <c r="AX48" s="636"/>
      <c r="AY48" s="637"/>
    </row>
    <row r="49" spans="1:51" ht="22.15" customHeight="1" x14ac:dyDescent="0.25">
      <c r="A49" s="640"/>
      <c r="B49" s="642"/>
      <c r="C49" s="644"/>
      <c r="D49" s="430" t="s">
        <v>4</v>
      </c>
      <c r="E49" s="413">
        <v>1049413759</v>
      </c>
      <c r="F49" s="413">
        <v>1049413759</v>
      </c>
      <c r="G49" s="413">
        <v>1049413759</v>
      </c>
      <c r="H49" s="413">
        <v>1049413759</v>
      </c>
      <c r="I49" s="413">
        <v>1049413759</v>
      </c>
      <c r="J49" s="413"/>
      <c r="K49" s="413"/>
      <c r="L49" s="413"/>
      <c r="M49" s="413"/>
      <c r="N49" s="413"/>
      <c r="O49" s="413"/>
      <c r="P49" s="413"/>
      <c r="Q49" s="413"/>
      <c r="R49" s="413"/>
      <c r="S49" s="646"/>
      <c r="T49" s="424">
        <f>+[2]INVERSIÓN!CL49</f>
        <v>3010000</v>
      </c>
      <c r="U49" s="424">
        <f>+[2]INVERSIÓN!CN49+[2]TERRITORIALIZACIÓN!T49</f>
        <v>33361137</v>
      </c>
      <c r="V49" s="424">
        <f>+[2]INVERSIÓN!DM49</f>
        <v>65356970.07052692</v>
      </c>
      <c r="W49" s="424"/>
      <c r="X49" s="424"/>
      <c r="Y49" s="424"/>
      <c r="Z49" s="424"/>
      <c r="AA49" s="424"/>
      <c r="AB49" s="424"/>
      <c r="AC49" s="424"/>
      <c r="AD49" s="424"/>
      <c r="AE49" s="424"/>
      <c r="AF49" s="647"/>
      <c r="AG49" s="635"/>
      <c r="AH49" s="635"/>
      <c r="AI49" s="635"/>
      <c r="AJ49" s="635"/>
      <c r="AK49" s="635"/>
      <c r="AL49" s="635"/>
      <c r="AM49" s="639"/>
      <c r="AN49" s="638"/>
      <c r="AO49" s="635"/>
      <c r="AP49" s="635"/>
      <c r="AQ49" s="635"/>
      <c r="AR49" s="635"/>
      <c r="AS49" s="635"/>
      <c r="AT49" s="635"/>
      <c r="AU49" s="635"/>
      <c r="AV49" s="635"/>
      <c r="AW49" s="635"/>
      <c r="AX49" s="636"/>
      <c r="AY49" s="637"/>
    </row>
    <row r="50" spans="1:51" ht="22.15" customHeight="1" x14ac:dyDescent="0.25">
      <c r="A50" s="640"/>
      <c r="B50" s="642"/>
      <c r="C50" s="644"/>
      <c r="D50" s="431" t="s">
        <v>43</v>
      </c>
      <c r="E50" s="414">
        <v>238.4</v>
      </c>
      <c r="F50" s="414">
        <v>238.4</v>
      </c>
      <c r="G50" s="414">
        <v>0</v>
      </c>
      <c r="H50" s="414">
        <v>0</v>
      </c>
      <c r="I50" s="414">
        <v>0</v>
      </c>
      <c r="J50" s="414"/>
      <c r="K50" s="414"/>
      <c r="L50" s="414"/>
      <c r="M50" s="414"/>
      <c r="N50" s="414"/>
      <c r="O50" s="414"/>
      <c r="P50" s="414"/>
      <c r="Q50" s="414"/>
      <c r="R50" s="414"/>
      <c r="S50" s="646"/>
      <c r="T50" s="424">
        <f>+[2]INVERSIÓN!CL50</f>
        <v>0</v>
      </c>
      <c r="U50" s="424">
        <f>+[2]INVERSIÓN!CN50+[2]TERRITORIALIZACIÓN!T50</f>
        <v>0</v>
      </c>
      <c r="V50" s="424">
        <f>+[2]INVERSIÓN!CP50+[2]TERRITORIALIZACIÓN!U50</f>
        <v>0</v>
      </c>
      <c r="W50" s="424"/>
      <c r="X50" s="424"/>
      <c r="Y50" s="424"/>
      <c r="Z50" s="424"/>
      <c r="AA50" s="424"/>
      <c r="AB50" s="424"/>
      <c r="AC50" s="424"/>
      <c r="AD50" s="424"/>
      <c r="AE50" s="424"/>
      <c r="AF50" s="647"/>
      <c r="AG50" s="635"/>
      <c r="AH50" s="635"/>
      <c r="AI50" s="635"/>
      <c r="AJ50" s="635"/>
      <c r="AK50" s="635"/>
      <c r="AL50" s="635"/>
      <c r="AM50" s="639"/>
      <c r="AN50" s="638"/>
      <c r="AO50" s="635"/>
      <c r="AP50" s="635"/>
      <c r="AQ50" s="635"/>
      <c r="AR50" s="635"/>
      <c r="AS50" s="635"/>
      <c r="AT50" s="635"/>
      <c r="AU50" s="635"/>
      <c r="AV50" s="635"/>
      <c r="AW50" s="635"/>
      <c r="AX50" s="636"/>
      <c r="AY50" s="637"/>
    </row>
    <row r="51" spans="1:51" s="32" customFormat="1" ht="22.15" customHeight="1" thickBot="1" x14ac:dyDescent="0.3">
      <c r="A51" s="641"/>
      <c r="B51" s="643"/>
      <c r="C51" s="645"/>
      <c r="D51" s="432" t="s">
        <v>45</v>
      </c>
      <c r="E51" s="31">
        <v>3292920759</v>
      </c>
      <c r="F51" s="31">
        <v>3292920759</v>
      </c>
      <c r="G51" s="31">
        <v>171566000</v>
      </c>
      <c r="H51" s="31">
        <v>1670119666</v>
      </c>
      <c r="I51" s="31">
        <v>3292920759</v>
      </c>
      <c r="J51" s="31"/>
      <c r="K51" s="31"/>
      <c r="L51" s="31"/>
      <c r="M51" s="31"/>
      <c r="N51" s="31"/>
      <c r="O51" s="31"/>
      <c r="P51" s="31"/>
      <c r="Q51" s="31"/>
      <c r="R51" s="31"/>
      <c r="S51" s="646"/>
      <c r="T51" s="424">
        <f>+[2]INVERSIÓN!CL51</f>
        <v>171566000</v>
      </c>
      <c r="U51" s="424">
        <f>+[2]INVERSIÓN!CN51+[2]TERRITORIALIZACIÓN!T51</f>
        <v>881227137</v>
      </c>
      <c r="V51" s="424">
        <f>+[2]INVERSIÓN!CP51+[2]TERRITORIALIZACIÓN!U51</f>
        <v>1016212970.070527</v>
      </c>
      <c r="W51" s="424"/>
      <c r="X51" s="424"/>
      <c r="Y51" s="424"/>
      <c r="Z51" s="424"/>
      <c r="AA51" s="424"/>
      <c r="AB51" s="424"/>
      <c r="AC51" s="424"/>
      <c r="AD51" s="424"/>
      <c r="AE51" s="424"/>
      <c r="AF51" s="647"/>
      <c r="AG51" s="635"/>
      <c r="AH51" s="635"/>
      <c r="AI51" s="635"/>
      <c r="AJ51" s="635"/>
      <c r="AK51" s="635"/>
      <c r="AL51" s="635"/>
      <c r="AM51" s="639"/>
      <c r="AN51" s="638"/>
      <c r="AO51" s="635"/>
      <c r="AP51" s="635"/>
      <c r="AQ51" s="635"/>
      <c r="AR51" s="635"/>
      <c r="AS51" s="635"/>
      <c r="AT51" s="635"/>
      <c r="AU51" s="635"/>
      <c r="AV51" s="635"/>
      <c r="AW51" s="635"/>
      <c r="AX51" s="636"/>
      <c r="AY51" s="637"/>
    </row>
    <row r="52" spans="1:51" s="19" customFormat="1" ht="24" x14ac:dyDescent="0.25">
      <c r="A52" s="633" t="s">
        <v>22</v>
      </c>
      <c r="B52" s="633"/>
      <c r="C52" s="633"/>
      <c r="D52" s="146" t="s">
        <v>34</v>
      </c>
      <c r="E52" s="437">
        <v>3858734000</v>
      </c>
      <c r="F52" s="437">
        <v>3858734000</v>
      </c>
      <c r="G52" s="437">
        <v>3116192000</v>
      </c>
      <c r="H52" s="437">
        <v>3858734000</v>
      </c>
      <c r="I52" s="437">
        <v>3858734000</v>
      </c>
      <c r="J52" s="437" t="e">
        <f>+#REF!+I52</f>
        <v>#REF!</v>
      </c>
      <c r="K52" s="437" t="e">
        <f>+#REF!+J52</f>
        <v>#REF!</v>
      </c>
      <c r="L52" s="437" t="e">
        <f>+#REF!+K52</f>
        <v>#REF!</v>
      </c>
      <c r="M52" s="437" t="e">
        <f>+#REF!+L52</f>
        <v>#REF!</v>
      </c>
      <c r="N52" s="437" t="e">
        <f>+#REF!+M52</f>
        <v>#REF!</v>
      </c>
      <c r="O52" s="437" t="e">
        <f>+#REF!+N52</f>
        <v>#REF!</v>
      </c>
      <c r="P52" s="437" t="e">
        <f>+#REF!+O52</f>
        <v>#REF!</v>
      </c>
      <c r="Q52" s="437" t="e">
        <f>+#REF!+P52</f>
        <v>#REF!</v>
      </c>
      <c r="R52" s="437" t="e">
        <f>+#REF!+Q52</f>
        <v>#REF!</v>
      </c>
      <c r="S52" s="437"/>
      <c r="T52" s="435">
        <f t="shared" ref="T52:U52" si="0">+T18+T25+T32+T46</f>
        <v>558000000</v>
      </c>
      <c r="U52" s="435">
        <f t="shared" si="0"/>
        <v>1913570000</v>
      </c>
      <c r="V52" s="435">
        <f>+V18+V25+V32+V46</f>
        <v>2218171000</v>
      </c>
      <c r="W52" s="435"/>
      <c r="X52" s="435"/>
      <c r="Y52" s="435"/>
      <c r="Z52" s="435"/>
      <c r="AA52" s="435"/>
      <c r="AB52" s="435"/>
      <c r="AC52" s="435"/>
      <c r="AD52" s="435"/>
      <c r="AE52" s="435"/>
      <c r="AF52" s="437"/>
      <c r="AG52" s="438"/>
      <c r="AH52" s="438"/>
      <c r="AI52" s="438"/>
      <c r="AJ52" s="438"/>
      <c r="AK52" s="438"/>
      <c r="AL52" s="438"/>
      <c r="AM52" s="438"/>
      <c r="AN52" s="438"/>
      <c r="AO52" s="438"/>
      <c r="AP52" s="438"/>
      <c r="AQ52" s="438"/>
      <c r="AR52" s="438"/>
      <c r="AS52" s="438"/>
      <c r="AT52" s="438"/>
      <c r="AU52" s="438"/>
      <c r="AV52" s="438"/>
      <c r="AW52" s="438"/>
      <c r="AX52" s="438"/>
      <c r="AY52" s="438"/>
    </row>
    <row r="53" spans="1:51" ht="24" x14ac:dyDescent="0.25">
      <c r="A53" s="634"/>
      <c r="B53" s="634"/>
      <c r="C53" s="634"/>
      <c r="D53" s="147" t="s">
        <v>33</v>
      </c>
      <c r="E53" s="439">
        <v>1502230766</v>
      </c>
      <c r="F53" s="439">
        <v>1502230766</v>
      </c>
      <c r="G53" s="439">
        <v>1414018709</v>
      </c>
      <c r="H53" s="439">
        <v>1502230766</v>
      </c>
      <c r="I53" s="439">
        <v>1502230766</v>
      </c>
      <c r="J53" s="439" t="e">
        <f>+#REF!+I53</f>
        <v>#REF!</v>
      </c>
      <c r="K53" s="439" t="e">
        <f>+#REF!+J53</f>
        <v>#REF!</v>
      </c>
      <c r="L53" s="439" t="e">
        <f>+#REF!+K53</f>
        <v>#REF!</v>
      </c>
      <c r="M53" s="439" t="e">
        <f>+#REF!+L53</f>
        <v>#REF!</v>
      </c>
      <c r="N53" s="439" t="e">
        <f>+#REF!+M53</f>
        <v>#REF!</v>
      </c>
      <c r="O53" s="439" t="e">
        <f>+#REF!+N53</f>
        <v>#REF!</v>
      </c>
      <c r="P53" s="439" t="e">
        <f>+#REF!+O53</f>
        <v>#REF!</v>
      </c>
      <c r="Q53" s="439" t="e">
        <f>+#REF!+P53</f>
        <v>#REF!</v>
      </c>
      <c r="R53" s="439" t="e">
        <f>+#REF!+Q53</f>
        <v>#REF!</v>
      </c>
      <c r="S53" s="439"/>
      <c r="T53" s="435">
        <f t="shared" ref="T53:V53" si="1">+T14+T21+T28+T35+T42+T49</f>
        <v>63704913</v>
      </c>
      <c r="U53" s="435">
        <f t="shared" si="1"/>
        <v>180414517</v>
      </c>
      <c r="V53" s="435">
        <f t="shared" si="1"/>
        <v>246812185.00000003</v>
      </c>
      <c r="W53" s="435"/>
      <c r="X53" s="435"/>
      <c r="Y53" s="435"/>
      <c r="Z53" s="435"/>
      <c r="AA53" s="435"/>
      <c r="AB53" s="435"/>
      <c r="AC53" s="435"/>
      <c r="AD53" s="435"/>
      <c r="AE53" s="435"/>
      <c r="AF53" s="439"/>
      <c r="AG53" s="440"/>
      <c r="AH53" s="440"/>
      <c r="AI53" s="440"/>
      <c r="AJ53" s="440"/>
      <c r="AK53" s="440"/>
      <c r="AL53" s="440"/>
      <c r="AM53" s="440"/>
      <c r="AN53" s="440"/>
      <c r="AO53" s="440"/>
      <c r="AP53" s="440"/>
      <c r="AQ53" s="440"/>
      <c r="AR53" s="440"/>
      <c r="AS53" s="440"/>
      <c r="AT53" s="440"/>
      <c r="AU53" s="440"/>
      <c r="AV53" s="440"/>
      <c r="AW53" s="440"/>
      <c r="AX53" s="440"/>
      <c r="AY53" s="440"/>
    </row>
    <row r="54" spans="1:51" s="19" customFormat="1" ht="24" x14ac:dyDescent="0.25">
      <c r="A54" s="634"/>
      <c r="B54" s="634"/>
      <c r="C54" s="634"/>
      <c r="D54" s="146" t="s">
        <v>32</v>
      </c>
      <c r="E54" s="437">
        <v>4820226777</v>
      </c>
      <c r="F54" s="437">
        <v>4820226777</v>
      </c>
      <c r="G54" s="437">
        <v>621704913</v>
      </c>
      <c r="H54" s="437">
        <v>3393242234</v>
      </c>
      <c r="I54" s="437">
        <v>5360964766</v>
      </c>
      <c r="J54" s="437" t="e">
        <f>+#REF!+I54</f>
        <v>#REF!</v>
      </c>
      <c r="K54" s="437" t="e">
        <f>+#REF!+J54</f>
        <v>#REF!</v>
      </c>
      <c r="L54" s="437" t="e">
        <f>+#REF!+K54</f>
        <v>#REF!</v>
      </c>
      <c r="M54" s="437" t="e">
        <f>+#REF!+L54</f>
        <v>#REF!</v>
      </c>
      <c r="N54" s="437" t="e">
        <f>+#REF!+M54</f>
        <v>#REF!</v>
      </c>
      <c r="O54" s="437" t="e">
        <f>+#REF!+N54</f>
        <v>#REF!</v>
      </c>
      <c r="P54" s="437" t="e">
        <f>+#REF!+O54</f>
        <v>#REF!</v>
      </c>
      <c r="Q54" s="437" t="e">
        <f>+#REF!+P54</f>
        <v>#REF!</v>
      </c>
      <c r="R54" s="437" t="e">
        <f>+#REF!+Q54</f>
        <v>#REF!</v>
      </c>
      <c r="S54" s="437"/>
      <c r="T54" s="435">
        <f>+[2]INVERSIÓN!CL54</f>
        <v>621704913</v>
      </c>
      <c r="U54" s="435">
        <f>+[2]INVERSIÓN!CN54+[2]TERRITORIALIZACIÓN!T54</f>
        <v>2093984517</v>
      </c>
      <c r="V54" s="435">
        <f>+[2]INVERSIÓN!CP54+[2]TERRITORIALIZACIÓN!U54</f>
        <v>2464983184</v>
      </c>
      <c r="W54" s="435"/>
      <c r="X54" s="435"/>
      <c r="Y54" s="435"/>
      <c r="Z54" s="435"/>
      <c r="AA54" s="435"/>
      <c r="AB54" s="435"/>
      <c r="AC54" s="435"/>
      <c r="AD54" s="435"/>
      <c r="AE54" s="435"/>
      <c r="AF54" s="437"/>
      <c r="AG54" s="438"/>
      <c r="AH54" s="438"/>
      <c r="AI54" s="438"/>
      <c r="AJ54" s="438"/>
      <c r="AK54" s="438"/>
      <c r="AL54" s="438"/>
      <c r="AM54" s="438"/>
      <c r="AN54" s="438"/>
      <c r="AO54" s="438"/>
      <c r="AP54" s="438"/>
      <c r="AQ54" s="438"/>
      <c r="AR54" s="438"/>
      <c r="AS54" s="438"/>
      <c r="AT54" s="438"/>
      <c r="AU54" s="438"/>
      <c r="AV54" s="438"/>
      <c r="AW54" s="438"/>
      <c r="AX54" s="438"/>
      <c r="AY54" s="438"/>
    </row>
    <row r="55" spans="1:51" ht="15.75" x14ac:dyDescent="0.25">
      <c r="A55" s="16"/>
      <c r="B55" s="16"/>
      <c r="C55" s="16"/>
      <c r="D55" s="16"/>
      <c r="E55" s="17"/>
      <c r="F55" s="17"/>
      <c r="G55" s="17"/>
      <c r="H55" s="17"/>
      <c r="I55" s="17"/>
      <c r="J55" s="17"/>
      <c r="K55" s="17"/>
      <c r="L55" s="17"/>
      <c r="M55" s="207"/>
      <c r="N55" s="207"/>
      <c r="O55" s="207"/>
      <c r="P55" s="207"/>
      <c r="Q55" s="207"/>
      <c r="R55" s="208"/>
      <c r="S55" s="16"/>
      <c r="T55" s="16"/>
      <c r="U55" s="16"/>
      <c r="V55" s="16"/>
      <c r="W55" s="16"/>
      <c r="X55" s="16"/>
      <c r="Y55" s="16"/>
      <c r="Z55" s="16"/>
      <c r="AA55" s="16"/>
      <c r="AB55" s="16"/>
      <c r="AC55" s="16"/>
      <c r="AD55" s="27"/>
      <c r="AE55" s="16"/>
      <c r="AF55" s="16"/>
      <c r="AG55" s="16"/>
      <c r="AH55" s="16"/>
      <c r="AI55" s="16"/>
      <c r="AJ55" s="16"/>
      <c r="AK55" s="16"/>
      <c r="AL55" s="16"/>
      <c r="AM55" s="16"/>
      <c r="AN55" s="16"/>
      <c r="AO55" s="16"/>
      <c r="AP55" s="16"/>
      <c r="AQ55" s="16"/>
      <c r="AR55" s="16"/>
      <c r="AS55" s="16"/>
      <c r="AT55" s="16"/>
      <c r="AU55" s="16"/>
      <c r="AV55" s="16"/>
      <c r="AW55" s="16"/>
      <c r="AX55" s="16"/>
    </row>
    <row r="56" spans="1:51" x14ac:dyDescent="0.25">
      <c r="A56" s="16"/>
      <c r="B56" s="16"/>
      <c r="C56" s="16"/>
      <c r="D56" s="16"/>
      <c r="E56" s="16"/>
      <c r="F56" s="29"/>
      <c r="G56" s="29"/>
      <c r="H56" s="29"/>
      <c r="I56" s="29"/>
      <c r="J56" s="29"/>
      <c r="K56" s="29"/>
      <c r="L56" s="29"/>
      <c r="M56" s="208"/>
      <c r="N56" s="208"/>
      <c r="O56" s="208"/>
      <c r="P56" s="208"/>
      <c r="Q56" s="208"/>
      <c r="R56" s="208"/>
      <c r="S56" s="16"/>
      <c r="T56" s="16"/>
      <c r="U56" s="16"/>
      <c r="V56" s="16"/>
      <c r="W56" s="16"/>
      <c r="X56" s="16"/>
      <c r="Y56" s="16"/>
      <c r="Z56" s="16"/>
      <c r="AA56" s="16"/>
      <c r="AB56" s="16"/>
      <c r="AC56" s="16"/>
      <c r="AD56" s="24"/>
      <c r="AE56" s="16"/>
      <c r="AF56" s="16"/>
      <c r="AG56" s="16"/>
      <c r="AH56" s="16"/>
      <c r="AI56" s="16"/>
      <c r="AJ56" s="16"/>
      <c r="AK56" s="16"/>
      <c r="AL56" s="16"/>
      <c r="AM56" s="16"/>
      <c r="AN56" s="16"/>
      <c r="AO56" s="16"/>
      <c r="AP56" s="16"/>
      <c r="AQ56" s="16"/>
      <c r="AR56" s="16"/>
      <c r="AS56" s="16"/>
      <c r="AT56" s="16"/>
      <c r="AU56" s="16"/>
      <c r="AV56" s="16"/>
      <c r="AW56" s="16"/>
      <c r="AX56" s="16"/>
    </row>
    <row r="57" spans="1:51" s="4" customFormat="1" ht="15" customHeight="1" x14ac:dyDescent="0.25">
      <c r="B57" s="148" t="s">
        <v>35</v>
      </c>
      <c r="C57" s="149"/>
      <c r="D57" s="149"/>
      <c r="E57" s="149"/>
      <c r="F57" s="149"/>
      <c r="G57" s="149"/>
      <c r="H57" s="149"/>
      <c r="I57" s="149"/>
      <c r="J57" s="149"/>
      <c r="K57" s="149"/>
      <c r="L57" s="149"/>
      <c r="M57" s="209"/>
      <c r="N57" s="6"/>
      <c r="O57" s="6"/>
      <c r="P57" s="6"/>
      <c r="Q57" s="8"/>
      <c r="R57" s="8"/>
      <c r="S57" s="8"/>
      <c r="T57" s="8"/>
      <c r="U57" s="8"/>
      <c r="V57" s="6"/>
      <c r="W57" s="6"/>
      <c r="X57" s="6"/>
      <c r="Y57" s="6"/>
      <c r="Z57" s="6"/>
      <c r="AA57" s="6"/>
      <c r="AB57" s="6"/>
      <c r="AC57" s="6"/>
      <c r="AD57" s="6"/>
      <c r="AE57" s="6"/>
    </row>
    <row r="58" spans="1:51" x14ac:dyDescent="0.25">
      <c r="A58" s="16"/>
      <c r="B58" s="151" t="s">
        <v>36</v>
      </c>
      <c r="C58" s="489" t="s">
        <v>37</v>
      </c>
      <c r="D58" s="490"/>
      <c r="E58" s="490"/>
      <c r="F58" s="490"/>
      <c r="G58" s="490"/>
      <c r="H58" s="490"/>
      <c r="I58" s="491"/>
      <c r="J58" s="492" t="s">
        <v>38</v>
      </c>
      <c r="K58" s="493"/>
      <c r="L58" s="493"/>
      <c r="M58" s="493"/>
      <c r="N58" s="493"/>
      <c r="O58" s="493"/>
      <c r="P58" s="494"/>
      <c r="Q58" s="208"/>
      <c r="R58" s="208"/>
      <c r="S58" s="16"/>
      <c r="T58" s="16"/>
      <c r="U58" s="16"/>
      <c r="V58" s="16"/>
      <c r="W58" s="16"/>
      <c r="X58" s="16"/>
      <c r="Y58" s="16"/>
      <c r="Z58" s="16"/>
      <c r="AA58" s="16"/>
      <c r="AB58" s="16"/>
      <c r="AC58" s="16"/>
      <c r="AD58" s="27"/>
      <c r="AE58" s="16"/>
      <c r="AF58" s="16"/>
      <c r="AG58" s="16"/>
      <c r="AH58" s="16"/>
      <c r="AI58" s="16"/>
      <c r="AJ58" s="16"/>
      <c r="AK58" s="16"/>
      <c r="AL58" s="16"/>
      <c r="AM58" s="16"/>
      <c r="AN58" s="16"/>
      <c r="AO58" s="16"/>
      <c r="AP58" s="16"/>
      <c r="AQ58" s="16"/>
      <c r="AR58" s="16"/>
      <c r="AS58" s="16"/>
      <c r="AT58" s="16"/>
      <c r="AU58" s="16"/>
      <c r="AV58" s="16"/>
      <c r="AW58" s="16"/>
      <c r="AX58" s="16"/>
    </row>
    <row r="59" spans="1:51" x14ac:dyDescent="0.25">
      <c r="A59" s="16"/>
      <c r="B59" s="152">
        <v>13</v>
      </c>
      <c r="C59" s="495" t="s">
        <v>92</v>
      </c>
      <c r="D59" s="495"/>
      <c r="E59" s="495"/>
      <c r="F59" s="495"/>
      <c r="G59" s="495"/>
      <c r="H59" s="495"/>
      <c r="I59" s="495"/>
      <c r="J59" s="495" t="s">
        <v>83</v>
      </c>
      <c r="K59" s="495"/>
      <c r="L59" s="495"/>
      <c r="M59" s="495"/>
      <c r="N59" s="495"/>
      <c r="O59" s="495"/>
      <c r="P59" s="495"/>
      <c r="Q59" s="208"/>
      <c r="R59" s="208"/>
      <c r="S59" s="16"/>
      <c r="T59" s="16"/>
      <c r="U59" s="16"/>
      <c r="V59" s="16"/>
      <c r="W59" s="16"/>
      <c r="X59" s="16"/>
      <c r="Y59" s="16"/>
      <c r="Z59" s="16"/>
      <c r="AA59" s="16"/>
      <c r="AB59" s="16"/>
      <c r="AC59" s="16"/>
      <c r="AD59" s="27"/>
      <c r="AE59" s="16"/>
      <c r="AF59" s="16"/>
      <c r="AG59" s="16"/>
      <c r="AH59" s="16"/>
      <c r="AI59" s="16"/>
      <c r="AJ59" s="16"/>
      <c r="AK59" s="16"/>
      <c r="AL59" s="16"/>
      <c r="AM59" s="16"/>
      <c r="AN59" s="16"/>
      <c r="AO59" s="16"/>
      <c r="AP59" s="16"/>
      <c r="AQ59" s="16"/>
      <c r="AR59" s="16"/>
      <c r="AS59" s="16"/>
      <c r="AT59" s="16"/>
      <c r="AU59" s="16"/>
      <c r="AV59" s="16"/>
      <c r="AW59" s="16"/>
      <c r="AX59" s="16"/>
    </row>
    <row r="60" spans="1:51" x14ac:dyDescent="0.25">
      <c r="B60" s="152">
        <v>14</v>
      </c>
      <c r="C60" s="495" t="s">
        <v>274</v>
      </c>
      <c r="D60" s="495"/>
      <c r="E60" s="495"/>
      <c r="F60" s="495"/>
      <c r="G60" s="495"/>
      <c r="H60" s="495"/>
      <c r="I60" s="495"/>
      <c r="J60" s="496" t="s">
        <v>400</v>
      </c>
      <c r="K60" s="496"/>
      <c r="L60" s="496"/>
      <c r="M60" s="496"/>
      <c r="N60" s="496"/>
      <c r="O60" s="496"/>
      <c r="P60" s="496"/>
      <c r="R60" s="208"/>
      <c r="S60" s="16"/>
      <c r="T60" s="16"/>
      <c r="U60" s="16"/>
      <c r="V60" s="16"/>
      <c r="W60" s="16"/>
      <c r="X60" s="16"/>
      <c r="Y60" s="16"/>
      <c r="Z60" s="16"/>
      <c r="AA60" s="16"/>
      <c r="AB60" s="16"/>
      <c r="AC60" s="16"/>
      <c r="AD60" s="27"/>
    </row>
    <row r="61" spans="1:51" x14ac:dyDescent="0.25">
      <c r="R61" s="208"/>
      <c r="S61" s="16"/>
      <c r="T61" s="16"/>
      <c r="U61" s="16"/>
      <c r="V61" s="16"/>
      <c r="W61" s="16"/>
      <c r="X61" s="16"/>
      <c r="Y61" s="16"/>
      <c r="Z61" s="16"/>
      <c r="AA61" s="16"/>
      <c r="AB61" s="16"/>
      <c r="AC61" s="16"/>
      <c r="AD61" s="27"/>
    </row>
    <row r="62" spans="1:51" x14ac:dyDescent="0.25">
      <c r="R62" s="208"/>
      <c r="S62" s="16"/>
      <c r="T62" s="16"/>
      <c r="U62" s="16"/>
      <c r="V62" s="16"/>
      <c r="W62" s="16"/>
      <c r="X62" s="16"/>
      <c r="Y62" s="16"/>
      <c r="Z62" s="16"/>
      <c r="AA62" s="16"/>
      <c r="AB62" s="16"/>
      <c r="AC62" s="16"/>
      <c r="AD62" s="27"/>
    </row>
    <row r="63" spans="1:51" x14ac:dyDescent="0.25">
      <c r="R63" s="208"/>
      <c r="S63" s="16"/>
      <c r="T63" s="16"/>
      <c r="U63" s="16"/>
      <c r="V63" s="16"/>
      <c r="W63" s="16"/>
      <c r="X63" s="16"/>
      <c r="Y63" s="16"/>
      <c r="Z63" s="16"/>
      <c r="AA63" s="16"/>
      <c r="AB63" s="16"/>
      <c r="AC63" s="16"/>
      <c r="AD63" s="27"/>
    </row>
    <row r="64" spans="1:51" x14ac:dyDescent="0.25">
      <c r="R64" s="208"/>
      <c r="S64" s="16"/>
      <c r="T64" s="16"/>
      <c r="U64" s="16"/>
      <c r="V64" s="16"/>
      <c r="W64" s="16"/>
      <c r="X64" s="16"/>
      <c r="Y64" s="16"/>
      <c r="Z64" s="16"/>
      <c r="AA64" s="16"/>
      <c r="AB64" s="16"/>
      <c r="AC64" s="16"/>
      <c r="AD64" s="27"/>
    </row>
    <row r="65" spans="18:30" x14ac:dyDescent="0.25">
      <c r="R65" s="208"/>
      <c r="S65" s="16"/>
      <c r="T65" s="16"/>
      <c r="U65" s="16"/>
      <c r="V65" s="16"/>
      <c r="W65" s="16"/>
      <c r="X65" s="16"/>
      <c r="Y65" s="16"/>
      <c r="Z65" s="16"/>
      <c r="AA65" s="16"/>
      <c r="AB65" s="16"/>
      <c r="AC65" s="16"/>
      <c r="AD65" s="27"/>
    </row>
    <row r="66" spans="18:30" x14ac:dyDescent="0.25">
      <c r="R66" s="208"/>
      <c r="S66" s="16"/>
      <c r="T66" s="16"/>
      <c r="U66" s="16"/>
      <c r="V66" s="16"/>
      <c r="W66" s="16"/>
      <c r="X66" s="16"/>
      <c r="Y66" s="16"/>
      <c r="Z66" s="16"/>
      <c r="AA66" s="16"/>
      <c r="AB66" s="16"/>
      <c r="AC66" s="16"/>
      <c r="AD66" s="27"/>
    </row>
    <row r="67" spans="18:30" x14ac:dyDescent="0.25">
      <c r="R67" s="208"/>
      <c r="S67" s="16"/>
      <c r="T67" s="16"/>
      <c r="U67" s="16"/>
      <c r="V67" s="16"/>
      <c r="W67" s="16"/>
      <c r="X67" s="16"/>
      <c r="Y67" s="16"/>
      <c r="Z67" s="16"/>
      <c r="AA67" s="16"/>
      <c r="AB67" s="16"/>
      <c r="AC67" s="16"/>
      <c r="AD67" s="27"/>
    </row>
    <row r="68" spans="18:30" x14ac:dyDescent="0.25">
      <c r="R68" s="208"/>
      <c r="S68" s="16"/>
      <c r="T68" s="16"/>
      <c r="U68" s="16"/>
      <c r="V68" s="16"/>
      <c r="W68" s="16"/>
      <c r="X68" s="16"/>
      <c r="Y68" s="16"/>
      <c r="Z68" s="16"/>
      <c r="AA68" s="16"/>
      <c r="AB68" s="16"/>
      <c r="AC68" s="16"/>
      <c r="AD68" s="27"/>
    </row>
    <row r="69" spans="18:30" x14ac:dyDescent="0.25">
      <c r="R69" s="208"/>
      <c r="S69" s="16"/>
      <c r="T69" s="16"/>
      <c r="U69" s="16"/>
      <c r="V69" s="16"/>
      <c r="W69" s="16"/>
      <c r="X69" s="16"/>
      <c r="Y69" s="16"/>
      <c r="Z69" s="16"/>
      <c r="AA69" s="16"/>
      <c r="AB69" s="16"/>
      <c r="AC69" s="16"/>
      <c r="AD69" s="27"/>
    </row>
    <row r="70" spans="18:30" x14ac:dyDescent="0.25">
      <c r="R70" s="208"/>
      <c r="S70" s="16"/>
      <c r="T70" s="16"/>
      <c r="U70" s="16"/>
      <c r="V70" s="16"/>
      <c r="W70" s="16"/>
      <c r="X70" s="16"/>
      <c r="Y70" s="16"/>
      <c r="Z70" s="16"/>
      <c r="AA70" s="16"/>
      <c r="AB70" s="16"/>
      <c r="AC70" s="16"/>
      <c r="AD70" s="27"/>
    </row>
    <row r="71" spans="18:30" x14ac:dyDescent="0.25">
      <c r="R71" s="208"/>
      <c r="S71" s="16"/>
      <c r="T71" s="16"/>
      <c r="U71" s="16"/>
      <c r="V71" s="16"/>
      <c r="W71" s="16"/>
      <c r="X71" s="16"/>
      <c r="Y71" s="16"/>
      <c r="Z71" s="16"/>
      <c r="AA71" s="16"/>
      <c r="AB71" s="16"/>
      <c r="AC71" s="16"/>
      <c r="AD71" s="27"/>
    </row>
    <row r="72" spans="18:30" x14ac:dyDescent="0.25">
      <c r="R72" s="208"/>
      <c r="S72" s="16"/>
      <c r="T72" s="16"/>
      <c r="U72" s="16"/>
      <c r="V72" s="16"/>
      <c r="W72" s="16"/>
      <c r="X72" s="16"/>
      <c r="Y72" s="16"/>
      <c r="Z72" s="16"/>
      <c r="AA72" s="16"/>
      <c r="AB72" s="16"/>
      <c r="AC72" s="16"/>
      <c r="AD72" s="27"/>
    </row>
    <row r="73" spans="18:30" x14ac:dyDescent="0.25">
      <c r="R73" s="208"/>
      <c r="S73" s="16"/>
      <c r="T73" s="16"/>
      <c r="U73" s="16"/>
      <c r="V73" s="16"/>
      <c r="W73" s="16"/>
      <c r="X73" s="16"/>
      <c r="Y73" s="16"/>
      <c r="Z73" s="16"/>
      <c r="AA73" s="16"/>
      <c r="AB73" s="16"/>
      <c r="AC73" s="16"/>
      <c r="AD73" s="27"/>
    </row>
    <row r="74" spans="18:30" x14ac:dyDescent="0.25">
      <c r="R74" s="208"/>
      <c r="S74" s="16"/>
      <c r="T74" s="16"/>
      <c r="U74" s="16"/>
      <c r="V74" s="16"/>
      <c r="W74" s="16"/>
      <c r="X74" s="16"/>
      <c r="Y74" s="16"/>
      <c r="Z74" s="16"/>
      <c r="AA74" s="16"/>
      <c r="AB74" s="16"/>
      <c r="AC74" s="16"/>
      <c r="AD74" s="27"/>
    </row>
    <row r="75" spans="18:30" x14ac:dyDescent="0.25">
      <c r="R75" s="208"/>
      <c r="S75" s="16"/>
      <c r="T75" s="16"/>
      <c r="U75" s="16"/>
      <c r="V75" s="16"/>
      <c r="W75" s="16"/>
      <c r="X75" s="16"/>
      <c r="Y75" s="16"/>
      <c r="Z75" s="16"/>
      <c r="AA75" s="16"/>
      <c r="AB75" s="16"/>
      <c r="AC75" s="16"/>
      <c r="AD75" s="27"/>
    </row>
    <row r="76" spans="18:30" x14ac:dyDescent="0.25">
      <c r="R76" s="208"/>
      <c r="S76" s="16"/>
      <c r="T76" s="16"/>
      <c r="U76" s="16"/>
      <c r="V76" s="16"/>
      <c r="W76" s="16"/>
      <c r="X76" s="16"/>
      <c r="Y76" s="16"/>
      <c r="Z76" s="16"/>
      <c r="AA76" s="16"/>
      <c r="AB76" s="16"/>
      <c r="AC76" s="16"/>
      <c r="AD76" s="27"/>
    </row>
    <row r="77" spans="18:30" x14ac:dyDescent="0.25">
      <c r="R77" s="208"/>
      <c r="S77" s="16"/>
      <c r="T77" s="16"/>
      <c r="U77" s="16"/>
      <c r="V77" s="16"/>
      <c r="W77" s="16"/>
      <c r="X77" s="16"/>
      <c r="Y77" s="16"/>
      <c r="Z77" s="16"/>
      <c r="AA77" s="16"/>
      <c r="AB77" s="16"/>
      <c r="AC77" s="16"/>
      <c r="AD77" s="27"/>
    </row>
    <row r="78" spans="18:30" x14ac:dyDescent="0.25">
      <c r="R78" s="208"/>
      <c r="S78" s="16"/>
      <c r="T78" s="16"/>
      <c r="U78" s="16"/>
      <c r="V78" s="16"/>
      <c r="W78" s="16"/>
      <c r="X78" s="16"/>
      <c r="Y78" s="16"/>
      <c r="Z78" s="16"/>
      <c r="AA78" s="16"/>
      <c r="AB78" s="16"/>
      <c r="AC78" s="16"/>
      <c r="AD78" s="27"/>
    </row>
    <row r="79" spans="18:30" x14ac:dyDescent="0.25">
      <c r="R79" s="208"/>
      <c r="S79" s="16"/>
      <c r="T79" s="16"/>
      <c r="U79" s="16"/>
      <c r="V79" s="16"/>
      <c r="W79" s="16"/>
      <c r="X79" s="16"/>
      <c r="Y79" s="16"/>
      <c r="Z79" s="16"/>
      <c r="AA79" s="16"/>
      <c r="AB79" s="16"/>
      <c r="AC79" s="16"/>
      <c r="AD79" s="27"/>
    </row>
    <row r="80" spans="18:30" x14ac:dyDescent="0.25">
      <c r="R80" s="208"/>
      <c r="S80" s="16"/>
      <c r="T80" s="16"/>
      <c r="U80" s="16"/>
      <c r="V80" s="16"/>
      <c r="W80" s="16"/>
      <c r="X80" s="16"/>
      <c r="Y80" s="16"/>
      <c r="Z80" s="16"/>
      <c r="AA80" s="16"/>
      <c r="AB80" s="16"/>
      <c r="AC80" s="16"/>
      <c r="AD80" s="27"/>
    </row>
    <row r="81" spans="18:30" x14ac:dyDescent="0.25">
      <c r="R81" s="208"/>
      <c r="S81" s="16"/>
      <c r="T81" s="16"/>
      <c r="U81" s="16"/>
      <c r="V81" s="16"/>
      <c r="W81" s="16"/>
      <c r="X81" s="16"/>
      <c r="Y81" s="16"/>
      <c r="Z81" s="16"/>
      <c r="AA81" s="16"/>
      <c r="AB81" s="16"/>
      <c r="AC81" s="16"/>
      <c r="AD81" s="27"/>
    </row>
    <row r="82" spans="18:30" x14ac:dyDescent="0.25">
      <c r="R82" s="208"/>
      <c r="S82" s="16"/>
      <c r="T82" s="16"/>
      <c r="U82" s="16"/>
      <c r="V82" s="16"/>
      <c r="W82" s="16"/>
      <c r="X82" s="16"/>
      <c r="Y82" s="16"/>
      <c r="Z82" s="16"/>
      <c r="AA82" s="16"/>
      <c r="AB82" s="16"/>
      <c r="AC82" s="16"/>
      <c r="AD82" s="27"/>
    </row>
    <row r="83" spans="18:30" x14ac:dyDescent="0.25">
      <c r="R83" s="208"/>
      <c r="S83" s="16"/>
      <c r="T83" s="16"/>
      <c r="U83" s="16"/>
      <c r="V83" s="16"/>
      <c r="W83" s="16"/>
      <c r="X83" s="16"/>
      <c r="Y83" s="16"/>
      <c r="Z83" s="16"/>
      <c r="AA83" s="16"/>
      <c r="AB83" s="16"/>
      <c r="AC83" s="16"/>
      <c r="AD83" s="27"/>
    </row>
    <row r="84" spans="18:30" x14ac:dyDescent="0.25">
      <c r="R84" s="208"/>
      <c r="S84" s="16"/>
      <c r="T84" s="16"/>
      <c r="U84" s="16"/>
      <c r="V84" s="16"/>
      <c r="W84" s="16"/>
      <c r="X84" s="16"/>
      <c r="Y84" s="16"/>
      <c r="Z84" s="16"/>
      <c r="AA84" s="16"/>
      <c r="AB84" s="16"/>
      <c r="AC84" s="16"/>
      <c r="AD84" s="27"/>
    </row>
    <row r="85" spans="18:30" x14ac:dyDescent="0.25">
      <c r="R85" s="208"/>
      <c r="S85" s="16"/>
      <c r="T85" s="16"/>
      <c r="U85" s="16"/>
      <c r="V85" s="16"/>
      <c r="W85" s="16"/>
      <c r="X85" s="16"/>
      <c r="Y85" s="16"/>
      <c r="Z85" s="16"/>
      <c r="AA85" s="16"/>
      <c r="AB85" s="16"/>
      <c r="AC85" s="16"/>
      <c r="AD85" s="27"/>
    </row>
    <row r="86" spans="18:30" x14ac:dyDescent="0.25">
      <c r="R86" s="208"/>
      <c r="S86" s="16"/>
      <c r="T86" s="16"/>
      <c r="U86" s="16"/>
      <c r="V86" s="16"/>
      <c r="W86" s="16"/>
      <c r="X86" s="16"/>
      <c r="Y86" s="16"/>
      <c r="Z86" s="16"/>
      <c r="AA86" s="16"/>
      <c r="AB86" s="16"/>
      <c r="AC86" s="16"/>
      <c r="AD86" s="27"/>
    </row>
    <row r="87" spans="18:30" x14ac:dyDescent="0.25">
      <c r="R87" s="208"/>
      <c r="S87" s="16"/>
      <c r="T87" s="16"/>
      <c r="U87" s="16"/>
      <c r="V87" s="16"/>
      <c r="W87" s="16"/>
      <c r="X87" s="16"/>
      <c r="Y87" s="16"/>
      <c r="Z87" s="16"/>
      <c r="AA87" s="16"/>
      <c r="AB87" s="16"/>
      <c r="AC87" s="16"/>
      <c r="AD87" s="27"/>
    </row>
    <row r="88" spans="18:30" x14ac:dyDescent="0.25">
      <c r="R88" s="208"/>
      <c r="S88" s="16"/>
      <c r="T88" s="16"/>
      <c r="U88" s="16"/>
      <c r="V88" s="16"/>
      <c r="W88" s="16"/>
      <c r="X88" s="16"/>
      <c r="Y88" s="16"/>
      <c r="Z88" s="16"/>
      <c r="AA88" s="16"/>
      <c r="AB88" s="16"/>
      <c r="AC88" s="16"/>
      <c r="AD88" s="27"/>
    </row>
    <row r="89" spans="18:30" x14ac:dyDescent="0.25">
      <c r="R89" s="208"/>
      <c r="S89" s="16"/>
      <c r="T89" s="16"/>
      <c r="U89" s="16"/>
      <c r="V89" s="16"/>
      <c r="W89" s="16"/>
      <c r="X89" s="16"/>
      <c r="Y89" s="16"/>
      <c r="Z89" s="16"/>
      <c r="AA89" s="16"/>
      <c r="AB89" s="16"/>
      <c r="AC89" s="16"/>
      <c r="AD89" s="27"/>
    </row>
    <row r="90" spans="18:30" x14ac:dyDescent="0.25">
      <c r="R90" s="208"/>
      <c r="S90" s="16"/>
      <c r="T90" s="16"/>
      <c r="U90" s="16"/>
      <c r="V90" s="16"/>
      <c r="W90" s="16"/>
      <c r="X90" s="16"/>
      <c r="Y90" s="16"/>
      <c r="Z90" s="16"/>
      <c r="AA90" s="16"/>
      <c r="AB90" s="16"/>
      <c r="AC90" s="16"/>
      <c r="AD90" s="27"/>
    </row>
    <row r="91" spans="18:30" x14ac:dyDescent="0.25">
      <c r="R91" s="208"/>
      <c r="S91" s="16"/>
      <c r="T91" s="16"/>
      <c r="U91" s="16"/>
      <c r="V91" s="16"/>
      <c r="W91" s="16"/>
      <c r="X91" s="16"/>
      <c r="Y91" s="16"/>
      <c r="Z91" s="16"/>
      <c r="AA91" s="16"/>
      <c r="AB91" s="16"/>
      <c r="AC91" s="16"/>
      <c r="AD91" s="27"/>
    </row>
    <row r="92" spans="18:30" x14ac:dyDescent="0.25">
      <c r="R92" s="208"/>
      <c r="S92" s="16"/>
      <c r="T92" s="16"/>
      <c r="U92" s="16"/>
      <c r="V92" s="16"/>
      <c r="W92" s="16"/>
      <c r="X92" s="16"/>
      <c r="Y92" s="16"/>
      <c r="Z92" s="16"/>
      <c r="AA92" s="16"/>
      <c r="AB92" s="16"/>
      <c r="AC92" s="16"/>
      <c r="AD92" s="27"/>
    </row>
    <row r="93" spans="18:30" x14ac:dyDescent="0.25">
      <c r="R93" s="208"/>
      <c r="S93" s="16"/>
      <c r="T93" s="16"/>
      <c r="U93" s="16"/>
      <c r="V93" s="16"/>
      <c r="W93" s="16"/>
      <c r="X93" s="16"/>
      <c r="Y93" s="16"/>
      <c r="Z93" s="16"/>
      <c r="AA93" s="16"/>
      <c r="AB93" s="16"/>
      <c r="AC93" s="16"/>
      <c r="AD93" s="27"/>
    </row>
    <row r="94" spans="18:30" x14ac:dyDescent="0.25">
      <c r="R94" s="208"/>
      <c r="S94" s="16"/>
      <c r="T94" s="16"/>
      <c r="U94" s="16"/>
      <c r="V94" s="16"/>
      <c r="W94" s="16"/>
      <c r="X94" s="16"/>
      <c r="Y94" s="16"/>
      <c r="Z94" s="16"/>
      <c r="AA94" s="16"/>
      <c r="AB94" s="16"/>
      <c r="AC94" s="16"/>
      <c r="AD94" s="27"/>
    </row>
    <row r="95" spans="18:30" x14ac:dyDescent="0.25">
      <c r="R95" s="208"/>
      <c r="S95" s="16"/>
      <c r="T95" s="16"/>
      <c r="U95" s="16"/>
      <c r="V95" s="16"/>
      <c r="W95" s="16"/>
      <c r="X95" s="16"/>
      <c r="Y95" s="16"/>
      <c r="Z95" s="16"/>
      <c r="AA95" s="16"/>
      <c r="AB95" s="16"/>
      <c r="AC95" s="16"/>
      <c r="AD95" s="27"/>
    </row>
    <row r="96" spans="18:30" x14ac:dyDescent="0.25">
      <c r="R96" s="208"/>
      <c r="S96" s="16"/>
      <c r="T96" s="16"/>
      <c r="U96" s="16"/>
      <c r="V96" s="16"/>
      <c r="W96" s="16"/>
      <c r="X96" s="16"/>
      <c r="Y96" s="16"/>
      <c r="Z96" s="16"/>
      <c r="AA96" s="16"/>
      <c r="AB96" s="16"/>
      <c r="AC96" s="16"/>
      <c r="AD96" s="27"/>
    </row>
    <row r="97" spans="18:30" x14ac:dyDescent="0.25">
      <c r="R97" s="208"/>
      <c r="S97" s="16"/>
      <c r="T97" s="16"/>
      <c r="U97" s="16"/>
      <c r="V97" s="16"/>
      <c r="W97" s="16"/>
      <c r="X97" s="16"/>
      <c r="Y97" s="16"/>
      <c r="Z97" s="16"/>
      <c r="AA97" s="16"/>
      <c r="AB97" s="16"/>
      <c r="AC97" s="16"/>
      <c r="AD97" s="27"/>
    </row>
    <row r="98" spans="18:30" x14ac:dyDescent="0.25">
      <c r="R98" s="208"/>
      <c r="S98" s="16"/>
      <c r="T98" s="16"/>
      <c r="U98" s="16"/>
      <c r="V98" s="16"/>
      <c r="W98" s="16"/>
      <c r="X98" s="16"/>
      <c r="Y98" s="16"/>
      <c r="Z98" s="16"/>
      <c r="AA98" s="16"/>
      <c r="AB98" s="16"/>
      <c r="AC98" s="16"/>
      <c r="AD98" s="27"/>
    </row>
    <row r="99" spans="18:30" x14ac:dyDescent="0.25">
      <c r="R99" s="208"/>
      <c r="S99" s="16"/>
      <c r="T99" s="16"/>
      <c r="U99" s="16"/>
      <c r="V99" s="16"/>
      <c r="W99" s="16"/>
      <c r="X99" s="16"/>
      <c r="Y99" s="16"/>
      <c r="Z99" s="16"/>
      <c r="AA99" s="16"/>
      <c r="AB99" s="16"/>
      <c r="AC99" s="16"/>
      <c r="AD99" s="27"/>
    </row>
    <row r="100" spans="18:30" x14ac:dyDescent="0.25">
      <c r="R100" s="208"/>
      <c r="S100" s="16"/>
      <c r="T100" s="16"/>
      <c r="U100" s="16"/>
      <c r="V100" s="16"/>
      <c r="W100" s="16"/>
      <c r="X100" s="16"/>
      <c r="Y100" s="16"/>
      <c r="Z100" s="16"/>
      <c r="AA100" s="16"/>
      <c r="AB100" s="16"/>
      <c r="AC100" s="16"/>
      <c r="AD100" s="27"/>
    </row>
    <row r="101" spans="18:30" x14ac:dyDescent="0.25">
      <c r="R101" s="208"/>
      <c r="S101" s="16"/>
      <c r="T101" s="16"/>
      <c r="U101" s="16"/>
      <c r="V101" s="16"/>
      <c r="W101" s="16"/>
      <c r="X101" s="16"/>
      <c r="Y101" s="16"/>
      <c r="Z101" s="16"/>
      <c r="AA101" s="16"/>
      <c r="AB101" s="16"/>
      <c r="AC101" s="16"/>
      <c r="AD101" s="27"/>
    </row>
    <row r="102" spans="18:30" x14ac:dyDescent="0.25">
      <c r="R102" s="208"/>
      <c r="S102" s="16"/>
      <c r="T102" s="16"/>
      <c r="U102" s="16"/>
      <c r="V102" s="16"/>
      <c r="W102" s="16"/>
      <c r="X102" s="16"/>
      <c r="Y102" s="16"/>
      <c r="Z102" s="16"/>
      <c r="AA102" s="16"/>
      <c r="AB102" s="16"/>
      <c r="AC102" s="16"/>
      <c r="AD102" s="27"/>
    </row>
    <row r="103" spans="18:30" x14ac:dyDescent="0.25">
      <c r="R103" s="208"/>
      <c r="S103" s="16"/>
      <c r="T103" s="16"/>
      <c r="U103" s="16"/>
      <c r="V103" s="16"/>
      <c r="W103" s="16"/>
      <c r="X103" s="16"/>
      <c r="Y103" s="16"/>
      <c r="Z103" s="16"/>
      <c r="AA103" s="16"/>
      <c r="AB103" s="16"/>
      <c r="AC103" s="16"/>
      <c r="AD103" s="27"/>
    </row>
    <row r="104" spans="18:30" x14ac:dyDescent="0.25">
      <c r="R104" s="208"/>
      <c r="S104" s="16"/>
      <c r="T104" s="16"/>
      <c r="U104" s="16"/>
      <c r="V104" s="16"/>
      <c r="W104" s="16"/>
      <c r="X104" s="16"/>
      <c r="Y104" s="16"/>
      <c r="Z104" s="16"/>
      <c r="AA104" s="16"/>
      <c r="AB104" s="16"/>
      <c r="AC104" s="16"/>
      <c r="AD104" s="27"/>
    </row>
    <row r="105" spans="18:30" x14ac:dyDescent="0.25">
      <c r="R105" s="208"/>
      <c r="S105" s="16"/>
      <c r="T105" s="16"/>
      <c r="U105" s="16"/>
      <c r="V105" s="16"/>
      <c r="W105" s="16"/>
      <c r="X105" s="16"/>
      <c r="Y105" s="16"/>
      <c r="Z105" s="16"/>
      <c r="AA105" s="16"/>
      <c r="AB105" s="16"/>
      <c r="AC105" s="16"/>
      <c r="AD105" s="27"/>
    </row>
    <row r="106" spans="18:30" x14ac:dyDescent="0.25">
      <c r="R106" s="208"/>
      <c r="S106" s="16"/>
      <c r="T106" s="16"/>
      <c r="U106" s="16"/>
      <c r="V106" s="16"/>
      <c r="W106" s="16"/>
      <c r="X106" s="16"/>
      <c r="Y106" s="16"/>
      <c r="Z106" s="16"/>
      <c r="AA106" s="16"/>
      <c r="AB106" s="16"/>
      <c r="AC106" s="16"/>
      <c r="AD106" s="27"/>
    </row>
    <row r="107" spans="18:30" x14ac:dyDescent="0.25">
      <c r="R107" s="208"/>
      <c r="S107" s="16"/>
      <c r="T107" s="16"/>
      <c r="U107" s="16"/>
      <c r="V107" s="16"/>
      <c r="W107" s="16"/>
      <c r="X107" s="16"/>
      <c r="Y107" s="16"/>
      <c r="Z107" s="16"/>
      <c r="AA107" s="16"/>
      <c r="AB107" s="16"/>
      <c r="AC107" s="16"/>
      <c r="AD107" s="27"/>
    </row>
    <row r="108" spans="18:30" x14ac:dyDescent="0.25">
      <c r="R108" s="208"/>
      <c r="S108" s="16"/>
      <c r="T108" s="16"/>
      <c r="U108" s="16"/>
      <c r="V108" s="16"/>
      <c r="W108" s="16"/>
      <c r="X108" s="16"/>
      <c r="Y108" s="16"/>
      <c r="Z108" s="16"/>
      <c r="AA108" s="16"/>
      <c r="AB108" s="16"/>
      <c r="AC108" s="16"/>
      <c r="AD108" s="27"/>
    </row>
    <row r="109" spans="18:30" x14ac:dyDescent="0.25">
      <c r="R109" s="208"/>
      <c r="S109" s="16"/>
      <c r="T109" s="16"/>
      <c r="U109" s="16"/>
      <c r="V109" s="16"/>
      <c r="W109" s="16"/>
      <c r="X109" s="16"/>
      <c r="Y109" s="16"/>
      <c r="Z109" s="16"/>
      <c r="AA109" s="16"/>
      <c r="AB109" s="16"/>
      <c r="AC109" s="16"/>
      <c r="AD109" s="27"/>
    </row>
    <row r="110" spans="18:30" x14ac:dyDescent="0.25">
      <c r="R110" s="208"/>
      <c r="S110" s="16"/>
      <c r="T110" s="16"/>
      <c r="U110" s="16"/>
      <c r="V110" s="16"/>
      <c r="W110" s="16"/>
      <c r="X110" s="16"/>
      <c r="Y110" s="16"/>
      <c r="Z110" s="16"/>
      <c r="AA110" s="16"/>
      <c r="AB110" s="16"/>
      <c r="AC110" s="16"/>
      <c r="AD110" s="27"/>
    </row>
    <row r="111" spans="18:30" x14ac:dyDescent="0.25">
      <c r="R111" s="208"/>
      <c r="S111" s="16"/>
      <c r="T111" s="16"/>
      <c r="U111" s="16"/>
      <c r="V111" s="16"/>
      <c r="W111" s="16"/>
      <c r="X111" s="16"/>
      <c r="Y111" s="16"/>
      <c r="Z111" s="16"/>
      <c r="AA111" s="16"/>
      <c r="AB111" s="16"/>
      <c r="AC111" s="16"/>
      <c r="AD111" s="27"/>
    </row>
    <row r="112" spans="18:30" x14ac:dyDescent="0.25">
      <c r="R112" s="208"/>
      <c r="S112" s="16"/>
      <c r="T112" s="16"/>
      <c r="U112" s="16"/>
      <c r="V112" s="16"/>
      <c r="W112" s="16"/>
      <c r="X112" s="16"/>
      <c r="Y112" s="16"/>
      <c r="Z112" s="16"/>
      <c r="AA112" s="16"/>
      <c r="AB112" s="16"/>
      <c r="AC112" s="16"/>
      <c r="AD112" s="27"/>
    </row>
    <row r="113" spans="18:30" x14ac:dyDescent="0.25">
      <c r="R113" s="208"/>
      <c r="S113" s="16"/>
      <c r="T113" s="16"/>
      <c r="U113" s="16"/>
      <c r="V113" s="16"/>
      <c r="W113" s="16"/>
      <c r="X113" s="16"/>
      <c r="Y113" s="16"/>
      <c r="Z113" s="16"/>
      <c r="AA113" s="16"/>
      <c r="AB113" s="16"/>
      <c r="AC113" s="16"/>
      <c r="AD113" s="27"/>
    </row>
    <row r="114" spans="18:30" x14ac:dyDescent="0.25">
      <c r="R114" s="208"/>
      <c r="S114" s="16"/>
      <c r="T114" s="16"/>
      <c r="U114" s="16"/>
      <c r="V114" s="16"/>
      <c r="W114" s="16"/>
      <c r="X114" s="16"/>
      <c r="Y114" s="16"/>
      <c r="Z114" s="16"/>
      <c r="AA114" s="16"/>
      <c r="AB114" s="16"/>
      <c r="AC114" s="16"/>
      <c r="AD114" s="27"/>
    </row>
    <row r="115" spans="18:30" x14ac:dyDescent="0.25">
      <c r="R115" s="208"/>
      <c r="S115" s="16"/>
      <c r="T115" s="16"/>
      <c r="U115" s="16"/>
      <c r="V115" s="16"/>
      <c r="W115" s="16"/>
      <c r="X115" s="16"/>
      <c r="Y115" s="16"/>
      <c r="Z115" s="16"/>
      <c r="AA115" s="16"/>
      <c r="AB115" s="16"/>
      <c r="AC115" s="16"/>
      <c r="AD115" s="27"/>
    </row>
    <row r="116" spans="18:30" x14ac:dyDescent="0.25">
      <c r="R116" s="208"/>
      <c r="S116" s="16"/>
      <c r="T116" s="16"/>
      <c r="U116" s="16"/>
      <c r="V116" s="16"/>
      <c r="W116" s="16"/>
      <c r="X116" s="16"/>
      <c r="Y116" s="16"/>
      <c r="Z116" s="16"/>
      <c r="AA116" s="16"/>
      <c r="AB116" s="16"/>
      <c r="AC116" s="16"/>
      <c r="AD116" s="27"/>
    </row>
    <row r="117" spans="18:30" x14ac:dyDescent="0.25">
      <c r="R117" s="208"/>
      <c r="S117" s="16"/>
      <c r="T117" s="16"/>
      <c r="U117" s="16"/>
      <c r="V117" s="16"/>
      <c r="W117" s="16"/>
      <c r="X117" s="16"/>
      <c r="Y117" s="16"/>
      <c r="Z117" s="16"/>
      <c r="AA117" s="16"/>
      <c r="AB117" s="16"/>
      <c r="AC117" s="16"/>
      <c r="AD117" s="27"/>
    </row>
    <row r="118" spans="18:30" x14ac:dyDescent="0.25">
      <c r="R118" s="208"/>
      <c r="S118" s="16"/>
      <c r="T118" s="16"/>
      <c r="U118" s="16"/>
      <c r="V118" s="16"/>
      <c r="W118" s="16"/>
      <c r="X118" s="16"/>
      <c r="Y118" s="16"/>
      <c r="Z118" s="16"/>
      <c r="AA118" s="16"/>
      <c r="AB118" s="16"/>
      <c r="AC118" s="16"/>
      <c r="AD118" s="27"/>
    </row>
    <row r="119" spans="18:30" x14ac:dyDescent="0.25">
      <c r="R119" s="208"/>
      <c r="S119" s="16"/>
      <c r="T119" s="16"/>
      <c r="U119" s="16"/>
      <c r="V119" s="16"/>
      <c r="W119" s="16"/>
      <c r="X119" s="16"/>
      <c r="Y119" s="16"/>
      <c r="Z119" s="16"/>
      <c r="AA119" s="16"/>
      <c r="AB119" s="16"/>
      <c r="AC119" s="16"/>
      <c r="AD119" s="27"/>
    </row>
    <row r="120" spans="18:30" x14ac:dyDescent="0.25">
      <c r="R120" s="208"/>
      <c r="S120" s="16"/>
      <c r="T120" s="16"/>
      <c r="U120" s="16"/>
      <c r="V120" s="16"/>
      <c r="W120" s="16"/>
      <c r="X120" s="16"/>
      <c r="Y120" s="16"/>
      <c r="Z120" s="16"/>
      <c r="AA120" s="16"/>
      <c r="AB120" s="16"/>
      <c r="AC120" s="16"/>
      <c r="AD120" s="27"/>
    </row>
    <row r="121" spans="18:30" x14ac:dyDescent="0.25">
      <c r="R121" s="208"/>
      <c r="S121" s="16"/>
      <c r="T121" s="16"/>
      <c r="U121" s="16"/>
      <c r="V121" s="16"/>
      <c r="W121" s="16"/>
      <c r="X121" s="16"/>
      <c r="Y121" s="16"/>
      <c r="Z121" s="16"/>
      <c r="AA121" s="16"/>
      <c r="AB121" s="16"/>
      <c r="AC121" s="16"/>
      <c r="AD121" s="27"/>
    </row>
    <row r="122" spans="18:30" x14ac:dyDescent="0.25">
      <c r="R122" s="208"/>
      <c r="S122" s="16"/>
      <c r="T122" s="16"/>
      <c r="U122" s="16"/>
      <c r="V122" s="16"/>
      <c r="W122" s="16"/>
      <c r="X122" s="16"/>
      <c r="Y122" s="16"/>
      <c r="Z122" s="16"/>
      <c r="AA122" s="16"/>
      <c r="AB122" s="16"/>
      <c r="AC122" s="16"/>
      <c r="AD122" s="27"/>
    </row>
    <row r="123" spans="18:30" x14ac:dyDescent="0.25">
      <c r="R123" s="208"/>
      <c r="S123" s="16"/>
      <c r="T123" s="16"/>
      <c r="U123" s="16"/>
      <c r="V123" s="16"/>
      <c r="W123" s="16"/>
      <c r="X123" s="16"/>
      <c r="Y123" s="16"/>
      <c r="Z123" s="16"/>
      <c r="AA123" s="16"/>
      <c r="AB123" s="16"/>
      <c r="AC123" s="16"/>
      <c r="AD123" s="27"/>
    </row>
    <row r="124" spans="18:30" x14ac:dyDescent="0.25">
      <c r="R124" s="208"/>
      <c r="S124" s="16"/>
      <c r="T124" s="16"/>
      <c r="U124" s="16"/>
      <c r="V124" s="16"/>
      <c r="W124" s="16"/>
      <c r="X124" s="16"/>
      <c r="Y124" s="16"/>
      <c r="Z124" s="16"/>
      <c r="AA124" s="16"/>
      <c r="AB124" s="16"/>
      <c r="AC124" s="16"/>
      <c r="AD124" s="27"/>
    </row>
    <row r="125" spans="18:30" x14ac:dyDescent="0.25">
      <c r="R125" s="208"/>
      <c r="S125" s="16"/>
      <c r="T125" s="16"/>
      <c r="U125" s="16"/>
      <c r="V125" s="16"/>
      <c r="W125" s="16"/>
      <c r="X125" s="16"/>
      <c r="Y125" s="16"/>
      <c r="Z125" s="16"/>
      <c r="AA125" s="16"/>
      <c r="AB125" s="16"/>
      <c r="AC125" s="16"/>
      <c r="AD125" s="27"/>
    </row>
    <row r="126" spans="18:30" x14ac:dyDescent="0.25">
      <c r="R126" s="208"/>
      <c r="S126" s="16"/>
      <c r="T126" s="16"/>
      <c r="U126" s="16"/>
      <c r="V126" s="16"/>
      <c r="W126" s="16"/>
      <c r="X126" s="16"/>
      <c r="Y126" s="16"/>
      <c r="Z126" s="16"/>
      <c r="AA126" s="16"/>
      <c r="AB126" s="16"/>
      <c r="AC126" s="16"/>
      <c r="AD126" s="27"/>
    </row>
    <row r="127" spans="18:30" x14ac:dyDescent="0.25">
      <c r="R127" s="208"/>
      <c r="S127" s="16"/>
      <c r="T127" s="16"/>
      <c r="U127" s="16"/>
      <c r="V127" s="16"/>
      <c r="W127" s="16"/>
      <c r="X127" s="16"/>
      <c r="Y127" s="16"/>
      <c r="Z127" s="16"/>
      <c r="AA127" s="16"/>
      <c r="AB127" s="16"/>
      <c r="AC127" s="16"/>
      <c r="AD127" s="27"/>
    </row>
    <row r="128" spans="18:30" x14ac:dyDescent="0.25">
      <c r="R128" s="208"/>
      <c r="S128" s="16"/>
      <c r="T128" s="16"/>
      <c r="U128" s="16"/>
      <c r="V128" s="16"/>
      <c r="W128" s="16"/>
      <c r="X128" s="16"/>
      <c r="Y128" s="16"/>
      <c r="Z128" s="16"/>
      <c r="AA128" s="16"/>
      <c r="AB128" s="16"/>
      <c r="AC128" s="16"/>
      <c r="AD128" s="27"/>
    </row>
    <row r="129" spans="18:30" x14ac:dyDescent="0.25">
      <c r="R129" s="208"/>
      <c r="S129" s="16"/>
      <c r="T129" s="16"/>
      <c r="U129" s="16"/>
      <c r="V129" s="16"/>
      <c r="W129" s="16"/>
      <c r="X129" s="16"/>
      <c r="Y129" s="16"/>
      <c r="Z129" s="16"/>
      <c r="AA129" s="16"/>
      <c r="AB129" s="16"/>
      <c r="AC129" s="16"/>
      <c r="AD129" s="27"/>
    </row>
    <row r="130" spans="18:30" x14ac:dyDescent="0.25">
      <c r="R130" s="208"/>
      <c r="S130" s="16"/>
      <c r="T130" s="16"/>
      <c r="U130" s="16"/>
      <c r="V130" s="16"/>
      <c r="W130" s="16"/>
      <c r="X130" s="16"/>
      <c r="Y130" s="16"/>
      <c r="Z130" s="16"/>
      <c r="AA130" s="16"/>
      <c r="AB130" s="16"/>
      <c r="AC130" s="16"/>
      <c r="AD130" s="27"/>
    </row>
    <row r="131" spans="18:30" x14ac:dyDescent="0.25">
      <c r="R131" s="208"/>
      <c r="S131" s="16"/>
      <c r="T131" s="16"/>
      <c r="U131" s="16"/>
      <c r="V131" s="16"/>
      <c r="W131" s="16"/>
      <c r="X131" s="16"/>
      <c r="Y131" s="16"/>
      <c r="Z131" s="16"/>
      <c r="AA131" s="16"/>
      <c r="AB131" s="16"/>
      <c r="AC131" s="16"/>
      <c r="AD131" s="27"/>
    </row>
    <row r="132" spans="18:30" x14ac:dyDescent="0.25">
      <c r="R132" s="208"/>
      <c r="S132" s="16"/>
      <c r="T132" s="16"/>
      <c r="U132" s="16"/>
      <c r="V132" s="16"/>
      <c r="W132" s="16"/>
      <c r="X132" s="16"/>
      <c r="Y132" s="16"/>
      <c r="Z132" s="16"/>
      <c r="AA132" s="16"/>
      <c r="AB132" s="16"/>
      <c r="AC132" s="16"/>
      <c r="AD132" s="27"/>
    </row>
    <row r="133" spans="18:30" x14ac:dyDescent="0.25">
      <c r="R133" s="208"/>
      <c r="S133" s="16"/>
      <c r="T133" s="16"/>
      <c r="U133" s="16"/>
      <c r="V133" s="16"/>
      <c r="W133" s="16"/>
      <c r="X133" s="16"/>
      <c r="Y133" s="16"/>
      <c r="Z133" s="16"/>
      <c r="AA133" s="16"/>
      <c r="AB133" s="16"/>
      <c r="AC133" s="16"/>
      <c r="AD133" s="27"/>
    </row>
    <row r="134" spans="18:30" x14ac:dyDescent="0.25">
      <c r="R134" s="208"/>
      <c r="S134" s="16"/>
      <c r="T134" s="16"/>
      <c r="U134" s="16"/>
      <c r="V134" s="16"/>
      <c r="W134" s="16"/>
      <c r="X134" s="16"/>
      <c r="Y134" s="16"/>
      <c r="Z134" s="16"/>
      <c r="AA134" s="16"/>
      <c r="AB134" s="16"/>
      <c r="AC134" s="16"/>
      <c r="AD134" s="27"/>
    </row>
    <row r="135" spans="18:30" x14ac:dyDescent="0.25">
      <c r="R135" s="208"/>
      <c r="S135" s="16"/>
      <c r="T135" s="16"/>
      <c r="U135" s="16"/>
      <c r="V135" s="16"/>
      <c r="W135" s="16"/>
      <c r="X135" s="16"/>
      <c r="Y135" s="16"/>
      <c r="Z135" s="16"/>
      <c r="AA135" s="16"/>
      <c r="AB135" s="16"/>
      <c r="AC135" s="16"/>
      <c r="AD135" s="27"/>
    </row>
    <row r="136" spans="18:30" x14ac:dyDescent="0.25">
      <c r="R136" s="208"/>
      <c r="S136" s="16"/>
      <c r="T136" s="16"/>
      <c r="U136" s="16"/>
      <c r="V136" s="16"/>
      <c r="W136" s="16"/>
      <c r="X136" s="16"/>
      <c r="Y136" s="16"/>
      <c r="Z136" s="16"/>
      <c r="AA136" s="16"/>
      <c r="AB136" s="16"/>
      <c r="AC136" s="16"/>
      <c r="AD136" s="27"/>
    </row>
    <row r="137" spans="18:30" x14ac:dyDescent="0.25">
      <c r="R137" s="208"/>
      <c r="S137" s="16"/>
      <c r="T137" s="16"/>
      <c r="U137" s="16"/>
      <c r="V137" s="16"/>
      <c r="W137" s="16"/>
      <c r="X137" s="16"/>
      <c r="Y137" s="16"/>
      <c r="Z137" s="16"/>
      <c r="AA137" s="16"/>
      <c r="AB137" s="16"/>
      <c r="AC137" s="16"/>
      <c r="AD137" s="27"/>
    </row>
    <row r="138" spans="18:30" x14ac:dyDescent="0.25">
      <c r="R138" s="208"/>
      <c r="S138" s="16"/>
      <c r="T138" s="16"/>
      <c r="U138" s="16"/>
      <c r="V138" s="16"/>
      <c r="W138" s="16"/>
      <c r="X138" s="16"/>
      <c r="Y138" s="16"/>
      <c r="Z138" s="16"/>
      <c r="AA138" s="16"/>
      <c r="AB138" s="16"/>
      <c r="AC138" s="16"/>
      <c r="AD138" s="27"/>
    </row>
    <row r="139" spans="18:30" x14ac:dyDescent="0.25">
      <c r="R139" s="208"/>
      <c r="S139" s="16"/>
      <c r="T139" s="16"/>
      <c r="U139" s="16"/>
      <c r="V139" s="16"/>
      <c r="W139" s="16"/>
      <c r="X139" s="16"/>
      <c r="Y139" s="16"/>
      <c r="Z139" s="16"/>
      <c r="AA139" s="16"/>
      <c r="AB139" s="16"/>
      <c r="AC139" s="16"/>
      <c r="AD139" s="27"/>
    </row>
    <row r="140" spans="18:30" x14ac:dyDescent="0.25">
      <c r="R140" s="208"/>
      <c r="S140" s="16"/>
      <c r="T140" s="16"/>
      <c r="U140" s="16"/>
      <c r="V140" s="16"/>
      <c r="W140" s="16"/>
      <c r="X140" s="16"/>
      <c r="Y140" s="16"/>
      <c r="Z140" s="16"/>
      <c r="AA140" s="16"/>
      <c r="AB140" s="16"/>
      <c r="AC140" s="16"/>
      <c r="AD140" s="27"/>
    </row>
    <row r="141" spans="18:30" x14ac:dyDescent="0.25">
      <c r="R141" s="208"/>
      <c r="S141" s="16"/>
      <c r="T141" s="16"/>
      <c r="U141" s="16"/>
      <c r="V141" s="16"/>
      <c r="W141" s="16"/>
      <c r="X141" s="16"/>
      <c r="Y141" s="16"/>
      <c r="Z141" s="16"/>
      <c r="AA141" s="16"/>
      <c r="AB141" s="16"/>
      <c r="AC141" s="16"/>
      <c r="AD141" s="27"/>
    </row>
    <row r="142" spans="18:30" x14ac:dyDescent="0.25">
      <c r="R142" s="208"/>
      <c r="S142" s="16"/>
      <c r="T142" s="16"/>
      <c r="U142" s="16"/>
      <c r="V142" s="16"/>
      <c r="W142" s="16"/>
      <c r="X142" s="16"/>
      <c r="Y142" s="16"/>
      <c r="Z142" s="16"/>
      <c r="AA142" s="16"/>
      <c r="AB142" s="16"/>
      <c r="AC142" s="16"/>
      <c r="AD142" s="27"/>
    </row>
    <row r="143" spans="18:30" x14ac:dyDescent="0.25">
      <c r="R143" s="208"/>
      <c r="S143" s="16"/>
      <c r="T143" s="16"/>
      <c r="U143" s="16"/>
      <c r="V143" s="16"/>
      <c r="W143" s="16"/>
      <c r="X143" s="16"/>
      <c r="Y143" s="16"/>
      <c r="Z143" s="16"/>
      <c r="AA143" s="16"/>
      <c r="AB143" s="16"/>
      <c r="AC143" s="16"/>
      <c r="AD143" s="27"/>
    </row>
    <row r="144" spans="18:30" x14ac:dyDescent="0.25">
      <c r="R144" s="208"/>
      <c r="S144" s="16"/>
      <c r="T144" s="16"/>
      <c r="U144" s="16"/>
      <c r="V144" s="16"/>
      <c r="W144" s="16"/>
      <c r="X144" s="16"/>
      <c r="Y144" s="16"/>
      <c r="Z144" s="16"/>
      <c r="AA144" s="16"/>
      <c r="AB144" s="16"/>
      <c r="AC144" s="16"/>
      <c r="AD144" s="27"/>
    </row>
    <row r="145" spans="18:30" x14ac:dyDescent="0.25">
      <c r="R145" s="208"/>
      <c r="S145" s="16"/>
      <c r="T145" s="16"/>
      <c r="U145" s="16"/>
      <c r="V145" s="16"/>
      <c r="W145" s="16"/>
      <c r="X145" s="16"/>
      <c r="Y145" s="16"/>
      <c r="Z145" s="16"/>
      <c r="AA145" s="16"/>
      <c r="AB145" s="16"/>
      <c r="AC145" s="16"/>
      <c r="AD145" s="27"/>
    </row>
    <row r="146" spans="18:30" x14ac:dyDescent="0.25">
      <c r="R146" s="208"/>
      <c r="S146" s="16"/>
      <c r="T146" s="16"/>
      <c r="U146" s="16"/>
      <c r="V146" s="16"/>
      <c r="W146" s="16"/>
      <c r="X146" s="16"/>
      <c r="Y146" s="16"/>
      <c r="Z146" s="16"/>
      <c r="AA146" s="16"/>
      <c r="AB146" s="16"/>
      <c r="AC146" s="16"/>
      <c r="AD146" s="27"/>
    </row>
    <row r="147" spans="18:30" x14ac:dyDescent="0.25">
      <c r="R147" s="208"/>
      <c r="S147" s="16"/>
      <c r="T147" s="16"/>
      <c r="U147" s="16"/>
      <c r="V147" s="16"/>
      <c r="W147" s="16"/>
      <c r="X147" s="16"/>
      <c r="Y147" s="16"/>
      <c r="Z147" s="16"/>
      <c r="AA147" s="16"/>
      <c r="AB147" s="16"/>
      <c r="AC147" s="16"/>
      <c r="AD147" s="27"/>
    </row>
    <row r="148" spans="18:30" x14ac:dyDescent="0.25">
      <c r="R148" s="208"/>
      <c r="S148" s="16"/>
      <c r="T148" s="16"/>
      <c r="U148" s="16"/>
      <c r="V148" s="16"/>
      <c r="W148" s="16"/>
      <c r="X148" s="16"/>
      <c r="Y148" s="16"/>
      <c r="Z148" s="16"/>
      <c r="AA148" s="16"/>
      <c r="AB148" s="16"/>
      <c r="AC148" s="16"/>
      <c r="AD148" s="27"/>
    </row>
    <row r="149" spans="18:30" x14ac:dyDescent="0.25">
      <c r="R149" s="208"/>
      <c r="S149" s="16"/>
      <c r="T149" s="16"/>
      <c r="U149" s="16"/>
      <c r="V149" s="16"/>
      <c r="W149" s="16"/>
      <c r="X149" s="16"/>
      <c r="Y149" s="16"/>
      <c r="Z149" s="16"/>
      <c r="AA149" s="16"/>
      <c r="AB149" s="16"/>
      <c r="AC149" s="16"/>
      <c r="AD149" s="27"/>
    </row>
    <row r="150" spans="18:30" x14ac:dyDescent="0.25">
      <c r="R150" s="208"/>
      <c r="S150" s="16"/>
      <c r="T150" s="16"/>
      <c r="U150" s="16"/>
      <c r="V150" s="16"/>
      <c r="W150" s="16"/>
      <c r="X150" s="16"/>
      <c r="Y150" s="16"/>
      <c r="Z150" s="16"/>
      <c r="AA150" s="16"/>
      <c r="AB150" s="16"/>
      <c r="AC150" s="16"/>
      <c r="AD150" s="27"/>
    </row>
    <row r="151" spans="18:30" x14ac:dyDescent="0.25">
      <c r="R151" s="208"/>
      <c r="S151" s="16"/>
      <c r="T151" s="16"/>
      <c r="U151" s="16"/>
      <c r="V151" s="16"/>
      <c r="W151" s="16"/>
      <c r="X151" s="16"/>
      <c r="Y151" s="16"/>
      <c r="Z151" s="16"/>
      <c r="AA151" s="16"/>
      <c r="AB151" s="16"/>
      <c r="AC151" s="16"/>
      <c r="AD151" s="27"/>
    </row>
    <row r="152" spans="18:30" x14ac:dyDescent="0.25">
      <c r="R152" s="208"/>
      <c r="S152" s="16"/>
      <c r="T152" s="16"/>
      <c r="U152" s="16"/>
      <c r="V152" s="16"/>
      <c r="W152" s="16"/>
      <c r="X152" s="16"/>
      <c r="Y152" s="16"/>
      <c r="Z152" s="16"/>
      <c r="AA152" s="16"/>
      <c r="AB152" s="16"/>
      <c r="AC152" s="16"/>
      <c r="AD152" s="27"/>
    </row>
    <row r="153" spans="18:30" x14ac:dyDescent="0.25">
      <c r="R153" s="208"/>
      <c r="S153" s="16"/>
      <c r="T153" s="16"/>
      <c r="U153" s="16"/>
      <c r="V153" s="16"/>
      <c r="W153" s="16"/>
      <c r="X153" s="16"/>
      <c r="Y153" s="16"/>
      <c r="Z153" s="16"/>
      <c r="AA153" s="16"/>
      <c r="AB153" s="16"/>
      <c r="AC153" s="16"/>
      <c r="AD153" s="27"/>
    </row>
    <row r="154" spans="18:30" x14ac:dyDescent="0.25">
      <c r="R154" s="208"/>
      <c r="S154" s="16"/>
      <c r="T154" s="16"/>
      <c r="U154" s="16"/>
      <c r="V154" s="16"/>
      <c r="W154" s="16"/>
      <c r="X154" s="16"/>
      <c r="Y154" s="16"/>
      <c r="Z154" s="16"/>
      <c r="AA154" s="16"/>
      <c r="AB154" s="16"/>
      <c r="AC154" s="16"/>
      <c r="AD154" s="27"/>
    </row>
    <row r="155" spans="18:30" x14ac:dyDescent="0.25">
      <c r="R155" s="208"/>
      <c r="S155" s="16"/>
      <c r="T155" s="16"/>
      <c r="U155" s="16"/>
      <c r="V155" s="16"/>
      <c r="W155" s="16"/>
      <c r="X155" s="16"/>
      <c r="Y155" s="16"/>
      <c r="Z155" s="16"/>
      <c r="AA155" s="16"/>
      <c r="AB155" s="16"/>
      <c r="AC155" s="16"/>
      <c r="AD155" s="27"/>
    </row>
    <row r="156" spans="18:30" x14ac:dyDescent="0.25">
      <c r="R156" s="208"/>
      <c r="S156" s="16"/>
      <c r="T156" s="16"/>
      <c r="U156" s="16"/>
      <c r="V156" s="16"/>
      <c r="W156" s="16"/>
      <c r="X156" s="16"/>
      <c r="Y156" s="16"/>
      <c r="Z156" s="16"/>
      <c r="AA156" s="16"/>
      <c r="AB156" s="16"/>
      <c r="AC156" s="16"/>
      <c r="AD156" s="27"/>
    </row>
    <row r="157" spans="18:30" x14ac:dyDescent="0.25">
      <c r="R157" s="208"/>
      <c r="S157" s="16"/>
      <c r="T157" s="16"/>
      <c r="U157" s="16"/>
      <c r="V157" s="16"/>
      <c r="W157" s="16"/>
      <c r="X157" s="16"/>
      <c r="Y157" s="16"/>
      <c r="Z157" s="16"/>
      <c r="AA157" s="16"/>
      <c r="AB157" s="16"/>
      <c r="AC157" s="16"/>
      <c r="AD157" s="27"/>
    </row>
    <row r="158" spans="18:30" x14ac:dyDescent="0.25">
      <c r="R158" s="208"/>
      <c r="S158" s="16"/>
      <c r="T158" s="16"/>
      <c r="U158" s="16"/>
      <c r="V158" s="16"/>
      <c r="W158" s="16"/>
      <c r="X158" s="16"/>
      <c r="Y158" s="16"/>
      <c r="Z158" s="16"/>
      <c r="AA158" s="16"/>
      <c r="AB158" s="16"/>
      <c r="AC158" s="16"/>
      <c r="AD158" s="27"/>
    </row>
    <row r="159" spans="18:30" x14ac:dyDescent="0.25">
      <c r="R159" s="208"/>
      <c r="S159" s="16"/>
      <c r="T159" s="16"/>
      <c r="U159" s="16"/>
      <c r="V159" s="16"/>
      <c r="W159" s="16"/>
      <c r="X159" s="16"/>
      <c r="Y159" s="16"/>
      <c r="Z159" s="16"/>
      <c r="AA159" s="16"/>
      <c r="AB159" s="16"/>
      <c r="AC159" s="16"/>
      <c r="AD159" s="27"/>
    </row>
    <row r="160" spans="18:30" x14ac:dyDescent="0.25">
      <c r="R160" s="208"/>
      <c r="S160" s="16"/>
      <c r="T160" s="16"/>
      <c r="U160" s="16"/>
      <c r="V160" s="16"/>
      <c r="W160" s="16"/>
      <c r="X160" s="16"/>
      <c r="Y160" s="16"/>
      <c r="Z160" s="16"/>
      <c r="AA160" s="16"/>
      <c r="AB160" s="16"/>
      <c r="AC160" s="16"/>
      <c r="AD160" s="27"/>
    </row>
    <row r="161" spans="18:30" x14ac:dyDescent="0.25">
      <c r="R161" s="208"/>
      <c r="S161" s="16"/>
      <c r="T161" s="16"/>
      <c r="U161" s="16"/>
      <c r="V161" s="16"/>
      <c r="W161" s="16"/>
      <c r="X161" s="16"/>
      <c r="Y161" s="16"/>
      <c r="Z161" s="16"/>
      <c r="AA161" s="16"/>
      <c r="AB161" s="16"/>
      <c r="AC161" s="16"/>
      <c r="AD161" s="27"/>
    </row>
    <row r="162" spans="18:30" x14ac:dyDescent="0.25">
      <c r="R162" s="208"/>
      <c r="S162" s="16"/>
      <c r="T162" s="16"/>
      <c r="U162" s="16"/>
      <c r="V162" s="16"/>
      <c r="W162" s="16"/>
      <c r="X162" s="16"/>
      <c r="Y162" s="16"/>
      <c r="Z162" s="16"/>
      <c r="AA162" s="16"/>
      <c r="AB162" s="16"/>
      <c r="AC162" s="16"/>
      <c r="AD162" s="27"/>
    </row>
    <row r="163" spans="18:30" x14ac:dyDescent="0.25">
      <c r="R163" s="208"/>
      <c r="S163" s="16"/>
      <c r="T163" s="16"/>
      <c r="U163" s="16"/>
      <c r="V163" s="16"/>
      <c r="W163" s="16"/>
      <c r="X163" s="16"/>
      <c r="Y163" s="16"/>
      <c r="Z163" s="16"/>
      <c r="AA163" s="16"/>
      <c r="AB163" s="16"/>
      <c r="AC163" s="16"/>
      <c r="AD163" s="27"/>
    </row>
    <row r="164" spans="18:30" x14ac:dyDescent="0.25">
      <c r="R164" s="208"/>
      <c r="S164" s="16"/>
      <c r="T164" s="16"/>
      <c r="U164" s="16"/>
      <c r="V164" s="16"/>
      <c r="W164" s="16"/>
      <c r="X164" s="16"/>
      <c r="Y164" s="16"/>
      <c r="Z164" s="16"/>
      <c r="AA164" s="16"/>
      <c r="AB164" s="16"/>
      <c r="AC164" s="16"/>
      <c r="AD164" s="27"/>
    </row>
    <row r="165" spans="18:30" x14ac:dyDescent="0.25">
      <c r="R165" s="208"/>
      <c r="S165" s="16"/>
      <c r="T165" s="16"/>
      <c r="U165" s="16"/>
      <c r="V165" s="16"/>
      <c r="W165" s="16"/>
      <c r="X165" s="16"/>
      <c r="Y165" s="16"/>
      <c r="Z165" s="16"/>
      <c r="AA165" s="16"/>
      <c r="AB165" s="16"/>
      <c r="AC165" s="16"/>
      <c r="AD165" s="27"/>
    </row>
    <row r="166" spans="18:30" x14ac:dyDescent="0.25">
      <c r="R166" s="208"/>
      <c r="S166" s="16"/>
      <c r="T166" s="16"/>
      <c r="U166" s="16"/>
      <c r="V166" s="16"/>
      <c r="W166" s="16"/>
      <c r="X166" s="16"/>
      <c r="Y166" s="16"/>
      <c r="Z166" s="16"/>
      <c r="AA166" s="16"/>
      <c r="AB166" s="16"/>
      <c r="AC166" s="16"/>
      <c r="AD166" s="27"/>
    </row>
    <row r="167" spans="18:30" x14ac:dyDescent="0.25">
      <c r="R167" s="208"/>
      <c r="S167" s="16"/>
      <c r="T167" s="16"/>
      <c r="U167" s="16"/>
      <c r="V167" s="16"/>
      <c r="W167" s="16"/>
      <c r="X167" s="16"/>
      <c r="Y167" s="16"/>
      <c r="Z167" s="16"/>
      <c r="AA167" s="16"/>
      <c r="AB167" s="16"/>
      <c r="AC167" s="16"/>
      <c r="AD167" s="27"/>
    </row>
    <row r="168" spans="18:30" x14ac:dyDescent="0.25">
      <c r="R168" s="208"/>
      <c r="S168" s="16"/>
      <c r="T168" s="16"/>
      <c r="U168" s="16"/>
      <c r="V168" s="16"/>
      <c r="W168" s="16"/>
      <c r="X168" s="16"/>
      <c r="Y168" s="16"/>
      <c r="Z168" s="16"/>
      <c r="AA168" s="16"/>
      <c r="AB168" s="16"/>
      <c r="AC168" s="16"/>
      <c r="AD168" s="27"/>
    </row>
    <row r="169" spans="18:30" x14ac:dyDescent="0.25">
      <c r="R169" s="208"/>
      <c r="S169" s="16"/>
      <c r="T169" s="16"/>
      <c r="U169" s="16"/>
      <c r="V169" s="16"/>
      <c r="W169" s="16"/>
      <c r="X169" s="16"/>
      <c r="Y169" s="16"/>
      <c r="Z169" s="16"/>
      <c r="AA169" s="16"/>
      <c r="AB169" s="16"/>
      <c r="AC169" s="16"/>
      <c r="AD169" s="27"/>
    </row>
    <row r="170" spans="18:30" x14ac:dyDescent="0.25">
      <c r="R170" s="208"/>
      <c r="S170" s="16"/>
      <c r="T170" s="16"/>
      <c r="U170" s="16"/>
      <c r="V170" s="16"/>
      <c r="W170" s="16"/>
      <c r="X170" s="16"/>
      <c r="Y170" s="16"/>
      <c r="Z170" s="16"/>
      <c r="AA170" s="16"/>
      <c r="AB170" s="16"/>
      <c r="AC170" s="16"/>
      <c r="AD170" s="27"/>
    </row>
    <row r="171" spans="18:30" x14ac:dyDescent="0.25">
      <c r="R171" s="208"/>
      <c r="S171" s="16"/>
      <c r="T171" s="16"/>
      <c r="U171" s="16"/>
      <c r="V171" s="16"/>
      <c r="W171" s="16"/>
      <c r="X171" s="16"/>
      <c r="Y171" s="16"/>
      <c r="Z171" s="16"/>
      <c r="AA171" s="16"/>
      <c r="AB171" s="16"/>
      <c r="AC171" s="16"/>
      <c r="AD171" s="27"/>
    </row>
    <row r="172" spans="18:30" x14ac:dyDescent="0.25">
      <c r="R172" s="208"/>
      <c r="S172" s="16"/>
      <c r="T172" s="16"/>
      <c r="U172" s="16"/>
      <c r="V172" s="16"/>
      <c r="W172" s="16"/>
      <c r="X172" s="16"/>
      <c r="Y172" s="16"/>
      <c r="Z172" s="16"/>
      <c r="AA172" s="16"/>
      <c r="AB172" s="16"/>
      <c r="AC172" s="16"/>
      <c r="AD172" s="27"/>
    </row>
    <row r="173" spans="18:30" x14ac:dyDescent="0.25">
      <c r="R173" s="208"/>
      <c r="S173" s="16"/>
      <c r="T173" s="16"/>
      <c r="U173" s="16"/>
      <c r="V173" s="16"/>
      <c r="W173" s="16"/>
      <c r="X173" s="16"/>
      <c r="Y173" s="16"/>
      <c r="Z173" s="16"/>
      <c r="AA173" s="16"/>
      <c r="AB173" s="16"/>
      <c r="AC173" s="16"/>
      <c r="AD173" s="27"/>
    </row>
    <row r="174" spans="18:30" x14ac:dyDescent="0.25">
      <c r="R174" s="208"/>
      <c r="S174" s="16"/>
      <c r="T174" s="16"/>
      <c r="U174" s="16"/>
      <c r="V174" s="16"/>
      <c r="W174" s="16"/>
      <c r="X174" s="16"/>
      <c r="Y174" s="16"/>
      <c r="Z174" s="16"/>
      <c r="AA174" s="16"/>
      <c r="AB174" s="16"/>
      <c r="AC174" s="16"/>
      <c r="AD174" s="27"/>
    </row>
    <row r="175" spans="18:30" x14ac:dyDescent="0.25">
      <c r="R175" s="208"/>
      <c r="S175" s="16"/>
      <c r="T175" s="16"/>
      <c r="U175" s="16"/>
      <c r="V175" s="16"/>
      <c r="W175" s="16"/>
      <c r="X175" s="16"/>
      <c r="Y175" s="16"/>
      <c r="Z175" s="16"/>
      <c r="AA175" s="16"/>
      <c r="AB175" s="16"/>
      <c r="AC175" s="16"/>
      <c r="AD175" s="27"/>
    </row>
    <row r="176" spans="18:30" x14ac:dyDescent="0.25">
      <c r="R176" s="208"/>
      <c r="S176" s="16"/>
      <c r="T176" s="16"/>
      <c r="U176" s="16"/>
      <c r="V176" s="16"/>
      <c r="W176" s="16"/>
      <c r="X176" s="16"/>
      <c r="Y176" s="16"/>
      <c r="Z176" s="16"/>
      <c r="AA176" s="16"/>
      <c r="AB176" s="16"/>
      <c r="AC176" s="16"/>
      <c r="AD176" s="27"/>
    </row>
    <row r="177" spans="18:30" x14ac:dyDescent="0.25">
      <c r="R177" s="208"/>
      <c r="S177" s="16"/>
      <c r="T177" s="16"/>
      <c r="U177" s="16"/>
      <c r="V177" s="16"/>
      <c r="W177" s="16"/>
      <c r="X177" s="16"/>
      <c r="Y177" s="16"/>
      <c r="Z177" s="16"/>
      <c r="AA177" s="16"/>
      <c r="AB177" s="16"/>
      <c r="AC177" s="16"/>
      <c r="AD177" s="27"/>
    </row>
    <row r="178" spans="18:30" x14ac:dyDescent="0.25">
      <c r="R178" s="208"/>
      <c r="S178" s="16"/>
      <c r="T178" s="16"/>
      <c r="U178" s="16"/>
      <c r="V178" s="16"/>
      <c r="W178" s="16"/>
      <c r="X178" s="16"/>
      <c r="Y178" s="16"/>
      <c r="Z178" s="16"/>
      <c r="AA178" s="16"/>
      <c r="AB178" s="16"/>
      <c r="AC178" s="16"/>
      <c r="AD178" s="27"/>
    </row>
    <row r="179" spans="18:30" x14ac:dyDescent="0.25">
      <c r="R179" s="208"/>
      <c r="S179" s="16"/>
      <c r="T179" s="16"/>
      <c r="U179" s="16"/>
      <c r="V179" s="16"/>
      <c r="W179" s="16"/>
      <c r="X179" s="16"/>
      <c r="Y179" s="16"/>
      <c r="Z179" s="16"/>
      <c r="AA179" s="16"/>
      <c r="AB179" s="16"/>
      <c r="AC179" s="16"/>
      <c r="AD179" s="27"/>
    </row>
    <row r="180" spans="18:30" x14ac:dyDescent="0.25">
      <c r="R180" s="208"/>
      <c r="S180" s="16"/>
      <c r="T180" s="16"/>
      <c r="U180" s="16"/>
      <c r="V180" s="16"/>
      <c r="W180" s="16"/>
      <c r="X180" s="16"/>
      <c r="Y180" s="16"/>
      <c r="Z180" s="16"/>
      <c r="AA180" s="16"/>
      <c r="AB180" s="16"/>
      <c r="AC180" s="16"/>
      <c r="AD180" s="27"/>
    </row>
    <row r="181" spans="18:30" x14ac:dyDescent="0.25">
      <c r="R181" s="208"/>
      <c r="S181" s="16"/>
      <c r="T181" s="16"/>
      <c r="U181" s="16"/>
      <c r="V181" s="16"/>
      <c r="W181" s="16"/>
      <c r="X181" s="16"/>
      <c r="Y181" s="16"/>
      <c r="Z181" s="16"/>
      <c r="AA181" s="16"/>
      <c r="AB181" s="16"/>
      <c r="AC181" s="16"/>
      <c r="AD181" s="27"/>
    </row>
    <row r="182" spans="18:30" x14ac:dyDescent="0.25">
      <c r="R182" s="208"/>
      <c r="S182" s="16"/>
      <c r="T182" s="16"/>
      <c r="U182" s="16"/>
      <c r="V182" s="16"/>
      <c r="W182" s="16"/>
      <c r="X182" s="16"/>
      <c r="Y182" s="16"/>
      <c r="Z182" s="16"/>
      <c r="AA182" s="16"/>
      <c r="AB182" s="16"/>
      <c r="AC182" s="16"/>
      <c r="AD182" s="27"/>
    </row>
    <row r="183" spans="18:30" x14ac:dyDescent="0.25">
      <c r="R183" s="208"/>
      <c r="S183" s="16"/>
      <c r="T183" s="16"/>
      <c r="U183" s="16"/>
      <c r="V183" s="16"/>
      <c r="W183" s="16"/>
      <c r="X183" s="16"/>
      <c r="Y183" s="16"/>
      <c r="Z183" s="16"/>
      <c r="AA183" s="16"/>
      <c r="AB183" s="16"/>
      <c r="AC183" s="16"/>
      <c r="AD183" s="27"/>
    </row>
    <row r="184" spans="18:30" x14ac:dyDescent="0.25">
      <c r="R184" s="208"/>
      <c r="S184" s="16"/>
      <c r="T184" s="16"/>
      <c r="U184" s="16"/>
      <c r="V184" s="16"/>
      <c r="W184" s="16"/>
      <c r="X184" s="16"/>
      <c r="Y184" s="16"/>
      <c r="Z184" s="16"/>
      <c r="AA184" s="16"/>
      <c r="AB184" s="16"/>
      <c r="AC184" s="16"/>
      <c r="AD184" s="27"/>
    </row>
    <row r="185" spans="18:30" x14ac:dyDescent="0.25">
      <c r="R185" s="208"/>
      <c r="S185" s="16"/>
      <c r="T185" s="16"/>
      <c r="U185" s="16"/>
      <c r="V185" s="16"/>
      <c r="W185" s="16"/>
      <c r="X185" s="16"/>
      <c r="Y185" s="16"/>
      <c r="Z185" s="16"/>
      <c r="AA185" s="16"/>
      <c r="AB185" s="16"/>
      <c r="AC185" s="16"/>
      <c r="AD185" s="27"/>
    </row>
    <row r="186" spans="18:30" x14ac:dyDescent="0.25">
      <c r="R186" s="208"/>
      <c r="S186" s="16"/>
      <c r="T186" s="16"/>
      <c r="U186" s="16"/>
      <c r="V186" s="16"/>
      <c r="W186" s="16"/>
      <c r="X186" s="16"/>
      <c r="Y186" s="16"/>
      <c r="Z186" s="16"/>
      <c r="AA186" s="16"/>
      <c r="AB186" s="16"/>
      <c r="AC186" s="16"/>
      <c r="AD186" s="27"/>
    </row>
    <row r="187" spans="18:30" x14ac:dyDescent="0.25">
      <c r="R187" s="208"/>
      <c r="S187" s="16"/>
      <c r="T187" s="16"/>
      <c r="U187" s="16"/>
      <c r="V187" s="16"/>
      <c r="W187" s="16"/>
      <c r="X187" s="16"/>
      <c r="Y187" s="16"/>
      <c r="Z187" s="16"/>
      <c r="AA187" s="16"/>
      <c r="AB187" s="16"/>
      <c r="AC187" s="16"/>
      <c r="AD187" s="27"/>
    </row>
    <row r="188" spans="18:30" x14ac:dyDescent="0.25">
      <c r="R188" s="208"/>
      <c r="S188" s="16"/>
      <c r="T188" s="16"/>
      <c r="U188" s="16"/>
      <c r="V188" s="16"/>
      <c r="W188" s="16"/>
      <c r="X188" s="16"/>
      <c r="Y188" s="16"/>
      <c r="Z188" s="16"/>
      <c r="AA188" s="16"/>
      <c r="AB188" s="16"/>
      <c r="AC188" s="16"/>
      <c r="AD188" s="27"/>
    </row>
    <row r="189" spans="18:30" x14ac:dyDescent="0.25">
      <c r="R189" s="208"/>
      <c r="S189" s="16"/>
      <c r="T189" s="16"/>
      <c r="U189" s="16"/>
      <c r="V189" s="16"/>
      <c r="W189" s="16"/>
      <c r="X189" s="16"/>
      <c r="Y189" s="16"/>
      <c r="Z189" s="16"/>
      <c r="AA189" s="16"/>
      <c r="AB189" s="16"/>
      <c r="AC189" s="16"/>
      <c r="AD189" s="27"/>
    </row>
    <row r="190" spans="18:30" x14ac:dyDescent="0.25">
      <c r="R190" s="208"/>
      <c r="S190" s="16"/>
      <c r="T190" s="16"/>
      <c r="U190" s="16"/>
      <c r="V190" s="16"/>
      <c r="W190" s="16"/>
      <c r="X190" s="16"/>
      <c r="Y190" s="16"/>
      <c r="Z190" s="16"/>
      <c r="AA190" s="16"/>
      <c r="AB190" s="16"/>
      <c r="AC190" s="16"/>
      <c r="AD190" s="27"/>
    </row>
    <row r="191" spans="18:30" x14ac:dyDescent="0.25">
      <c r="R191" s="208"/>
      <c r="S191" s="16"/>
      <c r="T191" s="16"/>
      <c r="U191" s="16"/>
      <c r="V191" s="16"/>
      <c r="W191" s="16"/>
      <c r="X191" s="16"/>
      <c r="Y191" s="16"/>
      <c r="Z191" s="16"/>
      <c r="AA191" s="16"/>
      <c r="AB191" s="16"/>
      <c r="AC191" s="16"/>
      <c r="AD191" s="27"/>
    </row>
    <row r="192" spans="18:30" x14ac:dyDescent="0.25">
      <c r="R192" s="208"/>
      <c r="S192" s="16"/>
      <c r="T192" s="16"/>
      <c r="U192" s="16"/>
      <c r="V192" s="16"/>
      <c r="W192" s="16"/>
      <c r="X192" s="16"/>
      <c r="Y192" s="16"/>
      <c r="Z192" s="16"/>
      <c r="AA192" s="16"/>
      <c r="AB192" s="16"/>
      <c r="AC192" s="16"/>
      <c r="AD192" s="27"/>
    </row>
    <row r="193" spans="18:30" x14ac:dyDescent="0.25">
      <c r="R193" s="208"/>
      <c r="S193" s="16"/>
      <c r="T193" s="16"/>
      <c r="U193" s="16"/>
      <c r="V193" s="16"/>
      <c r="W193" s="16"/>
      <c r="X193" s="16"/>
      <c r="Y193" s="16"/>
      <c r="Z193" s="16"/>
      <c r="AA193" s="16"/>
      <c r="AB193" s="16"/>
      <c r="AC193" s="16"/>
      <c r="AD193" s="27"/>
    </row>
    <row r="194" spans="18:30" x14ac:dyDescent="0.25">
      <c r="R194" s="208"/>
      <c r="S194" s="16"/>
      <c r="T194" s="16"/>
      <c r="U194" s="16"/>
      <c r="V194" s="16"/>
      <c r="W194" s="16"/>
      <c r="X194" s="16"/>
      <c r="Y194" s="16"/>
      <c r="Z194" s="16"/>
      <c r="AA194" s="16"/>
      <c r="AB194" s="16"/>
      <c r="AC194" s="16"/>
      <c r="AD194" s="27"/>
    </row>
    <row r="195" spans="18:30" x14ac:dyDescent="0.25">
      <c r="R195" s="208"/>
      <c r="S195" s="16"/>
      <c r="T195" s="16"/>
      <c r="U195" s="16"/>
      <c r="V195" s="16"/>
      <c r="W195" s="16"/>
      <c r="X195" s="16"/>
      <c r="Y195" s="16"/>
      <c r="Z195" s="16"/>
      <c r="AA195" s="16"/>
      <c r="AB195" s="16"/>
      <c r="AC195" s="16"/>
      <c r="AD195" s="27"/>
    </row>
    <row r="196" spans="18:30" x14ac:dyDescent="0.25">
      <c r="R196" s="208"/>
      <c r="S196" s="16"/>
      <c r="T196" s="16"/>
      <c r="U196" s="16"/>
      <c r="V196" s="16"/>
      <c r="W196" s="16"/>
      <c r="X196" s="16"/>
      <c r="Y196" s="16"/>
      <c r="Z196" s="16"/>
      <c r="AA196" s="16"/>
      <c r="AB196" s="16"/>
      <c r="AC196" s="16"/>
      <c r="AD196" s="27"/>
    </row>
    <row r="197" spans="18:30" x14ac:dyDescent="0.25">
      <c r="R197" s="208"/>
      <c r="S197" s="16"/>
      <c r="T197" s="16"/>
      <c r="U197" s="16"/>
      <c r="V197" s="16"/>
      <c r="W197" s="16"/>
      <c r="X197" s="16"/>
      <c r="Y197" s="16"/>
      <c r="Z197" s="16"/>
      <c r="AA197" s="16"/>
      <c r="AB197" s="16"/>
      <c r="AC197" s="16"/>
      <c r="AD197" s="27"/>
    </row>
    <row r="198" spans="18:30" x14ac:dyDescent="0.25">
      <c r="R198" s="208"/>
      <c r="S198" s="16"/>
      <c r="T198" s="16"/>
      <c r="U198" s="16"/>
      <c r="V198" s="16"/>
      <c r="W198" s="16"/>
      <c r="X198" s="16"/>
      <c r="Y198" s="16"/>
      <c r="Z198" s="16"/>
      <c r="AA198" s="16"/>
      <c r="AB198" s="16"/>
      <c r="AC198" s="16"/>
      <c r="AD198" s="27"/>
    </row>
    <row r="199" spans="18:30" x14ac:dyDescent="0.25">
      <c r="R199" s="208"/>
      <c r="S199" s="16"/>
      <c r="T199" s="16"/>
      <c r="U199" s="16"/>
      <c r="V199" s="16"/>
      <c r="W199" s="16"/>
      <c r="X199" s="16"/>
      <c r="Y199" s="16"/>
      <c r="Z199" s="16"/>
      <c r="AA199" s="16"/>
      <c r="AB199" s="16"/>
      <c r="AC199" s="16"/>
      <c r="AD199" s="27"/>
    </row>
    <row r="200" spans="18:30" x14ac:dyDescent="0.25">
      <c r="R200" s="208"/>
      <c r="S200" s="16"/>
      <c r="T200" s="16"/>
      <c r="U200" s="16"/>
      <c r="V200" s="16"/>
      <c r="W200" s="16"/>
      <c r="X200" s="16"/>
      <c r="Y200" s="16"/>
      <c r="Z200" s="16"/>
      <c r="AA200" s="16"/>
      <c r="AB200" s="16"/>
      <c r="AC200" s="16"/>
      <c r="AD200" s="27"/>
    </row>
    <row r="201" spans="18:30" x14ac:dyDescent="0.25">
      <c r="R201" s="208"/>
      <c r="S201" s="16"/>
      <c r="T201" s="16"/>
      <c r="U201" s="16"/>
      <c r="V201" s="16"/>
      <c r="W201" s="16"/>
      <c r="X201" s="16"/>
      <c r="Y201" s="16"/>
      <c r="Z201" s="16"/>
      <c r="AA201" s="16"/>
      <c r="AB201" s="16"/>
      <c r="AC201" s="16"/>
      <c r="AD201" s="27"/>
    </row>
    <row r="202" spans="18:30" x14ac:dyDescent="0.25">
      <c r="R202" s="208"/>
      <c r="S202" s="16"/>
      <c r="T202" s="16"/>
      <c r="U202" s="16"/>
      <c r="V202" s="16"/>
      <c r="W202" s="16"/>
      <c r="X202" s="16"/>
      <c r="Y202" s="16"/>
      <c r="Z202" s="16"/>
      <c r="AA202" s="16"/>
      <c r="AB202" s="16"/>
      <c r="AC202" s="16"/>
      <c r="AD202" s="27"/>
    </row>
    <row r="203" spans="18:30" x14ac:dyDescent="0.25">
      <c r="R203" s="208"/>
      <c r="S203" s="16"/>
      <c r="T203" s="16"/>
      <c r="U203" s="16"/>
      <c r="V203" s="16"/>
      <c r="W203" s="16"/>
      <c r="X203" s="16"/>
      <c r="Y203" s="16"/>
      <c r="Z203" s="16"/>
      <c r="AA203" s="16"/>
      <c r="AB203" s="16"/>
      <c r="AC203" s="16"/>
      <c r="AD203" s="27"/>
    </row>
    <row r="204" spans="18:30" x14ac:dyDescent="0.25">
      <c r="R204" s="208"/>
      <c r="S204" s="16"/>
      <c r="T204" s="16"/>
      <c r="U204" s="16"/>
      <c r="V204" s="16"/>
      <c r="W204" s="16"/>
      <c r="X204" s="16"/>
      <c r="Y204" s="16"/>
      <c r="Z204" s="16"/>
      <c r="AA204" s="16"/>
      <c r="AB204" s="16"/>
      <c r="AC204" s="16"/>
      <c r="AD204" s="27"/>
    </row>
    <row r="205" spans="18:30" x14ac:dyDescent="0.25">
      <c r="R205" s="208"/>
      <c r="S205" s="16"/>
      <c r="T205" s="16"/>
      <c r="U205" s="16"/>
      <c r="V205" s="16"/>
      <c r="W205" s="16"/>
      <c r="X205" s="16"/>
      <c r="Y205" s="16"/>
      <c r="Z205" s="16"/>
      <c r="AA205" s="16"/>
      <c r="AB205" s="16"/>
      <c r="AC205" s="16"/>
      <c r="AD205" s="27"/>
    </row>
    <row r="206" spans="18:30" x14ac:dyDescent="0.25">
      <c r="R206" s="208"/>
      <c r="S206" s="16"/>
      <c r="T206" s="16"/>
      <c r="U206" s="16"/>
      <c r="V206" s="16"/>
      <c r="W206" s="16"/>
      <c r="X206" s="16"/>
      <c r="Y206" s="16"/>
      <c r="Z206" s="16"/>
      <c r="AA206" s="16"/>
      <c r="AB206" s="16"/>
      <c r="AC206" s="16"/>
      <c r="AD206" s="27"/>
    </row>
    <row r="207" spans="18:30" x14ac:dyDescent="0.25">
      <c r="R207" s="208"/>
      <c r="S207" s="16"/>
      <c r="T207" s="16"/>
      <c r="U207" s="16"/>
      <c r="V207" s="16"/>
      <c r="W207" s="16"/>
      <c r="X207" s="16"/>
      <c r="Y207" s="16"/>
      <c r="Z207" s="16"/>
      <c r="AA207" s="16"/>
      <c r="AB207" s="16"/>
      <c r="AC207" s="16"/>
      <c r="AD207" s="27"/>
    </row>
    <row r="208" spans="18:30" x14ac:dyDescent="0.25">
      <c r="R208" s="208"/>
      <c r="S208" s="16"/>
      <c r="T208" s="16"/>
      <c r="U208" s="16"/>
      <c r="V208" s="16"/>
      <c r="W208" s="16"/>
      <c r="X208" s="16"/>
      <c r="Y208" s="16"/>
      <c r="Z208" s="16"/>
      <c r="AA208" s="16"/>
      <c r="AB208" s="16"/>
      <c r="AC208" s="16"/>
      <c r="AD208" s="27"/>
    </row>
    <row r="209" spans="18:30" x14ac:dyDescent="0.25">
      <c r="R209" s="208"/>
      <c r="S209" s="16"/>
      <c r="T209" s="16"/>
      <c r="U209" s="16"/>
      <c r="V209" s="16"/>
      <c r="W209" s="16"/>
      <c r="X209" s="16"/>
      <c r="Y209" s="16"/>
      <c r="Z209" s="16"/>
      <c r="AA209" s="16"/>
      <c r="AB209" s="16"/>
      <c r="AC209" s="16"/>
      <c r="AD209" s="27"/>
    </row>
    <row r="210" spans="18:30" x14ac:dyDescent="0.25">
      <c r="R210" s="208"/>
      <c r="S210" s="16"/>
      <c r="T210" s="16"/>
      <c r="U210" s="16"/>
      <c r="V210" s="16"/>
      <c r="W210" s="16"/>
      <c r="X210" s="16"/>
      <c r="Y210" s="16"/>
      <c r="Z210" s="16"/>
      <c r="AA210" s="16"/>
      <c r="AB210" s="16"/>
      <c r="AC210" s="16"/>
      <c r="AD210" s="27"/>
    </row>
    <row r="211" spans="18:30" x14ac:dyDescent="0.25">
      <c r="R211" s="208"/>
      <c r="S211" s="16"/>
      <c r="T211" s="16"/>
      <c r="U211" s="16"/>
      <c r="V211" s="16"/>
      <c r="W211" s="16"/>
      <c r="X211" s="16"/>
      <c r="Y211" s="16"/>
      <c r="Z211" s="16"/>
      <c r="AA211" s="16"/>
      <c r="AB211" s="16"/>
      <c r="AC211" s="16"/>
      <c r="AD211" s="27"/>
    </row>
    <row r="212" spans="18:30" x14ac:dyDescent="0.25">
      <c r="R212" s="208"/>
      <c r="S212" s="16"/>
      <c r="T212" s="16"/>
      <c r="U212" s="16"/>
      <c r="V212" s="16"/>
      <c r="W212" s="16"/>
      <c r="X212" s="16"/>
      <c r="Y212" s="16"/>
      <c r="Z212" s="16"/>
      <c r="AA212" s="16"/>
      <c r="AB212" s="16"/>
      <c r="AC212" s="16"/>
      <c r="AD212" s="27"/>
    </row>
    <row r="213" spans="18:30" x14ac:dyDescent="0.25">
      <c r="R213" s="208"/>
      <c r="S213" s="16"/>
      <c r="T213" s="16"/>
      <c r="U213" s="16"/>
      <c r="V213" s="16"/>
      <c r="W213" s="16"/>
      <c r="X213" s="16"/>
      <c r="Y213" s="16"/>
      <c r="Z213" s="16"/>
      <c r="AA213" s="16"/>
      <c r="AB213" s="16"/>
      <c r="AC213" s="16"/>
      <c r="AD213" s="27"/>
    </row>
    <row r="214" spans="18:30" x14ac:dyDescent="0.25">
      <c r="R214" s="208"/>
      <c r="S214" s="16"/>
      <c r="T214" s="16"/>
      <c r="U214" s="16"/>
      <c r="V214" s="16"/>
      <c r="W214" s="16"/>
      <c r="X214" s="16"/>
      <c r="Y214" s="16"/>
      <c r="Z214" s="16"/>
      <c r="AA214" s="16"/>
      <c r="AB214" s="16"/>
      <c r="AC214" s="16"/>
      <c r="AD214" s="27"/>
    </row>
    <row r="215" spans="18:30" x14ac:dyDescent="0.25">
      <c r="R215" s="208"/>
      <c r="S215" s="16"/>
      <c r="T215" s="16"/>
      <c r="U215" s="16"/>
      <c r="V215" s="16"/>
      <c r="W215" s="16"/>
      <c r="X215" s="16"/>
      <c r="Y215" s="16"/>
      <c r="Z215" s="16"/>
      <c r="AA215" s="16"/>
      <c r="AB215" s="16"/>
      <c r="AC215" s="16"/>
      <c r="AD215" s="27"/>
    </row>
    <row r="216" spans="18:30" x14ac:dyDescent="0.25">
      <c r="R216" s="208"/>
      <c r="S216" s="16"/>
      <c r="T216" s="16"/>
      <c r="U216" s="16"/>
      <c r="V216" s="16"/>
      <c r="W216" s="16"/>
      <c r="X216" s="16"/>
      <c r="Y216" s="16"/>
      <c r="Z216" s="16"/>
      <c r="AA216" s="16"/>
      <c r="AB216" s="16"/>
      <c r="AC216" s="16"/>
      <c r="AD216" s="27"/>
    </row>
    <row r="217" spans="18:30" x14ac:dyDescent="0.25">
      <c r="R217" s="208"/>
      <c r="S217" s="16"/>
      <c r="T217" s="16"/>
      <c r="U217" s="16"/>
      <c r="V217" s="16"/>
      <c r="W217" s="16"/>
      <c r="X217" s="16"/>
      <c r="Y217" s="16"/>
      <c r="Z217" s="16"/>
      <c r="AA217" s="16"/>
      <c r="AB217" s="16"/>
      <c r="AC217" s="16"/>
      <c r="AD217" s="27"/>
    </row>
    <row r="218" spans="18:30" x14ac:dyDescent="0.25">
      <c r="R218" s="208"/>
      <c r="S218" s="16"/>
      <c r="T218" s="16"/>
      <c r="U218" s="16"/>
      <c r="V218" s="16"/>
      <c r="W218" s="16"/>
      <c r="X218" s="16"/>
      <c r="Y218" s="16"/>
      <c r="Z218" s="16"/>
      <c r="AA218" s="16"/>
      <c r="AB218" s="16"/>
      <c r="AC218" s="16"/>
      <c r="AD218" s="27"/>
    </row>
    <row r="219" spans="18:30" x14ac:dyDescent="0.25">
      <c r="R219" s="208"/>
      <c r="S219" s="16"/>
      <c r="T219" s="16"/>
      <c r="U219" s="16"/>
      <c r="V219" s="16"/>
      <c r="W219" s="16"/>
      <c r="X219" s="16"/>
      <c r="Y219" s="16"/>
      <c r="Z219" s="16"/>
      <c r="AA219" s="16"/>
      <c r="AB219" s="16"/>
      <c r="AC219" s="16"/>
      <c r="AD219" s="27"/>
    </row>
    <row r="220" spans="18:30" x14ac:dyDescent="0.25">
      <c r="R220" s="208"/>
      <c r="S220" s="16"/>
      <c r="T220" s="16"/>
      <c r="U220" s="16"/>
      <c r="V220" s="16"/>
      <c r="W220" s="16"/>
      <c r="X220" s="16"/>
      <c r="Y220" s="16"/>
      <c r="Z220" s="16"/>
      <c r="AA220" s="16"/>
      <c r="AB220" s="16"/>
      <c r="AC220" s="16"/>
      <c r="AD220" s="27"/>
    </row>
    <row r="221" spans="18:30" x14ac:dyDescent="0.25">
      <c r="R221" s="208"/>
      <c r="S221" s="16"/>
      <c r="T221" s="16"/>
      <c r="U221" s="16"/>
      <c r="V221" s="16"/>
      <c r="W221" s="16"/>
      <c r="X221" s="16"/>
      <c r="Y221" s="16"/>
      <c r="Z221" s="16"/>
      <c r="AA221" s="16"/>
      <c r="AB221" s="16"/>
      <c r="AC221" s="16"/>
      <c r="AD221" s="27"/>
    </row>
    <row r="222" spans="18:30" x14ac:dyDescent="0.25">
      <c r="R222" s="208"/>
      <c r="S222" s="16"/>
      <c r="T222" s="16"/>
      <c r="U222" s="16"/>
      <c r="V222" s="16"/>
      <c r="W222" s="16"/>
      <c r="X222" s="16"/>
      <c r="Y222" s="16"/>
      <c r="Z222" s="16"/>
      <c r="AA222" s="16"/>
      <c r="AB222" s="16"/>
      <c r="AC222" s="16"/>
      <c r="AD222" s="27"/>
    </row>
    <row r="223" spans="18:30" x14ac:dyDescent="0.25">
      <c r="R223" s="208"/>
      <c r="S223" s="16"/>
      <c r="T223" s="16"/>
      <c r="U223" s="16"/>
      <c r="V223" s="16"/>
      <c r="W223" s="16"/>
      <c r="X223" s="16"/>
      <c r="Y223" s="16"/>
      <c r="Z223" s="16"/>
      <c r="AA223" s="16"/>
      <c r="AB223" s="16"/>
      <c r="AC223" s="16"/>
      <c r="AD223" s="27"/>
    </row>
    <row r="224" spans="18:30" x14ac:dyDescent="0.25">
      <c r="R224" s="208"/>
      <c r="S224" s="16"/>
      <c r="T224" s="16"/>
      <c r="U224" s="16"/>
      <c r="V224" s="16"/>
      <c r="W224" s="16"/>
      <c r="X224" s="16"/>
      <c r="Y224" s="16"/>
      <c r="Z224" s="16"/>
      <c r="AA224" s="16"/>
      <c r="AB224" s="16"/>
      <c r="AC224" s="16"/>
      <c r="AD224" s="27"/>
    </row>
    <row r="225" spans="18:30" x14ac:dyDescent="0.25">
      <c r="R225" s="208"/>
      <c r="S225" s="16"/>
      <c r="T225" s="16"/>
      <c r="U225" s="16"/>
      <c r="V225" s="16"/>
      <c r="W225" s="16"/>
      <c r="X225" s="16"/>
      <c r="Y225" s="16"/>
      <c r="Z225" s="16"/>
      <c r="AA225" s="16"/>
      <c r="AB225" s="16"/>
      <c r="AC225" s="16"/>
      <c r="AD225" s="27"/>
    </row>
    <row r="226" spans="18:30" x14ac:dyDescent="0.25">
      <c r="R226" s="208"/>
      <c r="S226" s="16"/>
      <c r="T226" s="16"/>
      <c r="U226" s="16"/>
      <c r="V226" s="16"/>
      <c r="W226" s="16"/>
      <c r="X226" s="16"/>
      <c r="Y226" s="16"/>
      <c r="Z226" s="16"/>
      <c r="AA226" s="16"/>
      <c r="AB226" s="16"/>
      <c r="AC226" s="16"/>
      <c r="AD226" s="27"/>
    </row>
    <row r="227" spans="18:30" x14ac:dyDescent="0.25">
      <c r="R227" s="208"/>
      <c r="S227" s="16"/>
      <c r="T227" s="16"/>
      <c r="U227" s="16"/>
      <c r="V227" s="16"/>
      <c r="W227" s="16"/>
      <c r="X227" s="16"/>
      <c r="Y227" s="16"/>
      <c r="Z227" s="16"/>
      <c r="AA227" s="16"/>
      <c r="AB227" s="16"/>
      <c r="AC227" s="16"/>
      <c r="AD227" s="27"/>
    </row>
    <row r="228" spans="18:30" x14ac:dyDescent="0.25">
      <c r="R228" s="208"/>
      <c r="S228" s="16"/>
      <c r="T228" s="16"/>
      <c r="U228" s="16"/>
      <c r="V228" s="16"/>
      <c r="W228" s="16"/>
      <c r="X228" s="16"/>
      <c r="Y228" s="16"/>
      <c r="Z228" s="16"/>
      <c r="AA228" s="16"/>
      <c r="AB228" s="16"/>
      <c r="AC228" s="16"/>
      <c r="AD228" s="27"/>
    </row>
    <row r="229" spans="18:30" x14ac:dyDescent="0.25">
      <c r="R229" s="208"/>
      <c r="S229" s="16"/>
      <c r="T229" s="16"/>
      <c r="U229" s="16"/>
      <c r="V229" s="16"/>
      <c r="W229" s="16"/>
      <c r="X229" s="16"/>
      <c r="Y229" s="16"/>
      <c r="Z229" s="16"/>
      <c r="AA229" s="16"/>
      <c r="AB229" s="16"/>
      <c r="AC229" s="16"/>
      <c r="AD229" s="27"/>
    </row>
    <row r="230" spans="18:30" x14ac:dyDescent="0.25">
      <c r="R230" s="208"/>
      <c r="S230" s="16"/>
      <c r="T230" s="16"/>
      <c r="U230" s="16"/>
      <c r="V230" s="16"/>
      <c r="W230" s="16"/>
      <c r="X230" s="16"/>
      <c r="Y230" s="16"/>
      <c r="Z230" s="16"/>
      <c r="AA230" s="16"/>
      <c r="AB230" s="16"/>
      <c r="AC230" s="16"/>
      <c r="AD230" s="27"/>
    </row>
    <row r="231" spans="18:30" x14ac:dyDescent="0.25">
      <c r="R231" s="208"/>
      <c r="S231" s="16"/>
      <c r="T231" s="16"/>
      <c r="U231" s="16"/>
      <c r="V231" s="16"/>
      <c r="W231" s="16"/>
      <c r="X231" s="16"/>
      <c r="Y231" s="16"/>
      <c r="Z231" s="16"/>
      <c r="AA231" s="16"/>
      <c r="AB231" s="16"/>
      <c r="AC231" s="16"/>
      <c r="AD231" s="27"/>
    </row>
    <row r="232" spans="18:30" x14ac:dyDescent="0.25">
      <c r="R232" s="208"/>
      <c r="S232" s="16"/>
      <c r="T232" s="16"/>
      <c r="U232" s="16"/>
      <c r="V232" s="16"/>
      <c r="W232" s="16"/>
      <c r="X232" s="16"/>
      <c r="Y232" s="16"/>
      <c r="Z232" s="16"/>
      <c r="AA232" s="16"/>
      <c r="AB232" s="16"/>
      <c r="AC232" s="16"/>
      <c r="AD232" s="27"/>
    </row>
    <row r="233" spans="18:30" x14ac:dyDescent="0.25">
      <c r="R233" s="208"/>
      <c r="S233" s="16"/>
      <c r="T233" s="16"/>
      <c r="U233" s="16"/>
      <c r="V233" s="16"/>
      <c r="W233" s="16"/>
      <c r="X233" s="16"/>
      <c r="Y233" s="16"/>
      <c r="Z233" s="16"/>
      <c r="AA233" s="16"/>
      <c r="AB233" s="16"/>
      <c r="AC233" s="16"/>
      <c r="AD233" s="27"/>
    </row>
    <row r="234" spans="18:30" x14ac:dyDescent="0.25">
      <c r="R234" s="208"/>
      <c r="S234" s="16"/>
      <c r="T234" s="16"/>
      <c r="U234" s="16"/>
      <c r="V234" s="16"/>
      <c r="W234" s="16"/>
      <c r="X234" s="16"/>
      <c r="Y234" s="16"/>
      <c r="Z234" s="16"/>
      <c r="AA234" s="16"/>
      <c r="AB234" s="16"/>
      <c r="AC234" s="16"/>
      <c r="AD234" s="27"/>
    </row>
    <row r="235" spans="18:30" x14ac:dyDescent="0.25">
      <c r="R235" s="208"/>
      <c r="S235" s="16"/>
      <c r="T235" s="16"/>
      <c r="U235" s="16"/>
      <c r="V235" s="16"/>
      <c r="W235" s="16"/>
      <c r="X235" s="16"/>
      <c r="Y235" s="16"/>
      <c r="Z235" s="16"/>
      <c r="AA235" s="16"/>
      <c r="AB235" s="16"/>
      <c r="AC235" s="16"/>
      <c r="AD235" s="27"/>
    </row>
    <row r="236" spans="18:30" x14ac:dyDescent="0.25">
      <c r="R236" s="208"/>
      <c r="S236" s="16"/>
      <c r="T236" s="16"/>
      <c r="U236" s="16"/>
      <c r="V236" s="16"/>
      <c r="W236" s="16"/>
      <c r="X236" s="16"/>
      <c r="Y236" s="16"/>
      <c r="Z236" s="16"/>
      <c r="AA236" s="16"/>
      <c r="AB236" s="16"/>
      <c r="AC236" s="16"/>
      <c r="AD236" s="27"/>
    </row>
    <row r="237" spans="18:30" x14ac:dyDescent="0.25">
      <c r="R237" s="208"/>
      <c r="S237" s="16"/>
      <c r="T237" s="16"/>
      <c r="U237" s="16"/>
      <c r="V237" s="16"/>
      <c r="W237" s="16"/>
      <c r="X237" s="16"/>
      <c r="Y237" s="16"/>
      <c r="Z237" s="16"/>
      <c r="AA237" s="16"/>
      <c r="AB237" s="16"/>
      <c r="AC237" s="16"/>
      <c r="AD237" s="27"/>
    </row>
    <row r="238" spans="18:30" x14ac:dyDescent="0.25">
      <c r="R238" s="208"/>
      <c r="S238" s="16"/>
      <c r="T238" s="16"/>
      <c r="U238" s="16"/>
      <c r="V238" s="16"/>
      <c r="W238" s="16"/>
      <c r="X238" s="16"/>
      <c r="Y238" s="16"/>
      <c r="Z238" s="16"/>
      <c r="AA238" s="16"/>
      <c r="AB238" s="16"/>
      <c r="AC238" s="16"/>
      <c r="AD238" s="27"/>
    </row>
    <row r="239" spans="18:30" x14ac:dyDescent="0.25">
      <c r="R239" s="208"/>
      <c r="S239" s="16"/>
      <c r="T239" s="16"/>
      <c r="U239" s="16"/>
      <c r="V239" s="16"/>
      <c r="W239" s="16"/>
      <c r="X239" s="16"/>
      <c r="Y239" s="16"/>
      <c r="Z239" s="16"/>
      <c r="AA239" s="16"/>
      <c r="AB239" s="16"/>
      <c r="AC239" s="16"/>
      <c r="AD239" s="27"/>
    </row>
    <row r="240" spans="18:30" x14ac:dyDescent="0.25">
      <c r="R240" s="208"/>
      <c r="S240" s="16"/>
      <c r="T240" s="16"/>
      <c r="U240" s="16"/>
      <c r="V240" s="16"/>
      <c r="W240" s="16"/>
      <c r="X240" s="16"/>
      <c r="Y240" s="16"/>
      <c r="Z240" s="16"/>
      <c r="AA240" s="16"/>
      <c r="AB240" s="16"/>
      <c r="AC240" s="16"/>
      <c r="AD240" s="27"/>
    </row>
    <row r="241" spans="18:30" x14ac:dyDescent="0.25">
      <c r="R241" s="208"/>
      <c r="S241" s="16"/>
      <c r="T241" s="16"/>
      <c r="U241" s="16"/>
      <c r="V241" s="16"/>
      <c r="W241" s="16"/>
      <c r="X241" s="16"/>
      <c r="Y241" s="16"/>
      <c r="Z241" s="16"/>
      <c r="AA241" s="16"/>
      <c r="AB241" s="16"/>
      <c r="AC241" s="16"/>
      <c r="AD241" s="27"/>
    </row>
    <row r="242" spans="18:30" x14ac:dyDescent="0.25">
      <c r="R242" s="208"/>
      <c r="S242" s="16"/>
      <c r="T242" s="16"/>
      <c r="U242" s="16"/>
      <c r="V242" s="16"/>
      <c r="W242" s="16"/>
      <c r="X242" s="16"/>
      <c r="Y242" s="16"/>
      <c r="Z242" s="16"/>
      <c r="AA242" s="16"/>
      <c r="AB242" s="16"/>
      <c r="AC242" s="16"/>
      <c r="AD242" s="27"/>
    </row>
    <row r="243" spans="18:30" x14ac:dyDescent="0.25">
      <c r="R243" s="208"/>
      <c r="S243" s="16"/>
      <c r="T243" s="16"/>
      <c r="U243" s="16"/>
      <c r="V243" s="16"/>
      <c r="W243" s="16"/>
      <c r="X243" s="16"/>
      <c r="Y243" s="16"/>
      <c r="Z243" s="16"/>
      <c r="AA243" s="16"/>
      <c r="AB243" s="16"/>
      <c r="AC243" s="16"/>
      <c r="AD243" s="27"/>
    </row>
    <row r="244" spans="18:30" x14ac:dyDescent="0.25">
      <c r="R244" s="208"/>
      <c r="S244" s="16"/>
      <c r="T244" s="16"/>
      <c r="U244" s="16"/>
      <c r="V244" s="16"/>
      <c r="W244" s="16"/>
      <c r="X244" s="16"/>
      <c r="Y244" s="16"/>
      <c r="Z244" s="16"/>
      <c r="AA244" s="16"/>
      <c r="AB244" s="16"/>
      <c r="AC244" s="16"/>
      <c r="AD244" s="27"/>
    </row>
    <row r="245" spans="18:30" x14ac:dyDescent="0.25">
      <c r="R245" s="208"/>
      <c r="S245" s="16"/>
      <c r="T245" s="16"/>
      <c r="U245" s="16"/>
      <c r="V245" s="16"/>
      <c r="W245" s="16"/>
      <c r="X245" s="16"/>
      <c r="Y245" s="16"/>
      <c r="Z245" s="16"/>
      <c r="AA245" s="16"/>
      <c r="AB245" s="16"/>
      <c r="AC245" s="16"/>
      <c r="AD245" s="27"/>
    </row>
    <row r="246" spans="18:30" x14ac:dyDescent="0.25">
      <c r="R246" s="208"/>
      <c r="S246" s="16"/>
      <c r="T246" s="16"/>
      <c r="U246" s="16"/>
      <c r="V246" s="16"/>
      <c r="W246" s="16"/>
      <c r="X246" s="16"/>
      <c r="Y246" s="16"/>
      <c r="Z246" s="16"/>
      <c r="AA246" s="16"/>
      <c r="AB246" s="16"/>
      <c r="AC246" s="16"/>
      <c r="AD246" s="27"/>
    </row>
    <row r="247" spans="18:30" x14ac:dyDescent="0.25">
      <c r="R247" s="208"/>
      <c r="S247" s="16"/>
      <c r="T247" s="16"/>
      <c r="U247" s="16"/>
      <c r="V247" s="16"/>
      <c r="W247" s="16"/>
      <c r="X247" s="16"/>
      <c r="Y247" s="16"/>
      <c r="Z247" s="16"/>
      <c r="AA247" s="16"/>
      <c r="AB247" s="16"/>
      <c r="AC247" s="16"/>
      <c r="AD247" s="27"/>
    </row>
    <row r="248" spans="18:30" x14ac:dyDescent="0.25">
      <c r="R248" s="208"/>
      <c r="S248" s="16"/>
      <c r="T248" s="16"/>
      <c r="U248" s="16"/>
      <c r="V248" s="16"/>
      <c r="W248" s="16"/>
      <c r="X248" s="16"/>
      <c r="Y248" s="16"/>
      <c r="Z248" s="16"/>
      <c r="AA248" s="16"/>
      <c r="AB248" s="16"/>
      <c r="AC248" s="16"/>
      <c r="AD248" s="27"/>
    </row>
    <row r="249" spans="18:30" x14ac:dyDescent="0.25">
      <c r="R249" s="208"/>
      <c r="S249" s="16"/>
      <c r="T249" s="16"/>
      <c r="U249" s="16"/>
      <c r="V249" s="16"/>
      <c r="W249" s="16"/>
      <c r="X249" s="16"/>
      <c r="Y249" s="16"/>
      <c r="Z249" s="16"/>
      <c r="AA249" s="16"/>
      <c r="AB249" s="16"/>
      <c r="AC249" s="16"/>
      <c r="AD249" s="27"/>
    </row>
    <row r="250" spans="18:30" x14ac:dyDescent="0.25">
      <c r="R250" s="208"/>
      <c r="S250" s="16"/>
      <c r="T250" s="16"/>
      <c r="U250" s="16"/>
      <c r="V250" s="16"/>
      <c r="W250" s="16"/>
      <c r="X250" s="16"/>
      <c r="Y250" s="16"/>
      <c r="Z250" s="16"/>
      <c r="AA250" s="16"/>
      <c r="AB250" s="16"/>
      <c r="AC250" s="16"/>
      <c r="AD250" s="27"/>
    </row>
    <row r="251" spans="18:30" x14ac:dyDescent="0.25">
      <c r="R251" s="208"/>
      <c r="S251" s="16"/>
      <c r="T251" s="16"/>
      <c r="U251" s="16"/>
      <c r="V251" s="16"/>
      <c r="W251" s="16"/>
      <c r="X251" s="16"/>
      <c r="Y251" s="16"/>
      <c r="Z251" s="16"/>
      <c r="AA251" s="16"/>
      <c r="AB251" s="16"/>
      <c r="AC251" s="16"/>
      <c r="AD251" s="27"/>
    </row>
    <row r="252" spans="18:30" x14ac:dyDescent="0.25">
      <c r="R252" s="208"/>
      <c r="S252" s="16"/>
      <c r="T252" s="16"/>
      <c r="U252" s="16"/>
      <c r="V252" s="16"/>
      <c r="W252" s="16"/>
      <c r="X252" s="16"/>
      <c r="Y252" s="16"/>
      <c r="Z252" s="16"/>
      <c r="AA252" s="16"/>
      <c r="AB252" s="16"/>
      <c r="AC252" s="16"/>
      <c r="AD252" s="27"/>
    </row>
    <row r="253" spans="18:30" x14ac:dyDescent="0.25">
      <c r="R253" s="208"/>
      <c r="S253" s="16"/>
      <c r="T253" s="16"/>
      <c r="U253" s="16"/>
      <c r="V253" s="16"/>
      <c r="W253" s="16"/>
      <c r="X253" s="16"/>
      <c r="Y253" s="16"/>
      <c r="Z253" s="16"/>
      <c r="AA253" s="16"/>
      <c r="AB253" s="16"/>
      <c r="AC253" s="16"/>
      <c r="AD253" s="27"/>
    </row>
    <row r="254" spans="18:30" x14ac:dyDescent="0.25">
      <c r="R254" s="208"/>
      <c r="S254" s="16"/>
      <c r="T254" s="16"/>
      <c r="U254" s="16"/>
      <c r="V254" s="16"/>
      <c r="W254" s="16"/>
      <c r="X254" s="16"/>
      <c r="Y254" s="16"/>
      <c r="Z254" s="16"/>
      <c r="AA254" s="16"/>
      <c r="AB254" s="16"/>
      <c r="AC254" s="16"/>
      <c r="AD254" s="27"/>
    </row>
    <row r="255" spans="18:30" x14ac:dyDescent="0.25">
      <c r="R255" s="208"/>
      <c r="S255" s="16"/>
      <c r="T255" s="16"/>
      <c r="U255" s="16"/>
      <c r="V255" s="16"/>
      <c r="W255" s="16"/>
      <c r="X255" s="16"/>
      <c r="Y255" s="16"/>
      <c r="Z255" s="16"/>
      <c r="AA255" s="16"/>
      <c r="AB255" s="16"/>
      <c r="AC255" s="16"/>
      <c r="AD255" s="27"/>
    </row>
    <row r="256" spans="18:30" x14ac:dyDescent="0.25">
      <c r="R256" s="208"/>
      <c r="S256" s="16"/>
      <c r="T256" s="16"/>
      <c r="U256" s="16"/>
      <c r="V256" s="16"/>
      <c r="W256" s="16"/>
      <c r="X256" s="16"/>
      <c r="Y256" s="16"/>
      <c r="Z256" s="16"/>
      <c r="AA256" s="16"/>
      <c r="AB256" s="16"/>
      <c r="AC256" s="16"/>
      <c r="AD256" s="27"/>
    </row>
    <row r="257" spans="18:30" x14ac:dyDescent="0.25">
      <c r="R257" s="208"/>
      <c r="S257" s="16"/>
      <c r="T257" s="16"/>
      <c r="U257" s="16"/>
      <c r="V257" s="16"/>
      <c r="W257" s="16"/>
      <c r="X257" s="16"/>
      <c r="Y257" s="16"/>
      <c r="Z257" s="16"/>
      <c r="AA257" s="16"/>
      <c r="AB257" s="16"/>
      <c r="AC257" s="16"/>
      <c r="AD257" s="27"/>
    </row>
    <row r="258" spans="18:30" x14ac:dyDescent="0.25">
      <c r="R258" s="208"/>
      <c r="S258" s="16"/>
      <c r="T258" s="16"/>
      <c r="U258" s="16"/>
      <c r="V258" s="16"/>
      <c r="W258" s="16"/>
      <c r="X258" s="16"/>
      <c r="Y258" s="16"/>
      <c r="Z258" s="16"/>
      <c r="AA258" s="16"/>
      <c r="AB258" s="16"/>
      <c r="AC258" s="16"/>
      <c r="AD258" s="27"/>
    </row>
    <row r="259" spans="18:30" x14ac:dyDescent="0.25">
      <c r="R259" s="208"/>
      <c r="S259" s="16"/>
      <c r="T259" s="16"/>
      <c r="U259" s="16"/>
      <c r="V259" s="16"/>
      <c r="W259" s="16"/>
      <c r="X259" s="16"/>
      <c r="Y259" s="16"/>
      <c r="Z259" s="16"/>
      <c r="AA259" s="16"/>
      <c r="AB259" s="16"/>
      <c r="AC259" s="16"/>
      <c r="AD259" s="27"/>
    </row>
    <row r="260" spans="18:30" x14ac:dyDescent="0.25">
      <c r="R260" s="208"/>
      <c r="S260" s="16"/>
      <c r="T260" s="16"/>
      <c r="U260" s="16"/>
      <c r="V260" s="16"/>
      <c r="W260" s="16"/>
      <c r="X260" s="16"/>
      <c r="Y260" s="16"/>
      <c r="Z260" s="16"/>
      <c r="AA260" s="16"/>
      <c r="AB260" s="16"/>
      <c r="AC260" s="16"/>
      <c r="AD260" s="27"/>
    </row>
    <row r="261" spans="18:30" x14ac:dyDescent="0.25">
      <c r="R261" s="208"/>
      <c r="S261" s="16"/>
      <c r="T261" s="16"/>
      <c r="U261" s="16"/>
      <c r="V261" s="16"/>
      <c r="W261" s="16"/>
      <c r="X261" s="16"/>
      <c r="Y261" s="16"/>
      <c r="Z261" s="16"/>
      <c r="AA261" s="16"/>
      <c r="AB261" s="16"/>
      <c r="AC261" s="16"/>
      <c r="AD261" s="27"/>
    </row>
    <row r="262" spans="18:30" x14ac:dyDescent="0.25">
      <c r="R262" s="208"/>
      <c r="S262" s="16"/>
      <c r="T262" s="16"/>
      <c r="U262" s="16"/>
      <c r="V262" s="16"/>
      <c r="W262" s="16"/>
      <c r="X262" s="16"/>
      <c r="Y262" s="16"/>
      <c r="Z262" s="16"/>
      <c r="AA262" s="16"/>
      <c r="AB262" s="16"/>
      <c r="AC262" s="16"/>
      <c r="AD262" s="27"/>
    </row>
    <row r="263" spans="18:30" x14ac:dyDescent="0.25">
      <c r="R263" s="208"/>
      <c r="S263" s="16"/>
      <c r="T263" s="16"/>
      <c r="U263" s="16"/>
      <c r="V263" s="16"/>
      <c r="W263" s="16"/>
      <c r="X263" s="16"/>
      <c r="Y263" s="16"/>
      <c r="Z263" s="16"/>
      <c r="AA263" s="16"/>
      <c r="AB263" s="16"/>
      <c r="AC263" s="16"/>
      <c r="AD263" s="27"/>
    </row>
    <row r="264" spans="18:30" x14ac:dyDescent="0.25">
      <c r="R264" s="208"/>
      <c r="S264" s="16"/>
      <c r="T264" s="16"/>
      <c r="U264" s="16"/>
      <c r="V264" s="16"/>
      <c r="W264" s="16"/>
      <c r="X264" s="16"/>
      <c r="Y264" s="16"/>
      <c r="Z264" s="16"/>
      <c r="AA264" s="16"/>
      <c r="AB264" s="16"/>
      <c r="AC264" s="16"/>
      <c r="AD264" s="27"/>
    </row>
    <row r="265" spans="18:30" x14ac:dyDescent="0.25">
      <c r="R265" s="208"/>
      <c r="S265" s="16"/>
      <c r="T265" s="16"/>
      <c r="U265" s="16"/>
      <c r="V265" s="16"/>
      <c r="W265" s="16"/>
      <c r="X265" s="16"/>
      <c r="Y265" s="16"/>
      <c r="Z265" s="16"/>
      <c r="AA265" s="16"/>
      <c r="AB265" s="16"/>
      <c r="AC265" s="16"/>
      <c r="AD265" s="27"/>
    </row>
    <row r="266" spans="18:30" x14ac:dyDescent="0.25">
      <c r="R266" s="208"/>
      <c r="S266" s="16"/>
      <c r="T266" s="16"/>
      <c r="U266" s="16"/>
      <c r="V266" s="16"/>
      <c r="W266" s="16"/>
      <c r="X266" s="16"/>
      <c r="Y266" s="16"/>
      <c r="Z266" s="16"/>
      <c r="AA266" s="16"/>
      <c r="AB266" s="16"/>
      <c r="AC266" s="16"/>
      <c r="AD266" s="27"/>
    </row>
    <row r="267" spans="18:30" x14ac:dyDescent="0.25">
      <c r="R267" s="208"/>
      <c r="S267" s="16"/>
      <c r="T267" s="16"/>
      <c r="U267" s="16"/>
      <c r="V267" s="16"/>
      <c r="W267" s="16"/>
      <c r="X267" s="16"/>
      <c r="Y267" s="16"/>
      <c r="Z267" s="16"/>
      <c r="AA267" s="16"/>
      <c r="AB267" s="16"/>
      <c r="AC267" s="16"/>
      <c r="AD267" s="27"/>
    </row>
    <row r="268" spans="18:30" x14ac:dyDescent="0.25">
      <c r="R268" s="208"/>
      <c r="S268" s="16"/>
      <c r="T268" s="16"/>
      <c r="U268" s="16"/>
      <c r="V268" s="16"/>
      <c r="W268" s="16"/>
      <c r="X268" s="16"/>
      <c r="Y268" s="16"/>
      <c r="Z268" s="16"/>
      <c r="AA268" s="16"/>
      <c r="AB268" s="16"/>
      <c r="AC268" s="16"/>
      <c r="AD268" s="27"/>
    </row>
    <row r="269" spans="18:30" x14ac:dyDescent="0.25">
      <c r="R269" s="208"/>
      <c r="S269" s="16"/>
      <c r="T269" s="16"/>
      <c r="U269" s="16"/>
      <c r="V269" s="16"/>
      <c r="W269" s="16"/>
      <c r="X269" s="16"/>
      <c r="Y269" s="16"/>
      <c r="Z269" s="16"/>
      <c r="AA269" s="16"/>
      <c r="AB269" s="16"/>
      <c r="AC269" s="16"/>
      <c r="AD269" s="27"/>
    </row>
    <row r="270" spans="18:30" x14ac:dyDescent="0.25">
      <c r="R270" s="208"/>
      <c r="S270" s="16"/>
      <c r="T270" s="16"/>
      <c r="U270" s="16"/>
      <c r="V270" s="16"/>
      <c r="W270" s="16"/>
      <c r="X270" s="16"/>
      <c r="Y270" s="16"/>
      <c r="Z270" s="16"/>
      <c r="AA270" s="16"/>
      <c r="AB270" s="16"/>
      <c r="AC270" s="16"/>
      <c r="AD270" s="27"/>
    </row>
    <row r="271" spans="18:30" x14ac:dyDescent="0.25">
      <c r="R271" s="208"/>
      <c r="S271" s="16"/>
      <c r="T271" s="16"/>
      <c r="U271" s="16"/>
      <c r="V271" s="16"/>
      <c r="W271" s="16"/>
      <c r="X271" s="16"/>
      <c r="Y271" s="16"/>
      <c r="Z271" s="16"/>
      <c r="AA271" s="16"/>
      <c r="AB271" s="16"/>
      <c r="AC271" s="16"/>
      <c r="AD271" s="27"/>
    </row>
    <row r="272" spans="18:30" x14ac:dyDescent="0.25">
      <c r="R272" s="208"/>
      <c r="S272" s="16"/>
      <c r="T272" s="16"/>
      <c r="U272" s="16"/>
      <c r="V272" s="16"/>
      <c r="W272" s="16"/>
      <c r="X272" s="16"/>
      <c r="Y272" s="16"/>
      <c r="Z272" s="16"/>
      <c r="AA272" s="16"/>
      <c r="AB272" s="16"/>
      <c r="AC272" s="16"/>
      <c r="AD272" s="27"/>
    </row>
    <row r="273" spans="18:30" x14ac:dyDescent="0.25">
      <c r="R273" s="208"/>
      <c r="S273" s="16"/>
      <c r="T273" s="16"/>
      <c r="U273" s="16"/>
      <c r="V273" s="16"/>
      <c r="W273" s="16"/>
      <c r="X273" s="16"/>
      <c r="Y273" s="16"/>
      <c r="Z273" s="16"/>
      <c r="AA273" s="16"/>
      <c r="AB273" s="16"/>
      <c r="AC273" s="16"/>
      <c r="AD273" s="27"/>
    </row>
    <row r="274" spans="18:30" x14ac:dyDescent="0.25">
      <c r="R274" s="208"/>
      <c r="S274" s="16"/>
      <c r="T274" s="16"/>
      <c r="U274" s="16"/>
      <c r="V274" s="16"/>
      <c r="W274" s="16"/>
      <c r="X274" s="16"/>
      <c r="Y274" s="16"/>
      <c r="Z274" s="16"/>
      <c r="AA274" s="16"/>
      <c r="AB274" s="16"/>
      <c r="AC274" s="16"/>
      <c r="AD274" s="27"/>
    </row>
    <row r="275" spans="18:30" x14ac:dyDescent="0.25">
      <c r="R275" s="208"/>
      <c r="S275" s="16"/>
      <c r="T275" s="16"/>
      <c r="U275" s="16"/>
      <c r="V275" s="16"/>
      <c r="W275" s="16"/>
      <c r="X275" s="16"/>
      <c r="Y275" s="16"/>
      <c r="Z275" s="16"/>
      <c r="AA275" s="16"/>
      <c r="AB275" s="16"/>
      <c r="AC275" s="16"/>
      <c r="AD275" s="27"/>
    </row>
    <row r="276" spans="18:30" x14ac:dyDescent="0.25">
      <c r="R276" s="208"/>
      <c r="S276" s="16"/>
      <c r="T276" s="16"/>
      <c r="U276" s="16"/>
      <c r="V276" s="16"/>
      <c r="W276" s="16"/>
      <c r="X276" s="16"/>
      <c r="Y276" s="16"/>
      <c r="Z276" s="16"/>
      <c r="AA276" s="16"/>
      <c r="AB276" s="16"/>
      <c r="AC276" s="16"/>
      <c r="AD276" s="27"/>
    </row>
    <row r="277" spans="18:30" x14ac:dyDescent="0.25">
      <c r="R277" s="208"/>
      <c r="S277" s="16"/>
      <c r="T277" s="16"/>
      <c r="U277" s="16"/>
      <c r="V277" s="16"/>
      <c r="W277" s="16"/>
      <c r="X277" s="16"/>
      <c r="Y277" s="16"/>
      <c r="Z277" s="16"/>
      <c r="AA277" s="16"/>
      <c r="AB277" s="16"/>
      <c r="AC277" s="16"/>
      <c r="AD277" s="27"/>
    </row>
    <row r="278" spans="18:30" x14ac:dyDescent="0.25">
      <c r="R278" s="208"/>
      <c r="S278" s="16"/>
      <c r="T278" s="16"/>
      <c r="U278" s="16"/>
      <c r="V278" s="16"/>
      <c r="W278" s="16"/>
      <c r="X278" s="16"/>
      <c r="Y278" s="16"/>
      <c r="Z278" s="16"/>
      <c r="AA278" s="16"/>
      <c r="AB278" s="16"/>
      <c r="AC278" s="16"/>
      <c r="AD278" s="27"/>
    </row>
    <row r="279" spans="18:30" x14ac:dyDescent="0.25">
      <c r="R279" s="208"/>
      <c r="S279" s="16"/>
      <c r="T279" s="16"/>
      <c r="U279" s="16"/>
      <c r="V279" s="16"/>
      <c r="W279" s="16"/>
      <c r="X279" s="16"/>
      <c r="Y279" s="16"/>
      <c r="Z279" s="16"/>
      <c r="AA279" s="16"/>
      <c r="AB279" s="16"/>
      <c r="AC279" s="16"/>
      <c r="AD279" s="27"/>
    </row>
    <row r="280" spans="18:30" x14ac:dyDescent="0.25">
      <c r="R280" s="208"/>
      <c r="S280" s="16"/>
      <c r="T280" s="16"/>
      <c r="U280" s="16"/>
      <c r="V280" s="16"/>
      <c r="W280" s="16"/>
      <c r="X280" s="16"/>
      <c r="Y280" s="16"/>
      <c r="Z280" s="16"/>
      <c r="AA280" s="16"/>
      <c r="AB280" s="16"/>
      <c r="AC280" s="16"/>
      <c r="AD280" s="27"/>
    </row>
    <row r="281" spans="18:30" x14ac:dyDescent="0.25">
      <c r="R281" s="208"/>
      <c r="S281" s="16"/>
      <c r="T281" s="16"/>
      <c r="U281" s="16"/>
      <c r="V281" s="16"/>
      <c r="W281" s="16"/>
      <c r="X281" s="16"/>
      <c r="Y281" s="16"/>
      <c r="Z281" s="16"/>
      <c r="AA281" s="16"/>
      <c r="AB281" s="16"/>
      <c r="AC281" s="16"/>
      <c r="AD281" s="27"/>
    </row>
    <row r="282" spans="18:30" x14ac:dyDescent="0.25">
      <c r="R282" s="208"/>
      <c r="S282" s="16"/>
      <c r="T282" s="16"/>
      <c r="U282" s="16"/>
      <c r="V282" s="16"/>
      <c r="W282" s="16"/>
      <c r="X282" s="16"/>
      <c r="Y282" s="16"/>
      <c r="Z282" s="16"/>
      <c r="AA282" s="16"/>
      <c r="AB282" s="16"/>
      <c r="AC282" s="16"/>
      <c r="AD282" s="27"/>
    </row>
    <row r="283" spans="18:30" x14ac:dyDescent="0.25">
      <c r="R283" s="208"/>
      <c r="S283" s="16"/>
      <c r="T283" s="16"/>
      <c r="U283" s="16"/>
      <c r="V283" s="16"/>
      <c r="W283" s="16"/>
      <c r="X283" s="16"/>
      <c r="Y283" s="16"/>
      <c r="Z283" s="16"/>
      <c r="AA283" s="16"/>
      <c r="AB283" s="16"/>
      <c r="AC283" s="16"/>
      <c r="AD283" s="27"/>
    </row>
    <row r="284" spans="18:30" x14ac:dyDescent="0.25">
      <c r="R284" s="208"/>
      <c r="S284" s="16"/>
      <c r="T284" s="16"/>
      <c r="U284" s="16"/>
      <c r="V284" s="16"/>
      <c r="W284" s="16"/>
      <c r="X284" s="16"/>
      <c r="Y284" s="16"/>
      <c r="Z284" s="16"/>
      <c r="AA284" s="16"/>
      <c r="AB284" s="16"/>
      <c r="AC284" s="16"/>
      <c r="AD284" s="27"/>
    </row>
    <row r="285" spans="18:30" x14ac:dyDescent="0.25">
      <c r="R285" s="208"/>
      <c r="S285" s="16"/>
      <c r="T285" s="16"/>
      <c r="U285" s="16"/>
      <c r="V285" s="16"/>
      <c r="W285" s="16"/>
      <c r="X285" s="16"/>
      <c r="Y285" s="16"/>
      <c r="Z285" s="16"/>
      <c r="AA285" s="16"/>
      <c r="AB285" s="16"/>
      <c r="AC285" s="16"/>
      <c r="AD285" s="27"/>
    </row>
    <row r="286" spans="18:30" x14ac:dyDescent="0.25">
      <c r="R286" s="208"/>
      <c r="S286" s="16"/>
      <c r="T286" s="16"/>
      <c r="U286" s="16"/>
      <c r="V286" s="16"/>
      <c r="W286" s="16"/>
      <c r="X286" s="16"/>
      <c r="Y286" s="16"/>
      <c r="Z286" s="16"/>
      <c r="AA286" s="16"/>
      <c r="AB286" s="16"/>
      <c r="AC286" s="16"/>
      <c r="AD286" s="27"/>
    </row>
    <row r="287" spans="18:30" x14ac:dyDescent="0.25">
      <c r="R287" s="208"/>
      <c r="S287" s="16"/>
      <c r="T287" s="16"/>
      <c r="U287" s="16"/>
      <c r="V287" s="16"/>
      <c r="W287" s="16"/>
      <c r="X287" s="16"/>
      <c r="Y287" s="16"/>
      <c r="Z287" s="16"/>
      <c r="AA287" s="16"/>
      <c r="AB287" s="16"/>
      <c r="AC287" s="16"/>
      <c r="AD287" s="27"/>
    </row>
    <row r="288" spans="18:30" x14ac:dyDescent="0.25">
      <c r="R288" s="208"/>
      <c r="S288" s="16"/>
      <c r="T288" s="16"/>
      <c r="U288" s="16"/>
      <c r="V288" s="16"/>
      <c r="W288" s="16"/>
      <c r="X288" s="16"/>
      <c r="Y288" s="16"/>
      <c r="Z288" s="16"/>
      <c r="AA288" s="16"/>
      <c r="AB288" s="16"/>
      <c r="AC288" s="16"/>
      <c r="AD288" s="27"/>
    </row>
    <row r="289" spans="18:30" x14ac:dyDescent="0.25">
      <c r="R289" s="208"/>
      <c r="S289" s="16"/>
      <c r="T289" s="16"/>
      <c r="U289" s="16"/>
      <c r="V289" s="16"/>
      <c r="W289" s="16"/>
      <c r="X289" s="16"/>
      <c r="Y289" s="16"/>
      <c r="Z289" s="16"/>
      <c r="AA289" s="16"/>
      <c r="AB289" s="16"/>
      <c r="AC289" s="16"/>
      <c r="AD289" s="27"/>
    </row>
    <row r="290" spans="18:30" x14ac:dyDescent="0.25">
      <c r="R290" s="208"/>
      <c r="S290" s="16"/>
      <c r="T290" s="16"/>
      <c r="U290" s="16"/>
      <c r="V290" s="16"/>
      <c r="W290" s="16"/>
      <c r="X290" s="16"/>
      <c r="Y290" s="16"/>
      <c r="Z290" s="16"/>
      <c r="AA290" s="16"/>
      <c r="AB290" s="16"/>
      <c r="AC290" s="16"/>
      <c r="AD290" s="27"/>
    </row>
    <row r="291" spans="18:30" x14ac:dyDescent="0.25">
      <c r="R291" s="208"/>
      <c r="S291" s="16"/>
      <c r="T291" s="16"/>
      <c r="U291" s="16"/>
      <c r="V291" s="16"/>
      <c r="W291" s="16"/>
      <c r="X291" s="16"/>
      <c r="Y291" s="16"/>
      <c r="Z291" s="16"/>
      <c r="AA291" s="16"/>
      <c r="AB291" s="16"/>
      <c r="AC291" s="16"/>
      <c r="AD291" s="27"/>
    </row>
    <row r="292" spans="18:30" x14ac:dyDescent="0.25">
      <c r="R292" s="208"/>
      <c r="S292" s="16"/>
      <c r="T292" s="16"/>
      <c r="U292" s="16"/>
      <c r="V292" s="16"/>
      <c r="W292" s="16"/>
      <c r="X292" s="16"/>
      <c r="Y292" s="16"/>
      <c r="Z292" s="16"/>
      <c r="AA292" s="16"/>
      <c r="AB292" s="16"/>
      <c r="AC292" s="16"/>
      <c r="AD292" s="27"/>
    </row>
    <row r="293" spans="18:30" x14ac:dyDescent="0.25">
      <c r="R293" s="208"/>
      <c r="S293" s="16"/>
      <c r="T293" s="16"/>
      <c r="U293" s="16"/>
      <c r="V293" s="16"/>
      <c r="W293" s="16"/>
      <c r="X293" s="16"/>
      <c r="Y293" s="16"/>
      <c r="Z293" s="16"/>
      <c r="AA293" s="16"/>
      <c r="AB293" s="16"/>
      <c r="AC293" s="16"/>
      <c r="AD293" s="27"/>
    </row>
    <row r="294" spans="18:30" x14ac:dyDescent="0.25">
      <c r="R294" s="208"/>
      <c r="S294" s="16"/>
      <c r="T294" s="16"/>
      <c r="U294" s="16"/>
      <c r="V294" s="16"/>
      <c r="W294" s="16"/>
      <c r="X294" s="16"/>
      <c r="Y294" s="16"/>
      <c r="Z294" s="16"/>
      <c r="AA294" s="16"/>
      <c r="AB294" s="16"/>
      <c r="AC294" s="16"/>
      <c r="AD294" s="27"/>
    </row>
    <row r="295" spans="18:30" x14ac:dyDescent="0.25">
      <c r="R295" s="208"/>
      <c r="S295" s="16"/>
      <c r="T295" s="16"/>
      <c r="U295" s="16"/>
      <c r="V295" s="16"/>
      <c r="W295" s="16"/>
      <c r="X295" s="16"/>
      <c r="Y295" s="16"/>
      <c r="Z295" s="16"/>
      <c r="AA295" s="16"/>
      <c r="AB295" s="16"/>
      <c r="AC295" s="16"/>
      <c r="AD295" s="27"/>
    </row>
    <row r="296" spans="18:30" x14ac:dyDescent="0.25">
      <c r="R296" s="208"/>
      <c r="S296" s="16"/>
      <c r="T296" s="16"/>
      <c r="U296" s="16"/>
      <c r="V296" s="16"/>
      <c r="W296" s="16"/>
      <c r="X296" s="16"/>
      <c r="Y296" s="16"/>
      <c r="Z296" s="16"/>
      <c r="AA296" s="16"/>
      <c r="AB296" s="16"/>
      <c r="AC296" s="16"/>
      <c r="AD296" s="27"/>
    </row>
    <row r="297" spans="18:30" x14ac:dyDescent="0.25">
      <c r="R297" s="208"/>
      <c r="S297" s="16"/>
      <c r="T297" s="16"/>
      <c r="U297" s="16"/>
      <c r="V297" s="16"/>
      <c r="W297" s="16"/>
      <c r="X297" s="16"/>
      <c r="Y297" s="16"/>
      <c r="Z297" s="16"/>
      <c r="AA297" s="16"/>
      <c r="AB297" s="16"/>
      <c r="AC297" s="16"/>
      <c r="AD297" s="27"/>
    </row>
    <row r="298" spans="18:30" x14ac:dyDescent="0.25">
      <c r="R298" s="208"/>
      <c r="S298" s="16"/>
      <c r="T298" s="16"/>
      <c r="U298" s="16"/>
      <c r="V298" s="16"/>
      <c r="W298" s="16"/>
      <c r="X298" s="16"/>
      <c r="Y298" s="16"/>
      <c r="Z298" s="16"/>
      <c r="AA298" s="16"/>
      <c r="AB298" s="16"/>
      <c r="AC298" s="16"/>
      <c r="AD298" s="27"/>
    </row>
    <row r="299" spans="18:30" x14ac:dyDescent="0.25">
      <c r="R299" s="208"/>
      <c r="S299" s="16"/>
      <c r="T299" s="16"/>
      <c r="U299" s="16"/>
      <c r="V299" s="16"/>
      <c r="W299" s="16"/>
      <c r="X299" s="16"/>
      <c r="Y299" s="16"/>
      <c r="Z299" s="16"/>
      <c r="AA299" s="16"/>
      <c r="AB299" s="16"/>
      <c r="AC299" s="16"/>
      <c r="AD299" s="27"/>
    </row>
    <row r="300" spans="18:30" x14ac:dyDescent="0.25">
      <c r="R300" s="208"/>
      <c r="S300" s="16"/>
      <c r="T300" s="16"/>
      <c r="U300" s="16"/>
      <c r="V300" s="16"/>
      <c r="W300" s="16"/>
      <c r="X300" s="16"/>
      <c r="Y300" s="16"/>
      <c r="Z300" s="16"/>
      <c r="AA300" s="16"/>
      <c r="AB300" s="16"/>
      <c r="AC300" s="16"/>
      <c r="AD300" s="27"/>
    </row>
    <row r="301" spans="18:30" x14ac:dyDescent="0.25">
      <c r="R301" s="208"/>
      <c r="S301" s="16"/>
      <c r="T301" s="16"/>
      <c r="U301" s="16"/>
      <c r="V301" s="16"/>
      <c r="W301" s="16"/>
      <c r="X301" s="16"/>
      <c r="Y301" s="16"/>
      <c r="Z301" s="16"/>
      <c r="AA301" s="16"/>
      <c r="AB301" s="16"/>
      <c r="AC301" s="16"/>
      <c r="AD301" s="27"/>
    </row>
    <row r="302" spans="18:30" x14ac:dyDescent="0.25">
      <c r="R302" s="208"/>
      <c r="S302" s="16"/>
      <c r="T302" s="16"/>
      <c r="U302" s="16"/>
      <c r="V302" s="16"/>
      <c r="W302" s="16"/>
      <c r="X302" s="16"/>
      <c r="Y302" s="16"/>
      <c r="Z302" s="16"/>
      <c r="AA302" s="16"/>
      <c r="AB302" s="16"/>
      <c r="AC302" s="16"/>
      <c r="AD302" s="27"/>
    </row>
    <row r="303" spans="18:30" x14ac:dyDescent="0.25">
      <c r="R303" s="208"/>
      <c r="S303" s="16"/>
      <c r="T303" s="16"/>
      <c r="U303" s="16"/>
      <c r="V303" s="16"/>
      <c r="W303" s="16"/>
      <c r="X303" s="16"/>
      <c r="Y303" s="16"/>
      <c r="Z303" s="16"/>
      <c r="AA303" s="16"/>
      <c r="AB303" s="16"/>
      <c r="AC303" s="16"/>
      <c r="AD303" s="27"/>
    </row>
    <row r="304" spans="18:30" x14ac:dyDescent="0.25">
      <c r="R304" s="208"/>
      <c r="S304" s="16"/>
      <c r="T304" s="16"/>
      <c r="U304" s="16"/>
      <c r="V304" s="16"/>
      <c r="W304" s="16"/>
      <c r="X304" s="16"/>
      <c r="Y304" s="16"/>
      <c r="Z304" s="16"/>
      <c r="AA304" s="16"/>
      <c r="AB304" s="16"/>
      <c r="AC304" s="16"/>
      <c r="AD304" s="27"/>
    </row>
    <row r="305" spans="18:30" x14ac:dyDescent="0.25">
      <c r="R305" s="208"/>
      <c r="S305" s="16"/>
      <c r="T305" s="16"/>
      <c r="U305" s="16"/>
      <c r="V305" s="16"/>
      <c r="W305" s="16"/>
      <c r="X305" s="16"/>
      <c r="Y305" s="16"/>
      <c r="Z305" s="16"/>
      <c r="AA305" s="16"/>
      <c r="AB305" s="16"/>
      <c r="AC305" s="16"/>
      <c r="AD305" s="27"/>
    </row>
    <row r="306" spans="18:30" x14ac:dyDescent="0.25">
      <c r="R306" s="208"/>
      <c r="S306" s="16"/>
      <c r="T306" s="16"/>
      <c r="U306" s="16"/>
      <c r="V306" s="16"/>
      <c r="W306" s="16"/>
      <c r="X306" s="16"/>
      <c r="Y306" s="16"/>
      <c r="Z306" s="16"/>
      <c r="AA306" s="16"/>
      <c r="AB306" s="16"/>
      <c r="AC306" s="16"/>
      <c r="AD306" s="27"/>
    </row>
    <row r="307" spans="18:30" x14ac:dyDescent="0.25">
      <c r="R307" s="208"/>
      <c r="S307" s="16"/>
      <c r="T307" s="16"/>
      <c r="U307" s="16"/>
      <c r="V307" s="16"/>
      <c r="W307" s="16"/>
      <c r="X307" s="16"/>
      <c r="Y307" s="16"/>
      <c r="Z307" s="16"/>
      <c r="AA307" s="16"/>
      <c r="AB307" s="16"/>
      <c r="AC307" s="16"/>
      <c r="AD307" s="27"/>
    </row>
    <row r="308" spans="18:30" x14ac:dyDescent="0.25">
      <c r="R308" s="208"/>
      <c r="S308" s="16"/>
      <c r="T308" s="16"/>
      <c r="U308" s="16"/>
      <c r="V308" s="16"/>
      <c r="W308" s="16"/>
      <c r="X308" s="16"/>
      <c r="Y308" s="16"/>
      <c r="Z308" s="16"/>
      <c r="AA308" s="16"/>
      <c r="AB308" s="16"/>
      <c r="AC308" s="16"/>
      <c r="AD308" s="27"/>
    </row>
    <row r="309" spans="18:30" x14ac:dyDescent="0.25">
      <c r="R309" s="208"/>
      <c r="S309" s="16"/>
      <c r="T309" s="16"/>
      <c r="U309" s="16"/>
      <c r="V309" s="16"/>
      <c r="W309" s="16"/>
      <c r="X309" s="16"/>
      <c r="Y309" s="16"/>
      <c r="Z309" s="16"/>
      <c r="AA309" s="16"/>
      <c r="AB309" s="16"/>
      <c r="AC309" s="16"/>
      <c r="AD309" s="27"/>
    </row>
    <row r="310" spans="18:30" x14ac:dyDescent="0.25">
      <c r="R310" s="208"/>
      <c r="S310" s="16"/>
      <c r="T310" s="16"/>
      <c r="U310" s="16"/>
      <c r="V310" s="16"/>
      <c r="W310" s="16"/>
      <c r="X310" s="16"/>
      <c r="Y310" s="16"/>
      <c r="Z310" s="16"/>
      <c r="AA310" s="16"/>
      <c r="AB310" s="16"/>
      <c r="AC310" s="16"/>
      <c r="AD310" s="27"/>
    </row>
    <row r="311" spans="18:30" x14ac:dyDescent="0.25">
      <c r="R311" s="208"/>
      <c r="S311" s="16"/>
      <c r="T311" s="16"/>
      <c r="U311" s="16"/>
      <c r="V311" s="16"/>
      <c r="W311" s="16"/>
      <c r="X311" s="16"/>
      <c r="Y311" s="16"/>
      <c r="Z311" s="16"/>
      <c r="AA311" s="16"/>
      <c r="AB311" s="16"/>
      <c r="AC311" s="16"/>
      <c r="AD311" s="27"/>
    </row>
    <row r="312" spans="18:30" x14ac:dyDescent="0.25">
      <c r="R312" s="208"/>
      <c r="S312" s="16"/>
      <c r="T312" s="16"/>
      <c r="U312" s="16"/>
      <c r="V312" s="16"/>
      <c r="W312" s="16"/>
      <c r="X312" s="16"/>
      <c r="Y312" s="16"/>
      <c r="Z312" s="16"/>
      <c r="AA312" s="16"/>
      <c r="AB312" s="16"/>
      <c r="AC312" s="16"/>
      <c r="AD312" s="27"/>
    </row>
    <row r="313" spans="18:30" x14ac:dyDescent="0.25">
      <c r="R313" s="208"/>
      <c r="S313" s="16"/>
      <c r="T313" s="16"/>
      <c r="U313" s="16"/>
      <c r="V313" s="16"/>
      <c r="W313" s="16"/>
      <c r="X313" s="16"/>
      <c r="Y313" s="16"/>
      <c r="Z313" s="16"/>
      <c r="AA313" s="16"/>
      <c r="AB313" s="16"/>
      <c r="AC313" s="16"/>
      <c r="AD313" s="27"/>
    </row>
    <row r="314" spans="18:30" x14ac:dyDescent="0.25">
      <c r="R314" s="208"/>
      <c r="S314" s="16"/>
      <c r="T314" s="16"/>
      <c r="U314" s="16"/>
      <c r="V314" s="16"/>
      <c r="W314" s="16"/>
      <c r="X314" s="16"/>
      <c r="Y314" s="16"/>
      <c r="Z314" s="16"/>
      <c r="AA314" s="16"/>
      <c r="AB314" s="16"/>
      <c r="AC314" s="16"/>
      <c r="AD314" s="27"/>
    </row>
    <row r="315" spans="18:30" x14ac:dyDescent="0.25">
      <c r="R315" s="208"/>
      <c r="S315" s="16"/>
      <c r="T315" s="16"/>
      <c r="U315" s="16"/>
      <c r="V315" s="16"/>
      <c r="W315" s="16"/>
      <c r="X315" s="16"/>
      <c r="Y315" s="16"/>
      <c r="Z315" s="16"/>
      <c r="AA315" s="16"/>
      <c r="AB315" s="16"/>
      <c r="AC315" s="16"/>
      <c r="AD315" s="27"/>
    </row>
    <row r="316" spans="18:30" x14ac:dyDescent="0.25">
      <c r="R316" s="208"/>
      <c r="S316" s="16"/>
      <c r="T316" s="16"/>
      <c r="U316" s="16"/>
      <c r="V316" s="16"/>
      <c r="W316" s="16"/>
      <c r="X316" s="16"/>
      <c r="Y316" s="16"/>
      <c r="Z316" s="16"/>
      <c r="AA316" s="16"/>
      <c r="AB316" s="16"/>
      <c r="AC316" s="16"/>
      <c r="AD316" s="27"/>
    </row>
    <row r="317" spans="18:30" x14ac:dyDescent="0.25">
      <c r="R317" s="208"/>
      <c r="S317" s="16"/>
      <c r="T317" s="16"/>
      <c r="U317" s="16"/>
      <c r="V317" s="16"/>
      <c r="W317" s="16"/>
      <c r="X317" s="16"/>
      <c r="Y317" s="16"/>
      <c r="Z317" s="16"/>
      <c r="AA317" s="16"/>
      <c r="AB317" s="16"/>
      <c r="AC317" s="16"/>
      <c r="AD317" s="27"/>
    </row>
    <row r="318" spans="18:30" x14ac:dyDescent="0.25">
      <c r="R318" s="208"/>
      <c r="S318" s="16"/>
      <c r="T318" s="16"/>
      <c r="U318" s="16"/>
      <c r="V318" s="16"/>
      <c r="W318" s="16"/>
      <c r="X318" s="16"/>
      <c r="Y318" s="16"/>
      <c r="Z318" s="16"/>
      <c r="AA318" s="16"/>
      <c r="AB318" s="16"/>
      <c r="AC318" s="16"/>
      <c r="AD318" s="27"/>
    </row>
    <row r="319" spans="18:30" x14ac:dyDescent="0.25">
      <c r="R319" s="208"/>
      <c r="S319" s="16"/>
      <c r="T319" s="16"/>
      <c r="U319" s="16"/>
      <c r="V319" s="16"/>
      <c r="W319" s="16"/>
      <c r="X319" s="16"/>
      <c r="Y319" s="16"/>
      <c r="Z319" s="16"/>
      <c r="AA319" s="16"/>
      <c r="AB319" s="16"/>
      <c r="AC319" s="16"/>
      <c r="AD319" s="27"/>
    </row>
    <row r="320" spans="18:30" x14ac:dyDescent="0.25">
      <c r="R320" s="208"/>
      <c r="S320" s="16"/>
      <c r="T320" s="16"/>
      <c r="U320" s="16"/>
      <c r="V320" s="16"/>
      <c r="W320" s="16"/>
      <c r="X320" s="16"/>
      <c r="Y320" s="16"/>
      <c r="Z320" s="16"/>
      <c r="AA320" s="16"/>
      <c r="AB320" s="16"/>
      <c r="AC320" s="16"/>
      <c r="AD320" s="27"/>
    </row>
    <row r="321" spans="18:30" x14ac:dyDescent="0.25">
      <c r="R321" s="208"/>
      <c r="S321" s="16"/>
      <c r="T321" s="16"/>
      <c r="U321" s="16"/>
      <c r="V321" s="16"/>
      <c r="W321" s="16"/>
      <c r="X321" s="16"/>
      <c r="Y321" s="16"/>
      <c r="Z321" s="16"/>
      <c r="AA321" s="16"/>
      <c r="AB321" s="16"/>
      <c r="AC321" s="16"/>
      <c r="AD321" s="27"/>
    </row>
    <row r="322" spans="18:30" x14ac:dyDescent="0.25">
      <c r="R322" s="208"/>
      <c r="S322" s="16"/>
      <c r="T322" s="16"/>
      <c r="U322" s="16"/>
      <c r="V322" s="16"/>
      <c r="W322" s="16"/>
      <c r="X322" s="16"/>
      <c r="Y322" s="16"/>
      <c r="Z322" s="16"/>
      <c r="AA322" s="16"/>
      <c r="AB322" s="16"/>
      <c r="AC322" s="16"/>
      <c r="AD322" s="27"/>
    </row>
    <row r="323" spans="18:30" x14ac:dyDescent="0.25">
      <c r="R323" s="208"/>
      <c r="S323" s="16"/>
      <c r="T323" s="16"/>
      <c r="U323" s="16"/>
      <c r="V323" s="16"/>
      <c r="W323" s="16"/>
      <c r="X323" s="16"/>
      <c r="Y323" s="16"/>
      <c r="Z323" s="16"/>
      <c r="AA323" s="16"/>
      <c r="AB323" s="16"/>
      <c r="AC323" s="16"/>
      <c r="AD323" s="27"/>
    </row>
    <row r="324" spans="18:30" x14ac:dyDescent="0.25">
      <c r="R324" s="208"/>
      <c r="S324" s="16"/>
      <c r="T324" s="16"/>
      <c r="U324" s="16"/>
      <c r="V324" s="16"/>
      <c r="W324" s="16"/>
      <c r="X324" s="16"/>
      <c r="Y324" s="16"/>
      <c r="Z324" s="16"/>
      <c r="AA324" s="16"/>
      <c r="AB324" s="16"/>
      <c r="AC324" s="16"/>
      <c r="AD324" s="27"/>
    </row>
    <row r="325" spans="18:30" x14ac:dyDescent="0.25">
      <c r="R325" s="208"/>
      <c r="S325" s="16"/>
      <c r="T325" s="16"/>
      <c r="U325" s="16"/>
      <c r="V325" s="16"/>
      <c r="W325" s="16"/>
      <c r="X325" s="16"/>
      <c r="Y325" s="16"/>
      <c r="Z325" s="16"/>
      <c r="AA325" s="16"/>
      <c r="AB325" s="16"/>
      <c r="AC325" s="16"/>
      <c r="AD325" s="27"/>
    </row>
    <row r="326" spans="18:30" x14ac:dyDescent="0.25">
      <c r="R326" s="208"/>
      <c r="S326" s="16"/>
      <c r="T326" s="16"/>
      <c r="U326" s="16"/>
      <c r="V326" s="16"/>
      <c r="W326" s="16"/>
      <c r="X326" s="16"/>
      <c r="Y326" s="16"/>
      <c r="Z326" s="16"/>
      <c r="AA326" s="16"/>
      <c r="AB326" s="16"/>
      <c r="AC326" s="16"/>
      <c r="AD326" s="27"/>
    </row>
    <row r="327" spans="18:30" x14ac:dyDescent="0.25">
      <c r="R327" s="208"/>
      <c r="S327" s="16"/>
      <c r="T327" s="16"/>
      <c r="U327" s="16"/>
      <c r="V327" s="16"/>
      <c r="W327" s="16"/>
      <c r="X327" s="16"/>
      <c r="Y327" s="16"/>
      <c r="Z327" s="16"/>
      <c r="AA327" s="16"/>
      <c r="AB327" s="16"/>
      <c r="AC327" s="16"/>
      <c r="AD327" s="27"/>
    </row>
    <row r="328" spans="18:30" x14ac:dyDescent="0.25">
      <c r="R328" s="208"/>
      <c r="S328" s="16"/>
      <c r="T328" s="16"/>
      <c r="U328" s="16"/>
      <c r="V328" s="16"/>
      <c r="W328" s="16"/>
      <c r="X328" s="16"/>
      <c r="Y328" s="16"/>
      <c r="Z328" s="16"/>
      <c r="AA328" s="16"/>
      <c r="AB328" s="16"/>
      <c r="AC328" s="16"/>
      <c r="AD328" s="27"/>
    </row>
    <row r="329" spans="18:30" x14ac:dyDescent="0.25">
      <c r="R329" s="208"/>
      <c r="S329" s="16"/>
      <c r="T329" s="16"/>
      <c r="U329" s="16"/>
      <c r="V329" s="16"/>
      <c r="W329" s="16"/>
      <c r="X329" s="16"/>
      <c r="Y329" s="16"/>
      <c r="Z329" s="16"/>
      <c r="AA329" s="16"/>
      <c r="AB329" s="16"/>
      <c r="AC329" s="16"/>
      <c r="AD329" s="27"/>
    </row>
    <row r="330" spans="18:30" x14ac:dyDescent="0.25">
      <c r="R330" s="208"/>
      <c r="S330" s="16"/>
      <c r="T330" s="16"/>
      <c r="U330" s="16"/>
      <c r="V330" s="16"/>
      <c r="W330" s="16"/>
      <c r="X330" s="16"/>
      <c r="Y330" s="16"/>
      <c r="Z330" s="16"/>
      <c r="AA330" s="16"/>
      <c r="AB330" s="16"/>
      <c r="AC330" s="16"/>
      <c r="AD330" s="27"/>
    </row>
    <row r="331" spans="18:30" x14ac:dyDescent="0.25">
      <c r="R331" s="208"/>
      <c r="S331" s="16"/>
      <c r="T331" s="16"/>
      <c r="U331" s="16"/>
      <c r="V331" s="16"/>
      <c r="W331" s="16"/>
      <c r="X331" s="16"/>
      <c r="Y331" s="16"/>
      <c r="Z331" s="16"/>
      <c r="AA331" s="16"/>
      <c r="AB331" s="16"/>
      <c r="AC331" s="16"/>
      <c r="AD331" s="27"/>
    </row>
    <row r="332" spans="18:30" x14ac:dyDescent="0.25">
      <c r="R332" s="208"/>
      <c r="S332" s="16"/>
      <c r="T332" s="16"/>
      <c r="U332" s="16"/>
      <c r="V332" s="16"/>
      <c r="W332" s="16"/>
      <c r="X332" s="16"/>
      <c r="Y332" s="16"/>
      <c r="Z332" s="16"/>
      <c r="AA332" s="16"/>
      <c r="AB332" s="16"/>
      <c r="AC332" s="16"/>
      <c r="AD332" s="27"/>
    </row>
    <row r="333" spans="18:30" x14ac:dyDescent="0.25">
      <c r="R333" s="208"/>
      <c r="S333" s="16"/>
      <c r="T333" s="16"/>
      <c r="U333" s="16"/>
      <c r="V333" s="16"/>
      <c r="W333" s="16"/>
      <c r="X333" s="16"/>
      <c r="Y333" s="16"/>
      <c r="Z333" s="16"/>
      <c r="AA333" s="16"/>
      <c r="AB333" s="16"/>
      <c r="AC333" s="16"/>
      <c r="AD333" s="27"/>
    </row>
    <row r="334" spans="18:30" x14ac:dyDescent="0.25">
      <c r="R334" s="208"/>
      <c r="S334" s="16"/>
      <c r="T334" s="16"/>
      <c r="U334" s="16"/>
      <c r="V334" s="16"/>
      <c r="W334" s="16"/>
      <c r="X334" s="16"/>
      <c r="Y334" s="16"/>
      <c r="Z334" s="16"/>
      <c r="AA334" s="16"/>
      <c r="AB334" s="16"/>
      <c r="AC334" s="16"/>
      <c r="AD334" s="27"/>
    </row>
    <row r="335" spans="18:30" x14ac:dyDescent="0.25">
      <c r="R335" s="208"/>
      <c r="S335" s="16"/>
      <c r="T335" s="16"/>
      <c r="U335" s="16"/>
      <c r="V335" s="16"/>
      <c r="W335" s="16"/>
      <c r="X335" s="16"/>
      <c r="Y335" s="16"/>
      <c r="Z335" s="16"/>
      <c r="AA335" s="16"/>
      <c r="AB335" s="16"/>
      <c r="AC335" s="16"/>
      <c r="AD335" s="27"/>
    </row>
    <row r="336" spans="18:30" x14ac:dyDescent="0.25">
      <c r="R336" s="208"/>
      <c r="S336" s="16"/>
      <c r="T336" s="16"/>
      <c r="U336" s="16"/>
      <c r="V336" s="16"/>
      <c r="W336" s="16"/>
      <c r="X336" s="16"/>
      <c r="Y336" s="16"/>
      <c r="Z336" s="16"/>
      <c r="AA336" s="16"/>
      <c r="AB336" s="16"/>
      <c r="AC336" s="16"/>
      <c r="AD336" s="27"/>
    </row>
    <row r="337" spans="18:30" x14ac:dyDescent="0.25">
      <c r="R337" s="208"/>
      <c r="S337" s="16"/>
      <c r="T337" s="16"/>
      <c r="U337" s="16"/>
      <c r="V337" s="16"/>
      <c r="W337" s="16"/>
      <c r="X337" s="16"/>
      <c r="Y337" s="16"/>
      <c r="Z337" s="16"/>
      <c r="AA337" s="16"/>
      <c r="AB337" s="16"/>
      <c r="AC337" s="16"/>
      <c r="AD337" s="27"/>
    </row>
    <row r="338" spans="18:30" x14ac:dyDescent="0.25">
      <c r="R338" s="208"/>
      <c r="S338" s="16"/>
      <c r="T338" s="16"/>
      <c r="U338" s="16"/>
      <c r="V338" s="16"/>
      <c r="W338" s="16"/>
      <c r="X338" s="16"/>
      <c r="Y338" s="16"/>
      <c r="Z338" s="16"/>
      <c r="AA338" s="16"/>
      <c r="AB338" s="16"/>
      <c r="AC338" s="16"/>
      <c r="AD338" s="27"/>
    </row>
    <row r="339" spans="18:30" x14ac:dyDescent="0.25">
      <c r="R339" s="208"/>
      <c r="S339" s="16"/>
      <c r="T339" s="16"/>
      <c r="U339" s="16"/>
      <c r="V339" s="16"/>
      <c r="W339" s="16"/>
      <c r="X339" s="16"/>
      <c r="Y339" s="16"/>
      <c r="Z339" s="16"/>
      <c r="AA339" s="16"/>
      <c r="AB339" s="16"/>
      <c r="AC339" s="16"/>
      <c r="AD339" s="27"/>
    </row>
    <row r="340" spans="18:30" x14ac:dyDescent="0.25">
      <c r="R340" s="208"/>
      <c r="S340" s="16"/>
      <c r="T340" s="16"/>
      <c r="U340" s="16"/>
      <c r="V340" s="16"/>
      <c r="W340" s="16"/>
      <c r="X340" s="16"/>
      <c r="Y340" s="16"/>
      <c r="Z340" s="16"/>
      <c r="AA340" s="16"/>
      <c r="AB340" s="16"/>
      <c r="AC340" s="16"/>
      <c r="AD340" s="27"/>
    </row>
    <row r="341" spans="18:30" x14ac:dyDescent="0.25">
      <c r="R341" s="208"/>
      <c r="S341" s="16"/>
      <c r="T341" s="16"/>
      <c r="U341" s="16"/>
      <c r="V341" s="16"/>
      <c r="W341" s="16"/>
      <c r="X341" s="16"/>
      <c r="Y341" s="16"/>
      <c r="Z341" s="16"/>
      <c r="AA341" s="16"/>
      <c r="AB341" s="16"/>
      <c r="AC341" s="16"/>
      <c r="AD341" s="27"/>
    </row>
    <row r="342" spans="18:30" x14ac:dyDescent="0.25">
      <c r="R342" s="208"/>
      <c r="S342" s="16"/>
      <c r="T342" s="16"/>
      <c r="U342" s="16"/>
      <c r="V342" s="16"/>
      <c r="W342" s="16"/>
      <c r="X342" s="16"/>
      <c r="Y342" s="16"/>
      <c r="Z342" s="16"/>
      <c r="AA342" s="16"/>
      <c r="AB342" s="16"/>
      <c r="AC342" s="16"/>
      <c r="AD342" s="27"/>
    </row>
    <row r="343" spans="18:30" x14ac:dyDescent="0.25">
      <c r="R343" s="208"/>
      <c r="S343" s="16"/>
      <c r="T343" s="16"/>
      <c r="U343" s="16"/>
      <c r="V343" s="16"/>
      <c r="W343" s="16"/>
      <c r="X343" s="16"/>
      <c r="Y343" s="16"/>
      <c r="Z343" s="16"/>
      <c r="AA343" s="16"/>
      <c r="AB343" s="16"/>
      <c r="AC343" s="16"/>
      <c r="AD343" s="27"/>
    </row>
    <row r="344" spans="18:30" x14ac:dyDescent="0.25">
      <c r="R344" s="208"/>
      <c r="S344" s="16"/>
      <c r="T344" s="16"/>
      <c r="U344" s="16"/>
      <c r="V344" s="16"/>
      <c r="W344" s="16"/>
      <c r="X344" s="16"/>
      <c r="Y344" s="16"/>
      <c r="Z344" s="16"/>
      <c r="AA344" s="16"/>
      <c r="AB344" s="16"/>
      <c r="AC344" s="16"/>
      <c r="AD344" s="27"/>
    </row>
    <row r="345" spans="18:30" x14ac:dyDescent="0.25">
      <c r="R345" s="208"/>
      <c r="S345" s="16"/>
      <c r="T345" s="16"/>
      <c r="U345" s="16"/>
      <c r="V345" s="16"/>
      <c r="W345" s="16"/>
      <c r="X345" s="16"/>
      <c r="Y345" s="16"/>
      <c r="Z345" s="16"/>
      <c r="AA345" s="16"/>
      <c r="AB345" s="16"/>
      <c r="AC345" s="16"/>
      <c r="AD345" s="27"/>
    </row>
    <row r="346" spans="18:30" x14ac:dyDescent="0.25">
      <c r="R346" s="208"/>
      <c r="S346" s="16"/>
      <c r="T346" s="16"/>
      <c r="U346" s="16"/>
      <c r="V346" s="16"/>
      <c r="W346" s="16"/>
      <c r="X346" s="16"/>
      <c r="Y346" s="16"/>
      <c r="Z346" s="16"/>
      <c r="AA346" s="16"/>
      <c r="AB346" s="16"/>
      <c r="AC346" s="16"/>
      <c r="AD346" s="27"/>
    </row>
    <row r="347" spans="18:30" x14ac:dyDescent="0.25">
      <c r="R347" s="208"/>
      <c r="S347" s="16"/>
      <c r="T347" s="16"/>
      <c r="U347" s="16"/>
      <c r="V347" s="16"/>
      <c r="W347" s="16"/>
      <c r="X347" s="16"/>
      <c r="Y347" s="16"/>
      <c r="Z347" s="16"/>
      <c r="AA347" s="16"/>
      <c r="AB347" s="16"/>
      <c r="AC347" s="16"/>
      <c r="AD347" s="27"/>
    </row>
    <row r="348" spans="18:30" x14ac:dyDescent="0.25">
      <c r="R348" s="208"/>
      <c r="S348" s="16"/>
      <c r="T348" s="16"/>
      <c r="U348" s="16"/>
      <c r="V348" s="16"/>
      <c r="W348" s="16"/>
      <c r="X348" s="16"/>
      <c r="Y348" s="16"/>
      <c r="Z348" s="16"/>
      <c r="AA348" s="16"/>
      <c r="AB348" s="16"/>
      <c r="AC348" s="16"/>
      <c r="AD348" s="27"/>
    </row>
    <row r="349" spans="18:30" x14ac:dyDescent="0.25">
      <c r="R349" s="208"/>
      <c r="S349" s="16"/>
      <c r="T349" s="16"/>
      <c r="U349" s="16"/>
      <c r="V349" s="16"/>
      <c r="W349" s="16"/>
      <c r="X349" s="16"/>
      <c r="Y349" s="16"/>
      <c r="Z349" s="16"/>
      <c r="AA349" s="16"/>
      <c r="AB349" s="16"/>
      <c r="AC349" s="16"/>
      <c r="AD349" s="27"/>
    </row>
    <row r="350" spans="18:30" x14ac:dyDescent="0.25">
      <c r="R350" s="208"/>
      <c r="S350" s="16"/>
      <c r="T350" s="16"/>
      <c r="U350" s="16"/>
      <c r="V350" s="16"/>
      <c r="W350" s="16"/>
      <c r="X350" s="16"/>
      <c r="Y350" s="16"/>
      <c r="Z350" s="16"/>
      <c r="AA350" s="16"/>
      <c r="AB350" s="16"/>
      <c r="AC350" s="16"/>
      <c r="AD350" s="27"/>
    </row>
    <row r="351" spans="18:30" x14ac:dyDescent="0.25">
      <c r="R351" s="208"/>
      <c r="S351" s="16"/>
      <c r="T351" s="16"/>
      <c r="U351" s="16"/>
      <c r="V351" s="16"/>
      <c r="W351" s="16"/>
      <c r="X351" s="16"/>
      <c r="Y351" s="16"/>
      <c r="Z351" s="16"/>
      <c r="AA351" s="16"/>
      <c r="AB351" s="16"/>
      <c r="AC351" s="16"/>
      <c r="AD351" s="27"/>
    </row>
    <row r="352" spans="18:30" x14ac:dyDescent="0.25">
      <c r="R352" s="208"/>
      <c r="S352" s="16"/>
      <c r="T352" s="16"/>
      <c r="U352" s="16"/>
      <c r="V352" s="16"/>
      <c r="W352" s="16"/>
      <c r="X352" s="16"/>
      <c r="Y352" s="16"/>
      <c r="Z352" s="16"/>
      <c r="AA352" s="16"/>
      <c r="AB352" s="16"/>
      <c r="AC352" s="16"/>
      <c r="AD352" s="27"/>
    </row>
    <row r="353" spans="18:30" x14ac:dyDescent="0.25">
      <c r="R353" s="208"/>
      <c r="S353" s="16"/>
      <c r="T353" s="16"/>
      <c r="U353" s="16"/>
      <c r="V353" s="16"/>
      <c r="W353" s="16"/>
      <c r="X353" s="16"/>
      <c r="Y353" s="16"/>
      <c r="Z353" s="16"/>
      <c r="AA353" s="16"/>
      <c r="AB353" s="16"/>
      <c r="AC353" s="16"/>
      <c r="AD353" s="27"/>
    </row>
    <row r="354" spans="18:30" x14ac:dyDescent="0.25">
      <c r="R354" s="208"/>
      <c r="S354" s="16"/>
      <c r="T354" s="16"/>
      <c r="U354" s="16"/>
      <c r="V354" s="16"/>
      <c r="W354" s="16"/>
      <c r="X354" s="16"/>
      <c r="Y354" s="16"/>
      <c r="Z354" s="16"/>
      <c r="AA354" s="16"/>
      <c r="AB354" s="16"/>
      <c r="AC354" s="16"/>
      <c r="AD354" s="27"/>
    </row>
    <row r="355" spans="18:30" x14ac:dyDescent="0.25">
      <c r="R355" s="208"/>
      <c r="S355" s="16"/>
      <c r="T355" s="16"/>
      <c r="U355" s="16"/>
      <c r="V355" s="16"/>
      <c r="W355" s="16"/>
      <c r="X355" s="16"/>
      <c r="Y355" s="16"/>
      <c r="Z355" s="16"/>
      <c r="AA355" s="16"/>
      <c r="AB355" s="16"/>
      <c r="AC355" s="16"/>
      <c r="AD355" s="27"/>
    </row>
    <row r="356" spans="18:30" x14ac:dyDescent="0.25">
      <c r="R356" s="208"/>
      <c r="S356" s="16"/>
      <c r="T356" s="16"/>
      <c r="U356" s="16"/>
      <c r="V356" s="16"/>
      <c r="W356" s="16"/>
      <c r="X356" s="16"/>
      <c r="Y356" s="16"/>
      <c r="Z356" s="16"/>
      <c r="AA356" s="16"/>
      <c r="AB356" s="16"/>
      <c r="AC356" s="16"/>
      <c r="AD356" s="27"/>
    </row>
    <row r="357" spans="18:30" x14ac:dyDescent="0.25">
      <c r="R357" s="208"/>
      <c r="S357" s="16"/>
      <c r="T357" s="16"/>
      <c r="U357" s="16"/>
      <c r="V357" s="16"/>
      <c r="W357" s="16"/>
      <c r="X357" s="16"/>
      <c r="Y357" s="16"/>
      <c r="Z357" s="16"/>
      <c r="AA357" s="16"/>
      <c r="AB357" s="16"/>
      <c r="AC357" s="16"/>
      <c r="AD357" s="27"/>
    </row>
    <row r="358" spans="18:30" x14ac:dyDescent="0.25">
      <c r="R358" s="208"/>
      <c r="S358" s="16"/>
      <c r="T358" s="16"/>
      <c r="U358" s="16"/>
      <c r="V358" s="16"/>
      <c r="W358" s="16"/>
      <c r="X358" s="16"/>
      <c r="Y358" s="16"/>
      <c r="Z358" s="16"/>
      <c r="AA358" s="16"/>
      <c r="AB358" s="16"/>
      <c r="AC358" s="16"/>
      <c r="AD358" s="27"/>
    </row>
    <row r="359" spans="18:30" x14ac:dyDescent="0.25">
      <c r="R359" s="208"/>
      <c r="S359" s="16"/>
      <c r="T359" s="16"/>
      <c r="U359" s="16"/>
      <c r="V359" s="16"/>
      <c r="W359" s="16"/>
      <c r="X359" s="16"/>
      <c r="Y359" s="16"/>
      <c r="Z359" s="16"/>
      <c r="AA359" s="16"/>
      <c r="AB359" s="16"/>
      <c r="AC359" s="16"/>
      <c r="AD359" s="27"/>
    </row>
    <row r="360" spans="18:30" x14ac:dyDescent="0.25">
      <c r="R360" s="208"/>
      <c r="S360" s="16"/>
      <c r="T360" s="16"/>
      <c r="U360" s="16"/>
      <c r="V360" s="16"/>
      <c r="W360" s="16"/>
      <c r="X360" s="16"/>
      <c r="Y360" s="16"/>
      <c r="Z360" s="16"/>
      <c r="AA360" s="16"/>
      <c r="AB360" s="16"/>
      <c r="AC360" s="16"/>
      <c r="AD360" s="27"/>
    </row>
    <row r="361" spans="18:30" x14ac:dyDescent="0.25">
      <c r="R361" s="208"/>
      <c r="S361" s="16"/>
      <c r="T361" s="16"/>
      <c r="U361" s="16"/>
      <c r="V361" s="16"/>
      <c r="W361" s="16"/>
      <c r="X361" s="16"/>
      <c r="Y361" s="16"/>
      <c r="Z361" s="16"/>
      <c r="AA361" s="16"/>
      <c r="AB361" s="16"/>
      <c r="AC361" s="16"/>
      <c r="AD361" s="27"/>
    </row>
    <row r="362" spans="18:30" x14ac:dyDescent="0.25">
      <c r="R362" s="208"/>
      <c r="S362" s="16"/>
      <c r="T362" s="16"/>
      <c r="U362" s="16"/>
      <c r="V362" s="16"/>
      <c r="W362" s="16"/>
      <c r="X362" s="16"/>
      <c r="Y362" s="16"/>
      <c r="Z362" s="16"/>
      <c r="AA362" s="16"/>
      <c r="AB362" s="16"/>
      <c r="AC362" s="16"/>
      <c r="AD362" s="27"/>
    </row>
    <row r="363" spans="18:30" x14ac:dyDescent="0.25">
      <c r="R363" s="208"/>
      <c r="S363" s="16"/>
      <c r="T363" s="16"/>
      <c r="U363" s="16"/>
      <c r="V363" s="16"/>
      <c r="W363" s="16"/>
      <c r="X363" s="16"/>
      <c r="Y363" s="16"/>
      <c r="Z363" s="16"/>
      <c r="AA363" s="16"/>
      <c r="AB363" s="16"/>
      <c r="AC363" s="16"/>
      <c r="AD363" s="27"/>
    </row>
    <row r="364" spans="18:30" x14ac:dyDescent="0.25">
      <c r="R364" s="208"/>
      <c r="S364" s="16"/>
      <c r="T364" s="16"/>
      <c r="U364" s="16"/>
      <c r="V364" s="16"/>
      <c r="W364" s="16"/>
      <c r="X364" s="16"/>
      <c r="Y364" s="16"/>
      <c r="Z364" s="16"/>
      <c r="AA364" s="16"/>
      <c r="AB364" s="16"/>
      <c r="AC364" s="16"/>
      <c r="AD364" s="27"/>
    </row>
    <row r="365" spans="18:30" x14ac:dyDescent="0.25">
      <c r="R365" s="208"/>
      <c r="S365" s="16"/>
      <c r="T365" s="16"/>
      <c r="U365" s="16"/>
      <c r="V365" s="16"/>
      <c r="W365" s="16"/>
      <c r="X365" s="16"/>
      <c r="Y365" s="16"/>
      <c r="Z365" s="16"/>
      <c r="AA365" s="16"/>
      <c r="AB365" s="16"/>
      <c r="AC365" s="16"/>
      <c r="AD365" s="27"/>
    </row>
    <row r="366" spans="18:30" x14ac:dyDescent="0.25">
      <c r="R366" s="208"/>
      <c r="S366" s="16"/>
      <c r="T366" s="16"/>
      <c r="U366" s="16"/>
      <c r="V366" s="16"/>
      <c r="W366" s="16"/>
      <c r="X366" s="16"/>
      <c r="Y366" s="16"/>
      <c r="Z366" s="16"/>
      <c r="AA366" s="16"/>
      <c r="AB366" s="16"/>
      <c r="AC366" s="16"/>
      <c r="AD366" s="27"/>
    </row>
    <row r="367" spans="18:30" x14ac:dyDescent="0.25">
      <c r="R367" s="208"/>
      <c r="S367" s="16"/>
      <c r="T367" s="16"/>
      <c r="U367" s="16"/>
      <c r="V367" s="16"/>
      <c r="W367" s="16"/>
      <c r="X367" s="16"/>
      <c r="Y367" s="16"/>
      <c r="Z367" s="16"/>
      <c r="AA367" s="16"/>
      <c r="AB367" s="16"/>
      <c r="AC367" s="16"/>
      <c r="AD367" s="27"/>
    </row>
    <row r="368" spans="18:30" x14ac:dyDescent="0.25">
      <c r="R368" s="208"/>
      <c r="S368" s="16"/>
      <c r="T368" s="16"/>
      <c r="U368" s="16"/>
      <c r="V368" s="16"/>
      <c r="W368" s="16"/>
      <c r="X368" s="16"/>
      <c r="Y368" s="16"/>
      <c r="Z368" s="16"/>
      <c r="AA368" s="16"/>
      <c r="AB368" s="16"/>
      <c r="AC368" s="16"/>
      <c r="AD368" s="27"/>
    </row>
    <row r="369" spans="18:30" x14ac:dyDescent="0.25">
      <c r="R369" s="208"/>
      <c r="S369" s="16"/>
      <c r="T369" s="16"/>
      <c r="U369" s="16"/>
      <c r="V369" s="16"/>
      <c r="W369" s="16"/>
      <c r="X369" s="16"/>
      <c r="Y369" s="16"/>
      <c r="Z369" s="16"/>
      <c r="AA369" s="16"/>
      <c r="AB369" s="16"/>
      <c r="AC369" s="16"/>
      <c r="AD369" s="27"/>
    </row>
    <row r="370" spans="18:30" x14ac:dyDescent="0.25">
      <c r="R370" s="208"/>
      <c r="S370" s="16"/>
      <c r="T370" s="16"/>
      <c r="U370" s="16"/>
      <c r="V370" s="16"/>
      <c r="W370" s="16"/>
      <c r="X370" s="16"/>
      <c r="Y370" s="16"/>
      <c r="Z370" s="16"/>
      <c r="AA370" s="16"/>
      <c r="AB370" s="16"/>
      <c r="AC370" s="16"/>
      <c r="AD370" s="27"/>
    </row>
    <row r="371" spans="18:30" x14ac:dyDescent="0.25">
      <c r="R371" s="208"/>
      <c r="S371" s="16"/>
      <c r="T371" s="16"/>
      <c r="U371" s="16"/>
      <c r="V371" s="16"/>
      <c r="W371" s="16"/>
      <c r="X371" s="16"/>
      <c r="Y371" s="16"/>
      <c r="Z371" s="16"/>
      <c r="AA371" s="16"/>
      <c r="AB371" s="16"/>
      <c r="AC371" s="16"/>
      <c r="AD371" s="27"/>
    </row>
    <row r="372" spans="18:30" x14ac:dyDescent="0.25">
      <c r="R372" s="208"/>
      <c r="S372" s="16"/>
      <c r="T372" s="16"/>
      <c r="U372" s="16"/>
      <c r="V372" s="16"/>
      <c r="W372" s="16"/>
      <c r="X372" s="16"/>
      <c r="Y372" s="16"/>
      <c r="Z372" s="16"/>
      <c r="AA372" s="16"/>
      <c r="AB372" s="16"/>
      <c r="AC372" s="16"/>
      <c r="AD372" s="27"/>
    </row>
    <row r="373" spans="18:30" x14ac:dyDescent="0.25">
      <c r="R373" s="208"/>
      <c r="S373" s="16"/>
      <c r="T373" s="16"/>
      <c r="U373" s="16"/>
      <c r="V373" s="16"/>
      <c r="W373" s="16"/>
      <c r="X373" s="16"/>
      <c r="Y373" s="16"/>
      <c r="Z373" s="16"/>
      <c r="AA373" s="16"/>
      <c r="AB373" s="16"/>
      <c r="AC373" s="16"/>
      <c r="AD373" s="27"/>
    </row>
    <row r="374" spans="18:30" x14ac:dyDescent="0.25">
      <c r="R374" s="208"/>
      <c r="S374" s="16"/>
      <c r="T374" s="16"/>
      <c r="U374" s="16"/>
      <c r="V374" s="16"/>
      <c r="W374" s="16"/>
      <c r="X374" s="16"/>
      <c r="Y374" s="16"/>
      <c r="Z374" s="16"/>
      <c r="AA374" s="16"/>
      <c r="AB374" s="16"/>
      <c r="AC374" s="16"/>
      <c r="AD374" s="27"/>
    </row>
    <row r="375" spans="18:30" x14ac:dyDescent="0.25">
      <c r="R375" s="208"/>
      <c r="S375" s="16"/>
      <c r="T375" s="16"/>
      <c r="U375" s="16"/>
      <c r="V375" s="16"/>
      <c r="W375" s="16"/>
      <c r="X375" s="16"/>
      <c r="Y375" s="16"/>
      <c r="Z375" s="16"/>
      <c r="AA375" s="16"/>
      <c r="AB375" s="16"/>
      <c r="AC375" s="16"/>
      <c r="AD375" s="27"/>
    </row>
    <row r="376" spans="18:30" x14ac:dyDescent="0.25">
      <c r="R376" s="208"/>
      <c r="S376" s="16"/>
      <c r="T376" s="16"/>
      <c r="U376" s="16"/>
      <c r="V376" s="16"/>
      <c r="W376" s="16"/>
      <c r="X376" s="16"/>
      <c r="Y376" s="16"/>
      <c r="Z376" s="16"/>
      <c r="AA376" s="16"/>
      <c r="AB376" s="16"/>
      <c r="AC376" s="16"/>
      <c r="AD376" s="27"/>
    </row>
    <row r="377" spans="18:30" x14ac:dyDescent="0.25">
      <c r="R377" s="208"/>
      <c r="S377" s="16"/>
      <c r="T377" s="16"/>
      <c r="U377" s="16"/>
      <c r="V377" s="16"/>
      <c r="W377" s="16"/>
      <c r="X377" s="16"/>
      <c r="Y377" s="16"/>
      <c r="Z377" s="16"/>
      <c r="AA377" s="16"/>
      <c r="AB377" s="16"/>
      <c r="AC377" s="16"/>
      <c r="AD377" s="27"/>
    </row>
    <row r="378" spans="18:30" x14ac:dyDescent="0.25">
      <c r="R378" s="208"/>
      <c r="S378" s="16"/>
      <c r="T378" s="16"/>
      <c r="U378" s="16"/>
      <c r="V378" s="16"/>
      <c r="W378" s="16"/>
      <c r="X378" s="16"/>
      <c r="Y378" s="16"/>
      <c r="Z378" s="16"/>
      <c r="AA378" s="16"/>
      <c r="AB378" s="16"/>
      <c r="AC378" s="16"/>
      <c r="AD378" s="27"/>
    </row>
    <row r="379" spans="18:30" x14ac:dyDescent="0.25">
      <c r="R379" s="208"/>
      <c r="S379" s="16"/>
      <c r="T379" s="16"/>
      <c r="U379" s="16"/>
      <c r="V379" s="16"/>
      <c r="W379" s="16"/>
      <c r="X379" s="16"/>
      <c r="Y379" s="16"/>
      <c r="Z379" s="16"/>
      <c r="AA379" s="16"/>
      <c r="AB379" s="16"/>
      <c r="AC379" s="16"/>
      <c r="AD379" s="27"/>
    </row>
    <row r="380" spans="18:30" x14ac:dyDescent="0.25">
      <c r="R380" s="208"/>
      <c r="S380" s="16"/>
      <c r="T380" s="16"/>
      <c r="U380" s="16"/>
      <c r="V380" s="16"/>
      <c r="W380" s="16"/>
      <c r="X380" s="16"/>
      <c r="Y380" s="16"/>
      <c r="Z380" s="16"/>
      <c r="AA380" s="16"/>
      <c r="AB380" s="16"/>
      <c r="AC380" s="16"/>
      <c r="AD380" s="27"/>
    </row>
    <row r="381" spans="18:30" x14ac:dyDescent="0.25">
      <c r="R381" s="208"/>
      <c r="S381" s="16"/>
      <c r="T381" s="16"/>
      <c r="U381" s="16"/>
      <c r="V381" s="16"/>
      <c r="W381" s="16"/>
      <c r="X381" s="16"/>
      <c r="Y381" s="16"/>
      <c r="Z381" s="16"/>
      <c r="AA381" s="16"/>
      <c r="AB381" s="16"/>
      <c r="AC381" s="16"/>
      <c r="AD381" s="27"/>
    </row>
    <row r="382" spans="18:30" x14ac:dyDescent="0.25">
      <c r="R382" s="208"/>
      <c r="S382" s="16"/>
      <c r="T382" s="16"/>
      <c r="U382" s="16"/>
      <c r="V382" s="16"/>
      <c r="W382" s="16"/>
      <c r="X382" s="16"/>
      <c r="Y382" s="16"/>
      <c r="Z382" s="16"/>
      <c r="AA382" s="16"/>
      <c r="AB382" s="16"/>
      <c r="AC382" s="16"/>
      <c r="AD382" s="27"/>
    </row>
    <row r="383" spans="18:30" x14ac:dyDescent="0.25">
      <c r="R383" s="208"/>
      <c r="S383" s="16"/>
      <c r="T383" s="16"/>
      <c r="U383" s="16"/>
      <c r="V383" s="16"/>
      <c r="W383" s="16"/>
      <c r="X383" s="16"/>
      <c r="Y383" s="16"/>
      <c r="Z383" s="16"/>
      <c r="AA383" s="16"/>
      <c r="AB383" s="16"/>
      <c r="AC383" s="16"/>
      <c r="AD383" s="27"/>
    </row>
    <row r="384" spans="18:30" x14ac:dyDescent="0.25">
      <c r="R384" s="208"/>
      <c r="S384" s="16"/>
      <c r="T384" s="16"/>
      <c r="U384" s="16"/>
      <c r="V384" s="16"/>
      <c r="W384" s="16"/>
      <c r="X384" s="16"/>
      <c r="Y384" s="16"/>
      <c r="Z384" s="16"/>
      <c r="AA384" s="16"/>
      <c r="AB384" s="16"/>
      <c r="AC384" s="16"/>
      <c r="AD384" s="27"/>
    </row>
    <row r="385" spans="18:30" x14ac:dyDescent="0.25">
      <c r="R385" s="208"/>
      <c r="S385" s="16"/>
      <c r="T385" s="16"/>
      <c r="U385" s="16"/>
      <c r="V385" s="16"/>
      <c r="W385" s="16"/>
      <c r="X385" s="16"/>
      <c r="Y385" s="16"/>
      <c r="Z385" s="16"/>
      <c r="AA385" s="16"/>
      <c r="AB385" s="16"/>
      <c r="AC385" s="16"/>
      <c r="AD385" s="27"/>
    </row>
    <row r="386" spans="18:30" x14ac:dyDescent="0.25">
      <c r="R386" s="208"/>
      <c r="S386" s="16"/>
      <c r="T386" s="16"/>
      <c r="U386" s="16"/>
      <c r="V386" s="16"/>
      <c r="W386" s="16"/>
      <c r="X386" s="16"/>
      <c r="Y386" s="16"/>
      <c r="Z386" s="16"/>
      <c r="AA386" s="16"/>
      <c r="AB386" s="16"/>
      <c r="AC386" s="16"/>
      <c r="AD386" s="27"/>
    </row>
    <row r="387" spans="18:30" x14ac:dyDescent="0.25">
      <c r="R387" s="208"/>
      <c r="S387" s="16"/>
      <c r="T387" s="16"/>
      <c r="U387" s="16"/>
      <c r="V387" s="16"/>
      <c r="W387" s="16"/>
      <c r="X387" s="16"/>
      <c r="Y387" s="16"/>
      <c r="Z387" s="16"/>
      <c r="AA387" s="16"/>
      <c r="AB387" s="16"/>
      <c r="AC387" s="16"/>
      <c r="AD387" s="27"/>
    </row>
    <row r="388" spans="18:30" x14ac:dyDescent="0.25">
      <c r="R388" s="208"/>
      <c r="S388" s="16"/>
      <c r="T388" s="16"/>
      <c r="U388" s="16"/>
      <c r="V388" s="16"/>
      <c r="W388" s="16"/>
      <c r="X388" s="16"/>
      <c r="Y388" s="16"/>
      <c r="Z388" s="16"/>
      <c r="AA388" s="16"/>
      <c r="AB388" s="16"/>
      <c r="AC388" s="16"/>
      <c r="AD388" s="27"/>
    </row>
    <row r="389" spans="18:30" x14ac:dyDescent="0.25">
      <c r="R389" s="208"/>
      <c r="S389" s="16"/>
      <c r="T389" s="16"/>
      <c r="U389" s="16"/>
      <c r="V389" s="16"/>
      <c r="W389" s="16"/>
      <c r="X389" s="16"/>
      <c r="Y389" s="16"/>
      <c r="Z389" s="16"/>
      <c r="AA389" s="16"/>
      <c r="AB389" s="16"/>
      <c r="AC389" s="16"/>
      <c r="AD389" s="27"/>
    </row>
    <row r="390" spans="18:30" x14ac:dyDescent="0.25">
      <c r="R390" s="208"/>
      <c r="S390" s="16"/>
      <c r="T390" s="16"/>
      <c r="U390" s="16"/>
      <c r="V390" s="16"/>
      <c r="W390" s="16"/>
      <c r="X390" s="16"/>
      <c r="Y390" s="16"/>
      <c r="Z390" s="16"/>
      <c r="AA390" s="16"/>
      <c r="AB390" s="16"/>
      <c r="AC390" s="16"/>
      <c r="AD390" s="27"/>
    </row>
    <row r="391" spans="18:30" x14ac:dyDescent="0.25">
      <c r="R391" s="208"/>
      <c r="S391" s="16"/>
      <c r="T391" s="16"/>
      <c r="U391" s="16"/>
      <c r="V391" s="16"/>
      <c r="W391" s="16"/>
      <c r="X391" s="16"/>
      <c r="Y391" s="16"/>
      <c r="Z391" s="16"/>
      <c r="AA391" s="16"/>
      <c r="AB391" s="16"/>
      <c r="AC391" s="16"/>
      <c r="AD391" s="27"/>
    </row>
    <row r="392" spans="18:30" x14ac:dyDescent="0.25">
      <c r="R392" s="208"/>
      <c r="S392" s="16"/>
      <c r="T392" s="16"/>
      <c r="U392" s="16"/>
      <c r="V392" s="16"/>
      <c r="W392" s="16"/>
      <c r="X392" s="16"/>
      <c r="Y392" s="16"/>
      <c r="Z392" s="16"/>
      <c r="AA392" s="16"/>
      <c r="AB392" s="16"/>
      <c r="AC392" s="16"/>
      <c r="AD392" s="27"/>
    </row>
    <row r="393" spans="18:30" x14ac:dyDescent="0.25">
      <c r="R393" s="208"/>
      <c r="S393" s="16"/>
      <c r="T393" s="16"/>
      <c r="U393" s="16"/>
      <c r="V393" s="16"/>
      <c r="W393" s="16"/>
      <c r="X393" s="16"/>
      <c r="Y393" s="16"/>
      <c r="Z393" s="16"/>
      <c r="AA393" s="16"/>
      <c r="AB393" s="16"/>
      <c r="AC393" s="16"/>
      <c r="AD393" s="27"/>
    </row>
    <row r="394" spans="18:30" x14ac:dyDescent="0.25">
      <c r="R394" s="208"/>
      <c r="S394" s="16"/>
      <c r="T394" s="16"/>
      <c r="U394" s="16"/>
      <c r="V394" s="16"/>
      <c r="W394" s="16"/>
      <c r="X394" s="16"/>
      <c r="Y394" s="16"/>
      <c r="Z394" s="16"/>
      <c r="AA394" s="16"/>
      <c r="AB394" s="16"/>
      <c r="AC394" s="16"/>
      <c r="AD394" s="27"/>
    </row>
    <row r="395" spans="18:30" x14ac:dyDescent="0.25">
      <c r="R395" s="208"/>
      <c r="S395" s="16"/>
      <c r="T395" s="16"/>
      <c r="U395" s="16"/>
      <c r="V395" s="16"/>
      <c r="W395" s="16"/>
      <c r="X395" s="16"/>
      <c r="Y395" s="16"/>
      <c r="Z395" s="16"/>
      <c r="AA395" s="16"/>
      <c r="AB395" s="16"/>
      <c r="AC395" s="16"/>
      <c r="AD395" s="27"/>
    </row>
    <row r="396" spans="18:30" x14ac:dyDescent="0.25">
      <c r="R396" s="208"/>
      <c r="S396" s="16"/>
      <c r="T396" s="16"/>
      <c r="U396" s="16"/>
      <c r="V396" s="16"/>
      <c r="W396" s="16"/>
      <c r="X396" s="16"/>
      <c r="Y396" s="16"/>
      <c r="Z396" s="16"/>
      <c r="AA396" s="16"/>
      <c r="AB396" s="16"/>
      <c r="AC396" s="16"/>
      <c r="AD396" s="27"/>
    </row>
    <row r="397" spans="18:30" x14ac:dyDescent="0.25">
      <c r="R397" s="208"/>
      <c r="S397" s="16"/>
      <c r="T397" s="16"/>
      <c r="U397" s="16"/>
      <c r="V397" s="16"/>
      <c r="W397" s="16"/>
      <c r="X397" s="16"/>
      <c r="Y397" s="16"/>
      <c r="Z397" s="16"/>
      <c r="AA397" s="16"/>
      <c r="AB397" s="16"/>
      <c r="AC397" s="16"/>
      <c r="AD397" s="27"/>
    </row>
    <row r="398" spans="18:30" x14ac:dyDescent="0.25">
      <c r="R398" s="208"/>
      <c r="S398" s="16"/>
      <c r="T398" s="16"/>
      <c r="U398" s="16"/>
      <c r="V398" s="16"/>
      <c r="W398" s="16"/>
      <c r="X398" s="16"/>
      <c r="Y398" s="16"/>
      <c r="Z398" s="16"/>
      <c r="AA398" s="16"/>
      <c r="AB398" s="16"/>
      <c r="AC398" s="16"/>
      <c r="AD398" s="27"/>
    </row>
    <row r="399" spans="18:30" x14ac:dyDescent="0.25">
      <c r="R399" s="208"/>
      <c r="S399" s="16"/>
      <c r="T399" s="16"/>
      <c r="U399" s="16"/>
      <c r="V399" s="16"/>
      <c r="W399" s="16"/>
      <c r="X399" s="16"/>
      <c r="Y399" s="16"/>
      <c r="Z399" s="16"/>
      <c r="AA399" s="16"/>
      <c r="AB399" s="16"/>
      <c r="AC399" s="16"/>
      <c r="AD399" s="27"/>
    </row>
    <row r="400" spans="18:30" x14ac:dyDescent="0.25">
      <c r="R400" s="208"/>
      <c r="S400" s="16"/>
      <c r="T400" s="16"/>
      <c r="U400" s="16"/>
      <c r="V400" s="16"/>
      <c r="W400" s="16"/>
      <c r="X400" s="16"/>
      <c r="Y400" s="16"/>
      <c r="Z400" s="16"/>
      <c r="AA400" s="16"/>
      <c r="AB400" s="16"/>
      <c r="AC400" s="16"/>
      <c r="AD400" s="27"/>
    </row>
    <row r="401" spans="18:30" x14ac:dyDescent="0.25">
      <c r="R401" s="208"/>
      <c r="S401" s="16"/>
      <c r="T401" s="16"/>
      <c r="U401" s="16"/>
      <c r="V401" s="16"/>
      <c r="W401" s="16"/>
      <c r="X401" s="16"/>
      <c r="Y401" s="16"/>
      <c r="Z401" s="16"/>
      <c r="AA401" s="16"/>
      <c r="AB401" s="16"/>
      <c r="AC401" s="16"/>
      <c r="AD401" s="27"/>
    </row>
    <row r="402" spans="18:30" x14ac:dyDescent="0.25">
      <c r="R402" s="208"/>
      <c r="S402" s="16"/>
      <c r="T402" s="16"/>
      <c r="U402" s="16"/>
      <c r="V402" s="16"/>
      <c r="W402" s="16"/>
      <c r="X402" s="16"/>
      <c r="Y402" s="16"/>
      <c r="Z402" s="16"/>
      <c r="AA402" s="16"/>
      <c r="AB402" s="16"/>
      <c r="AC402" s="16"/>
      <c r="AD402" s="27"/>
    </row>
    <row r="403" spans="18:30" x14ac:dyDescent="0.25">
      <c r="R403" s="208"/>
      <c r="S403" s="16"/>
      <c r="T403" s="16"/>
      <c r="U403" s="16"/>
      <c r="V403" s="16"/>
      <c r="W403" s="16"/>
      <c r="X403" s="16"/>
      <c r="Y403" s="16"/>
      <c r="Z403" s="16"/>
      <c r="AA403" s="16"/>
      <c r="AB403" s="16"/>
      <c r="AC403" s="16"/>
      <c r="AD403" s="27"/>
    </row>
    <row r="404" spans="18:30" x14ac:dyDescent="0.25">
      <c r="R404" s="208"/>
      <c r="S404" s="16"/>
      <c r="T404" s="16"/>
      <c r="U404" s="16"/>
      <c r="V404" s="16"/>
      <c r="W404" s="16"/>
      <c r="X404" s="16"/>
      <c r="Y404" s="16"/>
      <c r="Z404" s="16"/>
      <c r="AA404" s="16"/>
      <c r="AB404" s="16"/>
      <c r="AC404" s="16"/>
      <c r="AD404" s="27"/>
    </row>
    <row r="405" spans="18:30" x14ac:dyDescent="0.25">
      <c r="R405" s="208"/>
      <c r="S405" s="16"/>
      <c r="T405" s="16"/>
      <c r="U405" s="16"/>
      <c r="V405" s="16"/>
      <c r="W405" s="16"/>
      <c r="X405" s="16"/>
      <c r="Y405" s="16"/>
      <c r="Z405" s="16"/>
      <c r="AA405" s="16"/>
      <c r="AB405" s="16"/>
      <c r="AC405" s="16"/>
      <c r="AD405" s="27"/>
    </row>
    <row r="406" spans="18:30" x14ac:dyDescent="0.25">
      <c r="R406" s="208"/>
      <c r="S406" s="16"/>
      <c r="T406" s="16"/>
      <c r="U406" s="16"/>
      <c r="V406" s="16"/>
      <c r="W406" s="16"/>
      <c r="X406" s="16"/>
      <c r="Y406" s="16"/>
      <c r="Z406" s="16"/>
      <c r="AA406" s="16"/>
      <c r="AB406" s="16"/>
      <c r="AC406" s="16"/>
      <c r="AD406" s="27"/>
    </row>
    <row r="407" spans="18:30" x14ac:dyDescent="0.25">
      <c r="R407" s="208"/>
      <c r="S407" s="16"/>
      <c r="T407" s="16"/>
      <c r="U407" s="16"/>
      <c r="V407" s="16"/>
      <c r="W407" s="16"/>
      <c r="X407" s="16"/>
      <c r="Y407" s="16"/>
      <c r="Z407" s="16"/>
      <c r="AA407" s="16"/>
      <c r="AB407" s="16"/>
      <c r="AC407" s="16"/>
      <c r="AD407" s="27"/>
    </row>
    <row r="408" spans="18:30" x14ac:dyDescent="0.25">
      <c r="R408" s="208"/>
      <c r="S408" s="16"/>
      <c r="T408" s="16"/>
      <c r="U408" s="16"/>
      <c r="V408" s="16"/>
      <c r="W408" s="16"/>
      <c r="X408" s="16"/>
      <c r="Y408" s="16"/>
      <c r="Z408" s="16"/>
      <c r="AA408" s="16"/>
      <c r="AB408" s="16"/>
      <c r="AC408" s="16"/>
      <c r="AD408" s="27"/>
    </row>
    <row r="409" spans="18:30" x14ac:dyDescent="0.25">
      <c r="R409" s="208"/>
      <c r="S409" s="16"/>
      <c r="T409" s="16"/>
      <c r="U409" s="16"/>
      <c r="V409" s="16"/>
      <c r="W409" s="16"/>
      <c r="X409" s="16"/>
      <c r="Y409" s="16"/>
      <c r="Z409" s="16"/>
      <c r="AA409" s="16"/>
      <c r="AB409" s="16"/>
      <c r="AC409" s="16"/>
      <c r="AD409" s="27"/>
    </row>
    <row r="410" spans="18:30" x14ac:dyDescent="0.25">
      <c r="R410" s="208"/>
      <c r="S410" s="16"/>
      <c r="T410" s="16"/>
      <c r="U410" s="16"/>
      <c r="V410" s="16"/>
      <c r="W410" s="16"/>
      <c r="X410" s="16"/>
      <c r="Y410" s="16"/>
      <c r="Z410" s="16"/>
      <c r="AA410" s="16"/>
      <c r="AB410" s="16"/>
      <c r="AC410" s="16"/>
      <c r="AD410" s="27"/>
    </row>
    <row r="411" spans="18:30" x14ac:dyDescent="0.25">
      <c r="R411" s="208"/>
      <c r="S411" s="16"/>
      <c r="T411" s="16"/>
      <c r="U411" s="16"/>
      <c r="V411" s="16"/>
      <c r="W411" s="16"/>
      <c r="X411" s="16"/>
      <c r="Y411" s="16"/>
      <c r="Z411" s="16"/>
      <c r="AA411" s="16"/>
      <c r="AB411" s="16"/>
      <c r="AC411" s="16"/>
      <c r="AD411" s="27"/>
    </row>
    <row r="412" spans="18:30" x14ac:dyDescent="0.25">
      <c r="R412" s="208"/>
      <c r="S412" s="16"/>
      <c r="T412" s="16"/>
      <c r="U412" s="16"/>
      <c r="V412" s="16"/>
      <c r="W412" s="16"/>
      <c r="X412" s="16"/>
      <c r="Y412" s="16"/>
      <c r="Z412" s="16"/>
      <c r="AA412" s="16"/>
      <c r="AB412" s="16"/>
      <c r="AC412" s="16"/>
      <c r="AD412" s="27"/>
    </row>
    <row r="413" spans="18:30" x14ac:dyDescent="0.25">
      <c r="R413" s="208"/>
      <c r="S413" s="16"/>
      <c r="T413" s="16"/>
      <c r="U413" s="16"/>
      <c r="V413" s="16"/>
      <c r="W413" s="16"/>
      <c r="X413" s="16"/>
      <c r="Y413" s="16"/>
      <c r="Z413" s="16"/>
      <c r="AA413" s="16"/>
      <c r="AB413" s="16"/>
      <c r="AC413" s="16"/>
      <c r="AD413" s="27"/>
    </row>
    <row r="414" spans="18:30" x14ac:dyDescent="0.25">
      <c r="R414" s="208"/>
      <c r="S414" s="16"/>
      <c r="T414" s="16"/>
      <c r="U414" s="16"/>
      <c r="V414" s="16"/>
      <c r="W414" s="16"/>
      <c r="X414" s="16"/>
      <c r="Y414" s="16"/>
      <c r="Z414" s="16"/>
      <c r="AA414" s="16"/>
      <c r="AB414" s="16"/>
      <c r="AC414" s="16"/>
      <c r="AD414" s="27"/>
    </row>
    <row r="415" spans="18:30" x14ac:dyDescent="0.25">
      <c r="R415" s="208"/>
      <c r="S415" s="16"/>
      <c r="T415" s="16"/>
      <c r="U415" s="16"/>
      <c r="V415" s="16"/>
      <c r="W415" s="16"/>
      <c r="X415" s="16"/>
      <c r="Y415" s="16"/>
      <c r="Z415" s="16"/>
      <c r="AA415" s="16"/>
      <c r="AB415" s="16"/>
      <c r="AC415" s="16"/>
      <c r="AD415" s="27"/>
    </row>
    <row r="416" spans="18:30" x14ac:dyDescent="0.25">
      <c r="R416" s="208"/>
      <c r="S416" s="16"/>
      <c r="T416" s="16"/>
      <c r="U416" s="16"/>
      <c r="V416" s="16"/>
      <c r="W416" s="16"/>
      <c r="X416" s="16"/>
      <c r="Y416" s="16"/>
      <c r="Z416" s="16"/>
      <c r="AA416" s="16"/>
      <c r="AB416" s="16"/>
      <c r="AC416" s="16"/>
      <c r="AD416" s="27"/>
    </row>
    <row r="417" spans="18:30" x14ac:dyDescent="0.25">
      <c r="R417" s="208"/>
      <c r="S417" s="16"/>
      <c r="T417" s="16"/>
      <c r="U417" s="16"/>
      <c r="V417" s="16"/>
      <c r="W417" s="16"/>
      <c r="X417" s="16"/>
      <c r="Y417" s="16"/>
      <c r="Z417" s="16"/>
      <c r="AA417" s="16"/>
      <c r="AB417" s="16"/>
      <c r="AC417" s="16"/>
      <c r="AD417" s="27"/>
    </row>
    <row r="418" spans="18:30" x14ac:dyDescent="0.25">
      <c r="R418" s="208"/>
      <c r="S418" s="16"/>
      <c r="T418" s="16"/>
      <c r="U418" s="16"/>
      <c r="V418" s="16"/>
      <c r="W418" s="16"/>
      <c r="X418" s="16"/>
      <c r="Y418" s="16"/>
      <c r="Z418" s="16"/>
      <c r="AA418" s="16"/>
      <c r="AB418" s="16"/>
      <c r="AC418" s="16"/>
      <c r="AD418" s="27"/>
    </row>
    <row r="419" spans="18:30" x14ac:dyDescent="0.25">
      <c r="R419" s="208"/>
      <c r="S419" s="16"/>
      <c r="T419" s="16"/>
      <c r="U419" s="16"/>
      <c r="V419" s="16"/>
      <c r="W419" s="16"/>
      <c r="X419" s="16"/>
      <c r="Y419" s="16"/>
      <c r="Z419" s="16"/>
      <c r="AA419" s="16"/>
      <c r="AB419" s="16"/>
      <c r="AC419" s="16"/>
      <c r="AD419" s="27"/>
    </row>
    <row r="420" spans="18:30" x14ac:dyDescent="0.25">
      <c r="R420" s="208"/>
      <c r="S420" s="16"/>
      <c r="T420" s="16"/>
      <c r="U420" s="16"/>
      <c r="V420" s="16"/>
      <c r="W420" s="16"/>
      <c r="X420" s="16"/>
      <c r="Y420" s="16"/>
      <c r="Z420" s="16"/>
      <c r="AA420" s="16"/>
      <c r="AB420" s="16"/>
      <c r="AC420" s="16"/>
      <c r="AD420" s="27"/>
    </row>
    <row r="421" spans="18:30" x14ac:dyDescent="0.25">
      <c r="R421" s="208"/>
      <c r="S421" s="16"/>
      <c r="T421" s="16"/>
      <c r="U421" s="16"/>
      <c r="V421" s="16"/>
      <c r="W421" s="16"/>
      <c r="X421" s="16"/>
      <c r="Y421" s="16"/>
      <c r="Z421" s="16"/>
      <c r="AA421" s="16"/>
      <c r="AB421" s="16"/>
      <c r="AC421" s="16"/>
      <c r="AD421" s="27"/>
    </row>
    <row r="422" spans="18:30" x14ac:dyDescent="0.25">
      <c r="R422" s="208"/>
      <c r="S422" s="16"/>
      <c r="T422" s="16"/>
      <c r="U422" s="16"/>
      <c r="V422" s="16"/>
      <c r="W422" s="16"/>
      <c r="X422" s="16"/>
      <c r="Y422" s="16"/>
      <c r="Z422" s="16"/>
      <c r="AA422" s="16"/>
      <c r="AB422" s="16"/>
      <c r="AC422" s="16"/>
      <c r="AD422" s="27"/>
    </row>
    <row r="423" spans="18:30" x14ac:dyDescent="0.25">
      <c r="R423" s="208"/>
      <c r="S423" s="16"/>
      <c r="T423" s="16"/>
      <c r="U423" s="16"/>
      <c r="V423" s="16"/>
      <c r="W423" s="16"/>
      <c r="X423" s="16"/>
      <c r="Y423" s="16"/>
      <c r="Z423" s="16"/>
      <c r="AA423" s="16"/>
      <c r="AB423" s="16"/>
      <c r="AC423" s="16"/>
      <c r="AD423" s="27"/>
    </row>
    <row r="424" spans="18:30" x14ac:dyDescent="0.25">
      <c r="R424" s="208"/>
      <c r="S424" s="16"/>
      <c r="T424" s="16"/>
      <c r="U424" s="16"/>
      <c r="V424" s="16"/>
      <c r="W424" s="16"/>
      <c r="X424" s="16"/>
      <c r="Y424" s="16"/>
      <c r="Z424" s="16"/>
      <c r="AA424" s="16"/>
      <c r="AB424" s="16"/>
      <c r="AC424" s="16"/>
      <c r="AD424" s="27"/>
    </row>
    <row r="425" spans="18:30" x14ac:dyDescent="0.25">
      <c r="R425" s="208"/>
      <c r="S425" s="16"/>
      <c r="T425" s="16"/>
      <c r="U425" s="16"/>
      <c r="V425" s="16"/>
      <c r="W425" s="16"/>
      <c r="X425" s="16"/>
      <c r="Y425" s="16"/>
      <c r="Z425" s="16"/>
      <c r="AA425" s="16"/>
      <c r="AB425" s="16"/>
      <c r="AC425" s="16"/>
      <c r="AD425" s="27"/>
    </row>
    <row r="426" spans="18:30" x14ac:dyDescent="0.25">
      <c r="R426" s="208"/>
      <c r="S426" s="16"/>
      <c r="T426" s="16"/>
      <c r="U426" s="16"/>
      <c r="V426" s="16"/>
      <c r="W426" s="16"/>
      <c r="X426" s="16"/>
      <c r="Y426" s="16"/>
      <c r="Z426" s="16"/>
      <c r="AA426" s="16"/>
      <c r="AB426" s="16"/>
      <c r="AC426" s="16"/>
      <c r="AD426" s="27"/>
    </row>
    <row r="427" spans="18:30" x14ac:dyDescent="0.25">
      <c r="R427" s="208"/>
      <c r="S427" s="16"/>
      <c r="T427" s="16"/>
      <c r="U427" s="16"/>
      <c r="V427" s="16"/>
      <c r="W427" s="16"/>
      <c r="X427" s="16"/>
      <c r="Y427" s="16"/>
      <c r="Z427" s="16"/>
      <c r="AA427" s="16"/>
      <c r="AB427" s="16"/>
      <c r="AC427" s="16"/>
      <c r="AD427" s="27"/>
    </row>
    <row r="428" spans="18:30" x14ac:dyDescent="0.25">
      <c r="R428" s="208"/>
      <c r="S428" s="16"/>
      <c r="T428" s="16"/>
      <c r="U428" s="16"/>
      <c r="V428" s="16"/>
      <c r="W428" s="16"/>
      <c r="X428" s="16"/>
      <c r="Y428" s="16"/>
      <c r="Z428" s="16"/>
      <c r="AA428" s="16"/>
      <c r="AB428" s="16"/>
      <c r="AC428" s="16"/>
      <c r="AD428" s="27"/>
    </row>
    <row r="429" spans="18:30" x14ac:dyDescent="0.25">
      <c r="R429" s="208"/>
      <c r="S429" s="16"/>
      <c r="T429" s="16"/>
      <c r="U429" s="16"/>
      <c r="V429" s="16"/>
      <c r="W429" s="16"/>
      <c r="X429" s="16"/>
      <c r="Y429" s="16"/>
      <c r="Z429" s="16"/>
      <c r="AA429" s="16"/>
      <c r="AB429" s="16"/>
      <c r="AC429" s="16"/>
      <c r="AD429" s="27"/>
    </row>
    <row r="430" spans="18:30" x14ac:dyDescent="0.25">
      <c r="R430" s="208"/>
      <c r="S430" s="16"/>
      <c r="T430" s="16"/>
      <c r="U430" s="16"/>
      <c r="V430" s="16"/>
      <c r="W430" s="16"/>
      <c r="X430" s="16"/>
      <c r="Y430" s="16"/>
      <c r="Z430" s="16"/>
      <c r="AA430" s="16"/>
      <c r="AB430" s="16"/>
      <c r="AC430" s="16"/>
      <c r="AD430" s="27"/>
    </row>
    <row r="431" spans="18:30" x14ac:dyDescent="0.25">
      <c r="R431" s="208"/>
      <c r="S431" s="16"/>
      <c r="T431" s="16"/>
      <c r="U431" s="16"/>
      <c r="V431" s="16"/>
      <c r="W431" s="16"/>
      <c r="X431" s="16"/>
      <c r="Y431" s="16"/>
      <c r="Z431" s="16"/>
      <c r="AA431" s="16"/>
      <c r="AB431" s="16"/>
      <c r="AC431" s="16"/>
      <c r="AD431" s="27"/>
    </row>
    <row r="432" spans="18:30" x14ac:dyDescent="0.25">
      <c r="R432" s="208"/>
      <c r="S432" s="16"/>
      <c r="T432" s="16"/>
      <c r="U432" s="16"/>
      <c r="V432" s="16"/>
      <c r="W432" s="16"/>
      <c r="X432" s="16"/>
      <c r="Y432" s="16"/>
      <c r="Z432" s="16"/>
      <c r="AA432" s="16"/>
      <c r="AB432" s="16"/>
      <c r="AC432" s="16"/>
      <c r="AD432" s="27"/>
    </row>
    <row r="433" spans="18:30" x14ac:dyDescent="0.25">
      <c r="R433" s="208"/>
      <c r="S433" s="16"/>
      <c r="T433" s="16"/>
      <c r="U433" s="16"/>
      <c r="V433" s="16"/>
      <c r="W433" s="16"/>
      <c r="X433" s="16"/>
      <c r="Y433" s="16"/>
      <c r="Z433" s="16"/>
      <c r="AA433" s="16"/>
      <c r="AB433" s="16"/>
      <c r="AC433" s="16"/>
      <c r="AD433" s="27"/>
    </row>
    <row r="434" spans="18:30" x14ac:dyDescent="0.25">
      <c r="R434" s="208"/>
      <c r="S434" s="16"/>
      <c r="T434" s="16"/>
      <c r="U434" s="16"/>
      <c r="V434" s="16"/>
      <c r="W434" s="16"/>
      <c r="X434" s="16"/>
      <c r="Y434" s="16"/>
      <c r="Z434" s="16"/>
      <c r="AA434" s="16"/>
      <c r="AB434" s="16"/>
      <c r="AC434" s="16"/>
      <c r="AD434" s="27"/>
    </row>
    <row r="435" spans="18:30" x14ac:dyDescent="0.25">
      <c r="R435" s="208"/>
      <c r="S435" s="16"/>
      <c r="T435" s="16"/>
      <c r="U435" s="16"/>
      <c r="V435" s="16"/>
      <c r="W435" s="16"/>
      <c r="X435" s="16"/>
      <c r="Y435" s="16"/>
      <c r="Z435" s="16"/>
      <c r="AA435" s="16"/>
      <c r="AB435" s="16"/>
      <c r="AC435" s="16"/>
      <c r="AD435" s="27"/>
    </row>
    <row r="436" spans="18:30" x14ac:dyDescent="0.25">
      <c r="R436" s="208"/>
      <c r="S436" s="16"/>
      <c r="T436" s="16"/>
      <c r="U436" s="16"/>
      <c r="V436" s="16"/>
      <c r="W436" s="16"/>
      <c r="X436" s="16"/>
      <c r="Y436" s="16"/>
      <c r="Z436" s="16"/>
      <c r="AA436" s="16"/>
      <c r="AB436" s="16"/>
      <c r="AC436" s="16"/>
      <c r="AD436" s="27"/>
    </row>
    <row r="437" spans="18:30" x14ac:dyDescent="0.25">
      <c r="R437" s="208"/>
      <c r="S437" s="16"/>
      <c r="T437" s="16"/>
      <c r="U437" s="16"/>
      <c r="V437" s="16"/>
      <c r="W437" s="16"/>
      <c r="X437" s="16"/>
      <c r="Y437" s="16"/>
      <c r="Z437" s="16"/>
      <c r="AA437" s="16"/>
      <c r="AB437" s="16"/>
      <c r="AC437" s="16"/>
      <c r="AD437" s="27"/>
    </row>
    <row r="438" spans="18:30" x14ac:dyDescent="0.25">
      <c r="R438" s="208"/>
      <c r="S438" s="16"/>
      <c r="T438" s="16"/>
      <c r="U438" s="16"/>
      <c r="V438" s="16"/>
      <c r="W438" s="16"/>
      <c r="X438" s="16"/>
      <c r="Y438" s="16"/>
      <c r="Z438" s="16"/>
      <c r="AA438" s="16"/>
      <c r="AB438" s="16"/>
      <c r="AC438" s="16"/>
      <c r="AD438" s="27"/>
    </row>
    <row r="439" spans="18:30" x14ac:dyDescent="0.25">
      <c r="R439" s="208"/>
      <c r="S439" s="16"/>
      <c r="T439" s="16"/>
      <c r="U439" s="16"/>
      <c r="V439" s="16"/>
      <c r="W439" s="16"/>
      <c r="X439" s="16"/>
      <c r="Y439" s="16"/>
      <c r="Z439" s="16"/>
      <c r="AA439" s="16"/>
      <c r="AB439" s="16"/>
      <c r="AC439" s="16"/>
      <c r="AD439" s="27"/>
    </row>
    <row r="440" spans="18:30" x14ac:dyDescent="0.25">
      <c r="R440" s="208"/>
      <c r="S440" s="16"/>
      <c r="T440" s="16"/>
      <c r="U440" s="16"/>
      <c r="V440" s="16"/>
      <c r="W440" s="16"/>
      <c r="X440" s="16"/>
      <c r="Y440" s="16"/>
      <c r="Z440" s="16"/>
      <c r="AA440" s="16"/>
      <c r="AB440" s="16"/>
      <c r="AC440" s="16"/>
      <c r="AD440" s="27"/>
    </row>
    <row r="441" spans="18:30" x14ac:dyDescent="0.25">
      <c r="R441" s="208"/>
      <c r="S441" s="16"/>
      <c r="T441" s="16"/>
      <c r="U441" s="16"/>
      <c r="V441" s="16"/>
      <c r="W441" s="16"/>
      <c r="X441" s="16"/>
      <c r="Y441" s="16"/>
      <c r="Z441" s="16"/>
      <c r="AA441" s="16"/>
      <c r="AB441" s="16"/>
      <c r="AC441" s="16"/>
      <c r="AD441" s="27"/>
    </row>
    <row r="442" spans="18:30" x14ac:dyDescent="0.25">
      <c r="R442" s="208"/>
      <c r="S442" s="16"/>
      <c r="T442" s="16"/>
      <c r="U442" s="16"/>
      <c r="V442" s="16"/>
      <c r="W442" s="16"/>
      <c r="X442" s="16"/>
      <c r="Y442" s="16"/>
      <c r="Z442" s="16"/>
      <c r="AA442" s="16"/>
      <c r="AB442" s="16"/>
      <c r="AC442" s="16"/>
      <c r="AD442" s="27"/>
    </row>
    <row r="443" spans="18:30" x14ac:dyDescent="0.25">
      <c r="R443" s="208"/>
      <c r="S443" s="16"/>
      <c r="T443" s="16"/>
      <c r="U443" s="16"/>
      <c r="V443" s="16"/>
      <c r="W443" s="16"/>
      <c r="X443" s="16"/>
      <c r="Y443" s="16"/>
      <c r="Z443" s="16"/>
      <c r="AA443" s="16"/>
      <c r="AB443" s="16"/>
      <c r="AC443" s="16"/>
      <c r="AD443" s="27"/>
    </row>
    <row r="444" spans="18:30" x14ac:dyDescent="0.25">
      <c r="R444" s="208"/>
      <c r="S444" s="16"/>
      <c r="T444" s="16"/>
      <c r="U444" s="16"/>
      <c r="V444" s="16"/>
      <c r="W444" s="16"/>
      <c r="X444" s="16"/>
      <c r="Y444" s="16"/>
      <c r="Z444" s="16"/>
      <c r="AA444" s="16"/>
      <c r="AB444" s="16"/>
      <c r="AC444" s="16"/>
      <c r="AD444" s="27"/>
    </row>
    <row r="445" spans="18:30" x14ac:dyDescent="0.25">
      <c r="R445" s="208"/>
      <c r="S445" s="16"/>
      <c r="T445" s="16"/>
      <c r="U445" s="16"/>
      <c r="V445" s="16"/>
      <c r="W445" s="16"/>
      <c r="X445" s="16"/>
      <c r="Y445" s="16"/>
      <c r="Z445" s="16"/>
      <c r="AA445" s="16"/>
      <c r="AB445" s="16"/>
      <c r="AC445" s="16"/>
      <c r="AD445" s="27"/>
    </row>
    <row r="446" spans="18:30" x14ac:dyDescent="0.25">
      <c r="R446" s="208"/>
      <c r="S446" s="16"/>
      <c r="T446" s="16"/>
      <c r="U446" s="16"/>
      <c r="V446" s="16"/>
      <c r="W446" s="16"/>
      <c r="X446" s="16"/>
      <c r="Y446" s="16"/>
      <c r="Z446" s="16"/>
      <c r="AA446" s="16"/>
      <c r="AB446" s="16"/>
      <c r="AC446" s="16"/>
      <c r="AD446" s="27"/>
    </row>
    <row r="447" spans="18:30" x14ac:dyDescent="0.25">
      <c r="R447" s="208"/>
      <c r="S447" s="16"/>
      <c r="T447" s="16"/>
      <c r="U447" s="16"/>
      <c r="V447" s="16"/>
      <c r="W447" s="16"/>
      <c r="X447" s="16"/>
      <c r="Y447" s="16"/>
      <c r="Z447" s="16"/>
      <c r="AA447" s="16"/>
      <c r="AB447" s="16"/>
      <c r="AC447" s="16"/>
      <c r="AD447" s="27"/>
    </row>
    <row r="448" spans="18:30" x14ac:dyDescent="0.25">
      <c r="R448" s="208"/>
      <c r="S448" s="16"/>
      <c r="T448" s="16"/>
      <c r="U448" s="16"/>
      <c r="V448" s="16"/>
      <c r="W448" s="16"/>
      <c r="X448" s="16"/>
      <c r="Y448" s="16"/>
      <c r="Z448" s="16"/>
      <c r="AA448" s="16"/>
      <c r="AB448" s="16"/>
      <c r="AC448" s="16"/>
      <c r="AD448" s="27"/>
    </row>
    <row r="449" spans="18:30" x14ac:dyDescent="0.25">
      <c r="R449" s="208"/>
      <c r="S449" s="16"/>
      <c r="T449" s="16"/>
      <c r="U449" s="16"/>
      <c r="V449" s="16"/>
      <c r="W449" s="16"/>
      <c r="X449" s="16"/>
      <c r="Y449" s="16"/>
      <c r="Z449" s="16"/>
      <c r="AA449" s="16"/>
      <c r="AB449" s="16"/>
      <c r="AC449" s="16"/>
      <c r="AD449" s="27"/>
    </row>
    <row r="450" spans="18:30" x14ac:dyDescent="0.25">
      <c r="R450" s="208"/>
      <c r="S450" s="16"/>
      <c r="T450" s="16"/>
      <c r="U450" s="16"/>
      <c r="V450" s="16"/>
      <c r="W450" s="16"/>
      <c r="X450" s="16"/>
      <c r="Y450" s="16"/>
      <c r="Z450" s="16"/>
      <c r="AA450" s="16"/>
      <c r="AB450" s="16"/>
      <c r="AC450" s="16"/>
      <c r="AD450" s="27"/>
    </row>
    <row r="451" spans="18:30" x14ac:dyDescent="0.25">
      <c r="R451" s="208"/>
      <c r="S451" s="16"/>
      <c r="T451" s="16"/>
      <c r="U451" s="16"/>
      <c r="V451" s="16"/>
      <c r="W451" s="16"/>
      <c r="X451" s="16"/>
      <c r="Y451" s="16"/>
      <c r="Z451" s="16"/>
      <c r="AA451" s="16"/>
      <c r="AB451" s="16"/>
      <c r="AC451" s="16"/>
      <c r="AD451" s="27"/>
    </row>
    <row r="452" spans="18:30" x14ac:dyDescent="0.25">
      <c r="R452" s="208"/>
      <c r="S452" s="16"/>
      <c r="T452" s="16"/>
      <c r="U452" s="16"/>
      <c r="V452" s="16"/>
      <c r="W452" s="16"/>
      <c r="X452" s="16"/>
      <c r="Y452" s="16"/>
      <c r="Z452" s="16"/>
      <c r="AA452" s="16"/>
      <c r="AB452" s="16"/>
      <c r="AC452" s="16"/>
      <c r="AD452" s="27"/>
    </row>
    <row r="453" spans="18:30" x14ac:dyDescent="0.25">
      <c r="R453" s="208"/>
      <c r="S453" s="16"/>
      <c r="T453" s="16"/>
      <c r="U453" s="16"/>
      <c r="V453" s="16"/>
      <c r="W453" s="16"/>
      <c r="X453" s="16"/>
      <c r="Y453" s="16"/>
      <c r="Z453" s="16"/>
      <c r="AA453" s="16"/>
      <c r="AB453" s="16"/>
      <c r="AC453" s="16"/>
      <c r="AD453" s="27"/>
    </row>
    <row r="454" spans="18:30" x14ac:dyDescent="0.25">
      <c r="R454" s="208"/>
      <c r="S454" s="16"/>
      <c r="T454" s="16"/>
      <c r="U454" s="16"/>
      <c r="V454" s="16"/>
      <c r="W454" s="16"/>
      <c r="X454" s="16"/>
      <c r="Y454" s="16"/>
      <c r="Z454" s="16"/>
      <c r="AA454" s="16"/>
      <c r="AB454" s="16"/>
      <c r="AC454" s="16"/>
      <c r="AD454" s="27"/>
    </row>
    <row r="455" spans="18:30" x14ac:dyDescent="0.25">
      <c r="R455" s="208"/>
      <c r="S455" s="16"/>
      <c r="T455" s="16"/>
      <c r="U455" s="16"/>
      <c r="V455" s="16"/>
      <c r="W455" s="16"/>
      <c r="X455" s="16"/>
      <c r="Y455" s="16"/>
      <c r="Z455" s="16"/>
      <c r="AA455" s="16"/>
      <c r="AB455" s="16"/>
      <c r="AC455" s="16"/>
      <c r="AD455" s="27"/>
    </row>
    <row r="456" spans="18:30" x14ac:dyDescent="0.25">
      <c r="R456" s="208"/>
      <c r="S456" s="16"/>
      <c r="T456" s="16"/>
      <c r="U456" s="16"/>
      <c r="V456" s="16"/>
      <c r="W456" s="16"/>
      <c r="X456" s="16"/>
      <c r="Y456" s="16"/>
      <c r="Z456" s="16"/>
      <c r="AA456" s="16"/>
      <c r="AB456" s="16"/>
      <c r="AC456" s="16"/>
      <c r="AD456" s="27"/>
    </row>
    <row r="457" spans="18:30" x14ac:dyDescent="0.25">
      <c r="R457" s="208"/>
      <c r="S457" s="16"/>
      <c r="T457" s="16"/>
      <c r="U457" s="16"/>
      <c r="V457" s="16"/>
      <c r="W457" s="16"/>
      <c r="X457" s="16"/>
      <c r="Y457" s="16"/>
      <c r="Z457" s="16"/>
      <c r="AA457" s="16"/>
      <c r="AB457" s="16"/>
      <c r="AC457" s="16"/>
      <c r="AD457" s="27"/>
    </row>
    <row r="458" spans="18:30" x14ac:dyDescent="0.25">
      <c r="R458" s="208"/>
      <c r="S458" s="16"/>
      <c r="T458" s="16"/>
      <c r="U458" s="16"/>
      <c r="V458" s="16"/>
      <c r="W458" s="16"/>
      <c r="X458" s="16"/>
      <c r="Y458" s="16"/>
      <c r="Z458" s="16"/>
      <c r="AA458" s="16"/>
      <c r="AB458" s="16"/>
      <c r="AC458" s="16"/>
      <c r="AD458" s="27"/>
    </row>
    <row r="459" spans="18:30" x14ac:dyDescent="0.25">
      <c r="R459" s="208"/>
      <c r="S459" s="16"/>
      <c r="T459" s="16"/>
      <c r="U459" s="16"/>
      <c r="V459" s="16"/>
      <c r="W459" s="16"/>
      <c r="X459" s="16"/>
      <c r="Y459" s="16"/>
      <c r="Z459" s="16"/>
      <c r="AA459" s="16"/>
      <c r="AB459" s="16"/>
      <c r="AC459" s="16"/>
      <c r="AD459" s="27"/>
    </row>
    <row r="460" spans="18:30" x14ac:dyDescent="0.25">
      <c r="R460" s="208"/>
      <c r="S460" s="16"/>
      <c r="T460" s="16"/>
      <c r="U460" s="16"/>
      <c r="V460" s="16"/>
      <c r="W460" s="16"/>
      <c r="X460" s="16"/>
      <c r="Y460" s="16"/>
      <c r="Z460" s="16"/>
      <c r="AA460" s="16"/>
      <c r="AB460" s="16"/>
      <c r="AC460" s="16"/>
      <c r="AD460" s="27"/>
    </row>
    <row r="461" spans="18:30" x14ac:dyDescent="0.25">
      <c r="R461" s="208"/>
      <c r="S461" s="16"/>
      <c r="T461" s="16"/>
      <c r="U461" s="16"/>
      <c r="V461" s="16"/>
      <c r="W461" s="16"/>
      <c r="X461" s="16"/>
      <c r="Y461" s="16"/>
      <c r="Z461" s="16"/>
      <c r="AA461" s="16"/>
      <c r="AB461" s="16"/>
      <c r="AC461" s="16"/>
      <c r="AD461" s="27"/>
    </row>
    <row r="462" spans="18:30" x14ac:dyDescent="0.25">
      <c r="R462" s="208"/>
      <c r="S462" s="16"/>
      <c r="T462" s="16"/>
      <c r="U462" s="16"/>
      <c r="V462" s="16"/>
      <c r="W462" s="16"/>
      <c r="X462" s="16"/>
      <c r="Y462" s="16"/>
      <c r="Z462" s="16"/>
      <c r="AA462" s="16"/>
      <c r="AB462" s="16"/>
      <c r="AC462" s="16"/>
      <c r="AD462" s="27"/>
    </row>
    <row r="463" spans="18:30" x14ac:dyDescent="0.25">
      <c r="R463" s="208"/>
      <c r="S463" s="16"/>
      <c r="T463" s="16"/>
      <c r="U463" s="16"/>
      <c r="V463" s="16"/>
      <c r="W463" s="16"/>
      <c r="X463" s="16"/>
      <c r="Y463" s="16"/>
      <c r="Z463" s="16"/>
      <c r="AA463" s="16"/>
      <c r="AB463" s="16"/>
      <c r="AC463" s="16"/>
      <c r="AD463" s="27"/>
    </row>
    <row r="464" spans="18:30" x14ac:dyDescent="0.25">
      <c r="R464" s="208"/>
      <c r="S464" s="16"/>
      <c r="T464" s="16"/>
      <c r="U464" s="16"/>
      <c r="V464" s="16"/>
      <c r="W464" s="16"/>
      <c r="X464" s="16"/>
      <c r="Y464" s="16"/>
      <c r="Z464" s="16"/>
      <c r="AA464" s="16"/>
      <c r="AB464" s="16"/>
      <c r="AC464" s="16"/>
      <c r="AD464" s="27"/>
    </row>
    <row r="465" spans="18:30" x14ac:dyDescent="0.25">
      <c r="R465" s="208"/>
      <c r="S465" s="16"/>
      <c r="T465" s="16"/>
      <c r="U465" s="16"/>
      <c r="V465" s="16"/>
      <c r="W465" s="16"/>
      <c r="X465" s="16"/>
      <c r="Y465" s="16"/>
      <c r="Z465" s="16"/>
      <c r="AA465" s="16"/>
      <c r="AB465" s="16"/>
      <c r="AC465" s="16"/>
      <c r="AD465" s="27"/>
    </row>
    <row r="466" spans="18:30" x14ac:dyDescent="0.25">
      <c r="R466" s="208"/>
      <c r="S466" s="16"/>
      <c r="T466" s="16"/>
      <c r="U466" s="16"/>
      <c r="V466" s="16"/>
      <c r="W466" s="16"/>
      <c r="X466" s="16"/>
      <c r="Y466" s="16"/>
      <c r="Z466" s="16"/>
      <c r="AA466" s="16"/>
      <c r="AB466" s="16"/>
      <c r="AC466" s="16"/>
      <c r="AD466" s="27"/>
    </row>
    <row r="467" spans="18:30" x14ac:dyDescent="0.25">
      <c r="R467" s="208"/>
      <c r="S467" s="16"/>
      <c r="T467" s="16"/>
      <c r="U467" s="16"/>
      <c r="V467" s="16"/>
      <c r="W467" s="16"/>
      <c r="X467" s="16"/>
      <c r="Y467" s="16"/>
      <c r="Z467" s="16"/>
      <c r="AA467" s="16"/>
      <c r="AB467" s="16"/>
      <c r="AC467" s="16"/>
      <c r="AD467" s="27"/>
    </row>
    <row r="468" spans="18:30" x14ac:dyDescent="0.25">
      <c r="R468" s="208"/>
      <c r="S468" s="16"/>
      <c r="T468" s="16"/>
      <c r="U468" s="16"/>
      <c r="V468" s="16"/>
      <c r="W468" s="16"/>
      <c r="X468" s="16"/>
      <c r="Y468" s="16"/>
      <c r="Z468" s="16"/>
      <c r="AA468" s="16"/>
      <c r="AB468" s="16"/>
      <c r="AC468" s="16"/>
      <c r="AD468" s="27"/>
    </row>
    <row r="469" spans="18:30" x14ac:dyDescent="0.25">
      <c r="R469" s="208"/>
      <c r="S469" s="16"/>
      <c r="T469" s="16"/>
      <c r="U469" s="16"/>
      <c r="V469" s="16"/>
      <c r="W469" s="16"/>
      <c r="X469" s="16"/>
      <c r="Y469" s="16"/>
      <c r="Z469" s="16"/>
      <c r="AA469" s="16"/>
      <c r="AB469" s="16"/>
      <c r="AC469" s="16"/>
      <c r="AD469" s="27"/>
    </row>
    <row r="470" spans="18:30" x14ac:dyDescent="0.25">
      <c r="R470" s="208"/>
      <c r="S470" s="16"/>
      <c r="T470" s="16"/>
      <c r="U470" s="16"/>
      <c r="V470" s="16"/>
      <c r="W470" s="16"/>
      <c r="X470" s="16"/>
      <c r="Y470" s="16"/>
      <c r="Z470" s="16"/>
      <c r="AA470" s="16"/>
      <c r="AB470" s="16"/>
      <c r="AC470" s="16"/>
      <c r="AD470" s="27"/>
    </row>
    <row r="471" spans="18:30" x14ac:dyDescent="0.25">
      <c r="R471" s="208"/>
      <c r="S471" s="16"/>
      <c r="T471" s="16"/>
      <c r="U471" s="16"/>
      <c r="V471" s="16"/>
      <c r="W471" s="16"/>
      <c r="X471" s="16"/>
      <c r="Y471" s="16"/>
      <c r="Z471" s="16"/>
      <c r="AA471" s="16"/>
      <c r="AB471" s="16"/>
      <c r="AC471" s="16"/>
      <c r="AD471" s="27"/>
    </row>
    <row r="472" spans="18:30" x14ac:dyDescent="0.25">
      <c r="R472" s="208"/>
      <c r="S472" s="16"/>
      <c r="T472" s="16"/>
      <c r="U472" s="16"/>
      <c r="V472" s="16"/>
      <c r="W472" s="16"/>
      <c r="X472" s="16"/>
      <c r="Y472" s="16"/>
      <c r="Z472" s="16"/>
      <c r="AA472" s="16"/>
      <c r="AB472" s="16"/>
      <c r="AC472" s="16"/>
      <c r="AD472" s="27"/>
    </row>
    <row r="473" spans="18:30" x14ac:dyDescent="0.25">
      <c r="R473" s="208"/>
      <c r="S473" s="16"/>
      <c r="T473" s="16"/>
      <c r="U473" s="16"/>
      <c r="V473" s="16"/>
      <c r="W473" s="16"/>
      <c r="X473" s="16"/>
      <c r="Y473" s="16"/>
      <c r="Z473" s="16"/>
      <c r="AA473" s="16"/>
      <c r="AB473" s="16"/>
      <c r="AC473" s="16"/>
      <c r="AD473" s="27"/>
    </row>
    <row r="474" spans="18:30" x14ac:dyDescent="0.25">
      <c r="R474" s="208"/>
      <c r="S474" s="16"/>
      <c r="T474" s="16"/>
      <c r="U474" s="16"/>
      <c r="V474" s="16"/>
      <c r="W474" s="16"/>
      <c r="X474" s="16"/>
      <c r="Y474" s="16"/>
      <c r="Z474" s="16"/>
      <c r="AA474" s="16"/>
      <c r="AB474" s="16"/>
      <c r="AC474" s="16"/>
      <c r="AD474" s="27"/>
    </row>
    <row r="475" spans="18:30" x14ac:dyDescent="0.25">
      <c r="R475" s="208"/>
      <c r="S475" s="16"/>
      <c r="T475" s="16"/>
      <c r="U475" s="16"/>
      <c r="V475" s="16"/>
      <c r="W475" s="16"/>
      <c r="X475" s="16"/>
      <c r="Y475" s="16"/>
      <c r="Z475" s="16"/>
      <c r="AA475" s="16"/>
      <c r="AB475" s="16"/>
      <c r="AC475" s="16"/>
      <c r="AD475" s="27"/>
    </row>
    <row r="476" spans="18:30" x14ac:dyDescent="0.25">
      <c r="R476" s="208"/>
      <c r="S476" s="16"/>
      <c r="T476" s="16"/>
      <c r="U476" s="16"/>
      <c r="V476" s="16"/>
      <c r="W476" s="16"/>
      <c r="X476" s="16"/>
      <c r="Y476" s="16"/>
      <c r="Z476" s="16"/>
      <c r="AA476" s="16"/>
      <c r="AB476" s="16"/>
      <c r="AC476" s="16"/>
      <c r="AD476" s="27"/>
    </row>
    <row r="477" spans="18:30" x14ac:dyDescent="0.25">
      <c r="R477" s="208"/>
      <c r="S477" s="16"/>
      <c r="T477" s="16"/>
      <c r="U477" s="16"/>
      <c r="V477" s="16"/>
      <c r="W477" s="16"/>
      <c r="X477" s="16"/>
      <c r="Y477" s="16"/>
      <c r="Z477" s="16"/>
      <c r="AA477" s="16"/>
      <c r="AB477" s="16"/>
      <c r="AC477" s="16"/>
      <c r="AD477" s="27"/>
    </row>
    <row r="478" spans="18:30" x14ac:dyDescent="0.25">
      <c r="R478" s="208"/>
      <c r="S478" s="16"/>
      <c r="T478" s="16"/>
      <c r="U478" s="16"/>
      <c r="V478" s="16"/>
      <c r="W478" s="16"/>
      <c r="X478" s="16"/>
      <c r="Y478" s="16"/>
      <c r="Z478" s="16"/>
      <c r="AA478" s="16"/>
      <c r="AB478" s="16"/>
      <c r="AC478" s="16"/>
      <c r="AD478" s="27"/>
    </row>
    <row r="479" spans="18:30" x14ac:dyDescent="0.25">
      <c r="R479" s="208"/>
      <c r="S479" s="16"/>
      <c r="T479" s="16"/>
      <c r="U479" s="16"/>
      <c r="V479" s="16"/>
      <c r="W479" s="16"/>
      <c r="X479" s="16"/>
      <c r="Y479" s="16"/>
      <c r="Z479" s="16"/>
      <c r="AA479" s="16"/>
      <c r="AB479" s="16"/>
      <c r="AC479" s="16"/>
      <c r="AD479" s="27"/>
    </row>
    <row r="480" spans="18:30" x14ac:dyDescent="0.25">
      <c r="R480" s="208"/>
      <c r="S480" s="16"/>
      <c r="T480" s="16"/>
      <c r="U480" s="16"/>
      <c r="V480" s="16"/>
      <c r="W480" s="16"/>
      <c r="X480" s="16"/>
      <c r="Y480" s="16"/>
      <c r="Z480" s="16"/>
      <c r="AA480" s="16"/>
      <c r="AB480" s="16"/>
      <c r="AC480" s="16"/>
      <c r="AD480" s="27"/>
    </row>
    <row r="481" spans="18:30" x14ac:dyDescent="0.25">
      <c r="R481" s="208"/>
      <c r="S481" s="16"/>
      <c r="T481" s="16"/>
      <c r="U481" s="16"/>
      <c r="V481" s="16"/>
      <c r="W481" s="16"/>
      <c r="X481" s="16"/>
      <c r="Y481" s="16"/>
      <c r="Z481" s="16"/>
      <c r="AA481" s="16"/>
      <c r="AB481" s="16"/>
      <c r="AC481" s="16"/>
      <c r="AD481" s="27"/>
    </row>
    <row r="482" spans="18:30" x14ac:dyDescent="0.25">
      <c r="R482" s="208"/>
      <c r="S482" s="16"/>
      <c r="T482" s="16"/>
      <c r="U482" s="16"/>
      <c r="V482" s="16"/>
      <c r="W482" s="16"/>
      <c r="X482" s="16"/>
      <c r="Y482" s="16"/>
      <c r="Z482" s="16"/>
      <c r="AA482" s="16"/>
      <c r="AB482" s="16"/>
      <c r="AC482" s="16"/>
      <c r="AD482" s="27"/>
    </row>
    <row r="483" spans="18:30" x14ac:dyDescent="0.25">
      <c r="R483" s="208"/>
      <c r="S483" s="16"/>
      <c r="T483" s="16"/>
      <c r="U483" s="16"/>
      <c r="V483" s="16"/>
      <c r="W483" s="16"/>
      <c r="X483" s="16"/>
      <c r="Y483" s="16"/>
      <c r="Z483" s="16"/>
      <c r="AA483" s="16"/>
      <c r="AB483" s="16"/>
      <c r="AC483" s="16"/>
      <c r="AD483" s="27"/>
    </row>
    <row r="484" spans="18:30" x14ac:dyDescent="0.25">
      <c r="R484" s="208"/>
      <c r="S484" s="16"/>
      <c r="T484" s="16"/>
      <c r="U484" s="16"/>
      <c r="V484" s="16"/>
      <c r="W484" s="16"/>
      <c r="X484" s="16"/>
      <c r="Y484" s="16"/>
      <c r="Z484" s="16"/>
      <c r="AA484" s="16"/>
      <c r="AB484" s="16"/>
      <c r="AC484" s="16"/>
      <c r="AD484" s="27"/>
    </row>
    <row r="485" spans="18:30" x14ac:dyDescent="0.25">
      <c r="R485" s="208"/>
      <c r="S485" s="16"/>
      <c r="T485" s="16"/>
      <c r="U485" s="16"/>
      <c r="V485" s="16"/>
      <c r="W485" s="16"/>
      <c r="X485" s="16"/>
      <c r="Y485" s="16"/>
      <c r="Z485" s="16"/>
      <c r="AA485" s="16"/>
      <c r="AB485" s="16"/>
      <c r="AC485" s="16"/>
      <c r="AD485" s="27"/>
    </row>
    <row r="486" spans="18:30" x14ac:dyDescent="0.25">
      <c r="R486" s="208"/>
      <c r="S486" s="16"/>
      <c r="T486" s="16"/>
      <c r="U486" s="16"/>
      <c r="V486" s="16"/>
      <c r="W486" s="16"/>
      <c r="X486" s="16"/>
      <c r="Y486" s="16"/>
      <c r="Z486" s="16"/>
      <c r="AA486" s="16"/>
      <c r="AB486" s="16"/>
      <c r="AC486" s="16"/>
      <c r="AD486" s="27"/>
    </row>
    <row r="487" spans="18:30" x14ac:dyDescent="0.25">
      <c r="R487" s="208"/>
      <c r="S487" s="16"/>
      <c r="T487" s="16"/>
      <c r="U487" s="16"/>
      <c r="V487" s="16"/>
      <c r="W487" s="16"/>
      <c r="X487" s="16"/>
      <c r="Y487" s="16"/>
      <c r="Z487" s="16"/>
      <c r="AA487" s="16"/>
      <c r="AB487" s="16"/>
      <c r="AC487" s="16"/>
      <c r="AD487" s="27"/>
    </row>
    <row r="488" spans="18:30" x14ac:dyDescent="0.25">
      <c r="R488" s="208"/>
      <c r="S488" s="16"/>
      <c r="T488" s="16"/>
      <c r="U488" s="16"/>
      <c r="V488" s="16"/>
      <c r="W488" s="16"/>
      <c r="X488" s="16"/>
      <c r="Y488" s="16"/>
      <c r="Z488" s="16"/>
      <c r="AA488" s="16"/>
      <c r="AB488" s="16"/>
      <c r="AC488" s="16"/>
      <c r="AD488" s="27"/>
    </row>
    <row r="489" spans="18:30" x14ac:dyDescent="0.25">
      <c r="R489" s="208"/>
      <c r="S489" s="16"/>
      <c r="T489" s="16"/>
      <c r="U489" s="16"/>
      <c r="V489" s="16"/>
      <c r="W489" s="16"/>
      <c r="X489" s="16"/>
      <c r="Y489" s="16"/>
      <c r="Z489" s="16"/>
      <c r="AA489" s="16"/>
      <c r="AB489" s="16"/>
      <c r="AC489" s="16"/>
      <c r="AD489" s="27"/>
    </row>
    <row r="490" spans="18:30" x14ac:dyDescent="0.25">
      <c r="R490" s="208"/>
      <c r="S490" s="16"/>
      <c r="T490" s="16"/>
      <c r="U490" s="16"/>
      <c r="V490" s="16"/>
      <c r="W490" s="16"/>
      <c r="X490" s="16"/>
      <c r="Y490" s="16"/>
      <c r="Z490" s="16"/>
      <c r="AA490" s="16"/>
      <c r="AB490" s="16"/>
      <c r="AC490" s="16"/>
      <c r="AD490" s="27"/>
    </row>
    <row r="491" spans="18:30" x14ac:dyDescent="0.25">
      <c r="R491" s="208"/>
      <c r="S491" s="16"/>
      <c r="T491" s="16"/>
      <c r="U491" s="16"/>
      <c r="V491" s="16"/>
      <c r="W491" s="16"/>
      <c r="X491" s="16"/>
      <c r="Y491" s="16"/>
      <c r="Z491" s="16"/>
      <c r="AA491" s="16"/>
      <c r="AB491" s="16"/>
      <c r="AC491" s="16"/>
      <c r="AD491" s="27"/>
    </row>
    <row r="492" spans="18:30" x14ac:dyDescent="0.25">
      <c r="R492" s="208"/>
      <c r="S492" s="16"/>
      <c r="T492" s="16"/>
      <c r="U492" s="16"/>
      <c r="V492" s="16"/>
      <c r="W492" s="16"/>
      <c r="X492" s="16"/>
      <c r="Y492" s="16"/>
      <c r="Z492" s="16"/>
      <c r="AA492" s="16"/>
      <c r="AB492" s="16"/>
      <c r="AC492" s="16"/>
      <c r="AD492" s="27"/>
    </row>
    <row r="493" spans="18:30" x14ac:dyDescent="0.25">
      <c r="R493" s="208"/>
      <c r="S493" s="16"/>
      <c r="T493" s="16"/>
      <c r="U493" s="16"/>
      <c r="V493" s="16"/>
      <c r="W493" s="16"/>
      <c r="X493" s="16"/>
      <c r="Y493" s="16"/>
      <c r="Z493" s="16"/>
      <c r="AA493" s="16"/>
      <c r="AB493" s="16"/>
      <c r="AC493" s="16"/>
      <c r="AD493" s="27"/>
    </row>
    <row r="494" spans="18:30" x14ac:dyDescent="0.25">
      <c r="R494" s="208"/>
      <c r="S494" s="16"/>
      <c r="T494" s="16"/>
      <c r="U494" s="16"/>
      <c r="V494" s="16"/>
      <c r="W494" s="16"/>
      <c r="X494" s="16"/>
      <c r="Y494" s="16"/>
      <c r="Z494" s="16"/>
      <c r="AA494" s="16"/>
      <c r="AB494" s="16"/>
      <c r="AC494" s="16"/>
      <c r="AD494" s="27"/>
    </row>
    <row r="495" spans="18:30" x14ac:dyDescent="0.25">
      <c r="R495" s="208"/>
      <c r="S495" s="16"/>
      <c r="T495" s="16"/>
      <c r="U495" s="16"/>
      <c r="V495" s="16"/>
      <c r="W495" s="16"/>
      <c r="X495" s="16"/>
      <c r="Y495" s="16"/>
      <c r="Z495" s="16"/>
      <c r="AA495" s="16"/>
      <c r="AB495" s="16"/>
      <c r="AC495" s="16"/>
      <c r="AD495" s="27"/>
    </row>
    <row r="496" spans="18:30" x14ac:dyDescent="0.25">
      <c r="R496" s="208"/>
      <c r="S496" s="16"/>
      <c r="T496" s="16"/>
      <c r="U496" s="16"/>
      <c r="V496" s="16"/>
      <c r="W496" s="16"/>
      <c r="X496" s="16"/>
      <c r="Y496" s="16"/>
      <c r="Z496" s="16"/>
      <c r="AA496" s="16"/>
      <c r="AB496" s="16"/>
      <c r="AC496" s="16"/>
      <c r="AD496" s="27"/>
    </row>
    <row r="497" spans="18:30" x14ac:dyDescent="0.25">
      <c r="R497" s="208"/>
      <c r="S497" s="16"/>
      <c r="T497" s="16"/>
      <c r="U497" s="16"/>
      <c r="V497" s="16"/>
      <c r="W497" s="16"/>
      <c r="X497" s="16"/>
      <c r="Y497" s="16"/>
      <c r="Z497" s="16"/>
      <c r="AA497" s="16"/>
      <c r="AB497" s="16"/>
      <c r="AC497" s="16"/>
      <c r="AD497" s="27"/>
    </row>
    <row r="498" spans="18:30" x14ac:dyDescent="0.25">
      <c r="R498" s="208"/>
      <c r="S498" s="16"/>
      <c r="T498" s="16"/>
      <c r="U498" s="16"/>
      <c r="V498" s="16"/>
      <c r="W498" s="16"/>
      <c r="X498" s="16"/>
      <c r="Y498" s="16"/>
      <c r="Z498" s="16"/>
      <c r="AA498" s="16"/>
      <c r="AB498" s="16"/>
      <c r="AC498" s="16"/>
      <c r="AD498" s="27"/>
    </row>
    <row r="499" spans="18:30" x14ac:dyDescent="0.25">
      <c r="R499" s="208"/>
      <c r="S499" s="16"/>
      <c r="T499" s="16"/>
      <c r="U499" s="16"/>
      <c r="V499" s="16"/>
      <c r="W499" s="16"/>
      <c r="X499" s="16"/>
      <c r="Y499" s="16"/>
      <c r="Z499" s="16"/>
      <c r="AA499" s="16"/>
      <c r="AB499" s="16"/>
      <c r="AC499" s="16"/>
      <c r="AD499" s="27"/>
    </row>
    <row r="500" spans="18:30" x14ac:dyDescent="0.25">
      <c r="R500" s="208"/>
      <c r="S500" s="16"/>
      <c r="T500" s="16"/>
      <c r="U500" s="16"/>
      <c r="V500" s="16"/>
      <c r="W500" s="16"/>
      <c r="X500" s="16"/>
      <c r="Y500" s="16"/>
      <c r="Z500" s="16"/>
      <c r="AA500" s="16"/>
      <c r="AB500" s="16"/>
      <c r="AC500" s="16"/>
      <c r="AD500" s="27"/>
    </row>
    <row r="501" spans="18:30" x14ac:dyDescent="0.25">
      <c r="R501" s="208"/>
      <c r="S501" s="16"/>
      <c r="T501" s="16"/>
      <c r="U501" s="16"/>
      <c r="V501" s="16"/>
      <c r="W501" s="16"/>
      <c r="X501" s="16"/>
      <c r="Y501" s="16"/>
      <c r="Z501" s="16"/>
      <c r="AA501" s="16"/>
      <c r="AB501" s="16"/>
      <c r="AC501" s="16"/>
      <c r="AD501" s="27"/>
    </row>
    <row r="502" spans="18:30" x14ac:dyDescent="0.25">
      <c r="R502" s="208"/>
      <c r="S502" s="16"/>
      <c r="T502" s="16"/>
      <c r="U502" s="16"/>
      <c r="V502" s="16"/>
      <c r="W502" s="16"/>
      <c r="X502" s="16"/>
      <c r="Y502" s="16"/>
      <c r="Z502" s="16"/>
      <c r="AA502" s="16"/>
      <c r="AB502" s="16"/>
      <c r="AC502" s="16"/>
      <c r="AD502" s="27"/>
    </row>
    <row r="503" spans="18:30" x14ac:dyDescent="0.25">
      <c r="R503" s="208"/>
      <c r="S503" s="16"/>
      <c r="T503" s="16"/>
      <c r="U503" s="16"/>
      <c r="V503" s="16"/>
      <c r="W503" s="16"/>
      <c r="X503" s="16"/>
      <c r="Y503" s="16"/>
      <c r="Z503" s="16"/>
      <c r="AA503" s="16"/>
      <c r="AB503" s="16"/>
      <c r="AC503" s="16"/>
      <c r="AD503" s="27"/>
    </row>
    <row r="504" spans="18:30" x14ac:dyDescent="0.25">
      <c r="R504" s="208"/>
      <c r="S504" s="16"/>
      <c r="T504" s="16"/>
      <c r="U504" s="16"/>
      <c r="V504" s="16"/>
      <c r="W504" s="16"/>
      <c r="X504" s="16"/>
      <c r="Y504" s="16"/>
      <c r="Z504" s="16"/>
      <c r="AA504" s="16"/>
      <c r="AB504" s="16"/>
      <c r="AC504" s="16"/>
      <c r="AD504" s="27"/>
    </row>
    <row r="505" spans="18:30" x14ac:dyDescent="0.25">
      <c r="R505" s="208"/>
      <c r="S505" s="16"/>
      <c r="T505" s="16"/>
      <c r="U505" s="16"/>
      <c r="V505" s="16"/>
      <c r="W505" s="16"/>
      <c r="X505" s="16"/>
      <c r="Y505" s="16"/>
      <c r="Z505" s="16"/>
      <c r="AA505" s="16"/>
      <c r="AB505" s="16"/>
      <c r="AC505" s="16"/>
      <c r="AD505" s="27"/>
    </row>
    <row r="506" spans="18:30" x14ac:dyDescent="0.25">
      <c r="R506" s="208"/>
      <c r="S506" s="16"/>
      <c r="T506" s="16"/>
      <c r="U506" s="16"/>
      <c r="V506" s="16"/>
      <c r="W506" s="16"/>
      <c r="X506" s="16"/>
      <c r="Y506" s="16"/>
      <c r="Z506" s="16"/>
      <c r="AA506" s="16"/>
      <c r="AB506" s="16"/>
      <c r="AC506" s="16"/>
      <c r="AD506" s="27"/>
    </row>
    <row r="507" spans="18:30" x14ac:dyDescent="0.25">
      <c r="R507" s="208"/>
      <c r="S507" s="16"/>
      <c r="T507" s="16"/>
      <c r="U507" s="16"/>
      <c r="V507" s="16"/>
      <c r="W507" s="16"/>
      <c r="X507" s="16"/>
      <c r="Y507" s="16"/>
      <c r="Z507" s="16"/>
      <c r="AA507" s="16"/>
      <c r="AB507" s="16"/>
      <c r="AC507" s="16"/>
      <c r="AD507" s="27"/>
    </row>
    <row r="508" spans="18:30" x14ac:dyDescent="0.25">
      <c r="R508" s="208"/>
      <c r="S508" s="16"/>
      <c r="T508" s="16"/>
      <c r="U508" s="16"/>
      <c r="V508" s="16"/>
      <c r="W508" s="16"/>
      <c r="X508" s="16"/>
      <c r="Y508" s="16"/>
      <c r="Z508" s="16"/>
      <c r="AA508" s="16"/>
      <c r="AB508" s="16"/>
      <c r="AC508" s="16"/>
      <c r="AD508" s="27"/>
    </row>
    <row r="509" spans="18:30" x14ac:dyDescent="0.25">
      <c r="R509" s="208"/>
      <c r="S509" s="16"/>
      <c r="T509" s="16"/>
      <c r="U509" s="16"/>
      <c r="V509" s="16"/>
      <c r="W509" s="16"/>
      <c r="X509" s="16"/>
      <c r="Y509" s="16"/>
      <c r="Z509" s="16"/>
      <c r="AA509" s="16"/>
      <c r="AB509" s="16"/>
      <c r="AC509" s="16"/>
      <c r="AD509" s="27"/>
    </row>
    <row r="510" spans="18:30" x14ac:dyDescent="0.25">
      <c r="R510" s="208"/>
      <c r="S510" s="16"/>
      <c r="T510" s="16"/>
      <c r="U510" s="16"/>
      <c r="V510" s="16"/>
      <c r="W510" s="16"/>
      <c r="X510" s="16"/>
      <c r="Y510" s="16"/>
      <c r="Z510" s="16"/>
      <c r="AA510" s="16"/>
      <c r="AB510" s="16"/>
      <c r="AC510" s="16"/>
      <c r="AD510" s="27"/>
    </row>
    <row r="511" spans="18:30" x14ac:dyDescent="0.25">
      <c r="R511" s="208"/>
      <c r="S511" s="16"/>
      <c r="T511" s="16"/>
      <c r="U511" s="16"/>
      <c r="V511" s="16"/>
      <c r="W511" s="16"/>
      <c r="X511" s="16"/>
      <c r="Y511" s="16"/>
      <c r="Z511" s="16"/>
      <c r="AA511" s="16"/>
      <c r="AB511" s="16"/>
      <c r="AC511" s="16"/>
      <c r="AD511" s="27"/>
    </row>
    <row r="512" spans="18:30" x14ac:dyDescent="0.25">
      <c r="R512" s="208"/>
      <c r="S512" s="16"/>
      <c r="T512" s="16"/>
      <c r="U512" s="16"/>
      <c r="V512" s="16"/>
      <c r="W512" s="16"/>
      <c r="X512" s="16"/>
      <c r="Y512" s="16"/>
      <c r="Z512" s="16"/>
      <c r="AA512" s="16"/>
      <c r="AB512" s="16"/>
      <c r="AC512" s="16"/>
      <c r="AD512" s="27"/>
    </row>
    <row r="513" spans="18:30" x14ac:dyDescent="0.25">
      <c r="R513" s="208"/>
      <c r="S513" s="16"/>
      <c r="T513" s="16"/>
      <c r="U513" s="16"/>
      <c r="V513" s="16"/>
      <c r="W513" s="16"/>
      <c r="X513" s="16"/>
      <c r="Y513" s="16"/>
      <c r="Z513" s="16"/>
      <c r="AA513" s="16"/>
      <c r="AB513" s="16"/>
      <c r="AC513" s="16"/>
      <c r="AD513" s="27"/>
    </row>
    <row r="514" spans="18:30" x14ac:dyDescent="0.25">
      <c r="R514" s="208"/>
      <c r="S514" s="16"/>
      <c r="T514" s="16"/>
      <c r="U514" s="16"/>
      <c r="V514" s="16"/>
      <c r="W514" s="16"/>
      <c r="X514" s="16"/>
      <c r="Y514" s="16"/>
      <c r="Z514" s="16"/>
      <c r="AA514" s="16"/>
      <c r="AB514" s="16"/>
      <c r="AC514" s="16"/>
      <c r="AD514" s="27"/>
    </row>
    <row r="515" spans="18:30" x14ac:dyDescent="0.25">
      <c r="R515" s="208"/>
      <c r="S515" s="16"/>
      <c r="T515" s="16"/>
      <c r="U515" s="16"/>
      <c r="V515" s="16"/>
      <c r="W515" s="16"/>
      <c r="X515" s="16"/>
      <c r="Y515" s="16"/>
      <c r="Z515" s="16"/>
      <c r="AA515" s="16"/>
      <c r="AB515" s="16"/>
      <c r="AC515" s="16"/>
      <c r="AD515" s="27"/>
    </row>
    <row r="516" spans="18:30" x14ac:dyDescent="0.25">
      <c r="R516" s="208"/>
      <c r="S516" s="16"/>
      <c r="T516" s="16"/>
      <c r="U516" s="16"/>
      <c r="V516" s="16"/>
      <c r="W516" s="16"/>
      <c r="X516" s="16"/>
      <c r="Y516" s="16"/>
      <c r="Z516" s="16"/>
      <c r="AA516" s="16"/>
      <c r="AB516" s="16"/>
      <c r="AC516" s="16"/>
      <c r="AD516" s="27"/>
    </row>
    <row r="517" spans="18:30" x14ac:dyDescent="0.25">
      <c r="R517" s="208"/>
      <c r="S517" s="16"/>
      <c r="T517" s="16"/>
      <c r="U517" s="16"/>
      <c r="V517" s="16"/>
      <c r="W517" s="16"/>
      <c r="X517" s="16"/>
      <c r="Y517" s="16"/>
      <c r="Z517" s="16"/>
      <c r="AA517" s="16"/>
      <c r="AB517" s="16"/>
      <c r="AC517" s="16"/>
      <c r="AD517" s="27"/>
    </row>
    <row r="518" spans="18:30" x14ac:dyDescent="0.25">
      <c r="R518" s="208"/>
      <c r="S518" s="16"/>
      <c r="T518" s="16"/>
      <c r="U518" s="16"/>
      <c r="V518" s="16"/>
      <c r="W518" s="16"/>
      <c r="X518" s="16"/>
      <c r="Y518" s="16"/>
      <c r="Z518" s="16"/>
      <c r="AA518" s="16"/>
      <c r="AB518" s="16"/>
      <c r="AC518" s="16"/>
      <c r="AD518" s="27"/>
    </row>
    <row r="519" spans="18:30" x14ac:dyDescent="0.25">
      <c r="R519" s="208"/>
      <c r="S519" s="16"/>
      <c r="T519" s="16"/>
      <c r="U519" s="16"/>
      <c r="V519" s="16"/>
      <c r="W519" s="16"/>
      <c r="X519" s="16"/>
      <c r="Y519" s="16"/>
      <c r="Z519" s="16"/>
      <c r="AA519" s="16"/>
      <c r="AB519" s="16"/>
      <c r="AC519" s="16"/>
      <c r="AD519" s="27"/>
    </row>
    <row r="520" spans="18:30" x14ac:dyDescent="0.25">
      <c r="R520" s="208"/>
      <c r="S520" s="16"/>
      <c r="T520" s="16"/>
      <c r="U520" s="16"/>
      <c r="V520" s="16"/>
      <c r="W520" s="16"/>
      <c r="X520" s="16"/>
      <c r="Y520" s="16"/>
      <c r="Z520" s="16"/>
      <c r="AA520" s="16"/>
      <c r="AB520" s="16"/>
      <c r="AC520" s="16"/>
      <c r="AD520" s="27"/>
    </row>
    <row r="521" spans="18:30" x14ac:dyDescent="0.25">
      <c r="R521" s="208"/>
      <c r="S521" s="16"/>
      <c r="T521" s="16"/>
      <c r="U521" s="16"/>
      <c r="V521" s="16"/>
      <c r="W521" s="16"/>
      <c r="X521" s="16"/>
      <c r="Y521" s="16"/>
      <c r="Z521" s="16"/>
      <c r="AA521" s="16"/>
      <c r="AB521" s="16"/>
      <c r="AC521" s="16"/>
      <c r="AD521" s="27"/>
    </row>
    <row r="522" spans="18:30" x14ac:dyDescent="0.25">
      <c r="R522" s="208"/>
      <c r="S522" s="16"/>
      <c r="T522" s="16"/>
      <c r="U522" s="16"/>
      <c r="V522" s="16"/>
      <c r="W522" s="16"/>
      <c r="X522" s="16"/>
      <c r="Y522" s="16"/>
      <c r="Z522" s="16"/>
      <c r="AA522" s="16"/>
      <c r="AB522" s="16"/>
      <c r="AC522" s="16"/>
      <c r="AD522" s="27"/>
    </row>
    <row r="523" spans="18:30" x14ac:dyDescent="0.25">
      <c r="R523" s="208"/>
      <c r="S523" s="16"/>
      <c r="T523" s="16"/>
      <c r="U523" s="16"/>
      <c r="V523" s="16"/>
      <c r="W523" s="16"/>
      <c r="X523" s="16"/>
      <c r="Y523" s="16"/>
      <c r="Z523" s="16"/>
      <c r="AA523" s="16"/>
      <c r="AB523" s="16"/>
      <c r="AC523" s="16"/>
      <c r="AD523" s="27"/>
    </row>
    <row r="524" spans="18:30" x14ac:dyDescent="0.25">
      <c r="R524" s="208"/>
      <c r="S524" s="16"/>
      <c r="T524" s="16"/>
      <c r="U524" s="16"/>
      <c r="V524" s="16"/>
      <c r="W524" s="16"/>
      <c r="X524" s="16"/>
      <c r="Y524" s="16"/>
      <c r="Z524" s="16"/>
      <c r="AA524" s="16"/>
      <c r="AB524" s="16"/>
      <c r="AC524" s="16"/>
      <c r="AD524" s="27"/>
    </row>
    <row r="525" spans="18:30" x14ac:dyDescent="0.25">
      <c r="R525" s="208"/>
      <c r="S525" s="16"/>
      <c r="T525" s="16"/>
      <c r="U525" s="16"/>
      <c r="V525" s="16"/>
      <c r="W525" s="16"/>
      <c r="X525" s="16"/>
      <c r="Y525" s="16"/>
      <c r="Z525" s="16"/>
      <c r="AA525" s="16"/>
      <c r="AB525" s="16"/>
      <c r="AC525" s="16"/>
      <c r="AD525" s="27"/>
    </row>
    <row r="526" spans="18:30" x14ac:dyDescent="0.25">
      <c r="R526" s="208"/>
      <c r="S526" s="16"/>
      <c r="T526" s="16"/>
      <c r="U526" s="16"/>
      <c r="V526" s="16"/>
      <c r="W526" s="16"/>
      <c r="X526" s="16"/>
      <c r="Y526" s="16"/>
      <c r="Z526" s="16"/>
      <c r="AA526" s="16"/>
      <c r="AB526" s="16"/>
      <c r="AC526" s="16"/>
      <c r="AD526" s="27"/>
    </row>
    <row r="527" spans="18:30" x14ac:dyDescent="0.25">
      <c r="R527" s="208"/>
      <c r="S527" s="16"/>
      <c r="T527" s="16"/>
      <c r="U527" s="16"/>
      <c r="V527" s="16"/>
      <c r="W527" s="16"/>
      <c r="X527" s="16"/>
      <c r="Y527" s="16"/>
      <c r="Z527" s="16"/>
      <c r="AA527" s="16"/>
      <c r="AB527" s="16"/>
      <c r="AC527" s="16"/>
      <c r="AD527" s="27"/>
    </row>
    <row r="528" spans="18:30" x14ac:dyDescent="0.25">
      <c r="R528" s="208"/>
      <c r="S528" s="16"/>
      <c r="T528" s="16"/>
      <c r="U528" s="16"/>
      <c r="V528" s="16"/>
      <c r="W528" s="16"/>
      <c r="X528" s="16"/>
      <c r="Y528" s="16"/>
      <c r="Z528" s="16"/>
      <c r="AA528" s="16"/>
      <c r="AB528" s="16"/>
      <c r="AC528" s="16"/>
      <c r="AD528" s="27"/>
    </row>
    <row r="529" spans="18:30" x14ac:dyDescent="0.25">
      <c r="R529" s="208"/>
      <c r="S529" s="16"/>
      <c r="T529" s="16"/>
      <c r="U529" s="16"/>
      <c r="V529" s="16"/>
      <c r="W529" s="16"/>
      <c r="X529" s="16"/>
      <c r="Y529" s="16"/>
      <c r="Z529" s="16"/>
      <c r="AA529" s="16"/>
      <c r="AB529" s="16"/>
      <c r="AC529" s="16"/>
      <c r="AD529" s="27"/>
    </row>
    <row r="530" spans="18:30" x14ac:dyDescent="0.25">
      <c r="R530" s="208"/>
      <c r="S530" s="16"/>
      <c r="T530" s="16"/>
      <c r="U530" s="16"/>
      <c r="V530" s="16"/>
      <c r="W530" s="16"/>
      <c r="X530" s="16"/>
      <c r="Y530" s="16"/>
      <c r="Z530" s="16"/>
      <c r="AA530" s="16"/>
      <c r="AB530" s="16"/>
      <c r="AC530" s="16"/>
      <c r="AD530" s="27"/>
    </row>
    <row r="531" spans="18:30" x14ac:dyDescent="0.25">
      <c r="R531" s="208"/>
      <c r="S531" s="16"/>
      <c r="T531" s="16"/>
      <c r="U531" s="16"/>
      <c r="V531" s="16"/>
      <c r="W531" s="16"/>
      <c r="X531" s="16"/>
      <c r="Y531" s="16"/>
      <c r="Z531" s="16"/>
      <c r="AA531" s="16"/>
      <c r="AB531" s="16"/>
      <c r="AC531" s="16"/>
      <c r="AD531" s="27"/>
    </row>
    <row r="532" spans="18:30" x14ac:dyDescent="0.25">
      <c r="R532" s="208"/>
      <c r="S532" s="16"/>
      <c r="T532" s="16"/>
      <c r="U532" s="16"/>
      <c r="V532" s="16"/>
      <c r="W532" s="16"/>
      <c r="X532" s="16"/>
      <c r="Y532" s="16"/>
      <c r="Z532" s="16"/>
      <c r="AA532" s="16"/>
      <c r="AB532" s="16"/>
      <c r="AC532" s="16"/>
      <c r="AD532" s="27"/>
    </row>
    <row r="533" spans="18:30" x14ac:dyDescent="0.25">
      <c r="R533" s="208"/>
      <c r="S533" s="16"/>
      <c r="T533" s="16"/>
      <c r="U533" s="16"/>
      <c r="V533" s="16"/>
      <c r="W533" s="16"/>
      <c r="X533" s="16"/>
      <c r="Y533" s="16"/>
      <c r="Z533" s="16"/>
      <c r="AA533" s="16"/>
      <c r="AB533" s="16"/>
      <c r="AC533" s="16"/>
      <c r="AD533" s="27"/>
    </row>
    <row r="534" spans="18:30" x14ac:dyDescent="0.25">
      <c r="R534" s="208"/>
      <c r="S534" s="16"/>
      <c r="T534" s="16"/>
      <c r="U534" s="16"/>
      <c r="V534" s="16"/>
      <c r="W534" s="16"/>
      <c r="X534" s="16"/>
      <c r="Y534" s="16"/>
      <c r="Z534" s="16"/>
      <c r="AA534" s="16"/>
      <c r="AB534" s="16"/>
      <c r="AC534" s="16"/>
      <c r="AD534" s="27"/>
    </row>
    <row r="535" spans="18:30" x14ac:dyDescent="0.25">
      <c r="R535" s="208"/>
      <c r="S535" s="16"/>
      <c r="T535" s="16"/>
      <c r="U535" s="16"/>
      <c r="V535" s="16"/>
      <c r="W535" s="16"/>
      <c r="X535" s="16"/>
      <c r="Y535" s="16"/>
      <c r="Z535" s="16"/>
      <c r="AA535" s="16"/>
      <c r="AB535" s="16"/>
      <c r="AC535" s="16"/>
      <c r="AD535" s="27"/>
    </row>
    <row r="536" spans="18:30" x14ac:dyDescent="0.25">
      <c r="R536" s="208"/>
      <c r="S536" s="16"/>
      <c r="T536" s="16"/>
      <c r="U536" s="16"/>
      <c r="V536" s="16"/>
      <c r="W536" s="16"/>
      <c r="X536" s="16"/>
      <c r="Y536" s="16"/>
      <c r="Z536" s="16"/>
      <c r="AA536" s="16"/>
      <c r="AB536" s="16"/>
      <c r="AC536" s="16"/>
      <c r="AD536" s="27"/>
    </row>
    <row r="537" spans="18:30" x14ac:dyDescent="0.25">
      <c r="R537" s="208"/>
      <c r="S537" s="16"/>
      <c r="T537" s="16"/>
      <c r="U537" s="16"/>
      <c r="V537" s="16"/>
      <c r="W537" s="16"/>
      <c r="X537" s="16"/>
      <c r="Y537" s="16"/>
      <c r="Z537" s="16"/>
      <c r="AA537" s="16"/>
      <c r="AB537" s="16"/>
      <c r="AC537" s="16"/>
      <c r="AD537" s="27"/>
    </row>
    <row r="538" spans="18:30" x14ac:dyDescent="0.25">
      <c r="R538" s="208"/>
      <c r="S538" s="16"/>
      <c r="T538" s="16"/>
      <c r="U538" s="16"/>
      <c r="V538" s="16"/>
      <c r="W538" s="16"/>
      <c r="X538" s="16"/>
      <c r="Y538" s="16"/>
      <c r="Z538" s="16"/>
      <c r="AA538" s="16"/>
      <c r="AB538" s="16"/>
      <c r="AC538" s="16"/>
      <c r="AD538" s="27"/>
    </row>
    <row r="539" spans="18:30" x14ac:dyDescent="0.25">
      <c r="R539" s="208"/>
      <c r="S539" s="16"/>
      <c r="T539" s="16"/>
      <c r="U539" s="16"/>
      <c r="V539" s="16"/>
      <c r="W539" s="16"/>
      <c r="X539" s="16"/>
      <c r="Y539" s="16"/>
      <c r="Z539" s="16"/>
      <c r="AA539" s="16"/>
      <c r="AB539" s="16"/>
      <c r="AC539" s="16"/>
      <c r="AD539" s="27"/>
    </row>
    <row r="540" spans="18:30" x14ac:dyDescent="0.25">
      <c r="R540" s="208"/>
      <c r="S540" s="16"/>
      <c r="T540" s="16"/>
      <c r="U540" s="16"/>
      <c r="V540" s="16"/>
      <c r="W540" s="16"/>
      <c r="X540" s="16"/>
      <c r="Y540" s="16"/>
      <c r="Z540" s="16"/>
      <c r="AA540" s="16"/>
      <c r="AB540" s="16"/>
      <c r="AC540" s="16"/>
      <c r="AD540" s="27"/>
    </row>
    <row r="541" spans="18:30" x14ac:dyDescent="0.25">
      <c r="R541" s="208"/>
      <c r="S541" s="16"/>
      <c r="T541" s="16"/>
      <c r="U541" s="16"/>
      <c r="V541" s="16"/>
      <c r="W541" s="16"/>
      <c r="X541" s="16"/>
      <c r="Y541" s="16"/>
      <c r="Z541" s="16"/>
      <c r="AA541" s="16"/>
      <c r="AB541" s="16"/>
      <c r="AC541" s="16"/>
      <c r="AD541" s="27"/>
    </row>
    <row r="542" spans="18:30" x14ac:dyDescent="0.25">
      <c r="R542" s="208"/>
      <c r="S542" s="16"/>
      <c r="T542" s="16"/>
      <c r="U542" s="16"/>
      <c r="V542" s="16"/>
      <c r="W542" s="16"/>
      <c r="X542" s="16"/>
      <c r="Y542" s="16"/>
      <c r="Z542" s="16"/>
      <c r="AA542" s="16"/>
      <c r="AB542" s="16"/>
      <c r="AC542" s="16"/>
      <c r="AD542" s="27"/>
    </row>
    <row r="543" spans="18:30" x14ac:dyDescent="0.25">
      <c r="R543" s="208"/>
      <c r="S543" s="16"/>
      <c r="T543" s="16"/>
      <c r="U543" s="16"/>
      <c r="V543" s="16"/>
      <c r="W543" s="16"/>
      <c r="X543" s="16"/>
      <c r="Y543" s="16"/>
      <c r="Z543" s="16"/>
      <c r="AA543" s="16"/>
      <c r="AB543" s="16"/>
      <c r="AC543" s="16"/>
      <c r="AD543" s="27"/>
    </row>
    <row r="544" spans="18:30" x14ac:dyDescent="0.25">
      <c r="R544" s="208"/>
      <c r="S544" s="16"/>
      <c r="T544" s="16"/>
      <c r="U544" s="16"/>
      <c r="V544" s="16"/>
      <c r="W544" s="16"/>
      <c r="X544" s="16"/>
      <c r="Y544" s="16"/>
      <c r="Z544" s="16"/>
      <c r="AA544" s="16"/>
      <c r="AB544" s="16"/>
      <c r="AC544" s="16"/>
      <c r="AD544" s="27"/>
    </row>
    <row r="545" spans="18:30" x14ac:dyDescent="0.25">
      <c r="R545" s="208"/>
      <c r="S545" s="16"/>
      <c r="T545" s="16"/>
      <c r="U545" s="16"/>
      <c r="V545" s="16"/>
      <c r="W545" s="16"/>
      <c r="X545" s="16"/>
      <c r="Y545" s="16"/>
      <c r="Z545" s="16"/>
      <c r="AA545" s="16"/>
      <c r="AB545" s="16"/>
      <c r="AC545" s="16"/>
      <c r="AD545" s="27"/>
    </row>
    <row r="546" spans="18:30" x14ac:dyDescent="0.25">
      <c r="R546" s="208"/>
      <c r="S546" s="16"/>
      <c r="T546" s="16"/>
      <c r="U546" s="16"/>
      <c r="V546" s="16"/>
      <c r="W546" s="16"/>
      <c r="X546" s="16"/>
      <c r="Y546" s="16"/>
      <c r="Z546" s="16"/>
      <c r="AA546" s="16"/>
      <c r="AB546" s="16"/>
      <c r="AC546" s="16"/>
      <c r="AD546" s="27"/>
    </row>
    <row r="547" spans="18:30" x14ac:dyDescent="0.25">
      <c r="R547" s="208"/>
      <c r="S547" s="16"/>
      <c r="T547" s="16"/>
      <c r="U547" s="16"/>
      <c r="V547" s="16"/>
      <c r="W547" s="16"/>
      <c r="X547" s="16"/>
      <c r="Y547" s="16"/>
      <c r="Z547" s="16"/>
      <c r="AA547" s="16"/>
      <c r="AB547" s="16"/>
      <c r="AC547" s="16"/>
      <c r="AD547" s="27"/>
    </row>
    <row r="548" spans="18:30" x14ac:dyDescent="0.25">
      <c r="R548" s="208"/>
      <c r="S548" s="16"/>
      <c r="T548" s="16"/>
      <c r="U548" s="16"/>
      <c r="V548" s="16"/>
      <c r="W548" s="16"/>
      <c r="X548" s="16"/>
      <c r="Y548" s="16"/>
      <c r="Z548" s="16"/>
      <c r="AA548" s="16"/>
      <c r="AB548" s="16"/>
      <c r="AC548" s="16"/>
      <c r="AD548" s="27"/>
    </row>
    <row r="549" spans="18:30" x14ac:dyDescent="0.25">
      <c r="R549" s="208"/>
      <c r="S549" s="16"/>
      <c r="T549" s="16"/>
      <c r="U549" s="16"/>
      <c r="V549" s="16"/>
      <c r="W549" s="16"/>
      <c r="X549" s="16"/>
      <c r="Y549" s="16"/>
      <c r="Z549" s="16"/>
      <c r="AA549" s="16"/>
      <c r="AB549" s="16"/>
      <c r="AC549" s="16"/>
      <c r="AD549" s="27"/>
    </row>
    <row r="550" spans="18:30" x14ac:dyDescent="0.25">
      <c r="R550" s="208"/>
      <c r="S550" s="16"/>
      <c r="T550" s="16"/>
      <c r="U550" s="16"/>
      <c r="V550" s="16"/>
      <c r="W550" s="16"/>
      <c r="X550" s="16"/>
      <c r="Y550" s="16"/>
      <c r="Z550" s="16"/>
      <c r="AA550" s="16"/>
      <c r="AB550" s="16"/>
      <c r="AC550" s="16"/>
      <c r="AD550" s="27"/>
    </row>
    <row r="551" spans="18:30" x14ac:dyDescent="0.25">
      <c r="R551" s="208"/>
      <c r="S551" s="16"/>
      <c r="T551" s="16"/>
      <c r="U551" s="16"/>
      <c r="V551" s="16"/>
      <c r="W551" s="16"/>
      <c r="X551" s="16"/>
      <c r="Y551" s="16"/>
      <c r="Z551" s="16"/>
      <c r="AA551" s="16"/>
      <c r="AB551" s="16"/>
      <c r="AC551" s="16"/>
      <c r="AD551" s="27"/>
    </row>
    <row r="552" spans="18:30" x14ac:dyDescent="0.25">
      <c r="R552" s="208"/>
      <c r="S552" s="16"/>
      <c r="T552" s="16"/>
      <c r="U552" s="16"/>
      <c r="V552" s="16"/>
      <c r="W552" s="16"/>
      <c r="X552" s="16"/>
      <c r="Y552" s="16"/>
      <c r="Z552" s="16"/>
      <c r="AA552" s="16"/>
      <c r="AB552" s="16"/>
      <c r="AC552" s="16"/>
      <c r="AD552" s="27"/>
    </row>
    <row r="553" spans="18:30" x14ac:dyDescent="0.25">
      <c r="R553" s="208"/>
      <c r="S553" s="16"/>
      <c r="T553" s="16"/>
      <c r="U553" s="16"/>
      <c r="V553" s="16"/>
      <c r="W553" s="16"/>
      <c r="X553" s="16"/>
      <c r="Y553" s="16"/>
      <c r="Z553" s="16"/>
      <c r="AA553" s="16"/>
      <c r="AB553" s="16"/>
      <c r="AC553" s="16"/>
      <c r="AD553" s="27"/>
    </row>
    <row r="554" spans="18:30" x14ac:dyDescent="0.25">
      <c r="R554" s="208"/>
      <c r="S554" s="16"/>
      <c r="T554" s="16"/>
      <c r="U554" s="16"/>
      <c r="V554" s="16"/>
      <c r="W554" s="16"/>
      <c r="X554" s="16"/>
      <c r="Y554" s="16"/>
      <c r="Z554" s="16"/>
      <c r="AA554" s="16"/>
      <c r="AB554" s="16"/>
      <c r="AC554" s="16"/>
      <c r="AD554" s="27"/>
    </row>
    <row r="555" spans="18:30" x14ac:dyDescent="0.25">
      <c r="R555" s="208"/>
      <c r="S555" s="16"/>
      <c r="T555" s="16"/>
      <c r="U555" s="16"/>
      <c r="V555" s="16"/>
      <c r="W555" s="16"/>
      <c r="X555" s="16"/>
      <c r="Y555" s="16"/>
      <c r="Z555" s="16"/>
      <c r="AA555" s="16"/>
      <c r="AB555" s="16"/>
      <c r="AC555" s="16"/>
      <c r="AD555" s="27"/>
    </row>
    <row r="556" spans="18:30" x14ac:dyDescent="0.25">
      <c r="R556" s="208"/>
      <c r="S556" s="16"/>
      <c r="T556" s="16"/>
      <c r="U556" s="16"/>
      <c r="V556" s="16"/>
      <c r="W556" s="16"/>
      <c r="X556" s="16"/>
      <c r="Y556" s="16"/>
      <c r="Z556" s="16"/>
      <c r="AA556" s="16"/>
      <c r="AB556" s="16"/>
      <c r="AC556" s="16"/>
      <c r="AD556" s="27"/>
    </row>
    <row r="557" spans="18:30" x14ac:dyDescent="0.25">
      <c r="R557" s="208"/>
      <c r="S557" s="16"/>
      <c r="T557" s="16"/>
      <c r="U557" s="16"/>
      <c r="V557" s="16"/>
      <c r="W557" s="16"/>
      <c r="X557" s="16"/>
      <c r="Y557" s="16"/>
      <c r="Z557" s="16"/>
      <c r="AA557" s="16"/>
      <c r="AB557" s="16"/>
      <c r="AC557" s="16"/>
      <c r="AD557" s="27"/>
    </row>
    <row r="558" spans="18:30" x14ac:dyDescent="0.25">
      <c r="R558" s="208"/>
      <c r="S558" s="16"/>
      <c r="T558" s="16"/>
      <c r="U558" s="16"/>
      <c r="V558" s="16"/>
      <c r="W558" s="16"/>
      <c r="X558" s="16"/>
      <c r="Y558" s="16"/>
      <c r="Z558" s="16"/>
      <c r="AA558" s="16"/>
      <c r="AB558" s="16"/>
      <c r="AC558" s="16"/>
      <c r="AD558" s="27"/>
    </row>
    <row r="559" spans="18:30" x14ac:dyDescent="0.25">
      <c r="R559" s="208"/>
      <c r="S559" s="16"/>
      <c r="T559" s="16"/>
      <c r="U559" s="16"/>
      <c r="V559" s="16"/>
      <c r="W559" s="16"/>
      <c r="X559" s="16"/>
      <c r="Y559" s="16"/>
      <c r="Z559" s="16"/>
      <c r="AA559" s="16"/>
      <c r="AB559" s="16"/>
      <c r="AC559" s="16"/>
      <c r="AD559" s="27"/>
    </row>
    <row r="560" spans="18:30" x14ac:dyDescent="0.25">
      <c r="R560" s="208"/>
      <c r="S560" s="16"/>
      <c r="T560" s="16"/>
      <c r="U560" s="16"/>
      <c r="V560" s="16"/>
      <c r="W560" s="16"/>
      <c r="X560" s="16"/>
      <c r="Y560" s="16"/>
      <c r="Z560" s="16"/>
      <c r="AA560" s="16"/>
      <c r="AB560" s="16"/>
      <c r="AC560" s="16"/>
      <c r="AD560" s="27"/>
    </row>
    <row r="561" spans="18:30" x14ac:dyDescent="0.25">
      <c r="R561" s="208"/>
      <c r="S561" s="16"/>
      <c r="T561" s="16"/>
      <c r="U561" s="16"/>
      <c r="V561" s="16"/>
      <c r="W561" s="16"/>
      <c r="X561" s="16"/>
      <c r="Y561" s="16"/>
      <c r="Z561" s="16"/>
      <c r="AA561" s="16"/>
      <c r="AB561" s="16"/>
      <c r="AC561" s="16"/>
      <c r="AD561" s="27"/>
    </row>
    <row r="562" spans="18:30" x14ac:dyDescent="0.25">
      <c r="R562" s="208"/>
      <c r="S562" s="16"/>
      <c r="T562" s="16"/>
      <c r="U562" s="16"/>
      <c r="V562" s="16"/>
      <c r="W562" s="16"/>
      <c r="X562" s="16"/>
      <c r="Y562" s="16"/>
      <c r="Z562" s="16"/>
      <c r="AA562" s="16"/>
      <c r="AB562" s="16"/>
      <c r="AC562" s="16"/>
      <c r="AD562" s="27"/>
    </row>
    <row r="563" spans="18:30" x14ac:dyDescent="0.25">
      <c r="R563" s="208"/>
      <c r="S563" s="16"/>
      <c r="T563" s="16"/>
      <c r="U563" s="16"/>
      <c r="V563" s="16"/>
      <c r="W563" s="16"/>
      <c r="X563" s="16"/>
      <c r="Y563" s="16"/>
      <c r="Z563" s="16"/>
      <c r="AA563" s="16"/>
      <c r="AB563" s="16"/>
      <c r="AC563" s="16"/>
      <c r="AD563" s="27"/>
    </row>
    <row r="564" spans="18:30" x14ac:dyDescent="0.25">
      <c r="R564" s="208"/>
      <c r="S564" s="16"/>
      <c r="T564" s="16"/>
      <c r="U564" s="16"/>
      <c r="V564" s="16"/>
      <c r="W564" s="16"/>
      <c r="X564" s="16"/>
      <c r="Y564" s="16"/>
      <c r="Z564" s="16"/>
      <c r="AA564" s="16"/>
      <c r="AB564" s="16"/>
      <c r="AC564" s="16"/>
      <c r="AD564" s="27"/>
    </row>
    <row r="565" spans="18:30" x14ac:dyDescent="0.25">
      <c r="R565" s="208"/>
      <c r="S565" s="16"/>
      <c r="T565" s="16"/>
      <c r="U565" s="16"/>
      <c r="V565" s="16"/>
      <c r="W565" s="16"/>
      <c r="X565" s="16"/>
      <c r="Y565" s="16"/>
      <c r="Z565" s="16"/>
      <c r="AA565" s="16"/>
      <c r="AB565" s="16"/>
      <c r="AC565" s="16"/>
      <c r="AD565" s="27"/>
    </row>
    <row r="566" spans="18:30" x14ac:dyDescent="0.25">
      <c r="R566" s="208"/>
      <c r="S566" s="16"/>
      <c r="T566" s="16"/>
      <c r="U566" s="16"/>
      <c r="V566" s="16"/>
      <c r="W566" s="16"/>
      <c r="X566" s="16"/>
      <c r="Y566" s="16"/>
      <c r="Z566" s="16"/>
      <c r="AA566" s="16"/>
      <c r="AB566" s="16"/>
      <c r="AC566" s="16"/>
      <c r="AD566" s="27"/>
    </row>
    <row r="567" spans="18:30" x14ac:dyDescent="0.25">
      <c r="R567" s="208"/>
      <c r="S567" s="16"/>
      <c r="T567" s="16"/>
      <c r="U567" s="16"/>
      <c r="V567" s="16"/>
      <c r="W567" s="16"/>
      <c r="X567" s="16"/>
      <c r="Y567" s="16"/>
      <c r="Z567" s="16"/>
      <c r="AA567" s="16"/>
      <c r="AB567" s="16"/>
      <c r="AC567" s="16"/>
      <c r="AD567" s="27"/>
    </row>
    <row r="568" spans="18:30" x14ac:dyDescent="0.25">
      <c r="R568" s="208"/>
      <c r="S568" s="16"/>
      <c r="T568" s="16"/>
      <c r="U568" s="16"/>
      <c r="V568" s="16"/>
      <c r="W568" s="16"/>
      <c r="X568" s="16"/>
      <c r="Y568" s="16"/>
      <c r="Z568" s="16"/>
      <c r="AA568" s="16"/>
      <c r="AB568" s="16"/>
      <c r="AC568" s="16"/>
      <c r="AD568" s="27"/>
    </row>
    <row r="569" spans="18:30" x14ac:dyDescent="0.25">
      <c r="R569" s="208"/>
      <c r="S569" s="16"/>
      <c r="T569" s="16"/>
      <c r="U569" s="16"/>
      <c r="V569" s="16"/>
      <c r="W569" s="16"/>
      <c r="X569" s="16"/>
      <c r="Y569" s="16"/>
      <c r="Z569" s="16"/>
      <c r="AA569" s="16"/>
      <c r="AB569" s="16"/>
      <c r="AC569" s="16"/>
      <c r="AD569" s="27"/>
    </row>
    <row r="570" spans="18:30" x14ac:dyDescent="0.25">
      <c r="R570" s="208"/>
      <c r="S570" s="16"/>
      <c r="T570" s="16"/>
      <c r="U570" s="16"/>
      <c r="V570" s="16"/>
      <c r="W570" s="16"/>
      <c r="X570" s="16"/>
      <c r="Y570" s="16"/>
      <c r="Z570" s="16"/>
      <c r="AA570" s="16"/>
      <c r="AB570" s="16"/>
      <c r="AC570" s="16"/>
      <c r="AD570" s="27"/>
    </row>
    <row r="571" spans="18:30" x14ac:dyDescent="0.25">
      <c r="R571" s="208"/>
      <c r="S571" s="16"/>
      <c r="T571" s="16"/>
      <c r="U571" s="16"/>
      <c r="V571" s="16"/>
      <c r="W571" s="16"/>
      <c r="X571" s="16"/>
      <c r="Y571" s="16"/>
      <c r="Z571" s="16"/>
      <c r="AA571" s="16"/>
      <c r="AB571" s="16"/>
      <c r="AC571" s="16"/>
      <c r="AD571" s="27"/>
    </row>
    <row r="572" spans="18:30" x14ac:dyDescent="0.25">
      <c r="R572" s="208"/>
      <c r="S572" s="16"/>
      <c r="T572" s="16"/>
      <c r="U572" s="16"/>
      <c r="V572" s="16"/>
      <c r="W572" s="16"/>
      <c r="X572" s="16"/>
      <c r="Y572" s="16"/>
      <c r="Z572" s="16"/>
      <c r="AA572" s="16"/>
      <c r="AB572" s="16"/>
      <c r="AC572" s="16"/>
      <c r="AD572" s="27"/>
    </row>
    <row r="573" spans="18:30" x14ac:dyDescent="0.25">
      <c r="R573" s="208"/>
      <c r="S573" s="16"/>
      <c r="T573" s="16"/>
      <c r="U573" s="16"/>
      <c r="V573" s="16"/>
      <c r="W573" s="16"/>
      <c r="X573" s="16"/>
      <c r="Y573" s="16"/>
      <c r="Z573" s="16"/>
      <c r="AA573" s="16"/>
      <c r="AB573" s="16"/>
      <c r="AC573" s="16"/>
      <c r="AD573" s="27"/>
    </row>
    <row r="574" spans="18:30" x14ac:dyDescent="0.25">
      <c r="R574" s="208"/>
      <c r="S574" s="16"/>
      <c r="T574" s="16"/>
      <c r="U574" s="16"/>
      <c r="V574" s="16"/>
      <c r="W574" s="16"/>
      <c r="X574" s="16"/>
      <c r="Y574" s="16"/>
      <c r="Z574" s="16"/>
      <c r="AA574" s="16"/>
      <c r="AB574" s="16"/>
      <c r="AC574" s="16"/>
      <c r="AD574" s="27"/>
    </row>
    <row r="575" spans="18:30" x14ac:dyDescent="0.25">
      <c r="R575" s="208"/>
      <c r="S575" s="16"/>
      <c r="T575" s="16"/>
      <c r="U575" s="16"/>
      <c r="V575" s="16"/>
      <c r="W575" s="16"/>
      <c r="X575" s="16"/>
      <c r="Y575" s="16"/>
      <c r="Z575" s="16"/>
      <c r="AA575" s="16"/>
      <c r="AB575" s="16"/>
      <c r="AC575" s="16"/>
      <c r="AD575" s="27"/>
    </row>
    <row r="576" spans="18:30" x14ac:dyDescent="0.25">
      <c r="R576" s="208"/>
      <c r="S576" s="16"/>
      <c r="T576" s="16"/>
      <c r="U576" s="16"/>
      <c r="V576" s="16"/>
      <c r="W576" s="16"/>
      <c r="X576" s="16"/>
      <c r="Y576" s="16"/>
      <c r="Z576" s="16"/>
      <c r="AA576" s="16"/>
      <c r="AB576" s="16"/>
      <c r="AC576" s="16"/>
      <c r="AD576" s="27"/>
    </row>
    <row r="577" spans="18:30" x14ac:dyDescent="0.25">
      <c r="R577" s="208"/>
      <c r="S577" s="16"/>
      <c r="T577" s="16"/>
      <c r="U577" s="16"/>
      <c r="V577" s="16"/>
      <c r="W577" s="16"/>
      <c r="X577" s="16"/>
      <c r="Y577" s="16"/>
      <c r="Z577" s="16"/>
      <c r="AA577" s="16"/>
      <c r="AB577" s="16"/>
      <c r="AC577" s="16"/>
      <c r="AD577" s="27"/>
    </row>
    <row r="578" spans="18:30" x14ac:dyDescent="0.25">
      <c r="R578" s="208"/>
      <c r="S578" s="16"/>
      <c r="T578" s="16"/>
      <c r="U578" s="16"/>
      <c r="V578" s="16"/>
      <c r="W578" s="16"/>
      <c r="X578" s="16"/>
      <c r="Y578" s="16"/>
      <c r="Z578" s="16"/>
      <c r="AA578" s="16"/>
      <c r="AB578" s="16"/>
      <c r="AC578" s="16"/>
      <c r="AD578" s="27"/>
    </row>
    <row r="579" spans="18:30" x14ac:dyDescent="0.25">
      <c r="R579" s="208"/>
      <c r="S579" s="16"/>
      <c r="T579" s="16"/>
      <c r="U579" s="16"/>
      <c r="V579" s="16"/>
      <c r="W579" s="16"/>
      <c r="X579" s="16"/>
      <c r="Y579" s="16"/>
      <c r="Z579" s="16"/>
      <c r="AA579" s="16"/>
      <c r="AB579" s="16"/>
      <c r="AC579" s="16"/>
      <c r="AD579" s="27"/>
    </row>
    <row r="580" spans="18:30" x14ac:dyDescent="0.25">
      <c r="R580" s="208"/>
      <c r="S580" s="16"/>
      <c r="T580" s="16"/>
      <c r="U580" s="16"/>
      <c r="V580" s="16"/>
      <c r="W580" s="16"/>
      <c r="X580" s="16"/>
      <c r="Y580" s="16"/>
      <c r="Z580" s="16"/>
      <c r="AA580" s="16"/>
      <c r="AB580" s="16"/>
      <c r="AC580" s="16"/>
      <c r="AD580" s="27"/>
    </row>
    <row r="581" spans="18:30" x14ac:dyDescent="0.25">
      <c r="R581" s="208"/>
      <c r="S581" s="16"/>
      <c r="T581" s="16"/>
      <c r="U581" s="16"/>
      <c r="V581" s="16"/>
      <c r="W581" s="16"/>
      <c r="X581" s="16"/>
      <c r="Y581" s="16"/>
      <c r="Z581" s="16"/>
      <c r="AA581" s="16"/>
      <c r="AB581" s="16"/>
      <c r="AC581" s="16"/>
      <c r="AD581" s="27"/>
    </row>
    <row r="582" spans="18:30" x14ac:dyDescent="0.25">
      <c r="R582" s="208"/>
      <c r="S582" s="16"/>
      <c r="T582" s="16"/>
      <c r="U582" s="16"/>
      <c r="V582" s="16"/>
      <c r="W582" s="16"/>
      <c r="X582" s="16"/>
      <c r="Y582" s="16"/>
      <c r="Z582" s="16"/>
      <c r="AA582" s="16"/>
      <c r="AB582" s="16"/>
      <c r="AC582" s="16"/>
      <c r="AD582" s="27"/>
    </row>
    <row r="583" spans="18:30" x14ac:dyDescent="0.25">
      <c r="R583" s="208"/>
      <c r="S583" s="16"/>
      <c r="T583" s="16"/>
      <c r="U583" s="16"/>
      <c r="V583" s="16"/>
      <c r="W583" s="16"/>
      <c r="X583" s="16"/>
      <c r="Y583" s="16"/>
      <c r="Z583" s="16"/>
      <c r="AA583" s="16"/>
      <c r="AB583" s="16"/>
      <c r="AC583" s="16"/>
      <c r="AD583" s="27"/>
    </row>
    <row r="584" spans="18:30" x14ac:dyDescent="0.25">
      <c r="R584" s="208"/>
      <c r="S584" s="16"/>
      <c r="T584" s="16"/>
      <c r="U584" s="16"/>
      <c r="V584" s="16"/>
      <c r="W584" s="16"/>
      <c r="X584" s="16"/>
      <c r="Y584" s="16"/>
      <c r="Z584" s="16"/>
      <c r="AA584" s="16"/>
      <c r="AB584" s="16"/>
      <c r="AC584" s="16"/>
      <c r="AD584" s="27"/>
    </row>
    <row r="585" spans="18:30" x14ac:dyDescent="0.25">
      <c r="R585" s="208"/>
      <c r="S585" s="16"/>
      <c r="T585" s="16"/>
      <c r="U585" s="16"/>
      <c r="V585" s="16"/>
      <c r="W585" s="16"/>
      <c r="X585" s="16"/>
      <c r="Y585" s="16"/>
      <c r="Z585" s="16"/>
      <c r="AA585" s="16"/>
      <c r="AB585" s="16"/>
      <c r="AC585" s="16"/>
      <c r="AD585" s="27"/>
    </row>
    <row r="586" spans="18:30" x14ac:dyDescent="0.25">
      <c r="R586" s="208"/>
      <c r="S586" s="16"/>
      <c r="T586" s="16"/>
      <c r="U586" s="16"/>
      <c r="V586" s="16"/>
      <c r="W586" s="16"/>
      <c r="X586" s="16"/>
      <c r="Y586" s="16"/>
      <c r="Z586" s="16"/>
      <c r="AA586" s="16"/>
      <c r="AB586" s="16"/>
      <c r="AC586" s="16"/>
      <c r="AD586" s="27"/>
    </row>
    <row r="587" spans="18:30" x14ac:dyDescent="0.25">
      <c r="R587" s="208"/>
      <c r="S587" s="16"/>
      <c r="T587" s="16"/>
      <c r="U587" s="16"/>
      <c r="V587" s="16"/>
      <c r="W587" s="16"/>
      <c r="X587" s="16"/>
      <c r="Y587" s="16"/>
      <c r="Z587" s="16"/>
      <c r="AA587" s="16"/>
      <c r="AB587" s="16"/>
      <c r="AC587" s="16"/>
      <c r="AD587" s="27"/>
    </row>
    <row r="588" spans="18:30" x14ac:dyDescent="0.25">
      <c r="R588" s="208"/>
      <c r="S588" s="16"/>
      <c r="T588" s="16"/>
      <c r="U588" s="16"/>
      <c r="V588" s="16"/>
      <c r="W588" s="16"/>
      <c r="X588" s="16"/>
      <c r="Y588" s="16"/>
      <c r="Z588" s="16"/>
      <c r="AA588" s="16"/>
      <c r="AB588" s="16"/>
      <c r="AC588" s="16"/>
      <c r="AD588" s="27"/>
    </row>
    <row r="589" spans="18:30" x14ac:dyDescent="0.25">
      <c r="R589" s="208"/>
      <c r="S589" s="16"/>
      <c r="T589" s="16"/>
      <c r="U589" s="16"/>
      <c r="V589" s="16"/>
      <c r="W589" s="16"/>
      <c r="X589" s="16"/>
      <c r="Y589" s="16"/>
      <c r="Z589" s="16"/>
      <c r="AA589" s="16"/>
      <c r="AB589" s="16"/>
      <c r="AC589" s="16"/>
      <c r="AD589" s="27"/>
    </row>
    <row r="590" spans="18:30" x14ac:dyDescent="0.25">
      <c r="R590" s="208"/>
      <c r="S590" s="16"/>
      <c r="T590" s="16"/>
      <c r="U590" s="16"/>
      <c r="V590" s="16"/>
      <c r="W590" s="16"/>
      <c r="X590" s="16"/>
      <c r="Y590" s="16"/>
      <c r="Z590" s="16"/>
      <c r="AA590" s="16"/>
      <c r="AB590" s="16"/>
      <c r="AC590" s="16"/>
      <c r="AD590" s="27"/>
    </row>
    <row r="591" spans="18:30" x14ac:dyDescent="0.25">
      <c r="R591" s="208"/>
      <c r="S591" s="16"/>
      <c r="T591" s="16"/>
      <c r="U591" s="16"/>
      <c r="V591" s="16"/>
      <c r="W591" s="16"/>
      <c r="X591" s="16"/>
      <c r="Y591" s="16"/>
      <c r="Z591" s="16"/>
      <c r="AA591" s="16"/>
      <c r="AB591" s="16"/>
      <c r="AC591" s="16"/>
      <c r="AD591" s="27"/>
    </row>
    <row r="592" spans="18:30" x14ac:dyDescent="0.25">
      <c r="R592" s="208"/>
      <c r="S592" s="16"/>
      <c r="T592" s="16"/>
      <c r="U592" s="16"/>
      <c r="V592" s="16"/>
      <c r="W592" s="16"/>
      <c r="X592" s="16"/>
      <c r="Y592" s="16"/>
      <c r="Z592" s="16"/>
      <c r="AA592" s="16"/>
      <c r="AB592" s="16"/>
      <c r="AC592" s="16"/>
      <c r="AD592" s="27"/>
    </row>
    <row r="593" spans="18:30" x14ac:dyDescent="0.25">
      <c r="R593" s="208"/>
      <c r="S593" s="16"/>
      <c r="T593" s="16"/>
      <c r="U593" s="16"/>
      <c r="V593" s="16"/>
      <c r="W593" s="16"/>
      <c r="X593" s="16"/>
      <c r="Y593" s="16"/>
      <c r="Z593" s="16"/>
      <c r="AA593" s="16"/>
      <c r="AB593" s="16"/>
      <c r="AC593" s="16"/>
      <c r="AD593" s="27"/>
    </row>
    <row r="594" spans="18:30" x14ac:dyDescent="0.25">
      <c r="R594" s="208"/>
      <c r="S594" s="16"/>
      <c r="T594" s="16"/>
      <c r="U594" s="16"/>
      <c r="V594" s="16"/>
      <c r="W594" s="16"/>
      <c r="X594" s="16"/>
      <c r="Y594" s="16"/>
      <c r="Z594" s="16"/>
      <c r="AA594" s="16"/>
      <c r="AB594" s="16"/>
      <c r="AC594" s="16"/>
      <c r="AD594" s="27"/>
    </row>
    <row r="595" spans="18:30" x14ac:dyDescent="0.25">
      <c r="R595" s="208"/>
      <c r="S595" s="16"/>
      <c r="T595" s="16"/>
      <c r="U595" s="16"/>
      <c r="V595" s="16"/>
      <c r="W595" s="16"/>
      <c r="X595" s="16"/>
      <c r="Y595" s="16"/>
      <c r="Z595" s="16"/>
      <c r="AA595" s="16"/>
      <c r="AB595" s="16"/>
      <c r="AC595" s="16"/>
      <c r="AD595" s="27"/>
    </row>
    <row r="596" spans="18:30" x14ac:dyDescent="0.25">
      <c r="R596" s="208"/>
      <c r="S596" s="16"/>
      <c r="T596" s="16"/>
      <c r="U596" s="16"/>
      <c r="V596" s="16"/>
      <c r="W596" s="16"/>
      <c r="X596" s="16"/>
      <c r="Y596" s="16"/>
      <c r="Z596" s="16"/>
      <c r="AA596" s="16"/>
      <c r="AB596" s="16"/>
      <c r="AC596" s="16"/>
      <c r="AD596" s="27"/>
    </row>
    <row r="597" spans="18:30" x14ac:dyDescent="0.25">
      <c r="R597" s="208"/>
      <c r="S597" s="16"/>
      <c r="T597" s="16"/>
      <c r="U597" s="16"/>
      <c r="V597" s="16"/>
      <c r="W597" s="16"/>
      <c r="X597" s="16"/>
      <c r="Y597" s="16"/>
      <c r="Z597" s="16"/>
      <c r="AA597" s="16"/>
      <c r="AB597" s="16"/>
      <c r="AC597" s="16"/>
      <c r="AD597" s="27"/>
    </row>
    <row r="598" spans="18:30" x14ac:dyDescent="0.25">
      <c r="R598" s="208"/>
      <c r="S598" s="16"/>
      <c r="T598" s="16"/>
      <c r="U598" s="16"/>
      <c r="V598" s="16"/>
      <c r="W598" s="16"/>
      <c r="X598" s="16"/>
      <c r="Y598" s="16"/>
      <c r="Z598" s="16"/>
      <c r="AA598" s="16"/>
      <c r="AB598" s="16"/>
      <c r="AC598" s="16"/>
      <c r="AD598" s="27"/>
    </row>
    <row r="599" spans="18:30" x14ac:dyDescent="0.25">
      <c r="R599" s="208"/>
      <c r="S599" s="16"/>
      <c r="T599" s="16"/>
      <c r="U599" s="16"/>
      <c r="V599" s="16"/>
      <c r="W599" s="16"/>
      <c r="X599" s="16"/>
      <c r="Y599" s="16"/>
      <c r="Z599" s="16"/>
      <c r="AA599" s="16"/>
      <c r="AB599" s="16"/>
      <c r="AC599" s="16"/>
      <c r="AD599" s="27"/>
    </row>
    <row r="600" spans="18:30" x14ac:dyDescent="0.25">
      <c r="R600" s="208"/>
      <c r="S600" s="16"/>
      <c r="T600" s="16"/>
      <c r="U600" s="16"/>
      <c r="V600" s="16"/>
      <c r="W600" s="16"/>
      <c r="X600" s="16"/>
      <c r="Y600" s="16"/>
      <c r="Z600" s="16"/>
      <c r="AA600" s="16"/>
      <c r="AB600" s="16"/>
      <c r="AC600" s="16"/>
      <c r="AD600" s="27"/>
    </row>
    <row r="601" spans="18:30" x14ac:dyDescent="0.25">
      <c r="R601" s="208"/>
      <c r="S601" s="16"/>
      <c r="T601" s="16"/>
      <c r="U601" s="16"/>
      <c r="V601" s="16"/>
      <c r="W601" s="16"/>
      <c r="X601" s="16"/>
      <c r="Y601" s="16"/>
      <c r="Z601" s="16"/>
      <c r="AA601" s="16"/>
      <c r="AB601" s="16"/>
      <c r="AC601" s="16"/>
      <c r="AD601" s="27"/>
    </row>
    <row r="602" spans="18:30" x14ac:dyDescent="0.25">
      <c r="R602" s="208"/>
      <c r="S602" s="16"/>
      <c r="T602" s="16"/>
      <c r="U602" s="16"/>
      <c r="V602" s="16"/>
      <c r="W602" s="16"/>
      <c r="X602" s="16"/>
      <c r="Y602" s="16"/>
      <c r="Z602" s="16"/>
      <c r="AA602" s="16"/>
      <c r="AB602" s="16"/>
      <c r="AC602" s="16"/>
      <c r="AD602" s="27"/>
    </row>
    <row r="603" spans="18:30" x14ac:dyDescent="0.25">
      <c r="R603" s="208"/>
      <c r="S603" s="16"/>
      <c r="T603" s="16"/>
      <c r="U603" s="16"/>
      <c r="V603" s="16"/>
      <c r="W603" s="16"/>
      <c r="X603" s="16"/>
      <c r="Y603" s="16"/>
      <c r="Z603" s="16"/>
      <c r="AA603" s="16"/>
      <c r="AB603" s="16"/>
      <c r="AC603" s="16"/>
      <c r="AD603" s="27"/>
    </row>
    <row r="604" spans="18:30" x14ac:dyDescent="0.25">
      <c r="R604" s="208"/>
      <c r="S604" s="16"/>
      <c r="T604" s="16"/>
      <c r="U604" s="16"/>
      <c r="V604" s="16"/>
      <c r="W604" s="16"/>
      <c r="X604" s="16"/>
      <c r="Y604" s="16"/>
      <c r="Z604" s="16"/>
      <c r="AA604" s="16"/>
      <c r="AB604" s="16"/>
      <c r="AC604" s="16"/>
      <c r="AD604" s="27"/>
    </row>
    <row r="605" spans="18:30" x14ac:dyDescent="0.25">
      <c r="R605" s="208"/>
      <c r="S605" s="16"/>
      <c r="T605" s="16"/>
      <c r="U605" s="16"/>
      <c r="V605" s="16"/>
      <c r="W605" s="16"/>
      <c r="X605" s="16"/>
      <c r="Y605" s="16"/>
      <c r="Z605" s="16"/>
      <c r="AA605" s="16"/>
      <c r="AB605" s="16"/>
      <c r="AC605" s="16"/>
      <c r="AD605" s="27"/>
    </row>
    <row r="606" spans="18:30" x14ac:dyDescent="0.25">
      <c r="R606" s="208"/>
      <c r="S606" s="16"/>
      <c r="T606" s="16"/>
      <c r="U606" s="16"/>
      <c r="V606" s="16"/>
      <c r="W606" s="16"/>
      <c r="X606" s="16"/>
      <c r="Y606" s="16"/>
      <c r="Z606" s="16"/>
      <c r="AA606" s="16"/>
      <c r="AB606" s="16"/>
      <c r="AC606" s="16"/>
      <c r="AD606" s="27"/>
    </row>
    <row r="607" spans="18:30" x14ac:dyDescent="0.25">
      <c r="R607" s="208"/>
      <c r="S607" s="16"/>
      <c r="T607" s="16"/>
      <c r="U607" s="16"/>
      <c r="V607" s="16"/>
      <c r="W607" s="16"/>
      <c r="X607" s="16"/>
      <c r="Y607" s="16"/>
      <c r="Z607" s="16"/>
      <c r="AA607" s="16"/>
      <c r="AB607" s="16"/>
      <c r="AC607" s="16"/>
      <c r="AD607" s="27"/>
    </row>
    <row r="608" spans="18:30" x14ac:dyDescent="0.25">
      <c r="R608" s="208"/>
      <c r="S608" s="16"/>
      <c r="T608" s="16"/>
      <c r="U608" s="16"/>
      <c r="V608" s="16"/>
      <c r="W608" s="16"/>
      <c r="X608" s="16"/>
      <c r="Y608" s="16"/>
      <c r="Z608" s="16"/>
      <c r="AA608" s="16"/>
      <c r="AB608" s="16"/>
      <c r="AC608" s="16"/>
      <c r="AD608" s="27"/>
    </row>
    <row r="609" spans="18:30" x14ac:dyDescent="0.25">
      <c r="R609" s="208"/>
      <c r="S609" s="16"/>
      <c r="T609" s="16"/>
      <c r="U609" s="16"/>
      <c r="V609" s="16"/>
      <c r="W609" s="16"/>
      <c r="X609" s="16"/>
      <c r="Y609" s="16"/>
      <c r="Z609" s="16"/>
      <c r="AA609" s="16"/>
      <c r="AB609" s="16"/>
      <c r="AC609" s="16"/>
      <c r="AD609" s="27"/>
    </row>
    <row r="610" spans="18:30" x14ac:dyDescent="0.25">
      <c r="R610" s="208"/>
      <c r="S610" s="16"/>
      <c r="T610" s="16"/>
      <c r="U610" s="16"/>
      <c r="V610" s="16"/>
      <c r="W610" s="16"/>
      <c r="X610" s="16"/>
      <c r="Y610" s="16"/>
      <c r="Z610" s="16"/>
      <c r="AA610" s="16"/>
      <c r="AB610" s="16"/>
      <c r="AC610" s="16"/>
      <c r="AD610" s="27"/>
    </row>
    <row r="611" spans="18:30" x14ac:dyDescent="0.25">
      <c r="R611" s="208"/>
      <c r="S611" s="16"/>
      <c r="T611" s="16"/>
      <c r="U611" s="16"/>
      <c r="V611" s="16"/>
      <c r="W611" s="16"/>
      <c r="X611" s="16"/>
      <c r="Y611" s="16"/>
      <c r="Z611" s="16"/>
      <c r="AA611" s="16"/>
      <c r="AB611" s="16"/>
      <c r="AC611" s="16"/>
      <c r="AD611" s="27"/>
    </row>
    <row r="612" spans="18:30" x14ac:dyDescent="0.25">
      <c r="R612" s="208"/>
      <c r="S612" s="16"/>
      <c r="T612" s="16"/>
      <c r="U612" s="16"/>
      <c r="V612" s="16"/>
      <c r="W612" s="16"/>
      <c r="X612" s="16"/>
      <c r="Y612" s="16"/>
      <c r="Z612" s="16"/>
      <c r="AA612" s="16"/>
      <c r="AB612" s="16"/>
      <c r="AC612" s="16"/>
      <c r="AD612" s="27"/>
    </row>
    <row r="613" spans="18:30" x14ac:dyDescent="0.25">
      <c r="R613" s="208"/>
      <c r="S613" s="16"/>
      <c r="T613" s="16"/>
      <c r="U613" s="16"/>
      <c r="V613" s="16"/>
      <c r="W613" s="16"/>
      <c r="X613" s="16"/>
      <c r="Y613" s="16"/>
      <c r="Z613" s="16"/>
      <c r="AA613" s="16"/>
      <c r="AB613" s="16"/>
      <c r="AC613" s="16"/>
      <c r="AD613" s="27"/>
    </row>
    <row r="614" spans="18:30" x14ac:dyDescent="0.25">
      <c r="R614" s="208"/>
      <c r="S614" s="16"/>
      <c r="T614" s="16"/>
      <c r="U614" s="16"/>
      <c r="V614" s="16"/>
      <c r="W614" s="16"/>
      <c r="X614" s="16"/>
      <c r="Y614" s="16"/>
      <c r="Z614" s="16"/>
      <c r="AA614" s="16"/>
      <c r="AB614" s="16"/>
      <c r="AC614" s="16"/>
      <c r="AD614" s="27"/>
    </row>
    <row r="615" spans="18:30" x14ac:dyDescent="0.25">
      <c r="R615" s="208"/>
      <c r="S615" s="16"/>
      <c r="T615" s="16"/>
      <c r="U615" s="16"/>
      <c r="V615" s="16"/>
      <c r="W615" s="16"/>
      <c r="X615" s="16"/>
      <c r="Y615" s="16"/>
      <c r="Z615" s="16"/>
      <c r="AA615" s="16"/>
      <c r="AB615" s="16"/>
      <c r="AC615" s="16"/>
      <c r="AD615" s="27"/>
    </row>
    <row r="616" spans="18:30" x14ac:dyDescent="0.25">
      <c r="R616" s="208"/>
      <c r="S616" s="16"/>
      <c r="T616" s="16"/>
      <c r="U616" s="16"/>
      <c r="V616" s="16"/>
      <c r="W616" s="16"/>
      <c r="X616" s="16"/>
      <c r="Y616" s="16"/>
      <c r="Z616" s="16"/>
      <c r="AA616" s="16"/>
      <c r="AB616" s="16"/>
      <c r="AC616" s="16"/>
      <c r="AD616" s="27"/>
    </row>
    <row r="617" spans="18:30" x14ac:dyDescent="0.25">
      <c r="R617" s="208"/>
      <c r="S617" s="16"/>
      <c r="T617" s="16"/>
      <c r="U617" s="16"/>
      <c r="V617" s="16"/>
      <c r="W617" s="16"/>
      <c r="X617" s="16"/>
      <c r="Y617" s="16"/>
      <c r="Z617" s="16"/>
      <c r="AA617" s="16"/>
      <c r="AB617" s="16"/>
      <c r="AC617" s="16"/>
      <c r="AD617" s="27"/>
    </row>
    <row r="618" spans="18:30" x14ac:dyDescent="0.25">
      <c r="R618" s="208"/>
      <c r="S618" s="16"/>
      <c r="T618" s="16"/>
      <c r="U618" s="16"/>
      <c r="V618" s="16"/>
      <c r="W618" s="16"/>
      <c r="X618" s="16"/>
      <c r="Y618" s="16"/>
      <c r="Z618" s="16"/>
      <c r="AA618" s="16"/>
      <c r="AB618" s="16"/>
      <c r="AC618" s="16"/>
      <c r="AD618" s="27"/>
    </row>
    <row r="619" spans="18:30" x14ac:dyDescent="0.25">
      <c r="R619" s="208"/>
      <c r="S619" s="16"/>
      <c r="T619" s="16"/>
      <c r="U619" s="16"/>
      <c r="V619" s="16"/>
      <c r="W619" s="16"/>
      <c r="X619" s="16"/>
      <c r="Y619" s="16"/>
      <c r="Z619" s="16"/>
      <c r="AA619" s="16"/>
      <c r="AB619" s="16"/>
      <c r="AC619" s="16"/>
      <c r="AD619" s="27"/>
    </row>
    <row r="620" spans="18:30" x14ac:dyDescent="0.25">
      <c r="R620" s="208"/>
      <c r="S620" s="16"/>
      <c r="T620" s="16"/>
      <c r="U620" s="16"/>
      <c r="V620" s="16"/>
      <c r="W620" s="16"/>
      <c r="X620" s="16"/>
      <c r="Y620" s="16"/>
      <c r="Z620" s="16"/>
      <c r="AA620" s="16"/>
      <c r="AB620" s="16"/>
      <c r="AC620" s="16"/>
      <c r="AD620" s="27"/>
    </row>
    <row r="621" spans="18:30" x14ac:dyDescent="0.25">
      <c r="R621" s="208"/>
      <c r="S621" s="16"/>
      <c r="T621" s="16"/>
      <c r="U621" s="16"/>
      <c r="V621" s="16"/>
      <c r="W621" s="16"/>
      <c r="X621" s="16"/>
      <c r="Y621" s="16"/>
      <c r="Z621" s="16"/>
      <c r="AA621" s="16"/>
      <c r="AB621" s="16"/>
      <c r="AC621" s="16"/>
      <c r="AD621" s="27"/>
    </row>
    <row r="622" spans="18:30" x14ac:dyDescent="0.25">
      <c r="R622" s="208"/>
      <c r="S622" s="16"/>
      <c r="T622" s="16"/>
      <c r="U622" s="16"/>
      <c r="V622" s="16"/>
      <c r="W622" s="16"/>
      <c r="X622" s="16"/>
      <c r="Y622" s="16"/>
      <c r="Z622" s="16"/>
      <c r="AA622" s="16"/>
      <c r="AB622" s="16"/>
      <c r="AC622" s="16"/>
      <c r="AD622" s="27"/>
    </row>
    <row r="623" spans="18:30" x14ac:dyDescent="0.25">
      <c r="R623" s="208"/>
      <c r="S623" s="16"/>
      <c r="T623" s="16"/>
      <c r="U623" s="16"/>
      <c r="V623" s="16"/>
      <c r="W623" s="16"/>
      <c r="X623" s="16"/>
      <c r="Y623" s="16"/>
      <c r="Z623" s="16"/>
      <c r="AA623" s="16"/>
      <c r="AB623" s="16"/>
      <c r="AC623" s="16"/>
      <c r="AD623" s="27"/>
    </row>
    <row r="624" spans="18:30" x14ac:dyDescent="0.25">
      <c r="R624" s="208"/>
      <c r="S624" s="16"/>
      <c r="T624" s="16"/>
      <c r="U624" s="16"/>
      <c r="V624" s="16"/>
      <c r="W624" s="16"/>
      <c r="X624" s="16"/>
      <c r="Y624" s="16"/>
      <c r="Z624" s="16"/>
      <c r="AA624" s="16"/>
      <c r="AB624" s="16"/>
      <c r="AC624" s="16"/>
      <c r="AD624" s="27"/>
    </row>
    <row r="625" spans="18:30" x14ac:dyDescent="0.25">
      <c r="R625" s="208"/>
      <c r="S625" s="16"/>
      <c r="T625" s="16"/>
      <c r="U625" s="16"/>
      <c r="V625" s="16"/>
      <c r="W625" s="16"/>
      <c r="X625" s="16"/>
      <c r="Y625" s="16"/>
      <c r="Z625" s="16"/>
      <c r="AA625" s="16"/>
      <c r="AB625" s="16"/>
      <c r="AC625" s="16"/>
      <c r="AD625" s="27"/>
    </row>
    <row r="626" spans="18:30" x14ac:dyDescent="0.25">
      <c r="R626" s="208"/>
      <c r="S626" s="16"/>
      <c r="T626" s="16"/>
      <c r="U626" s="16"/>
      <c r="V626" s="16"/>
      <c r="W626" s="16"/>
      <c r="X626" s="16"/>
      <c r="Y626" s="16"/>
      <c r="Z626" s="16"/>
      <c r="AA626" s="16"/>
      <c r="AB626" s="16"/>
      <c r="AC626" s="16"/>
      <c r="AD626" s="27"/>
    </row>
    <row r="627" spans="18:30" x14ac:dyDescent="0.25">
      <c r="R627" s="208"/>
      <c r="S627" s="16"/>
      <c r="T627" s="16"/>
      <c r="U627" s="16"/>
      <c r="V627" s="16"/>
      <c r="W627" s="16"/>
      <c r="X627" s="16"/>
      <c r="Y627" s="16"/>
      <c r="Z627" s="16"/>
      <c r="AA627" s="16"/>
      <c r="AB627" s="16"/>
      <c r="AC627" s="16"/>
      <c r="AD627" s="27"/>
    </row>
    <row r="628" spans="18:30" x14ac:dyDescent="0.25">
      <c r="R628" s="208"/>
      <c r="S628" s="16"/>
      <c r="T628" s="16"/>
      <c r="U628" s="16"/>
      <c r="V628" s="16"/>
      <c r="W628" s="16"/>
      <c r="X628" s="16"/>
      <c r="Y628" s="16"/>
      <c r="Z628" s="16"/>
      <c r="AA628" s="16"/>
      <c r="AB628" s="16"/>
      <c r="AC628" s="16"/>
      <c r="AD628" s="27"/>
    </row>
    <row r="629" spans="18:30" x14ac:dyDescent="0.25">
      <c r="R629" s="208"/>
      <c r="S629" s="16"/>
      <c r="T629" s="16"/>
      <c r="U629" s="16"/>
      <c r="V629" s="16"/>
      <c r="W629" s="16"/>
      <c r="X629" s="16"/>
      <c r="Y629" s="16"/>
      <c r="Z629" s="16"/>
      <c r="AA629" s="16"/>
      <c r="AB629" s="16"/>
      <c r="AC629" s="16"/>
      <c r="AD629" s="27"/>
    </row>
    <row r="630" spans="18:30" x14ac:dyDescent="0.25">
      <c r="R630" s="208"/>
      <c r="S630" s="16"/>
      <c r="T630" s="16"/>
      <c r="U630" s="16"/>
      <c r="V630" s="16"/>
      <c r="W630" s="16"/>
      <c r="X630" s="16"/>
      <c r="Y630" s="16"/>
      <c r="Z630" s="16"/>
      <c r="AA630" s="16"/>
      <c r="AB630" s="16"/>
      <c r="AC630" s="16"/>
      <c r="AD630" s="27"/>
    </row>
    <row r="631" spans="18:30" x14ac:dyDescent="0.25">
      <c r="R631" s="208"/>
      <c r="S631" s="16"/>
      <c r="T631" s="16"/>
      <c r="U631" s="16"/>
      <c r="V631" s="16"/>
      <c r="W631" s="16"/>
      <c r="X631" s="16"/>
      <c r="Y631" s="16"/>
      <c r="Z631" s="16"/>
      <c r="AA631" s="16"/>
      <c r="AB631" s="16"/>
      <c r="AC631" s="16"/>
      <c r="AD631" s="27"/>
    </row>
    <row r="632" spans="18:30" x14ac:dyDescent="0.25">
      <c r="R632" s="208"/>
      <c r="S632" s="16"/>
      <c r="T632" s="16"/>
      <c r="U632" s="16"/>
      <c r="V632" s="16"/>
      <c r="W632" s="16"/>
      <c r="X632" s="16"/>
      <c r="Y632" s="16"/>
      <c r="Z632" s="16"/>
      <c r="AA632" s="16"/>
      <c r="AB632" s="16"/>
      <c r="AC632" s="16"/>
      <c r="AD632" s="27"/>
    </row>
    <row r="633" spans="18:30" x14ac:dyDescent="0.25">
      <c r="R633" s="208"/>
      <c r="S633" s="16"/>
      <c r="T633" s="16"/>
      <c r="U633" s="16"/>
      <c r="V633" s="16"/>
      <c r="W633" s="16"/>
      <c r="X633" s="16"/>
      <c r="Y633" s="16"/>
      <c r="Z633" s="16"/>
      <c r="AA633" s="16"/>
      <c r="AB633" s="16"/>
      <c r="AC633" s="16"/>
      <c r="AD633" s="27"/>
    </row>
    <row r="634" spans="18:30" x14ac:dyDescent="0.25">
      <c r="R634" s="208"/>
      <c r="S634" s="16"/>
      <c r="T634" s="16"/>
      <c r="U634" s="16"/>
      <c r="V634" s="16"/>
      <c r="W634" s="16"/>
      <c r="X634" s="16"/>
      <c r="Y634" s="16"/>
      <c r="Z634" s="16"/>
      <c r="AA634" s="16"/>
      <c r="AB634" s="16"/>
      <c r="AC634" s="16"/>
      <c r="AD634" s="27"/>
    </row>
    <row r="635" spans="18:30" x14ac:dyDescent="0.25">
      <c r="R635" s="208"/>
      <c r="S635" s="16"/>
      <c r="T635" s="16"/>
      <c r="U635" s="16"/>
      <c r="V635" s="16"/>
      <c r="W635" s="16"/>
      <c r="X635" s="16"/>
      <c r="Y635" s="16"/>
      <c r="Z635" s="16"/>
      <c r="AA635" s="16"/>
      <c r="AB635" s="16"/>
      <c r="AC635" s="16"/>
      <c r="AD635" s="27"/>
    </row>
    <row r="636" spans="18:30" x14ac:dyDescent="0.25">
      <c r="R636" s="208"/>
      <c r="S636" s="16"/>
      <c r="T636" s="16"/>
      <c r="U636" s="16"/>
      <c r="V636" s="16"/>
      <c r="W636" s="16"/>
      <c r="X636" s="16"/>
      <c r="Y636" s="16"/>
      <c r="Z636" s="16"/>
      <c r="AA636" s="16"/>
      <c r="AB636" s="16"/>
      <c r="AC636" s="16"/>
      <c r="AD636" s="27"/>
    </row>
    <row r="637" spans="18:30" x14ac:dyDescent="0.25">
      <c r="R637" s="208"/>
      <c r="S637" s="16"/>
      <c r="T637" s="16"/>
      <c r="U637" s="16"/>
      <c r="V637" s="16"/>
      <c r="W637" s="16"/>
      <c r="X637" s="16"/>
      <c r="Y637" s="16"/>
      <c r="Z637" s="16"/>
      <c r="AA637" s="16"/>
      <c r="AB637" s="16"/>
      <c r="AC637" s="16"/>
      <c r="AD637" s="27"/>
    </row>
    <row r="638" spans="18:30" x14ac:dyDescent="0.25">
      <c r="R638" s="208"/>
      <c r="S638" s="16"/>
      <c r="T638" s="16"/>
      <c r="U638" s="16"/>
      <c r="V638" s="16"/>
      <c r="W638" s="16"/>
      <c r="X638" s="16"/>
      <c r="Y638" s="16"/>
      <c r="Z638" s="16"/>
      <c r="AA638" s="16"/>
      <c r="AB638" s="16"/>
      <c r="AC638" s="16"/>
      <c r="AD638" s="27"/>
    </row>
    <row r="639" spans="18:30" x14ac:dyDescent="0.25">
      <c r="R639" s="208"/>
      <c r="S639" s="16"/>
      <c r="T639" s="16"/>
      <c r="U639" s="16"/>
      <c r="V639" s="16"/>
      <c r="W639" s="16"/>
      <c r="X639" s="16"/>
      <c r="Y639" s="16"/>
      <c r="Z639" s="16"/>
      <c r="AA639" s="16"/>
      <c r="AB639" s="16"/>
      <c r="AC639" s="16"/>
      <c r="AD639" s="27"/>
    </row>
    <row r="640" spans="18:30" x14ac:dyDescent="0.25">
      <c r="R640" s="208"/>
      <c r="S640" s="16"/>
      <c r="T640" s="16"/>
      <c r="U640" s="16"/>
      <c r="V640" s="16"/>
      <c r="W640" s="16"/>
      <c r="X640" s="16"/>
      <c r="Y640" s="16"/>
      <c r="Z640" s="16"/>
      <c r="AA640" s="16"/>
      <c r="AB640" s="16"/>
      <c r="AC640" s="16"/>
      <c r="AD640" s="27"/>
    </row>
    <row r="641" spans="18:30" x14ac:dyDescent="0.25">
      <c r="R641" s="208"/>
      <c r="S641" s="16"/>
      <c r="T641" s="16"/>
      <c r="U641" s="16"/>
      <c r="V641" s="16"/>
      <c r="W641" s="16"/>
      <c r="X641" s="16"/>
      <c r="Y641" s="16"/>
      <c r="Z641" s="16"/>
      <c r="AA641" s="16"/>
      <c r="AB641" s="16"/>
      <c r="AC641" s="16"/>
      <c r="AD641" s="27"/>
    </row>
    <row r="642" spans="18:30" x14ac:dyDescent="0.25">
      <c r="R642" s="208"/>
      <c r="S642" s="16"/>
      <c r="T642" s="16"/>
      <c r="U642" s="16"/>
      <c r="V642" s="16"/>
      <c r="W642" s="16"/>
      <c r="X642" s="16"/>
      <c r="Y642" s="16"/>
      <c r="Z642" s="16"/>
      <c r="AA642" s="16"/>
      <c r="AB642" s="16"/>
      <c r="AC642" s="16"/>
      <c r="AD642" s="27"/>
    </row>
    <row r="643" spans="18:30" x14ac:dyDescent="0.25">
      <c r="R643" s="208"/>
      <c r="S643" s="16"/>
      <c r="T643" s="16"/>
      <c r="U643" s="16"/>
      <c r="V643" s="16"/>
      <c r="W643" s="16"/>
      <c r="X643" s="16"/>
      <c r="Y643" s="16"/>
      <c r="Z643" s="16"/>
      <c r="AA643" s="16"/>
      <c r="AB643" s="16"/>
      <c r="AC643" s="16"/>
      <c r="AD643" s="27"/>
    </row>
    <row r="644" spans="18:30" x14ac:dyDescent="0.25">
      <c r="R644" s="208"/>
      <c r="S644" s="16"/>
      <c r="T644" s="16"/>
      <c r="U644" s="16"/>
      <c r="V644" s="16"/>
      <c r="W644" s="16"/>
      <c r="X644" s="16"/>
      <c r="Y644" s="16"/>
      <c r="Z644" s="16"/>
      <c r="AA644" s="16"/>
      <c r="AB644" s="16"/>
      <c r="AC644" s="16"/>
      <c r="AD644" s="27"/>
    </row>
    <row r="645" spans="18:30" x14ac:dyDescent="0.25">
      <c r="R645" s="208"/>
      <c r="S645" s="16"/>
      <c r="T645" s="16"/>
      <c r="U645" s="16"/>
      <c r="V645" s="16"/>
      <c r="W645" s="16"/>
      <c r="X645" s="16"/>
      <c r="Y645" s="16"/>
      <c r="Z645" s="16"/>
      <c r="AA645" s="16"/>
      <c r="AB645" s="16"/>
      <c r="AC645" s="16"/>
      <c r="AD645" s="27"/>
    </row>
    <row r="646" spans="18:30" x14ac:dyDescent="0.25">
      <c r="R646" s="208"/>
      <c r="S646" s="16"/>
      <c r="T646" s="16"/>
      <c r="U646" s="16"/>
      <c r="V646" s="16"/>
      <c r="W646" s="16"/>
      <c r="X646" s="16"/>
      <c r="Y646" s="16"/>
      <c r="Z646" s="16"/>
      <c r="AA646" s="16"/>
      <c r="AB646" s="16"/>
      <c r="AC646" s="16"/>
      <c r="AD646" s="27"/>
    </row>
    <row r="647" spans="18:30" x14ac:dyDescent="0.25">
      <c r="R647" s="208"/>
      <c r="S647" s="16"/>
      <c r="T647" s="16"/>
      <c r="U647" s="16"/>
      <c r="V647" s="16"/>
      <c r="W647" s="16"/>
      <c r="X647" s="16"/>
      <c r="Y647" s="16"/>
      <c r="Z647" s="16"/>
      <c r="AA647" s="16"/>
      <c r="AB647" s="16"/>
      <c r="AC647" s="16"/>
      <c r="AD647" s="27"/>
    </row>
    <row r="648" spans="18:30" x14ac:dyDescent="0.25">
      <c r="R648" s="208"/>
      <c r="S648" s="16"/>
      <c r="T648" s="16"/>
      <c r="U648" s="16"/>
      <c r="V648" s="16"/>
      <c r="W648" s="16"/>
      <c r="X648" s="16"/>
      <c r="Y648" s="16"/>
      <c r="Z648" s="16"/>
      <c r="AA648" s="16"/>
      <c r="AB648" s="16"/>
      <c r="AC648" s="16"/>
      <c r="AD648" s="27"/>
    </row>
    <row r="649" spans="18:30" x14ac:dyDescent="0.25">
      <c r="R649" s="208"/>
      <c r="S649" s="16"/>
      <c r="T649" s="16"/>
      <c r="U649" s="16"/>
      <c r="V649" s="16"/>
      <c r="W649" s="16"/>
      <c r="X649" s="16"/>
      <c r="Y649" s="16"/>
      <c r="Z649" s="16"/>
      <c r="AA649" s="16"/>
      <c r="AB649" s="16"/>
      <c r="AC649" s="16"/>
      <c r="AD649" s="27"/>
    </row>
    <row r="650" spans="18:30" x14ac:dyDescent="0.25">
      <c r="R650" s="208"/>
      <c r="S650" s="16"/>
      <c r="T650" s="16"/>
      <c r="U650" s="16"/>
      <c r="V650" s="16"/>
      <c r="W650" s="16"/>
      <c r="X650" s="16"/>
      <c r="Y650" s="16"/>
      <c r="Z650" s="16"/>
      <c r="AA650" s="16"/>
      <c r="AB650" s="16"/>
      <c r="AC650" s="16"/>
      <c r="AD650" s="27"/>
    </row>
    <row r="651" spans="18:30" x14ac:dyDescent="0.25">
      <c r="R651" s="208"/>
      <c r="S651" s="16"/>
      <c r="T651" s="16"/>
      <c r="U651" s="16"/>
      <c r="V651" s="16"/>
      <c r="W651" s="16"/>
      <c r="X651" s="16"/>
      <c r="Y651" s="16"/>
      <c r="Z651" s="16"/>
      <c r="AA651" s="16"/>
      <c r="AB651" s="16"/>
      <c r="AC651" s="16"/>
      <c r="AD651" s="27"/>
    </row>
    <row r="652" spans="18:30" x14ac:dyDescent="0.25">
      <c r="R652" s="208"/>
      <c r="S652" s="16"/>
      <c r="T652" s="16"/>
      <c r="U652" s="16"/>
      <c r="V652" s="16"/>
      <c r="W652" s="16"/>
      <c r="X652" s="16"/>
      <c r="Y652" s="16"/>
      <c r="Z652" s="16"/>
      <c r="AA652" s="16"/>
      <c r="AB652" s="16"/>
      <c r="AC652" s="16"/>
      <c r="AD652" s="27"/>
    </row>
    <row r="653" spans="18:30" x14ac:dyDescent="0.25">
      <c r="R653" s="208"/>
      <c r="S653" s="16"/>
      <c r="T653" s="16"/>
      <c r="U653" s="16"/>
      <c r="V653" s="16"/>
      <c r="W653" s="16"/>
      <c r="X653" s="16"/>
      <c r="Y653" s="16"/>
      <c r="Z653" s="16"/>
      <c r="AA653" s="16"/>
      <c r="AB653" s="16"/>
      <c r="AC653" s="16"/>
      <c r="AD653" s="27"/>
    </row>
    <row r="654" spans="18:30" x14ac:dyDescent="0.25">
      <c r="R654" s="208"/>
      <c r="S654" s="16"/>
      <c r="T654" s="16"/>
      <c r="U654" s="16"/>
      <c r="V654" s="16"/>
      <c r="W654" s="16"/>
      <c r="X654" s="16"/>
      <c r="Y654" s="16"/>
      <c r="Z654" s="16"/>
      <c r="AA654" s="16"/>
      <c r="AB654" s="16"/>
      <c r="AC654" s="16"/>
      <c r="AD654" s="27"/>
    </row>
    <row r="655" spans="18:30" x14ac:dyDescent="0.25">
      <c r="R655" s="208"/>
      <c r="S655" s="16"/>
      <c r="T655" s="16"/>
      <c r="U655" s="16"/>
      <c r="V655" s="16"/>
      <c r="W655" s="16"/>
      <c r="X655" s="16"/>
      <c r="Y655" s="16"/>
      <c r="Z655" s="16"/>
      <c r="AA655" s="16"/>
      <c r="AB655" s="16"/>
      <c r="AC655" s="16"/>
      <c r="AD655" s="27"/>
    </row>
    <row r="656" spans="18:30" x14ac:dyDescent="0.25">
      <c r="R656" s="208"/>
      <c r="S656" s="16"/>
      <c r="T656" s="16"/>
      <c r="U656" s="16"/>
      <c r="V656" s="16"/>
      <c r="W656" s="16"/>
      <c r="X656" s="16"/>
      <c r="Y656" s="16"/>
      <c r="Z656" s="16"/>
      <c r="AA656" s="16"/>
      <c r="AB656" s="16"/>
      <c r="AC656" s="16"/>
      <c r="AD656" s="27"/>
    </row>
    <row r="657" spans="18:30" x14ac:dyDescent="0.25">
      <c r="R657" s="208"/>
      <c r="S657" s="16"/>
      <c r="T657" s="16"/>
      <c r="U657" s="16"/>
      <c r="V657" s="16"/>
      <c r="W657" s="16"/>
      <c r="X657" s="16"/>
      <c r="Y657" s="16"/>
      <c r="Z657" s="16"/>
      <c r="AA657" s="16"/>
      <c r="AB657" s="16"/>
      <c r="AC657" s="16"/>
      <c r="AD657" s="27"/>
    </row>
    <row r="658" spans="18:30" x14ac:dyDescent="0.25">
      <c r="R658" s="208"/>
      <c r="S658" s="16"/>
      <c r="T658" s="16"/>
      <c r="U658" s="16"/>
      <c r="V658" s="16"/>
      <c r="W658" s="16"/>
      <c r="X658" s="16"/>
      <c r="Y658" s="16"/>
      <c r="Z658" s="16"/>
      <c r="AA658" s="16"/>
      <c r="AB658" s="16"/>
      <c r="AC658" s="16"/>
      <c r="AD658" s="27"/>
    </row>
    <row r="659" spans="18:30" x14ac:dyDescent="0.25">
      <c r="R659" s="208"/>
      <c r="S659" s="16"/>
      <c r="T659" s="16"/>
      <c r="U659" s="16"/>
      <c r="V659" s="16"/>
      <c r="W659" s="16"/>
      <c r="X659" s="16"/>
      <c r="Y659" s="16"/>
      <c r="Z659" s="16"/>
      <c r="AA659" s="16"/>
      <c r="AB659" s="16"/>
      <c r="AC659" s="16"/>
      <c r="AD659" s="27"/>
    </row>
    <row r="660" spans="18:30" x14ac:dyDescent="0.25">
      <c r="R660" s="208"/>
      <c r="S660" s="16"/>
      <c r="T660" s="16"/>
      <c r="U660" s="16"/>
      <c r="V660" s="16"/>
      <c r="W660" s="16"/>
      <c r="X660" s="16"/>
      <c r="Y660" s="16"/>
      <c r="Z660" s="16"/>
      <c r="AA660" s="16"/>
      <c r="AB660" s="16"/>
      <c r="AC660" s="16"/>
      <c r="AD660" s="27"/>
    </row>
    <row r="661" spans="18:30" x14ac:dyDescent="0.25">
      <c r="R661" s="208"/>
      <c r="S661" s="16"/>
      <c r="T661" s="16"/>
      <c r="U661" s="16"/>
      <c r="V661" s="16"/>
      <c r="W661" s="16"/>
      <c r="X661" s="16"/>
      <c r="Y661" s="16"/>
      <c r="Z661" s="16"/>
      <c r="AA661" s="16"/>
      <c r="AB661" s="16"/>
      <c r="AC661" s="16"/>
      <c r="AD661" s="27"/>
    </row>
    <row r="662" spans="18:30" x14ac:dyDescent="0.25">
      <c r="R662" s="208"/>
      <c r="S662" s="16"/>
      <c r="T662" s="16"/>
      <c r="U662" s="16"/>
      <c r="V662" s="16"/>
      <c r="W662" s="16"/>
      <c r="X662" s="16"/>
      <c r="Y662" s="16"/>
      <c r="Z662" s="16"/>
      <c r="AA662" s="16"/>
      <c r="AB662" s="16"/>
      <c r="AC662" s="16"/>
      <c r="AD662" s="27"/>
    </row>
    <row r="663" spans="18:30" x14ac:dyDescent="0.25">
      <c r="R663" s="208"/>
      <c r="S663" s="16"/>
      <c r="T663" s="16"/>
      <c r="U663" s="16"/>
      <c r="V663" s="16"/>
      <c r="W663" s="16"/>
      <c r="X663" s="16"/>
      <c r="Y663" s="16"/>
      <c r="Z663" s="16"/>
      <c r="AA663" s="16"/>
      <c r="AB663" s="16"/>
      <c r="AC663" s="16"/>
      <c r="AD663" s="27"/>
    </row>
    <row r="664" spans="18:30" x14ac:dyDescent="0.25">
      <c r="R664" s="208"/>
      <c r="S664" s="16"/>
      <c r="T664" s="16"/>
      <c r="U664" s="16"/>
      <c r="V664" s="16"/>
      <c r="W664" s="16"/>
      <c r="X664" s="16"/>
      <c r="Y664" s="16"/>
      <c r="Z664" s="16"/>
      <c r="AA664" s="16"/>
      <c r="AB664" s="16"/>
      <c r="AC664" s="16"/>
      <c r="AD664" s="27"/>
    </row>
    <row r="665" spans="18:30" x14ac:dyDescent="0.25">
      <c r="R665" s="208"/>
      <c r="S665" s="16"/>
      <c r="T665" s="16"/>
      <c r="U665" s="16"/>
      <c r="V665" s="16"/>
      <c r="W665" s="16"/>
      <c r="X665" s="16"/>
      <c r="Y665" s="16"/>
      <c r="Z665" s="16"/>
      <c r="AA665" s="16"/>
      <c r="AB665" s="16"/>
      <c r="AC665" s="16"/>
      <c r="AD665" s="27"/>
    </row>
    <row r="666" spans="18:30" x14ac:dyDescent="0.25">
      <c r="R666" s="208"/>
      <c r="S666" s="16"/>
      <c r="T666" s="16"/>
      <c r="U666" s="16"/>
      <c r="V666" s="16"/>
      <c r="W666" s="16"/>
      <c r="X666" s="16"/>
      <c r="Y666" s="16"/>
      <c r="Z666" s="16"/>
      <c r="AA666" s="16"/>
      <c r="AB666" s="16"/>
      <c r="AC666" s="16"/>
      <c r="AD666" s="27"/>
    </row>
    <row r="667" spans="18:30" x14ac:dyDescent="0.25">
      <c r="R667" s="208"/>
      <c r="S667" s="16"/>
      <c r="T667" s="16"/>
      <c r="U667" s="16"/>
      <c r="V667" s="16"/>
      <c r="W667" s="16"/>
      <c r="X667" s="16"/>
      <c r="Y667" s="16"/>
      <c r="Z667" s="16"/>
      <c r="AA667" s="16"/>
      <c r="AB667" s="16"/>
      <c r="AC667" s="16"/>
      <c r="AD667" s="27"/>
    </row>
    <row r="668" spans="18:30" x14ac:dyDescent="0.25">
      <c r="R668" s="208"/>
      <c r="S668" s="16"/>
      <c r="T668" s="16"/>
      <c r="U668" s="16"/>
      <c r="V668" s="16"/>
      <c r="W668" s="16"/>
      <c r="X668" s="16"/>
      <c r="Y668" s="16"/>
      <c r="Z668" s="16"/>
      <c r="AA668" s="16"/>
      <c r="AB668" s="16"/>
      <c r="AC668" s="16"/>
      <c r="AD668" s="27"/>
    </row>
    <row r="669" spans="18:30" x14ac:dyDescent="0.25">
      <c r="R669" s="208"/>
      <c r="S669" s="16"/>
      <c r="T669" s="16"/>
      <c r="U669" s="16"/>
      <c r="V669" s="16"/>
      <c r="W669" s="16"/>
      <c r="X669" s="16"/>
      <c r="Y669" s="16"/>
      <c r="Z669" s="16"/>
      <c r="AA669" s="16"/>
      <c r="AB669" s="16"/>
      <c r="AC669" s="16"/>
      <c r="AD669" s="27"/>
    </row>
    <row r="670" spans="18:30" x14ac:dyDescent="0.25">
      <c r="R670" s="208"/>
      <c r="S670" s="16"/>
      <c r="T670" s="16"/>
      <c r="U670" s="16"/>
      <c r="V670" s="16"/>
      <c r="W670" s="16"/>
      <c r="X670" s="16"/>
      <c r="Y670" s="16"/>
      <c r="Z670" s="16"/>
      <c r="AA670" s="16"/>
      <c r="AB670" s="16"/>
      <c r="AC670" s="16"/>
      <c r="AD670" s="27"/>
    </row>
    <row r="671" spans="18:30" x14ac:dyDescent="0.25">
      <c r="R671" s="208"/>
      <c r="S671" s="16"/>
      <c r="T671" s="16"/>
      <c r="U671" s="16"/>
      <c r="V671" s="16"/>
      <c r="W671" s="16"/>
      <c r="X671" s="16"/>
      <c r="Y671" s="16"/>
      <c r="Z671" s="16"/>
      <c r="AA671" s="16"/>
      <c r="AB671" s="16"/>
      <c r="AC671" s="16"/>
      <c r="AD671" s="27"/>
    </row>
    <row r="672" spans="18:30" x14ac:dyDescent="0.25">
      <c r="R672" s="208"/>
      <c r="S672" s="16"/>
      <c r="T672" s="16"/>
      <c r="U672" s="16"/>
      <c r="V672" s="16"/>
      <c r="W672" s="16"/>
      <c r="X672" s="16"/>
      <c r="Y672" s="16"/>
      <c r="Z672" s="16"/>
      <c r="AA672" s="16"/>
      <c r="AB672" s="16"/>
      <c r="AC672" s="16"/>
      <c r="AD672" s="27"/>
    </row>
    <row r="673" spans="18:30" x14ac:dyDescent="0.25">
      <c r="R673" s="208"/>
      <c r="S673" s="16"/>
      <c r="T673" s="16"/>
      <c r="U673" s="16"/>
      <c r="V673" s="16"/>
      <c r="W673" s="16"/>
      <c r="X673" s="16"/>
      <c r="Y673" s="16"/>
      <c r="Z673" s="16"/>
      <c r="AA673" s="16"/>
      <c r="AB673" s="16"/>
      <c r="AC673" s="16"/>
      <c r="AD673" s="27"/>
    </row>
    <row r="674" spans="18:30" x14ac:dyDescent="0.25">
      <c r="R674" s="208"/>
      <c r="S674" s="16"/>
      <c r="T674" s="16"/>
      <c r="U674" s="16"/>
      <c r="V674" s="16"/>
      <c r="W674" s="16"/>
      <c r="X674" s="16"/>
      <c r="Y674" s="16"/>
      <c r="Z674" s="16"/>
      <c r="AA674" s="16"/>
      <c r="AB674" s="16"/>
      <c r="AC674" s="16"/>
      <c r="AD674" s="27"/>
    </row>
    <row r="675" spans="18:30" x14ac:dyDescent="0.25">
      <c r="R675" s="208"/>
      <c r="S675" s="16"/>
      <c r="T675" s="16"/>
      <c r="U675" s="16"/>
      <c r="V675" s="16"/>
      <c r="W675" s="16"/>
      <c r="X675" s="16"/>
      <c r="Y675" s="16"/>
      <c r="Z675" s="16"/>
      <c r="AA675" s="16"/>
      <c r="AB675" s="16"/>
      <c r="AC675" s="16"/>
      <c r="AD675" s="27"/>
    </row>
    <row r="676" spans="18:30" x14ac:dyDescent="0.25">
      <c r="R676" s="208"/>
      <c r="S676" s="16"/>
      <c r="T676" s="16"/>
      <c r="U676" s="16"/>
      <c r="V676" s="16"/>
      <c r="W676" s="16"/>
      <c r="X676" s="16"/>
      <c r="Y676" s="16"/>
      <c r="Z676" s="16"/>
      <c r="AA676" s="16"/>
      <c r="AB676" s="16"/>
      <c r="AC676" s="16"/>
      <c r="AD676" s="27"/>
    </row>
    <row r="677" spans="18:30" x14ac:dyDescent="0.25">
      <c r="R677" s="208"/>
      <c r="S677" s="16"/>
      <c r="T677" s="16"/>
      <c r="U677" s="16"/>
      <c r="V677" s="16"/>
      <c r="W677" s="16"/>
      <c r="X677" s="16"/>
      <c r="Y677" s="16"/>
      <c r="Z677" s="16"/>
      <c r="AA677" s="16"/>
      <c r="AB677" s="16"/>
      <c r="AC677" s="16"/>
      <c r="AD677" s="27"/>
    </row>
    <row r="678" spans="18:30" x14ac:dyDescent="0.25">
      <c r="R678" s="208"/>
      <c r="S678" s="16"/>
      <c r="T678" s="16"/>
      <c r="U678" s="16"/>
      <c r="V678" s="16"/>
      <c r="W678" s="16"/>
      <c r="X678" s="16"/>
      <c r="Y678" s="16"/>
      <c r="Z678" s="16"/>
      <c r="AA678" s="16"/>
      <c r="AB678" s="16"/>
      <c r="AC678" s="16"/>
      <c r="AD678" s="27"/>
    </row>
    <row r="679" spans="18:30" x14ac:dyDescent="0.25">
      <c r="R679" s="208"/>
      <c r="S679" s="16"/>
      <c r="T679" s="16"/>
      <c r="U679" s="16"/>
      <c r="V679" s="16"/>
      <c r="W679" s="16"/>
      <c r="X679" s="16"/>
      <c r="Y679" s="16"/>
      <c r="Z679" s="16"/>
      <c r="AA679" s="16"/>
      <c r="AB679" s="16"/>
      <c r="AC679" s="16"/>
      <c r="AD679" s="27"/>
    </row>
    <row r="680" spans="18:30" x14ac:dyDescent="0.25">
      <c r="R680" s="208"/>
      <c r="S680" s="16"/>
      <c r="T680" s="16"/>
      <c r="U680" s="16"/>
      <c r="V680" s="16"/>
      <c r="W680" s="16"/>
      <c r="X680" s="16"/>
      <c r="Y680" s="16"/>
      <c r="Z680" s="16"/>
      <c r="AA680" s="16"/>
      <c r="AB680" s="16"/>
      <c r="AC680" s="16"/>
      <c r="AD680" s="27"/>
    </row>
    <row r="681" spans="18:30" x14ac:dyDescent="0.25">
      <c r="R681" s="208"/>
      <c r="S681" s="16"/>
      <c r="T681" s="16"/>
      <c r="U681" s="16"/>
      <c r="V681" s="16"/>
      <c r="W681" s="16"/>
      <c r="X681" s="16"/>
      <c r="Y681" s="16"/>
      <c r="Z681" s="16"/>
      <c r="AA681" s="16"/>
      <c r="AB681" s="16"/>
      <c r="AC681" s="16"/>
      <c r="AD681" s="27"/>
    </row>
    <row r="682" spans="18:30" x14ac:dyDescent="0.25">
      <c r="R682" s="208"/>
      <c r="S682" s="16"/>
      <c r="T682" s="16"/>
      <c r="U682" s="16"/>
      <c r="V682" s="16"/>
      <c r="W682" s="16"/>
      <c r="X682" s="16"/>
      <c r="Y682" s="16"/>
      <c r="Z682" s="16"/>
      <c r="AA682" s="16"/>
      <c r="AB682" s="16"/>
      <c r="AC682" s="16"/>
      <c r="AD682" s="27"/>
    </row>
    <row r="683" spans="18:30" x14ac:dyDescent="0.25">
      <c r="R683" s="208"/>
      <c r="S683" s="16"/>
      <c r="T683" s="16"/>
      <c r="U683" s="16"/>
      <c r="V683" s="16"/>
      <c r="W683" s="16"/>
      <c r="X683" s="16"/>
      <c r="Y683" s="16"/>
      <c r="Z683" s="16"/>
      <c r="AA683" s="16"/>
      <c r="AB683" s="16"/>
      <c r="AC683" s="16"/>
      <c r="AD683" s="27"/>
    </row>
    <row r="684" spans="18:30" x14ac:dyDescent="0.25">
      <c r="R684" s="208"/>
      <c r="S684" s="16"/>
      <c r="T684" s="16"/>
      <c r="U684" s="16"/>
      <c r="V684" s="16"/>
      <c r="W684" s="16"/>
      <c r="X684" s="16"/>
      <c r="Y684" s="16"/>
      <c r="Z684" s="16"/>
      <c r="AA684" s="16"/>
      <c r="AB684" s="16"/>
      <c r="AC684" s="16"/>
      <c r="AD684" s="27"/>
    </row>
    <row r="685" spans="18:30" x14ac:dyDescent="0.25">
      <c r="R685" s="208"/>
      <c r="S685" s="16"/>
      <c r="T685" s="16"/>
      <c r="U685" s="16"/>
      <c r="V685" s="16"/>
      <c r="W685" s="16"/>
      <c r="X685" s="16"/>
      <c r="Y685" s="16"/>
      <c r="Z685" s="16"/>
      <c r="AA685" s="16"/>
      <c r="AB685" s="16"/>
      <c r="AC685" s="16"/>
      <c r="AD685" s="27"/>
    </row>
    <row r="686" spans="18:30" x14ac:dyDescent="0.25">
      <c r="R686" s="208"/>
      <c r="S686" s="16"/>
      <c r="T686" s="16"/>
      <c r="U686" s="16"/>
      <c r="V686" s="16"/>
      <c r="W686" s="16"/>
      <c r="X686" s="16"/>
      <c r="Y686" s="16"/>
      <c r="Z686" s="16"/>
      <c r="AA686" s="16"/>
      <c r="AB686" s="16"/>
      <c r="AC686" s="16"/>
      <c r="AD686" s="27"/>
    </row>
    <row r="687" spans="18:30" x14ac:dyDescent="0.25">
      <c r="R687" s="208"/>
      <c r="S687" s="16"/>
      <c r="T687" s="16"/>
      <c r="U687" s="16"/>
      <c r="V687" s="16"/>
      <c r="W687" s="16"/>
      <c r="X687" s="16"/>
      <c r="Y687" s="16"/>
      <c r="Z687" s="16"/>
      <c r="AA687" s="16"/>
      <c r="AB687" s="16"/>
      <c r="AC687" s="16"/>
      <c r="AD687" s="27"/>
    </row>
    <row r="688" spans="18:30" x14ac:dyDescent="0.25">
      <c r="R688" s="208"/>
      <c r="S688" s="16"/>
      <c r="T688" s="16"/>
      <c r="U688" s="16"/>
      <c r="V688" s="16"/>
      <c r="W688" s="16"/>
      <c r="X688" s="16"/>
      <c r="Y688" s="16"/>
      <c r="Z688" s="16"/>
      <c r="AA688" s="16"/>
      <c r="AB688" s="16"/>
      <c r="AC688" s="16"/>
      <c r="AD688" s="27"/>
    </row>
    <row r="689" spans="18:30" x14ac:dyDescent="0.25">
      <c r="R689" s="208"/>
      <c r="S689" s="16"/>
      <c r="T689" s="16"/>
      <c r="U689" s="16"/>
      <c r="V689" s="16"/>
      <c r="W689" s="16"/>
      <c r="X689" s="16"/>
      <c r="Y689" s="16"/>
      <c r="Z689" s="16"/>
      <c r="AA689" s="16"/>
      <c r="AB689" s="16"/>
      <c r="AC689" s="16"/>
      <c r="AD689" s="27"/>
    </row>
    <row r="690" spans="18:30" x14ac:dyDescent="0.25">
      <c r="R690" s="208"/>
      <c r="S690" s="16"/>
      <c r="T690" s="16"/>
      <c r="U690" s="16"/>
      <c r="V690" s="16"/>
      <c r="W690" s="16"/>
      <c r="X690" s="16"/>
      <c r="Y690" s="16"/>
      <c r="Z690" s="16"/>
      <c r="AA690" s="16"/>
      <c r="AB690" s="16"/>
      <c r="AC690" s="16"/>
      <c r="AD690" s="27"/>
    </row>
    <row r="691" spans="18:30" x14ac:dyDescent="0.25">
      <c r="R691" s="208"/>
      <c r="S691" s="16"/>
      <c r="T691" s="16"/>
      <c r="U691" s="16"/>
      <c r="V691" s="16"/>
      <c r="W691" s="16"/>
      <c r="X691" s="16"/>
      <c r="Y691" s="16"/>
      <c r="Z691" s="16"/>
      <c r="AA691" s="16"/>
      <c r="AB691" s="16"/>
      <c r="AC691" s="16"/>
      <c r="AD691" s="27"/>
    </row>
    <row r="692" spans="18:30" x14ac:dyDescent="0.25">
      <c r="R692" s="208"/>
      <c r="S692" s="16"/>
      <c r="T692" s="16"/>
      <c r="U692" s="16"/>
      <c r="V692" s="16"/>
      <c r="W692" s="16"/>
      <c r="X692" s="16"/>
      <c r="Y692" s="16"/>
      <c r="Z692" s="16"/>
      <c r="AA692" s="16"/>
      <c r="AB692" s="16"/>
      <c r="AC692" s="16"/>
      <c r="AD692" s="27"/>
    </row>
    <row r="693" spans="18:30" x14ac:dyDescent="0.25">
      <c r="R693" s="208"/>
      <c r="S693" s="16"/>
      <c r="T693" s="16"/>
      <c r="U693" s="16"/>
      <c r="V693" s="16"/>
      <c r="W693" s="16"/>
      <c r="X693" s="16"/>
      <c r="Y693" s="16"/>
      <c r="Z693" s="16"/>
      <c r="AA693" s="16"/>
      <c r="AB693" s="16"/>
      <c r="AC693" s="16"/>
      <c r="AD693" s="27"/>
    </row>
    <row r="694" spans="18:30" x14ac:dyDescent="0.25">
      <c r="R694" s="208"/>
      <c r="S694" s="16"/>
      <c r="T694" s="16"/>
      <c r="U694" s="16"/>
      <c r="V694" s="16"/>
      <c r="W694" s="16"/>
      <c r="X694" s="16"/>
      <c r="Y694" s="16"/>
      <c r="Z694" s="16"/>
      <c r="AA694" s="16"/>
      <c r="AB694" s="16"/>
      <c r="AC694" s="16"/>
      <c r="AD694" s="27"/>
    </row>
    <row r="695" spans="18:30" x14ac:dyDescent="0.25">
      <c r="R695" s="208"/>
      <c r="S695" s="16"/>
      <c r="T695" s="16"/>
      <c r="U695" s="16"/>
      <c r="V695" s="16"/>
      <c r="W695" s="16"/>
      <c r="X695" s="16"/>
      <c r="Y695" s="16"/>
      <c r="Z695" s="16"/>
      <c r="AA695" s="16"/>
      <c r="AB695" s="16"/>
      <c r="AC695" s="16"/>
      <c r="AD695" s="27"/>
    </row>
    <row r="696" spans="18:30" x14ac:dyDescent="0.25">
      <c r="R696" s="208"/>
      <c r="S696" s="16"/>
      <c r="T696" s="16"/>
      <c r="U696" s="16"/>
      <c r="V696" s="16"/>
      <c r="W696" s="16"/>
      <c r="X696" s="16"/>
      <c r="Y696" s="16"/>
      <c r="Z696" s="16"/>
      <c r="AA696" s="16"/>
      <c r="AB696" s="16"/>
      <c r="AC696" s="16"/>
      <c r="AD696" s="27"/>
    </row>
    <row r="697" spans="18:30" x14ac:dyDescent="0.25">
      <c r="R697" s="208"/>
      <c r="S697" s="16"/>
      <c r="T697" s="16"/>
      <c r="U697" s="16"/>
      <c r="V697" s="16"/>
      <c r="W697" s="16"/>
      <c r="X697" s="16"/>
      <c r="Y697" s="16"/>
      <c r="Z697" s="16"/>
      <c r="AA697" s="16"/>
      <c r="AB697" s="16"/>
      <c r="AC697" s="16"/>
      <c r="AD697" s="27"/>
    </row>
    <row r="698" spans="18:30" x14ac:dyDescent="0.25">
      <c r="R698" s="208"/>
      <c r="S698" s="16"/>
      <c r="T698" s="16"/>
      <c r="U698" s="16"/>
      <c r="V698" s="16"/>
      <c r="W698" s="16"/>
      <c r="X698" s="16"/>
      <c r="Y698" s="16"/>
      <c r="Z698" s="16"/>
      <c r="AA698" s="16"/>
      <c r="AB698" s="16"/>
      <c r="AC698" s="16"/>
      <c r="AD698" s="27"/>
    </row>
    <row r="699" spans="18:30" x14ac:dyDescent="0.25">
      <c r="R699" s="208"/>
      <c r="S699" s="16"/>
      <c r="T699" s="16"/>
      <c r="U699" s="16"/>
      <c r="V699" s="16"/>
      <c r="W699" s="16"/>
      <c r="X699" s="16"/>
      <c r="Y699" s="16"/>
      <c r="Z699" s="16"/>
      <c r="AA699" s="16"/>
      <c r="AB699" s="16"/>
      <c r="AC699" s="16"/>
      <c r="AD699" s="27"/>
    </row>
    <row r="700" spans="18:30" x14ac:dyDescent="0.25">
      <c r="R700" s="208"/>
      <c r="S700" s="16"/>
      <c r="T700" s="16"/>
      <c r="U700" s="16"/>
      <c r="V700" s="16"/>
      <c r="W700" s="16"/>
      <c r="X700" s="16"/>
      <c r="Y700" s="16"/>
      <c r="Z700" s="16"/>
      <c r="AA700" s="16"/>
      <c r="AB700" s="16"/>
      <c r="AC700" s="16"/>
      <c r="AD700" s="27"/>
    </row>
    <row r="701" spans="18:30" x14ac:dyDescent="0.25">
      <c r="R701" s="208"/>
      <c r="S701" s="16"/>
      <c r="T701" s="16"/>
      <c r="U701" s="16"/>
      <c r="V701" s="16"/>
      <c r="W701" s="16"/>
      <c r="X701" s="16"/>
      <c r="Y701" s="16"/>
      <c r="Z701" s="16"/>
      <c r="AA701" s="16"/>
      <c r="AB701" s="16"/>
      <c r="AC701" s="16"/>
      <c r="AD701" s="27"/>
    </row>
    <row r="702" spans="18:30" x14ac:dyDescent="0.25">
      <c r="R702" s="208"/>
      <c r="S702" s="16"/>
      <c r="T702" s="16"/>
      <c r="U702" s="16"/>
      <c r="V702" s="16"/>
      <c r="W702" s="16"/>
      <c r="X702" s="16"/>
      <c r="Y702" s="16"/>
      <c r="Z702" s="16"/>
      <c r="AA702" s="16"/>
      <c r="AB702" s="16"/>
      <c r="AC702" s="16"/>
      <c r="AD702" s="27"/>
    </row>
    <row r="703" spans="18:30" x14ac:dyDescent="0.25">
      <c r="R703" s="208"/>
      <c r="S703" s="16"/>
      <c r="T703" s="16"/>
      <c r="U703" s="16"/>
      <c r="V703" s="16"/>
      <c r="W703" s="16"/>
      <c r="X703" s="16"/>
      <c r="Y703" s="16"/>
      <c r="Z703" s="16"/>
      <c r="AA703" s="16"/>
      <c r="AB703" s="16"/>
      <c r="AC703" s="16"/>
      <c r="AD703" s="27"/>
    </row>
    <row r="704" spans="18:30" x14ac:dyDescent="0.25">
      <c r="R704" s="208"/>
      <c r="S704" s="16"/>
      <c r="T704" s="16"/>
      <c r="U704" s="16"/>
      <c r="V704" s="16"/>
      <c r="W704" s="16"/>
      <c r="X704" s="16"/>
      <c r="Y704" s="16"/>
      <c r="Z704" s="16"/>
      <c r="AA704" s="16"/>
      <c r="AB704" s="16"/>
      <c r="AC704" s="16"/>
      <c r="AD704" s="27"/>
    </row>
    <row r="705" spans="18:30" x14ac:dyDescent="0.25">
      <c r="R705" s="208"/>
      <c r="S705" s="16"/>
      <c r="T705" s="16"/>
      <c r="U705" s="16"/>
      <c r="V705" s="16"/>
      <c r="W705" s="16"/>
      <c r="X705" s="16"/>
      <c r="Y705" s="16"/>
      <c r="Z705" s="16"/>
      <c r="AA705" s="16"/>
      <c r="AB705" s="16"/>
      <c r="AC705" s="16"/>
      <c r="AD705" s="27"/>
    </row>
    <row r="706" spans="18:30" x14ac:dyDescent="0.25">
      <c r="R706" s="208"/>
      <c r="S706" s="16"/>
      <c r="T706" s="16"/>
      <c r="U706" s="16"/>
      <c r="V706" s="16"/>
      <c r="W706" s="16"/>
      <c r="X706" s="16"/>
      <c r="Y706" s="16"/>
      <c r="Z706" s="16"/>
      <c r="AA706" s="16"/>
      <c r="AB706" s="16"/>
      <c r="AC706" s="16"/>
      <c r="AD706" s="27"/>
    </row>
    <row r="707" spans="18:30" x14ac:dyDescent="0.25">
      <c r="R707" s="208"/>
      <c r="S707" s="16"/>
      <c r="T707" s="16"/>
      <c r="U707" s="16"/>
      <c r="V707" s="16"/>
      <c r="W707" s="16"/>
      <c r="X707" s="16"/>
      <c r="Y707" s="16"/>
      <c r="Z707" s="16"/>
      <c r="AA707" s="16"/>
      <c r="AB707" s="16"/>
      <c r="AC707" s="16"/>
      <c r="AD707" s="27"/>
    </row>
    <row r="708" spans="18:30" x14ac:dyDescent="0.25">
      <c r="R708" s="208"/>
      <c r="S708" s="16"/>
      <c r="T708" s="16"/>
      <c r="U708" s="16"/>
      <c r="V708" s="16"/>
      <c r="W708" s="16"/>
      <c r="X708" s="16"/>
      <c r="Y708" s="16"/>
      <c r="Z708" s="16"/>
      <c r="AA708" s="16"/>
      <c r="AB708" s="16"/>
      <c r="AC708" s="16"/>
      <c r="AD708" s="27"/>
    </row>
    <row r="709" spans="18:30" x14ac:dyDescent="0.25">
      <c r="R709" s="208"/>
      <c r="S709" s="16"/>
      <c r="T709" s="16"/>
      <c r="U709" s="16"/>
      <c r="V709" s="16"/>
      <c r="W709" s="16"/>
      <c r="X709" s="16"/>
      <c r="Y709" s="16"/>
      <c r="Z709" s="16"/>
      <c r="AA709" s="16"/>
      <c r="AB709" s="16"/>
      <c r="AC709" s="16"/>
      <c r="AD709" s="27"/>
    </row>
    <row r="710" spans="18:30" x14ac:dyDescent="0.25">
      <c r="R710" s="208"/>
      <c r="S710" s="16"/>
      <c r="T710" s="16"/>
      <c r="U710" s="16"/>
      <c r="V710" s="16"/>
      <c r="W710" s="16"/>
      <c r="X710" s="16"/>
      <c r="Y710" s="16"/>
      <c r="Z710" s="16"/>
      <c r="AA710" s="16"/>
      <c r="AB710" s="16"/>
      <c r="AC710" s="16"/>
      <c r="AD710" s="27"/>
    </row>
    <row r="711" spans="18:30" x14ac:dyDescent="0.25">
      <c r="R711" s="208"/>
      <c r="S711" s="16"/>
      <c r="T711" s="16"/>
      <c r="U711" s="16"/>
      <c r="V711" s="16"/>
      <c r="W711" s="16"/>
      <c r="X711" s="16"/>
      <c r="Y711" s="16"/>
      <c r="Z711" s="16"/>
      <c r="AA711" s="16"/>
      <c r="AB711" s="16"/>
      <c r="AC711" s="16"/>
      <c r="AD711" s="27"/>
    </row>
    <row r="712" spans="18:30" x14ac:dyDescent="0.25">
      <c r="R712" s="208"/>
      <c r="S712" s="16"/>
      <c r="T712" s="16"/>
      <c r="U712" s="16"/>
      <c r="V712" s="16"/>
      <c r="W712" s="16"/>
      <c r="X712" s="16"/>
      <c r="Y712" s="16"/>
      <c r="Z712" s="16"/>
      <c r="AA712" s="16"/>
      <c r="AB712" s="16"/>
      <c r="AC712" s="16"/>
      <c r="AD712" s="27"/>
    </row>
    <row r="713" spans="18:30" x14ac:dyDescent="0.25">
      <c r="R713" s="208"/>
      <c r="S713" s="16"/>
      <c r="T713" s="16"/>
      <c r="U713" s="16"/>
      <c r="V713" s="16"/>
      <c r="W713" s="16"/>
      <c r="X713" s="16"/>
      <c r="Y713" s="16"/>
      <c r="Z713" s="16"/>
      <c r="AA713" s="16"/>
      <c r="AB713" s="16"/>
      <c r="AC713" s="16"/>
      <c r="AD713" s="27"/>
    </row>
    <row r="714" spans="18:30" x14ac:dyDescent="0.25">
      <c r="R714" s="208"/>
      <c r="S714" s="16"/>
      <c r="T714" s="16"/>
      <c r="U714" s="16"/>
      <c r="V714" s="16"/>
      <c r="W714" s="16"/>
      <c r="X714" s="16"/>
      <c r="Y714" s="16"/>
      <c r="Z714" s="16"/>
      <c r="AA714" s="16"/>
      <c r="AB714" s="16"/>
      <c r="AC714" s="16"/>
      <c r="AD714" s="27"/>
    </row>
    <row r="715" spans="18:30" x14ac:dyDescent="0.25">
      <c r="R715" s="208"/>
      <c r="S715" s="16"/>
      <c r="T715" s="16"/>
      <c r="U715" s="16"/>
      <c r="V715" s="16"/>
      <c r="W715" s="16"/>
      <c r="X715" s="16"/>
      <c r="Y715" s="16"/>
      <c r="Z715" s="16"/>
      <c r="AA715" s="16"/>
      <c r="AB715" s="16"/>
      <c r="AC715" s="16"/>
      <c r="AD715" s="27"/>
    </row>
    <row r="716" spans="18:30" x14ac:dyDescent="0.25">
      <c r="R716" s="208"/>
      <c r="S716" s="16"/>
      <c r="T716" s="16"/>
      <c r="U716" s="16"/>
      <c r="V716" s="16"/>
      <c r="W716" s="16"/>
      <c r="X716" s="16"/>
      <c r="Y716" s="16"/>
      <c r="Z716" s="16"/>
      <c r="AA716" s="16"/>
      <c r="AB716" s="16"/>
      <c r="AC716" s="16"/>
      <c r="AD716" s="27"/>
    </row>
    <row r="717" spans="18:30" x14ac:dyDescent="0.25">
      <c r="R717" s="208"/>
      <c r="S717" s="16"/>
      <c r="T717" s="16"/>
      <c r="U717" s="16"/>
      <c r="V717" s="16"/>
      <c r="W717" s="16"/>
      <c r="X717" s="16"/>
      <c r="Y717" s="16"/>
      <c r="Z717" s="16"/>
      <c r="AA717" s="16"/>
      <c r="AB717" s="16"/>
      <c r="AC717" s="16"/>
      <c r="AD717" s="27"/>
    </row>
    <row r="718" spans="18:30" x14ac:dyDescent="0.25">
      <c r="R718" s="208"/>
      <c r="S718" s="16"/>
      <c r="T718" s="16"/>
      <c r="U718" s="16"/>
      <c r="V718" s="16"/>
      <c r="W718" s="16"/>
      <c r="X718" s="16"/>
      <c r="Y718" s="16"/>
      <c r="Z718" s="16"/>
      <c r="AA718" s="16"/>
      <c r="AB718" s="16"/>
      <c r="AC718" s="16"/>
      <c r="AD718" s="27"/>
    </row>
    <row r="719" spans="18:30" x14ac:dyDescent="0.25">
      <c r="R719" s="208"/>
      <c r="S719" s="16"/>
      <c r="T719" s="16"/>
      <c r="U719" s="16"/>
      <c r="V719" s="16"/>
      <c r="W719" s="16"/>
      <c r="X719" s="16"/>
      <c r="Y719" s="16"/>
      <c r="Z719" s="16"/>
      <c r="AA719" s="16"/>
      <c r="AB719" s="16"/>
      <c r="AC719" s="16"/>
      <c r="AD719" s="27"/>
    </row>
    <row r="720" spans="18:30" x14ac:dyDescent="0.25">
      <c r="R720" s="208"/>
      <c r="S720" s="16"/>
      <c r="T720" s="16"/>
      <c r="U720" s="16"/>
      <c r="V720" s="16"/>
      <c r="W720" s="16"/>
      <c r="X720" s="16"/>
      <c r="Y720" s="16"/>
      <c r="Z720" s="16"/>
      <c r="AA720" s="16"/>
      <c r="AB720" s="16"/>
      <c r="AC720" s="16"/>
      <c r="AD720" s="27"/>
    </row>
    <row r="721" spans="18:30" x14ac:dyDescent="0.25">
      <c r="R721" s="208"/>
      <c r="S721" s="16"/>
      <c r="T721" s="16"/>
      <c r="U721" s="16"/>
      <c r="V721" s="16"/>
      <c r="W721" s="16"/>
      <c r="X721" s="16"/>
      <c r="Y721" s="16"/>
      <c r="Z721" s="16"/>
      <c r="AA721" s="16"/>
      <c r="AB721" s="16"/>
      <c r="AC721" s="16"/>
      <c r="AD721" s="27"/>
    </row>
    <row r="722" spans="18:30" x14ac:dyDescent="0.25">
      <c r="R722" s="208"/>
      <c r="S722" s="16"/>
      <c r="T722" s="16"/>
      <c r="U722" s="16"/>
      <c r="V722" s="16"/>
      <c r="W722" s="16"/>
      <c r="X722" s="16"/>
      <c r="Y722" s="16"/>
      <c r="Z722" s="16"/>
      <c r="AA722" s="16"/>
      <c r="AB722" s="16"/>
      <c r="AC722" s="16"/>
      <c r="AD722" s="27"/>
    </row>
    <row r="723" spans="18:30" x14ac:dyDescent="0.25">
      <c r="R723" s="208"/>
      <c r="S723" s="16"/>
      <c r="T723" s="16"/>
      <c r="U723" s="16"/>
      <c r="V723" s="16"/>
      <c r="W723" s="16"/>
      <c r="X723" s="16"/>
      <c r="Y723" s="16"/>
      <c r="Z723" s="16"/>
      <c r="AA723" s="16"/>
      <c r="AB723" s="16"/>
      <c r="AC723" s="16"/>
      <c r="AD723" s="27"/>
    </row>
    <row r="724" spans="18:30" x14ac:dyDescent="0.25">
      <c r="R724" s="208"/>
      <c r="S724" s="16"/>
      <c r="T724" s="16"/>
      <c r="U724" s="16"/>
      <c r="V724" s="16"/>
      <c r="W724" s="16"/>
      <c r="X724" s="16"/>
      <c r="Y724" s="16"/>
      <c r="Z724" s="16"/>
      <c r="AA724" s="16"/>
      <c r="AB724" s="16"/>
      <c r="AC724" s="16"/>
      <c r="AD724" s="27"/>
    </row>
    <row r="725" spans="18:30" x14ac:dyDescent="0.25">
      <c r="R725" s="208"/>
      <c r="S725" s="16"/>
      <c r="T725" s="16"/>
      <c r="U725" s="16"/>
      <c r="V725" s="16"/>
      <c r="W725" s="16"/>
      <c r="X725" s="16"/>
      <c r="Y725" s="16"/>
      <c r="Z725" s="16"/>
      <c r="AA725" s="16"/>
      <c r="AB725" s="16"/>
      <c r="AC725" s="16"/>
      <c r="AD725" s="27"/>
    </row>
    <row r="726" spans="18:30" x14ac:dyDescent="0.25">
      <c r="R726" s="208"/>
      <c r="S726" s="16"/>
      <c r="T726" s="16"/>
      <c r="U726" s="16"/>
      <c r="V726" s="16"/>
      <c r="W726" s="16"/>
      <c r="X726" s="16"/>
      <c r="Y726" s="16"/>
      <c r="Z726" s="16"/>
      <c r="AA726" s="16"/>
      <c r="AB726" s="16"/>
      <c r="AC726" s="16"/>
      <c r="AD726" s="27"/>
    </row>
    <row r="727" spans="18:30" x14ac:dyDescent="0.25">
      <c r="R727" s="208"/>
      <c r="S727" s="16"/>
      <c r="T727" s="16"/>
      <c r="U727" s="16"/>
      <c r="V727" s="16"/>
      <c r="W727" s="16"/>
      <c r="X727" s="16"/>
      <c r="Y727" s="16"/>
      <c r="Z727" s="16"/>
      <c r="AA727" s="16"/>
      <c r="AB727" s="16"/>
      <c r="AC727" s="16"/>
      <c r="AD727" s="27"/>
    </row>
    <row r="728" spans="18:30" x14ac:dyDescent="0.25">
      <c r="R728" s="208"/>
      <c r="S728" s="16"/>
      <c r="T728" s="16"/>
      <c r="U728" s="16"/>
      <c r="V728" s="16"/>
      <c r="W728" s="16"/>
      <c r="X728" s="16"/>
      <c r="Y728" s="16"/>
      <c r="Z728" s="16"/>
      <c r="AA728" s="16"/>
      <c r="AB728" s="16"/>
      <c r="AC728" s="16"/>
      <c r="AD728" s="27"/>
    </row>
    <row r="729" spans="18:30" x14ac:dyDescent="0.25">
      <c r="R729" s="208"/>
      <c r="S729" s="16"/>
      <c r="T729" s="16"/>
      <c r="U729" s="16"/>
      <c r="V729" s="16"/>
      <c r="W729" s="16"/>
      <c r="X729" s="16"/>
      <c r="Y729" s="16"/>
      <c r="Z729" s="16"/>
      <c r="AA729" s="16"/>
      <c r="AB729" s="16"/>
      <c r="AC729" s="16"/>
      <c r="AD729" s="27"/>
    </row>
    <row r="730" spans="18:30" x14ac:dyDescent="0.25">
      <c r="R730" s="208"/>
      <c r="S730" s="16"/>
      <c r="T730" s="16"/>
      <c r="U730" s="16"/>
      <c r="V730" s="16"/>
      <c r="W730" s="16"/>
      <c r="X730" s="16"/>
      <c r="Y730" s="16"/>
      <c r="Z730" s="16"/>
      <c r="AA730" s="16"/>
      <c r="AB730" s="16"/>
      <c r="AC730" s="16"/>
      <c r="AD730" s="27"/>
    </row>
    <row r="731" spans="18:30" x14ac:dyDescent="0.25">
      <c r="R731" s="208"/>
      <c r="S731" s="16"/>
      <c r="T731" s="16"/>
      <c r="U731" s="16"/>
      <c r="V731" s="16"/>
      <c r="W731" s="16"/>
      <c r="X731" s="16"/>
      <c r="Y731" s="16"/>
      <c r="Z731" s="16"/>
      <c r="AA731" s="16"/>
      <c r="AB731" s="16"/>
      <c r="AC731" s="16"/>
      <c r="AD731" s="27"/>
    </row>
    <row r="732" spans="18:30" x14ac:dyDescent="0.25">
      <c r="R732" s="208"/>
      <c r="S732" s="16"/>
      <c r="T732" s="16"/>
      <c r="U732" s="16"/>
      <c r="V732" s="16"/>
      <c r="W732" s="16"/>
      <c r="X732" s="16"/>
      <c r="Y732" s="16"/>
      <c r="Z732" s="16"/>
      <c r="AA732" s="16"/>
      <c r="AB732" s="16"/>
      <c r="AC732" s="16"/>
      <c r="AD732" s="27"/>
    </row>
    <row r="733" spans="18:30" x14ac:dyDescent="0.25">
      <c r="R733" s="208"/>
      <c r="S733" s="16"/>
      <c r="T733" s="16"/>
      <c r="U733" s="16"/>
      <c r="V733" s="16"/>
      <c r="W733" s="16"/>
      <c r="X733" s="16"/>
      <c r="Y733" s="16"/>
      <c r="Z733" s="16"/>
      <c r="AA733" s="16"/>
      <c r="AB733" s="16"/>
      <c r="AC733" s="16"/>
      <c r="AD733" s="27"/>
    </row>
    <row r="734" spans="18:30" x14ac:dyDescent="0.25">
      <c r="R734" s="208"/>
      <c r="S734" s="16"/>
      <c r="T734" s="16"/>
      <c r="U734" s="16"/>
      <c r="V734" s="16"/>
      <c r="W734" s="16"/>
      <c r="X734" s="16"/>
      <c r="Y734" s="16"/>
      <c r="Z734" s="16"/>
      <c r="AA734" s="16"/>
      <c r="AB734" s="16"/>
      <c r="AC734" s="16"/>
      <c r="AD734" s="27"/>
    </row>
    <row r="735" spans="18:30" x14ac:dyDescent="0.25">
      <c r="R735" s="208"/>
      <c r="S735" s="16"/>
      <c r="T735" s="16"/>
      <c r="U735" s="16"/>
      <c r="V735" s="16"/>
      <c r="W735" s="16"/>
      <c r="X735" s="16"/>
      <c r="Y735" s="16"/>
      <c r="Z735" s="16"/>
      <c r="AA735" s="16"/>
      <c r="AB735" s="16"/>
      <c r="AC735" s="16"/>
      <c r="AD735" s="27"/>
    </row>
    <row r="736" spans="18:30" x14ac:dyDescent="0.25">
      <c r="R736" s="208"/>
      <c r="S736" s="16"/>
      <c r="T736" s="16"/>
      <c r="U736" s="16"/>
      <c r="V736" s="16"/>
      <c r="W736" s="16"/>
      <c r="X736" s="16"/>
      <c r="Y736" s="16"/>
      <c r="Z736" s="16"/>
      <c r="AA736" s="16"/>
      <c r="AB736" s="16"/>
      <c r="AC736" s="16"/>
      <c r="AD736" s="27"/>
    </row>
    <row r="737" spans="18:30" x14ac:dyDescent="0.25">
      <c r="R737" s="208"/>
      <c r="S737" s="16"/>
      <c r="T737" s="16"/>
      <c r="U737" s="16"/>
      <c r="V737" s="16"/>
      <c r="W737" s="16"/>
      <c r="X737" s="16"/>
      <c r="Y737" s="16"/>
      <c r="Z737" s="16"/>
      <c r="AA737" s="16"/>
      <c r="AB737" s="16"/>
      <c r="AC737" s="16"/>
      <c r="AD737" s="27"/>
    </row>
    <row r="738" spans="18:30" x14ac:dyDescent="0.25">
      <c r="R738" s="208"/>
      <c r="S738" s="16"/>
      <c r="T738" s="16"/>
      <c r="U738" s="16"/>
      <c r="V738" s="16"/>
      <c r="W738" s="16"/>
      <c r="X738" s="16"/>
      <c r="Y738" s="16"/>
      <c r="Z738" s="16"/>
      <c r="AA738" s="16"/>
      <c r="AB738" s="16"/>
      <c r="AC738" s="16"/>
      <c r="AD738" s="27"/>
    </row>
    <row r="739" spans="18:30" x14ac:dyDescent="0.25">
      <c r="R739" s="208"/>
      <c r="S739" s="16"/>
      <c r="T739" s="16"/>
      <c r="U739" s="16"/>
      <c r="V739" s="16"/>
      <c r="W739" s="16"/>
      <c r="X739" s="16"/>
      <c r="Y739" s="16"/>
      <c r="Z739" s="16"/>
      <c r="AA739" s="16"/>
      <c r="AB739" s="16"/>
      <c r="AC739" s="16"/>
      <c r="AD739" s="27"/>
    </row>
    <row r="740" spans="18:30" x14ac:dyDescent="0.25">
      <c r="R740" s="208"/>
      <c r="S740" s="16"/>
      <c r="T740" s="16"/>
      <c r="U740" s="16"/>
      <c r="V740" s="16"/>
      <c r="W740" s="16"/>
      <c r="X740" s="16"/>
      <c r="Y740" s="16"/>
      <c r="Z740" s="16"/>
      <c r="AA740" s="16"/>
      <c r="AB740" s="16"/>
      <c r="AC740" s="16"/>
      <c r="AD740" s="27"/>
    </row>
    <row r="741" spans="18:30" x14ac:dyDescent="0.25">
      <c r="R741" s="208"/>
      <c r="S741" s="16"/>
      <c r="T741" s="16"/>
      <c r="U741" s="16"/>
      <c r="V741" s="16"/>
      <c r="W741" s="16"/>
      <c r="X741" s="16"/>
      <c r="Y741" s="16"/>
      <c r="Z741" s="16"/>
      <c r="AA741" s="16"/>
      <c r="AB741" s="16"/>
      <c r="AC741" s="16"/>
      <c r="AD741" s="27"/>
    </row>
    <row r="742" spans="18:30" x14ac:dyDescent="0.25">
      <c r="R742" s="208"/>
      <c r="S742" s="16"/>
      <c r="T742" s="16"/>
      <c r="U742" s="16"/>
      <c r="V742" s="16"/>
      <c r="W742" s="16"/>
      <c r="X742" s="16"/>
      <c r="Y742" s="16"/>
      <c r="Z742" s="16"/>
      <c r="AA742" s="16"/>
      <c r="AB742" s="16"/>
      <c r="AC742" s="16"/>
      <c r="AD742" s="27"/>
    </row>
    <row r="743" spans="18:30" x14ac:dyDescent="0.25">
      <c r="R743" s="208"/>
      <c r="S743" s="16"/>
      <c r="T743" s="16"/>
      <c r="U743" s="16"/>
      <c r="V743" s="16"/>
      <c r="W743" s="16"/>
      <c r="X743" s="16"/>
      <c r="Y743" s="16"/>
      <c r="Z743" s="16"/>
      <c r="AA743" s="16"/>
      <c r="AB743" s="16"/>
      <c r="AC743" s="16"/>
      <c r="AD743" s="27"/>
    </row>
    <row r="744" spans="18:30" x14ac:dyDescent="0.25">
      <c r="R744" s="208"/>
      <c r="S744" s="16"/>
      <c r="T744" s="16"/>
      <c r="U744" s="16"/>
      <c r="V744" s="16"/>
      <c r="W744" s="16"/>
      <c r="X744" s="16"/>
      <c r="Y744" s="16"/>
      <c r="Z744" s="16"/>
      <c r="AA744" s="16"/>
      <c r="AB744" s="16"/>
      <c r="AC744" s="16"/>
      <c r="AD744" s="27"/>
    </row>
    <row r="745" spans="18:30" x14ac:dyDescent="0.25">
      <c r="R745" s="208"/>
      <c r="S745" s="16"/>
      <c r="T745" s="16"/>
      <c r="U745" s="16"/>
      <c r="V745" s="16"/>
      <c r="W745" s="16"/>
      <c r="X745" s="16"/>
      <c r="Y745" s="16"/>
      <c r="Z745" s="16"/>
      <c r="AA745" s="16"/>
      <c r="AB745" s="16"/>
      <c r="AC745" s="16"/>
      <c r="AD745" s="27"/>
    </row>
    <row r="746" spans="18:30" x14ac:dyDescent="0.25">
      <c r="R746" s="208"/>
      <c r="S746" s="16"/>
      <c r="T746" s="16"/>
      <c r="U746" s="16"/>
      <c r="V746" s="16"/>
      <c r="W746" s="16"/>
      <c r="X746" s="16"/>
      <c r="Y746" s="16"/>
      <c r="Z746" s="16"/>
      <c r="AA746" s="16"/>
      <c r="AB746" s="16"/>
      <c r="AC746" s="16"/>
      <c r="AD746" s="27"/>
    </row>
    <row r="747" spans="18:30" x14ac:dyDescent="0.25">
      <c r="R747" s="208"/>
      <c r="S747" s="16"/>
      <c r="T747" s="16"/>
      <c r="U747" s="16"/>
      <c r="V747" s="16"/>
      <c r="W747" s="16"/>
      <c r="X747" s="16"/>
      <c r="Y747" s="16"/>
      <c r="Z747" s="16"/>
      <c r="AA747" s="16"/>
      <c r="AB747" s="16"/>
      <c r="AC747" s="16"/>
      <c r="AD747" s="27"/>
    </row>
    <row r="748" spans="18:30" x14ac:dyDescent="0.25">
      <c r="R748" s="208"/>
      <c r="S748" s="16"/>
      <c r="T748" s="16"/>
      <c r="U748" s="16"/>
      <c r="V748" s="16"/>
      <c r="W748" s="16"/>
      <c r="X748" s="16"/>
      <c r="Y748" s="16"/>
      <c r="Z748" s="16"/>
      <c r="AA748" s="16"/>
      <c r="AB748" s="16"/>
      <c r="AC748" s="16"/>
      <c r="AD748" s="27"/>
    </row>
    <row r="749" spans="18:30" x14ac:dyDescent="0.25">
      <c r="R749" s="208"/>
      <c r="S749" s="16"/>
      <c r="T749" s="16"/>
      <c r="U749" s="16"/>
      <c r="V749" s="16"/>
      <c r="W749" s="16"/>
      <c r="X749" s="16"/>
      <c r="Y749" s="16"/>
      <c r="Z749" s="16"/>
      <c r="AA749" s="16"/>
      <c r="AB749" s="16"/>
      <c r="AC749" s="16"/>
      <c r="AD749" s="27"/>
    </row>
    <row r="750" spans="18:30" x14ac:dyDescent="0.25">
      <c r="R750" s="208"/>
      <c r="S750" s="16"/>
      <c r="T750" s="16"/>
      <c r="U750" s="16"/>
      <c r="V750" s="16"/>
      <c r="W750" s="16"/>
      <c r="X750" s="16"/>
      <c r="Y750" s="16"/>
      <c r="Z750" s="16"/>
      <c r="AA750" s="16"/>
      <c r="AB750" s="16"/>
      <c r="AC750" s="16"/>
      <c r="AD750" s="27"/>
    </row>
    <row r="751" spans="18:30" x14ac:dyDescent="0.25">
      <c r="R751" s="208"/>
      <c r="S751" s="16"/>
      <c r="T751" s="16"/>
      <c r="U751" s="16"/>
      <c r="V751" s="16"/>
      <c r="W751" s="16"/>
      <c r="X751" s="16"/>
      <c r="Y751" s="16"/>
      <c r="Z751" s="16"/>
      <c r="AA751" s="16"/>
      <c r="AB751" s="16"/>
      <c r="AC751" s="16"/>
      <c r="AD751" s="27"/>
    </row>
    <row r="752" spans="18:30" x14ac:dyDescent="0.25">
      <c r="R752" s="208"/>
      <c r="S752" s="16"/>
      <c r="T752" s="16"/>
      <c r="U752" s="16"/>
      <c r="V752" s="16"/>
      <c r="W752" s="16"/>
      <c r="X752" s="16"/>
      <c r="Y752" s="16"/>
      <c r="Z752" s="16"/>
      <c r="AA752" s="16"/>
      <c r="AB752" s="16"/>
      <c r="AC752" s="16"/>
      <c r="AD752" s="27"/>
    </row>
    <row r="753" spans="18:30" x14ac:dyDescent="0.25">
      <c r="R753" s="208"/>
      <c r="S753" s="16"/>
      <c r="T753" s="16"/>
      <c r="U753" s="16"/>
      <c r="V753" s="16"/>
      <c r="W753" s="16"/>
      <c r="X753" s="16"/>
      <c r="Y753" s="16"/>
      <c r="Z753" s="16"/>
      <c r="AA753" s="16"/>
      <c r="AB753" s="16"/>
      <c r="AC753" s="16"/>
      <c r="AD753" s="27"/>
    </row>
    <row r="754" spans="18:30" x14ac:dyDescent="0.25">
      <c r="R754" s="208"/>
      <c r="S754" s="16"/>
      <c r="T754" s="16"/>
      <c r="U754" s="16"/>
      <c r="V754" s="16"/>
      <c r="W754" s="16"/>
      <c r="X754" s="16"/>
      <c r="Y754" s="16"/>
      <c r="Z754" s="16"/>
      <c r="AA754" s="16"/>
      <c r="AB754" s="16"/>
      <c r="AC754" s="16"/>
      <c r="AD754" s="27"/>
    </row>
    <row r="755" spans="18:30" x14ac:dyDescent="0.25">
      <c r="R755" s="208"/>
      <c r="S755" s="16"/>
      <c r="T755" s="16"/>
      <c r="U755" s="16"/>
      <c r="V755" s="16"/>
      <c r="W755" s="16"/>
      <c r="X755" s="16"/>
      <c r="Y755" s="16"/>
      <c r="Z755" s="16"/>
      <c r="AA755" s="16"/>
      <c r="AB755" s="16"/>
      <c r="AC755" s="16"/>
      <c r="AD755" s="27"/>
    </row>
    <row r="756" spans="18:30" x14ac:dyDescent="0.25">
      <c r="R756" s="208"/>
      <c r="S756" s="16"/>
      <c r="T756" s="16"/>
      <c r="U756" s="16"/>
      <c r="V756" s="16"/>
      <c r="W756" s="16"/>
      <c r="X756" s="16"/>
      <c r="Y756" s="16"/>
      <c r="Z756" s="16"/>
      <c r="AA756" s="16"/>
      <c r="AB756" s="16"/>
      <c r="AC756" s="16"/>
      <c r="AD756" s="27"/>
    </row>
    <row r="757" spans="18:30" x14ac:dyDescent="0.25">
      <c r="R757" s="208"/>
      <c r="S757" s="16"/>
      <c r="T757" s="16"/>
      <c r="U757" s="16"/>
      <c r="V757" s="16"/>
      <c r="W757" s="16"/>
      <c r="X757" s="16"/>
      <c r="Y757" s="16"/>
      <c r="Z757" s="16"/>
      <c r="AA757" s="16"/>
      <c r="AB757" s="16"/>
      <c r="AC757" s="16"/>
      <c r="AD757" s="27"/>
    </row>
    <row r="758" spans="18:30" x14ac:dyDescent="0.25">
      <c r="R758" s="208"/>
      <c r="S758" s="16"/>
      <c r="T758" s="16"/>
      <c r="U758" s="16"/>
      <c r="V758" s="16"/>
      <c r="W758" s="16"/>
      <c r="X758" s="16"/>
      <c r="Y758" s="16"/>
      <c r="Z758" s="16"/>
      <c r="AA758" s="16"/>
      <c r="AB758" s="16"/>
      <c r="AC758" s="16"/>
      <c r="AD758" s="27"/>
    </row>
    <row r="759" spans="18:30" x14ac:dyDescent="0.25">
      <c r="R759" s="208"/>
      <c r="S759" s="16"/>
      <c r="T759" s="16"/>
      <c r="U759" s="16"/>
      <c r="V759" s="16"/>
      <c r="W759" s="16"/>
      <c r="X759" s="16"/>
      <c r="Y759" s="16"/>
      <c r="Z759" s="16"/>
      <c r="AA759" s="16"/>
      <c r="AB759" s="16"/>
      <c r="AC759" s="16"/>
      <c r="AD759" s="27"/>
    </row>
    <row r="760" spans="18:30" x14ac:dyDescent="0.25">
      <c r="R760" s="208"/>
      <c r="S760" s="16"/>
      <c r="T760" s="16"/>
      <c r="U760" s="16"/>
      <c r="V760" s="16"/>
      <c r="W760" s="16"/>
      <c r="X760" s="16"/>
      <c r="Y760" s="16"/>
      <c r="Z760" s="16"/>
      <c r="AA760" s="16"/>
      <c r="AB760" s="16"/>
      <c r="AC760" s="16"/>
      <c r="AD760" s="27"/>
    </row>
    <row r="761" spans="18:30" x14ac:dyDescent="0.25">
      <c r="R761" s="208"/>
      <c r="S761" s="16"/>
      <c r="T761" s="16"/>
      <c r="U761" s="16"/>
      <c r="V761" s="16"/>
      <c r="W761" s="16"/>
      <c r="X761" s="16"/>
      <c r="Y761" s="16"/>
      <c r="Z761" s="16"/>
      <c r="AA761" s="16"/>
      <c r="AB761" s="16"/>
      <c r="AC761" s="16"/>
      <c r="AD761" s="27"/>
    </row>
    <row r="762" spans="18:30" x14ac:dyDescent="0.25">
      <c r="R762" s="208"/>
      <c r="S762" s="16"/>
      <c r="T762" s="16"/>
      <c r="U762" s="16"/>
      <c r="V762" s="16"/>
      <c r="W762" s="16"/>
      <c r="X762" s="16"/>
      <c r="Y762" s="16"/>
      <c r="Z762" s="16"/>
      <c r="AA762" s="16"/>
      <c r="AB762" s="16"/>
      <c r="AC762" s="16"/>
      <c r="AD762" s="27"/>
    </row>
    <row r="763" spans="18:30" x14ac:dyDescent="0.25">
      <c r="R763" s="208"/>
      <c r="S763" s="16"/>
      <c r="T763" s="16"/>
      <c r="U763" s="16"/>
      <c r="V763" s="16"/>
      <c r="W763" s="16"/>
      <c r="X763" s="16"/>
      <c r="Y763" s="16"/>
      <c r="Z763" s="16"/>
      <c r="AA763" s="16"/>
      <c r="AB763" s="16"/>
      <c r="AC763" s="16"/>
      <c r="AD763" s="27"/>
    </row>
    <row r="764" spans="18:30" x14ac:dyDescent="0.25">
      <c r="R764" s="208"/>
      <c r="S764" s="16"/>
      <c r="T764" s="16"/>
      <c r="U764" s="16"/>
      <c r="V764" s="16"/>
      <c r="W764" s="16"/>
      <c r="X764" s="16"/>
      <c r="Y764" s="16"/>
      <c r="Z764" s="16"/>
      <c r="AA764" s="16"/>
      <c r="AB764" s="16"/>
      <c r="AC764" s="16"/>
      <c r="AD764" s="27"/>
    </row>
    <row r="765" spans="18:30" x14ac:dyDescent="0.25">
      <c r="R765" s="208"/>
      <c r="S765" s="16"/>
      <c r="T765" s="16"/>
      <c r="U765" s="16"/>
      <c r="V765" s="16"/>
      <c r="W765" s="16"/>
      <c r="X765" s="16"/>
      <c r="Y765" s="16"/>
      <c r="Z765" s="16"/>
      <c r="AA765" s="16"/>
      <c r="AB765" s="16"/>
      <c r="AC765" s="16"/>
      <c r="AD765" s="27"/>
    </row>
    <row r="766" spans="18:30" x14ac:dyDescent="0.25">
      <c r="R766" s="208"/>
      <c r="S766" s="16"/>
      <c r="T766" s="16"/>
      <c r="U766" s="16"/>
      <c r="V766" s="16"/>
      <c r="W766" s="16"/>
      <c r="X766" s="16"/>
      <c r="Y766" s="16"/>
      <c r="Z766" s="16"/>
      <c r="AA766" s="16"/>
      <c r="AB766" s="16"/>
      <c r="AC766" s="16"/>
      <c r="AD766" s="27"/>
    </row>
    <row r="767" spans="18:30" x14ac:dyDescent="0.25">
      <c r="R767" s="208"/>
      <c r="S767" s="16"/>
      <c r="T767" s="16"/>
      <c r="U767" s="16"/>
      <c r="V767" s="16"/>
      <c r="W767" s="16"/>
      <c r="X767" s="16"/>
      <c r="Y767" s="16"/>
      <c r="Z767" s="16"/>
      <c r="AA767" s="16"/>
      <c r="AB767" s="16"/>
      <c r="AC767" s="16"/>
      <c r="AD767" s="27"/>
    </row>
    <row r="768" spans="18:30" x14ac:dyDescent="0.25">
      <c r="R768" s="208"/>
      <c r="S768" s="16"/>
      <c r="T768" s="16"/>
      <c r="U768" s="16"/>
      <c r="V768" s="16"/>
      <c r="W768" s="16"/>
      <c r="X768" s="16"/>
      <c r="Y768" s="16"/>
      <c r="Z768" s="16"/>
      <c r="AA768" s="16"/>
      <c r="AB768" s="16"/>
      <c r="AC768" s="16"/>
      <c r="AD768" s="27"/>
    </row>
    <row r="769" spans="18:30" x14ac:dyDescent="0.25">
      <c r="R769" s="208"/>
      <c r="S769" s="16"/>
      <c r="T769" s="16"/>
      <c r="U769" s="16"/>
      <c r="V769" s="16"/>
      <c r="W769" s="16"/>
      <c r="X769" s="16"/>
      <c r="Y769" s="16"/>
      <c r="Z769" s="16"/>
      <c r="AA769" s="16"/>
      <c r="AB769" s="16"/>
      <c r="AC769" s="16"/>
      <c r="AD769" s="27"/>
    </row>
    <row r="770" spans="18:30" x14ac:dyDescent="0.25">
      <c r="R770" s="208"/>
      <c r="S770" s="16"/>
      <c r="T770" s="16"/>
      <c r="U770" s="16"/>
      <c r="V770" s="16"/>
      <c r="W770" s="16"/>
      <c r="X770" s="16"/>
      <c r="Y770" s="16"/>
      <c r="Z770" s="16"/>
      <c r="AA770" s="16"/>
      <c r="AB770" s="16"/>
      <c r="AC770" s="16"/>
      <c r="AD770" s="27"/>
    </row>
    <row r="771" spans="18:30" x14ac:dyDescent="0.25">
      <c r="R771" s="208"/>
      <c r="S771" s="16"/>
      <c r="T771" s="16"/>
      <c r="U771" s="16"/>
      <c r="V771" s="16"/>
      <c r="W771" s="16"/>
      <c r="X771" s="16"/>
      <c r="Y771" s="16"/>
      <c r="Z771" s="16"/>
      <c r="AA771" s="16"/>
      <c r="AB771" s="16"/>
      <c r="AC771" s="16"/>
      <c r="AD771" s="27"/>
    </row>
    <row r="772" spans="18:30" x14ac:dyDescent="0.25">
      <c r="R772" s="208"/>
      <c r="S772" s="16"/>
      <c r="T772" s="16"/>
      <c r="U772" s="16"/>
      <c r="V772" s="16"/>
      <c r="W772" s="16"/>
      <c r="X772" s="16"/>
      <c r="Y772" s="16"/>
      <c r="Z772" s="16"/>
      <c r="AA772" s="16"/>
      <c r="AB772" s="16"/>
      <c r="AC772" s="16"/>
      <c r="AD772" s="27"/>
    </row>
    <row r="773" spans="18:30" x14ac:dyDescent="0.25">
      <c r="R773" s="208"/>
      <c r="S773" s="16"/>
      <c r="T773" s="16"/>
      <c r="U773" s="16"/>
      <c r="V773" s="16"/>
      <c r="W773" s="16"/>
      <c r="X773" s="16"/>
      <c r="Y773" s="16"/>
      <c r="Z773" s="16"/>
      <c r="AA773" s="16"/>
      <c r="AB773" s="16"/>
      <c r="AC773" s="16"/>
      <c r="AD773" s="27"/>
    </row>
    <row r="774" spans="18:30" x14ac:dyDescent="0.25">
      <c r="R774" s="208"/>
      <c r="S774" s="16"/>
      <c r="T774" s="16"/>
      <c r="U774" s="16"/>
      <c r="V774" s="16"/>
      <c r="W774" s="16"/>
      <c r="X774" s="16"/>
      <c r="Y774" s="16"/>
      <c r="Z774" s="16"/>
      <c r="AA774" s="16"/>
      <c r="AB774" s="16"/>
      <c r="AC774" s="16"/>
      <c r="AD774" s="27"/>
    </row>
    <row r="775" spans="18:30" x14ac:dyDescent="0.25">
      <c r="R775" s="208"/>
      <c r="S775" s="16"/>
      <c r="T775" s="16"/>
      <c r="U775" s="16"/>
      <c r="V775" s="16"/>
      <c r="W775" s="16"/>
      <c r="X775" s="16"/>
      <c r="Y775" s="16"/>
      <c r="Z775" s="16"/>
      <c r="AA775" s="16"/>
      <c r="AB775" s="16"/>
      <c r="AC775" s="16"/>
      <c r="AD775" s="27"/>
    </row>
    <row r="776" spans="18:30" x14ac:dyDescent="0.25">
      <c r="R776" s="208"/>
      <c r="S776" s="16"/>
      <c r="T776" s="16"/>
      <c r="U776" s="16"/>
      <c r="V776" s="16"/>
      <c r="W776" s="16"/>
      <c r="X776" s="16"/>
      <c r="Y776" s="16"/>
      <c r="Z776" s="16"/>
      <c r="AA776" s="16"/>
      <c r="AB776" s="16"/>
      <c r="AC776" s="16"/>
      <c r="AD776" s="27"/>
    </row>
    <row r="777" spans="18:30" x14ac:dyDescent="0.25">
      <c r="R777" s="208"/>
      <c r="S777" s="16"/>
      <c r="T777" s="16"/>
      <c r="U777" s="16"/>
      <c r="V777" s="16"/>
      <c r="W777" s="16"/>
      <c r="X777" s="16"/>
      <c r="Y777" s="16"/>
      <c r="Z777" s="16"/>
      <c r="AA777" s="16"/>
      <c r="AB777" s="16"/>
      <c r="AC777" s="16"/>
      <c r="AD777" s="27"/>
    </row>
    <row r="778" spans="18:30" x14ac:dyDescent="0.25">
      <c r="R778" s="208"/>
      <c r="S778" s="16"/>
      <c r="T778" s="16"/>
      <c r="U778" s="16"/>
      <c r="V778" s="16"/>
      <c r="W778" s="16"/>
      <c r="X778" s="16"/>
      <c r="Y778" s="16"/>
      <c r="Z778" s="16"/>
      <c r="AA778" s="16"/>
      <c r="AB778" s="16"/>
      <c r="AC778" s="16"/>
      <c r="AD778" s="27"/>
    </row>
    <row r="779" spans="18:30" x14ac:dyDescent="0.25">
      <c r="R779" s="208"/>
      <c r="S779" s="16"/>
      <c r="T779" s="16"/>
      <c r="U779" s="16"/>
      <c r="V779" s="16"/>
      <c r="W779" s="16"/>
      <c r="X779" s="16"/>
      <c r="Y779" s="16"/>
      <c r="Z779" s="16"/>
      <c r="AA779" s="16"/>
      <c r="AB779" s="16"/>
      <c r="AC779" s="16"/>
      <c r="AD779" s="27"/>
    </row>
    <row r="780" spans="18:30" x14ac:dyDescent="0.25">
      <c r="R780" s="208"/>
      <c r="S780" s="16"/>
      <c r="T780" s="16"/>
      <c r="U780" s="16"/>
      <c r="V780" s="16"/>
      <c r="W780" s="16"/>
      <c r="X780" s="16"/>
      <c r="Y780" s="16"/>
      <c r="Z780" s="16"/>
      <c r="AA780" s="16"/>
      <c r="AB780" s="16"/>
      <c r="AC780" s="16"/>
      <c r="AD780" s="27"/>
    </row>
    <row r="781" spans="18:30" x14ac:dyDescent="0.25">
      <c r="R781" s="208"/>
      <c r="S781" s="16"/>
      <c r="T781" s="16"/>
      <c r="U781" s="16"/>
      <c r="V781" s="16"/>
      <c r="W781" s="16"/>
      <c r="X781" s="16"/>
      <c r="Y781" s="16"/>
      <c r="Z781" s="16"/>
      <c r="AA781" s="16"/>
      <c r="AB781" s="16"/>
      <c r="AC781" s="16"/>
      <c r="AD781" s="27"/>
    </row>
    <row r="782" spans="18:30" x14ac:dyDescent="0.25">
      <c r="R782" s="208"/>
      <c r="S782" s="16"/>
      <c r="T782" s="16"/>
      <c r="U782" s="16"/>
      <c r="V782" s="16"/>
      <c r="W782" s="16"/>
      <c r="X782" s="16"/>
      <c r="Y782" s="16"/>
      <c r="Z782" s="16"/>
      <c r="AA782" s="16"/>
      <c r="AB782" s="16"/>
      <c r="AC782" s="16"/>
      <c r="AD782" s="27"/>
    </row>
    <row r="783" spans="18:30" x14ac:dyDescent="0.25">
      <c r="R783" s="208"/>
      <c r="S783" s="16"/>
      <c r="T783" s="16"/>
      <c r="U783" s="16"/>
      <c r="V783" s="16"/>
      <c r="W783" s="16"/>
      <c r="X783" s="16"/>
      <c r="Y783" s="16"/>
      <c r="Z783" s="16"/>
      <c r="AA783" s="16"/>
      <c r="AB783" s="16"/>
      <c r="AC783" s="16"/>
      <c r="AD783" s="27"/>
    </row>
    <row r="784" spans="18:30" x14ac:dyDescent="0.25">
      <c r="R784" s="208"/>
      <c r="S784" s="16"/>
      <c r="T784" s="16"/>
      <c r="U784" s="16"/>
      <c r="V784" s="16"/>
      <c r="W784" s="16"/>
      <c r="X784" s="16"/>
      <c r="Y784" s="16"/>
      <c r="Z784" s="16"/>
      <c r="AA784" s="16"/>
      <c r="AB784" s="16"/>
      <c r="AC784" s="16"/>
      <c r="AD784" s="27"/>
    </row>
    <row r="785" spans="18:30" x14ac:dyDescent="0.25">
      <c r="R785" s="208"/>
      <c r="S785" s="16"/>
      <c r="T785" s="16"/>
      <c r="U785" s="16"/>
      <c r="V785" s="16"/>
      <c r="W785" s="16"/>
      <c r="X785" s="16"/>
      <c r="Y785" s="16"/>
      <c r="Z785" s="16"/>
      <c r="AA785" s="16"/>
      <c r="AB785" s="16"/>
      <c r="AC785" s="16"/>
      <c r="AD785" s="27"/>
    </row>
    <row r="786" spans="18:30" x14ac:dyDescent="0.25">
      <c r="R786" s="208"/>
      <c r="S786" s="16"/>
      <c r="T786" s="16"/>
      <c r="U786" s="16"/>
      <c r="V786" s="16"/>
      <c r="W786" s="16"/>
      <c r="X786" s="16"/>
      <c r="Y786" s="16"/>
      <c r="Z786" s="16"/>
      <c r="AA786" s="16"/>
      <c r="AB786" s="16"/>
      <c r="AC786" s="16"/>
      <c r="AD786" s="27"/>
    </row>
    <row r="787" spans="18:30" x14ac:dyDescent="0.25">
      <c r="R787" s="208"/>
      <c r="S787" s="16"/>
      <c r="T787" s="16"/>
      <c r="U787" s="16"/>
      <c r="V787" s="16"/>
      <c r="W787" s="16"/>
      <c r="X787" s="16"/>
      <c r="Y787" s="16"/>
      <c r="Z787" s="16"/>
      <c r="AA787" s="16"/>
      <c r="AB787" s="16"/>
      <c r="AC787" s="16"/>
      <c r="AD787" s="27"/>
    </row>
    <row r="788" spans="18:30" x14ac:dyDescent="0.25">
      <c r="R788" s="208"/>
      <c r="S788" s="16"/>
      <c r="T788" s="16"/>
      <c r="U788" s="16"/>
      <c r="V788" s="16"/>
      <c r="W788" s="16"/>
      <c r="X788" s="16"/>
      <c r="Y788" s="16"/>
      <c r="Z788" s="16"/>
      <c r="AA788" s="16"/>
      <c r="AB788" s="16"/>
      <c r="AC788" s="16"/>
      <c r="AD788" s="27"/>
    </row>
    <row r="789" spans="18:30" x14ac:dyDescent="0.25">
      <c r="R789" s="208"/>
      <c r="S789" s="16"/>
      <c r="T789" s="16"/>
      <c r="U789" s="16"/>
      <c r="V789" s="16"/>
      <c r="W789" s="16"/>
      <c r="X789" s="16"/>
      <c r="Y789" s="16"/>
      <c r="Z789" s="16"/>
      <c r="AA789" s="16"/>
      <c r="AB789" s="16"/>
      <c r="AC789" s="16"/>
      <c r="AD789" s="27"/>
    </row>
    <row r="790" spans="18:30" x14ac:dyDescent="0.25">
      <c r="R790" s="208"/>
      <c r="S790" s="16"/>
      <c r="T790" s="16"/>
      <c r="U790" s="16"/>
      <c r="V790" s="16"/>
      <c r="W790" s="16"/>
      <c r="X790" s="16"/>
      <c r="Y790" s="16"/>
      <c r="Z790" s="16"/>
      <c r="AA790" s="16"/>
      <c r="AB790" s="16"/>
      <c r="AC790" s="16"/>
      <c r="AD790" s="27"/>
    </row>
    <row r="791" spans="18:30" x14ac:dyDescent="0.25">
      <c r="R791" s="208"/>
      <c r="S791" s="16"/>
      <c r="T791" s="16"/>
      <c r="U791" s="16"/>
      <c r="V791" s="16"/>
      <c r="W791" s="16"/>
      <c r="X791" s="16"/>
      <c r="Y791" s="16"/>
      <c r="Z791" s="16"/>
      <c r="AA791" s="16"/>
      <c r="AB791" s="16"/>
      <c r="AC791" s="16"/>
      <c r="AD791" s="27"/>
    </row>
    <row r="792" spans="18:30" x14ac:dyDescent="0.25">
      <c r="R792" s="208"/>
      <c r="S792" s="16"/>
      <c r="T792" s="16"/>
      <c r="U792" s="16"/>
      <c r="V792" s="16"/>
      <c r="W792" s="16"/>
      <c r="X792" s="16"/>
      <c r="Y792" s="16"/>
      <c r="Z792" s="16"/>
      <c r="AA792" s="16"/>
      <c r="AB792" s="16"/>
      <c r="AC792" s="16"/>
      <c r="AD792" s="27"/>
    </row>
    <row r="793" spans="18:30" x14ac:dyDescent="0.25">
      <c r="R793" s="208"/>
      <c r="S793" s="16"/>
      <c r="T793" s="16"/>
      <c r="U793" s="16"/>
      <c r="V793" s="16"/>
      <c r="W793" s="16"/>
      <c r="X793" s="16"/>
      <c r="Y793" s="16"/>
      <c r="Z793" s="16"/>
      <c r="AA793" s="16"/>
      <c r="AB793" s="16"/>
      <c r="AC793" s="16"/>
      <c r="AD793" s="27"/>
    </row>
    <row r="794" spans="18:30" x14ac:dyDescent="0.25">
      <c r="R794" s="208"/>
      <c r="S794" s="16"/>
      <c r="T794" s="16"/>
      <c r="U794" s="16"/>
      <c r="V794" s="16"/>
      <c r="W794" s="16"/>
      <c r="X794" s="16"/>
      <c r="Y794" s="16"/>
      <c r="Z794" s="16"/>
      <c r="AA794" s="16"/>
      <c r="AB794" s="16"/>
      <c r="AC794" s="16"/>
      <c r="AD794" s="27"/>
    </row>
    <row r="795" spans="18:30" x14ac:dyDescent="0.25">
      <c r="R795" s="208"/>
      <c r="S795" s="16"/>
      <c r="T795" s="16"/>
      <c r="U795" s="16"/>
      <c r="V795" s="16"/>
      <c r="W795" s="16"/>
      <c r="X795" s="16"/>
      <c r="Y795" s="16"/>
      <c r="Z795" s="16"/>
      <c r="AA795" s="16"/>
      <c r="AB795" s="16"/>
      <c r="AC795" s="16"/>
      <c r="AD795" s="27"/>
    </row>
    <row r="796" spans="18:30" x14ac:dyDescent="0.25">
      <c r="R796" s="208"/>
      <c r="S796" s="16"/>
      <c r="T796" s="16"/>
      <c r="U796" s="16"/>
      <c r="V796" s="16"/>
      <c r="W796" s="16"/>
      <c r="X796" s="16"/>
      <c r="Y796" s="16"/>
      <c r="Z796" s="16"/>
      <c r="AA796" s="16"/>
      <c r="AB796" s="16"/>
      <c r="AC796" s="16"/>
      <c r="AD796" s="27"/>
    </row>
    <row r="797" spans="18:30" x14ac:dyDescent="0.25">
      <c r="R797" s="208"/>
      <c r="S797" s="16"/>
      <c r="T797" s="16"/>
      <c r="U797" s="16"/>
      <c r="V797" s="16"/>
      <c r="W797" s="16"/>
      <c r="X797" s="16"/>
      <c r="Y797" s="16"/>
      <c r="Z797" s="16"/>
      <c r="AA797" s="16"/>
      <c r="AB797" s="16"/>
      <c r="AC797" s="16"/>
      <c r="AD797" s="27"/>
    </row>
    <row r="798" spans="18:30" x14ac:dyDescent="0.25">
      <c r="R798" s="208"/>
      <c r="S798" s="16"/>
      <c r="T798" s="16"/>
      <c r="U798" s="16"/>
      <c r="V798" s="16"/>
      <c r="W798" s="16"/>
      <c r="X798" s="16"/>
      <c r="Y798" s="16"/>
      <c r="Z798" s="16"/>
      <c r="AA798" s="16"/>
      <c r="AB798" s="16"/>
      <c r="AC798" s="16"/>
      <c r="AD798" s="27"/>
    </row>
    <row r="799" spans="18:30" x14ac:dyDescent="0.25">
      <c r="R799" s="208"/>
      <c r="S799" s="16"/>
      <c r="T799" s="16"/>
      <c r="U799" s="16"/>
      <c r="V799" s="16"/>
      <c r="W799" s="16"/>
      <c r="X799" s="16"/>
      <c r="Y799" s="16"/>
      <c r="Z799" s="16"/>
      <c r="AA799" s="16"/>
      <c r="AB799" s="16"/>
      <c r="AC799" s="16"/>
      <c r="AD799" s="27"/>
    </row>
    <row r="800" spans="18:30" x14ac:dyDescent="0.25">
      <c r="R800" s="208"/>
      <c r="S800" s="16"/>
      <c r="T800" s="16"/>
      <c r="U800" s="16"/>
      <c r="V800" s="16"/>
      <c r="W800" s="16"/>
      <c r="X800" s="16"/>
      <c r="Y800" s="16"/>
      <c r="Z800" s="16"/>
      <c r="AA800" s="16"/>
      <c r="AB800" s="16"/>
      <c r="AC800" s="16"/>
      <c r="AD800" s="27"/>
    </row>
    <row r="801" spans="18:30" x14ac:dyDescent="0.25">
      <c r="R801" s="208"/>
      <c r="S801" s="16"/>
      <c r="T801" s="16"/>
      <c r="U801" s="16"/>
      <c r="V801" s="16"/>
      <c r="W801" s="16"/>
      <c r="X801" s="16"/>
      <c r="Y801" s="16"/>
      <c r="Z801" s="16"/>
      <c r="AA801" s="16"/>
      <c r="AB801" s="16"/>
      <c r="AC801" s="16"/>
      <c r="AD801" s="27"/>
    </row>
    <row r="802" spans="18:30" x14ac:dyDescent="0.25">
      <c r="R802" s="208"/>
      <c r="S802" s="16"/>
      <c r="T802" s="16"/>
      <c r="U802" s="16"/>
      <c r="V802" s="16"/>
      <c r="W802" s="16"/>
      <c r="X802" s="16"/>
      <c r="Y802" s="16"/>
      <c r="Z802" s="16"/>
      <c r="AA802" s="16"/>
      <c r="AB802" s="16"/>
      <c r="AC802" s="16"/>
      <c r="AD802" s="27"/>
    </row>
    <row r="803" spans="18:30" x14ac:dyDescent="0.25">
      <c r="R803" s="208"/>
      <c r="S803" s="16"/>
      <c r="T803" s="16"/>
      <c r="U803" s="16"/>
      <c r="V803" s="16"/>
      <c r="W803" s="16"/>
      <c r="X803" s="16"/>
      <c r="Y803" s="16"/>
      <c r="Z803" s="16"/>
      <c r="AA803" s="16"/>
      <c r="AB803" s="16"/>
      <c r="AC803" s="16"/>
      <c r="AD803" s="27"/>
    </row>
    <row r="804" spans="18:30" x14ac:dyDescent="0.25">
      <c r="R804" s="208"/>
      <c r="S804" s="16"/>
      <c r="T804" s="16"/>
      <c r="U804" s="16"/>
      <c r="V804" s="16"/>
      <c r="W804" s="16"/>
      <c r="X804" s="16"/>
      <c r="Y804" s="16"/>
      <c r="Z804" s="16"/>
      <c r="AA804" s="16"/>
      <c r="AB804" s="16"/>
      <c r="AC804" s="16"/>
      <c r="AD804" s="27"/>
    </row>
    <row r="805" spans="18:30" x14ac:dyDescent="0.25">
      <c r="R805" s="208"/>
      <c r="S805" s="16"/>
      <c r="T805" s="16"/>
      <c r="U805" s="16"/>
      <c r="V805" s="16"/>
      <c r="W805" s="16"/>
      <c r="X805" s="16"/>
      <c r="Y805" s="16"/>
      <c r="Z805" s="16"/>
      <c r="AA805" s="16"/>
      <c r="AB805" s="16"/>
      <c r="AC805" s="16"/>
      <c r="AD805" s="27"/>
    </row>
    <row r="806" spans="18:30" x14ac:dyDescent="0.25">
      <c r="R806" s="208"/>
      <c r="S806" s="16"/>
      <c r="T806" s="16"/>
      <c r="U806" s="16"/>
      <c r="V806" s="16"/>
      <c r="W806" s="16"/>
      <c r="X806" s="16"/>
      <c r="Y806" s="16"/>
      <c r="Z806" s="16"/>
      <c r="AA806" s="16"/>
      <c r="AB806" s="16"/>
      <c r="AC806" s="16"/>
      <c r="AD806" s="27"/>
    </row>
    <row r="807" spans="18:30" x14ac:dyDescent="0.25">
      <c r="R807" s="208"/>
      <c r="S807" s="16"/>
      <c r="T807" s="16"/>
      <c r="U807" s="16"/>
      <c r="V807" s="16"/>
      <c r="W807" s="16"/>
      <c r="X807" s="16"/>
      <c r="Y807" s="16"/>
      <c r="Z807" s="16"/>
      <c r="AA807" s="16"/>
      <c r="AB807" s="16"/>
      <c r="AC807" s="16"/>
      <c r="AD807" s="27"/>
    </row>
    <row r="808" spans="18:30" x14ac:dyDescent="0.25">
      <c r="R808" s="208"/>
      <c r="S808" s="16"/>
      <c r="T808" s="16"/>
      <c r="U808" s="16"/>
      <c r="V808" s="16"/>
      <c r="W808" s="16"/>
      <c r="X808" s="16"/>
      <c r="Y808" s="16"/>
      <c r="Z808" s="16"/>
      <c r="AA808" s="16"/>
      <c r="AB808" s="16"/>
      <c r="AC808" s="16"/>
      <c r="AD808" s="27"/>
    </row>
    <row r="809" spans="18:30" x14ac:dyDescent="0.25">
      <c r="R809" s="208"/>
      <c r="S809" s="16"/>
      <c r="T809" s="16"/>
      <c r="U809" s="16"/>
      <c r="V809" s="16"/>
      <c r="W809" s="16"/>
      <c r="X809" s="16"/>
      <c r="Y809" s="16"/>
      <c r="Z809" s="16"/>
      <c r="AA809" s="16"/>
      <c r="AB809" s="16"/>
      <c r="AC809" s="16"/>
      <c r="AD809" s="27"/>
    </row>
    <row r="810" spans="18:30" x14ac:dyDescent="0.25">
      <c r="R810" s="208"/>
      <c r="S810" s="16"/>
      <c r="T810" s="16"/>
      <c r="U810" s="16"/>
      <c r="V810" s="16"/>
      <c r="W810" s="16"/>
      <c r="X810" s="16"/>
      <c r="Y810" s="16"/>
      <c r="Z810" s="16"/>
      <c r="AA810" s="16"/>
      <c r="AB810" s="16"/>
      <c r="AC810" s="16"/>
      <c r="AD810" s="27"/>
    </row>
    <row r="811" spans="18:30" x14ac:dyDescent="0.25">
      <c r="R811" s="208"/>
      <c r="S811" s="16"/>
      <c r="T811" s="16"/>
      <c r="U811" s="16"/>
      <c r="V811" s="16"/>
      <c r="W811" s="16"/>
      <c r="X811" s="16"/>
      <c r="Y811" s="16"/>
      <c r="Z811" s="16"/>
      <c r="AA811" s="16"/>
      <c r="AB811" s="16"/>
      <c r="AC811" s="16"/>
      <c r="AD811" s="27"/>
    </row>
    <row r="812" spans="18:30" x14ac:dyDescent="0.25">
      <c r="R812" s="208"/>
      <c r="S812" s="16"/>
      <c r="T812" s="16"/>
      <c r="U812" s="16"/>
      <c r="V812" s="16"/>
      <c r="W812" s="16"/>
      <c r="X812" s="16"/>
      <c r="Y812" s="16"/>
      <c r="Z812" s="16"/>
      <c r="AA812" s="16"/>
      <c r="AB812" s="16"/>
      <c r="AC812" s="16"/>
      <c r="AD812" s="27"/>
    </row>
    <row r="813" spans="18:30" x14ac:dyDescent="0.25">
      <c r="R813" s="208"/>
      <c r="S813" s="16"/>
      <c r="T813" s="16"/>
      <c r="U813" s="16"/>
      <c r="V813" s="16"/>
      <c r="W813" s="16"/>
      <c r="X813" s="16"/>
      <c r="Y813" s="16"/>
      <c r="Z813" s="16"/>
      <c r="AA813" s="16"/>
      <c r="AB813" s="16"/>
      <c r="AC813" s="16"/>
      <c r="AD813" s="27"/>
    </row>
    <row r="814" spans="18:30" x14ac:dyDescent="0.25">
      <c r="R814" s="208"/>
      <c r="S814" s="16"/>
      <c r="T814" s="16"/>
      <c r="U814" s="16"/>
      <c r="V814" s="16"/>
      <c r="W814" s="16"/>
      <c r="X814" s="16"/>
      <c r="Y814" s="16"/>
      <c r="Z814" s="16"/>
      <c r="AA814" s="16"/>
      <c r="AB814" s="16"/>
      <c r="AC814" s="16"/>
      <c r="AD814" s="27"/>
    </row>
    <row r="815" spans="18:30" x14ac:dyDescent="0.25">
      <c r="R815" s="208"/>
      <c r="S815" s="16"/>
      <c r="T815" s="16"/>
      <c r="U815" s="16"/>
      <c r="V815" s="16"/>
      <c r="W815" s="16"/>
      <c r="X815" s="16"/>
      <c r="Y815" s="16"/>
      <c r="Z815" s="16"/>
      <c r="AA815" s="16"/>
      <c r="AB815" s="16"/>
      <c r="AC815" s="16"/>
      <c r="AD815" s="27"/>
    </row>
    <row r="816" spans="18:30" x14ac:dyDescent="0.25">
      <c r="R816" s="208"/>
      <c r="S816" s="16"/>
      <c r="T816" s="16"/>
      <c r="U816" s="16"/>
      <c r="V816" s="16"/>
      <c r="W816" s="16"/>
      <c r="X816" s="16"/>
      <c r="Y816" s="16"/>
      <c r="Z816" s="16"/>
      <c r="AA816" s="16"/>
      <c r="AB816" s="16"/>
      <c r="AC816" s="16"/>
      <c r="AD816" s="27"/>
    </row>
    <row r="817" spans="18:30" x14ac:dyDescent="0.25">
      <c r="R817" s="208"/>
      <c r="S817" s="16"/>
      <c r="T817" s="16"/>
      <c r="U817" s="16"/>
      <c r="V817" s="16"/>
      <c r="W817" s="16"/>
      <c r="X817" s="16"/>
      <c r="Y817" s="16"/>
      <c r="Z817" s="16"/>
      <c r="AA817" s="16"/>
      <c r="AB817" s="16"/>
      <c r="AC817" s="16"/>
      <c r="AD817" s="27"/>
    </row>
    <row r="818" spans="18:30" x14ac:dyDescent="0.25">
      <c r="R818" s="208"/>
      <c r="S818" s="16"/>
      <c r="T818" s="16"/>
      <c r="U818" s="16"/>
      <c r="V818" s="16"/>
      <c r="W818" s="16"/>
      <c r="X818" s="16"/>
      <c r="Y818" s="16"/>
      <c r="Z818" s="16"/>
      <c r="AA818" s="16"/>
      <c r="AB818" s="16"/>
      <c r="AC818" s="16"/>
      <c r="AD818" s="27"/>
    </row>
    <row r="819" spans="18:30" x14ac:dyDescent="0.25">
      <c r="R819" s="208"/>
      <c r="S819" s="16"/>
      <c r="T819" s="16"/>
      <c r="U819" s="16"/>
      <c r="V819" s="16"/>
      <c r="W819" s="16"/>
      <c r="X819" s="16"/>
      <c r="Y819" s="16"/>
      <c r="Z819" s="16"/>
      <c r="AA819" s="16"/>
      <c r="AB819" s="16"/>
      <c r="AC819" s="16"/>
      <c r="AD819" s="27"/>
    </row>
    <row r="820" spans="18:30" x14ac:dyDescent="0.25">
      <c r="R820" s="208"/>
      <c r="S820" s="16"/>
      <c r="T820" s="16"/>
      <c r="U820" s="16"/>
      <c r="V820" s="16"/>
      <c r="W820" s="16"/>
      <c r="X820" s="16"/>
      <c r="Y820" s="16"/>
      <c r="Z820" s="16"/>
      <c r="AA820" s="16"/>
      <c r="AB820" s="16"/>
      <c r="AC820" s="16"/>
      <c r="AD820" s="27"/>
    </row>
    <row r="821" spans="18:30" x14ac:dyDescent="0.25">
      <c r="R821" s="208"/>
      <c r="S821" s="16"/>
      <c r="T821" s="16"/>
      <c r="U821" s="16"/>
      <c r="V821" s="16"/>
      <c r="W821" s="16"/>
      <c r="X821" s="16"/>
      <c r="Y821" s="16"/>
      <c r="Z821" s="16"/>
      <c r="AA821" s="16"/>
      <c r="AB821" s="16"/>
      <c r="AC821" s="16"/>
      <c r="AD821" s="27"/>
    </row>
    <row r="822" spans="18:30" x14ac:dyDescent="0.25">
      <c r="R822" s="208"/>
      <c r="S822" s="16"/>
      <c r="T822" s="16"/>
      <c r="U822" s="16"/>
      <c r="V822" s="16"/>
      <c r="W822" s="16"/>
      <c r="X822" s="16"/>
      <c r="Y822" s="16"/>
      <c r="Z822" s="16"/>
      <c r="AA822" s="16"/>
      <c r="AB822" s="16"/>
      <c r="AC822" s="16"/>
      <c r="AD822" s="27"/>
    </row>
    <row r="823" spans="18:30" x14ac:dyDescent="0.25">
      <c r="R823" s="208"/>
      <c r="S823" s="16"/>
      <c r="T823" s="16"/>
      <c r="U823" s="16"/>
      <c r="V823" s="16"/>
      <c r="W823" s="16"/>
      <c r="X823" s="16"/>
      <c r="Y823" s="16"/>
      <c r="Z823" s="16"/>
      <c r="AA823" s="16"/>
      <c r="AB823" s="16"/>
      <c r="AC823" s="16"/>
      <c r="AD823" s="27"/>
    </row>
    <row r="824" spans="18:30" x14ac:dyDescent="0.25">
      <c r="R824" s="208"/>
      <c r="S824" s="16"/>
      <c r="T824" s="16"/>
      <c r="U824" s="16"/>
      <c r="V824" s="16"/>
      <c r="W824" s="16"/>
      <c r="X824" s="16"/>
      <c r="Y824" s="16"/>
      <c r="Z824" s="16"/>
      <c r="AA824" s="16"/>
      <c r="AB824" s="16"/>
      <c r="AC824" s="16"/>
      <c r="AD824" s="27"/>
    </row>
    <row r="825" spans="18:30" x14ac:dyDescent="0.25">
      <c r="R825" s="208"/>
      <c r="S825" s="16"/>
      <c r="T825" s="16"/>
      <c r="U825" s="16"/>
      <c r="V825" s="16"/>
      <c r="W825" s="16"/>
      <c r="X825" s="16"/>
      <c r="Y825" s="16"/>
      <c r="Z825" s="16"/>
      <c r="AA825" s="16"/>
      <c r="AB825" s="16"/>
      <c r="AC825" s="16"/>
      <c r="AD825" s="27"/>
    </row>
    <row r="826" spans="18:30" x14ac:dyDescent="0.25">
      <c r="R826" s="208"/>
      <c r="S826" s="16"/>
      <c r="T826" s="16"/>
      <c r="U826" s="16"/>
      <c r="V826" s="16"/>
      <c r="W826" s="16"/>
      <c r="X826" s="16"/>
      <c r="Y826" s="16"/>
      <c r="Z826" s="16"/>
      <c r="AA826" s="16"/>
      <c r="AB826" s="16"/>
      <c r="AC826" s="16"/>
      <c r="AD826" s="27"/>
    </row>
    <row r="827" spans="18:30" x14ac:dyDescent="0.25">
      <c r="R827" s="208"/>
      <c r="S827" s="16"/>
      <c r="T827" s="16"/>
      <c r="U827" s="16"/>
      <c r="V827" s="16"/>
      <c r="W827" s="16"/>
      <c r="X827" s="16"/>
      <c r="Y827" s="16"/>
      <c r="Z827" s="16"/>
      <c r="AA827" s="16"/>
      <c r="AB827" s="16"/>
      <c r="AC827" s="16"/>
      <c r="AD827" s="27"/>
    </row>
    <row r="828" spans="18:30" x14ac:dyDescent="0.25">
      <c r="R828" s="208"/>
      <c r="S828" s="16"/>
      <c r="T828" s="16"/>
      <c r="U828" s="16"/>
      <c r="V828" s="16"/>
      <c r="W828" s="16"/>
      <c r="X828" s="16"/>
      <c r="Y828" s="16"/>
      <c r="Z828" s="16"/>
      <c r="AA828" s="16"/>
      <c r="AB828" s="16"/>
      <c r="AC828" s="16"/>
      <c r="AD828" s="27"/>
    </row>
    <row r="829" spans="18:30" x14ac:dyDescent="0.25">
      <c r="R829" s="208"/>
      <c r="S829" s="16"/>
      <c r="T829" s="16"/>
      <c r="U829" s="16"/>
      <c r="V829" s="16"/>
      <c r="W829" s="16"/>
      <c r="X829" s="16"/>
      <c r="Y829" s="16"/>
      <c r="Z829" s="16"/>
      <c r="AA829" s="16"/>
      <c r="AB829" s="16"/>
      <c r="AC829" s="16"/>
      <c r="AD829" s="27"/>
    </row>
    <row r="830" spans="18:30" x14ac:dyDescent="0.25">
      <c r="R830" s="208"/>
      <c r="S830" s="16"/>
      <c r="T830" s="16"/>
      <c r="U830" s="16"/>
      <c r="V830" s="16"/>
      <c r="W830" s="16"/>
      <c r="X830" s="16"/>
      <c r="Y830" s="16"/>
      <c r="Z830" s="16"/>
      <c r="AA830" s="16"/>
      <c r="AB830" s="16"/>
      <c r="AC830" s="16"/>
      <c r="AD830" s="27"/>
    </row>
    <row r="831" spans="18:30" x14ac:dyDescent="0.25">
      <c r="R831" s="208"/>
      <c r="S831" s="16"/>
      <c r="T831" s="16"/>
      <c r="U831" s="16"/>
      <c r="V831" s="16"/>
      <c r="W831" s="16"/>
      <c r="X831" s="16"/>
      <c r="Y831" s="16"/>
      <c r="Z831" s="16"/>
      <c r="AA831" s="16"/>
      <c r="AB831" s="16"/>
      <c r="AC831" s="16"/>
      <c r="AD831" s="27"/>
    </row>
    <row r="832" spans="18:30" x14ac:dyDescent="0.25">
      <c r="R832" s="208"/>
      <c r="S832" s="16"/>
      <c r="T832" s="16"/>
      <c r="U832" s="16"/>
      <c r="V832" s="16"/>
      <c r="W832" s="16"/>
      <c r="X832" s="16"/>
      <c r="Y832" s="16"/>
      <c r="Z832" s="16"/>
      <c r="AA832" s="16"/>
      <c r="AB832" s="16"/>
      <c r="AC832" s="16"/>
      <c r="AD832" s="27"/>
    </row>
    <row r="833" spans="18:30" x14ac:dyDescent="0.25">
      <c r="R833" s="208"/>
      <c r="S833" s="16"/>
      <c r="T833" s="16"/>
      <c r="U833" s="16"/>
      <c r="V833" s="16"/>
      <c r="W833" s="16"/>
      <c r="X833" s="16"/>
      <c r="Y833" s="16"/>
      <c r="Z833" s="16"/>
      <c r="AA833" s="16"/>
      <c r="AB833" s="16"/>
      <c r="AC833" s="16"/>
      <c r="AD833" s="27"/>
    </row>
    <row r="834" spans="18:30" x14ac:dyDescent="0.25">
      <c r="R834" s="208"/>
      <c r="S834" s="16"/>
      <c r="T834" s="16"/>
      <c r="U834" s="16"/>
      <c r="V834" s="16"/>
      <c r="W834" s="16"/>
      <c r="X834" s="16"/>
      <c r="Y834" s="16"/>
      <c r="Z834" s="16"/>
      <c r="AA834" s="16"/>
      <c r="AB834" s="16"/>
      <c r="AC834" s="16"/>
      <c r="AD834" s="27"/>
    </row>
    <row r="835" spans="18:30" x14ac:dyDescent="0.25">
      <c r="R835" s="208"/>
      <c r="S835" s="16"/>
      <c r="T835" s="16"/>
      <c r="U835" s="16"/>
      <c r="V835" s="16"/>
      <c r="W835" s="16"/>
      <c r="X835" s="16"/>
      <c r="Y835" s="16"/>
      <c r="Z835" s="16"/>
      <c r="AA835" s="16"/>
      <c r="AB835" s="16"/>
      <c r="AC835" s="16"/>
      <c r="AD835" s="27"/>
    </row>
    <row r="836" spans="18:30" x14ac:dyDescent="0.25">
      <c r="R836" s="208"/>
      <c r="S836" s="16"/>
      <c r="T836" s="16"/>
      <c r="U836" s="16"/>
      <c r="V836" s="16"/>
      <c r="W836" s="16"/>
      <c r="X836" s="16"/>
      <c r="Y836" s="16"/>
      <c r="Z836" s="16"/>
      <c r="AA836" s="16"/>
      <c r="AB836" s="16"/>
      <c r="AC836" s="16"/>
      <c r="AD836" s="27"/>
    </row>
    <row r="837" spans="18:30" x14ac:dyDescent="0.25">
      <c r="R837" s="208"/>
      <c r="S837" s="16"/>
      <c r="T837" s="16"/>
      <c r="U837" s="16"/>
      <c r="V837" s="16"/>
      <c r="W837" s="16"/>
      <c r="X837" s="16"/>
      <c r="Y837" s="16"/>
      <c r="Z837" s="16"/>
      <c r="AA837" s="16"/>
      <c r="AB837" s="16"/>
      <c r="AC837" s="16"/>
      <c r="AD837" s="27"/>
    </row>
    <row r="838" spans="18:30" x14ac:dyDescent="0.25">
      <c r="R838" s="208"/>
      <c r="S838" s="16"/>
      <c r="T838" s="16"/>
      <c r="U838" s="16"/>
      <c r="V838" s="16"/>
      <c r="W838" s="16"/>
      <c r="X838" s="16"/>
      <c r="Y838" s="16"/>
      <c r="Z838" s="16"/>
      <c r="AA838" s="16"/>
      <c r="AB838" s="16"/>
      <c r="AC838" s="16"/>
      <c r="AD838" s="27"/>
    </row>
    <row r="839" spans="18:30" x14ac:dyDescent="0.25">
      <c r="R839" s="208"/>
      <c r="S839" s="16"/>
      <c r="T839" s="16"/>
      <c r="U839" s="16"/>
      <c r="V839" s="16"/>
      <c r="W839" s="16"/>
      <c r="X839" s="16"/>
      <c r="Y839" s="16"/>
      <c r="Z839" s="16"/>
      <c r="AA839" s="16"/>
      <c r="AB839" s="16"/>
      <c r="AC839" s="16"/>
      <c r="AD839" s="27"/>
    </row>
    <row r="840" spans="18:30" x14ac:dyDescent="0.25">
      <c r="R840" s="208"/>
      <c r="S840" s="16"/>
      <c r="T840" s="16"/>
      <c r="U840" s="16"/>
      <c r="V840" s="16"/>
      <c r="W840" s="16"/>
      <c r="X840" s="16"/>
      <c r="Y840" s="16"/>
      <c r="Z840" s="16"/>
      <c r="AA840" s="16"/>
      <c r="AB840" s="16"/>
      <c r="AC840" s="16"/>
      <c r="AD840" s="27"/>
    </row>
    <row r="841" spans="18:30" x14ac:dyDescent="0.25">
      <c r="R841" s="208"/>
      <c r="S841" s="16"/>
      <c r="T841" s="16"/>
      <c r="U841" s="16"/>
      <c r="V841" s="16"/>
      <c r="W841" s="16"/>
      <c r="X841" s="16"/>
      <c r="Y841" s="16"/>
      <c r="Z841" s="16"/>
      <c r="AA841" s="16"/>
      <c r="AB841" s="16"/>
      <c r="AC841" s="16"/>
      <c r="AD841" s="27"/>
    </row>
    <row r="842" spans="18:30" x14ac:dyDescent="0.25">
      <c r="R842" s="208"/>
      <c r="S842" s="16"/>
      <c r="T842" s="16"/>
      <c r="U842" s="16"/>
      <c r="V842" s="16"/>
      <c r="W842" s="16"/>
      <c r="X842" s="16"/>
      <c r="Y842" s="16"/>
      <c r="Z842" s="16"/>
      <c r="AA842" s="16"/>
      <c r="AB842" s="16"/>
      <c r="AC842" s="16"/>
      <c r="AD842" s="27"/>
    </row>
    <row r="843" spans="18:30" x14ac:dyDescent="0.25">
      <c r="R843" s="208"/>
      <c r="S843" s="16"/>
      <c r="T843" s="16"/>
      <c r="U843" s="16"/>
      <c r="V843" s="16"/>
      <c r="W843" s="16"/>
      <c r="X843" s="16"/>
      <c r="Y843" s="16"/>
      <c r="Z843" s="16"/>
      <c r="AA843" s="16"/>
      <c r="AB843" s="16"/>
      <c r="AC843" s="16"/>
      <c r="AD843" s="27"/>
    </row>
    <row r="844" spans="18:30" x14ac:dyDescent="0.25">
      <c r="R844" s="208"/>
      <c r="S844" s="16"/>
      <c r="T844" s="16"/>
      <c r="U844" s="16"/>
      <c r="V844" s="16"/>
      <c r="W844" s="16"/>
      <c r="X844" s="16"/>
      <c r="Y844" s="16"/>
      <c r="Z844" s="16"/>
      <c r="AA844" s="16"/>
      <c r="AB844" s="16"/>
      <c r="AC844" s="16"/>
      <c r="AD844" s="27"/>
    </row>
    <row r="845" spans="18:30" x14ac:dyDescent="0.25">
      <c r="R845" s="208"/>
      <c r="S845" s="16"/>
      <c r="T845" s="16"/>
      <c r="U845" s="16"/>
      <c r="V845" s="16"/>
      <c r="W845" s="16"/>
      <c r="X845" s="16"/>
      <c r="Y845" s="16"/>
      <c r="Z845" s="16"/>
      <c r="AA845" s="16"/>
      <c r="AB845" s="16"/>
      <c r="AC845" s="16"/>
      <c r="AD845" s="27"/>
    </row>
    <row r="846" spans="18:30" x14ac:dyDescent="0.25">
      <c r="R846" s="208"/>
      <c r="S846" s="16"/>
      <c r="T846" s="16"/>
      <c r="U846" s="16"/>
      <c r="V846" s="16"/>
      <c r="W846" s="16"/>
      <c r="X846" s="16"/>
      <c r="Y846" s="16"/>
      <c r="Z846" s="16"/>
      <c r="AA846" s="16"/>
      <c r="AB846" s="16"/>
      <c r="AC846" s="16"/>
      <c r="AD846" s="27"/>
    </row>
    <row r="847" spans="18:30" x14ac:dyDescent="0.25">
      <c r="R847" s="208"/>
      <c r="S847" s="16"/>
      <c r="T847" s="16"/>
      <c r="U847" s="16"/>
      <c r="V847" s="16"/>
      <c r="W847" s="16"/>
      <c r="X847" s="16"/>
      <c r="Y847" s="16"/>
      <c r="Z847" s="16"/>
      <c r="AA847" s="16"/>
      <c r="AB847" s="16"/>
      <c r="AC847" s="16"/>
      <c r="AD847" s="27"/>
    </row>
    <row r="848" spans="18:30" x14ac:dyDescent="0.25">
      <c r="R848" s="208"/>
      <c r="S848" s="16"/>
      <c r="T848" s="16"/>
      <c r="U848" s="16"/>
      <c r="V848" s="16"/>
      <c r="W848" s="16"/>
      <c r="X848" s="16"/>
      <c r="Y848" s="16"/>
      <c r="Z848" s="16"/>
      <c r="AA848" s="16"/>
      <c r="AB848" s="16"/>
      <c r="AC848" s="16"/>
      <c r="AD848" s="27"/>
    </row>
    <row r="849" spans="18:30" x14ac:dyDescent="0.25">
      <c r="R849" s="208"/>
      <c r="S849" s="16"/>
      <c r="T849" s="16"/>
      <c r="U849" s="16"/>
      <c r="V849" s="16"/>
      <c r="W849" s="16"/>
      <c r="X849" s="16"/>
      <c r="Y849" s="16"/>
      <c r="Z849" s="16"/>
      <c r="AA849" s="16"/>
      <c r="AB849" s="16"/>
      <c r="AC849" s="16"/>
      <c r="AD849" s="27"/>
    </row>
    <row r="850" spans="18:30" x14ac:dyDescent="0.25">
      <c r="R850" s="208"/>
      <c r="S850" s="16"/>
      <c r="T850" s="16"/>
      <c r="U850" s="16"/>
      <c r="V850" s="16"/>
      <c r="W850" s="16"/>
      <c r="X850" s="16"/>
      <c r="Y850" s="16"/>
      <c r="Z850" s="16"/>
      <c r="AA850" s="16"/>
      <c r="AB850" s="16"/>
      <c r="AC850" s="16"/>
      <c r="AD850" s="27"/>
    </row>
    <row r="851" spans="18:30" x14ac:dyDescent="0.25">
      <c r="R851" s="208"/>
      <c r="S851" s="16"/>
      <c r="T851" s="16"/>
      <c r="U851" s="16"/>
      <c r="V851" s="16"/>
      <c r="W851" s="16"/>
      <c r="X851" s="16"/>
      <c r="Y851" s="16"/>
      <c r="Z851" s="16"/>
      <c r="AA851" s="16"/>
      <c r="AB851" s="16"/>
      <c r="AC851" s="16"/>
      <c r="AD851" s="27"/>
    </row>
    <row r="852" spans="18:30" x14ac:dyDescent="0.25">
      <c r="R852" s="208"/>
      <c r="S852" s="16"/>
      <c r="T852" s="16"/>
      <c r="U852" s="16"/>
      <c r="V852" s="16"/>
      <c r="W852" s="16"/>
      <c r="X852" s="16"/>
      <c r="Y852" s="16"/>
      <c r="Z852" s="16"/>
      <c r="AA852" s="16"/>
      <c r="AB852" s="16"/>
      <c r="AC852" s="16"/>
      <c r="AD852" s="27"/>
    </row>
    <row r="853" spans="18:30" x14ac:dyDescent="0.25">
      <c r="R853" s="208"/>
      <c r="S853" s="16"/>
      <c r="T853" s="16"/>
      <c r="U853" s="16"/>
      <c r="V853" s="16"/>
      <c r="W853" s="16"/>
      <c r="X853" s="16"/>
      <c r="Y853" s="16"/>
      <c r="Z853" s="16"/>
      <c r="AA853" s="16"/>
      <c r="AB853" s="16"/>
      <c r="AC853" s="16"/>
      <c r="AD853" s="27"/>
    </row>
    <row r="854" spans="18:30" x14ac:dyDescent="0.25">
      <c r="R854" s="208"/>
      <c r="S854" s="16"/>
      <c r="T854" s="16"/>
      <c r="U854" s="16"/>
      <c r="V854" s="16"/>
      <c r="W854" s="16"/>
      <c r="X854" s="16"/>
      <c r="Y854" s="16"/>
      <c r="Z854" s="16"/>
      <c r="AA854" s="16"/>
      <c r="AB854" s="16"/>
      <c r="AC854" s="16"/>
      <c r="AD854" s="27"/>
    </row>
    <row r="855" spans="18:30" x14ac:dyDescent="0.25">
      <c r="R855" s="208"/>
      <c r="S855" s="16"/>
      <c r="T855" s="16"/>
      <c r="U855" s="16"/>
      <c r="V855" s="16"/>
      <c r="W855" s="16"/>
      <c r="X855" s="16"/>
      <c r="Y855" s="16"/>
      <c r="Z855" s="16"/>
      <c r="AA855" s="16"/>
      <c r="AB855" s="16"/>
      <c r="AC855" s="16"/>
      <c r="AD855" s="27"/>
    </row>
    <row r="856" spans="18:30" x14ac:dyDescent="0.25">
      <c r="R856" s="208"/>
      <c r="S856" s="16"/>
      <c r="T856" s="16"/>
      <c r="U856" s="16"/>
      <c r="V856" s="16"/>
      <c r="W856" s="16"/>
      <c r="X856" s="16"/>
      <c r="Y856" s="16"/>
      <c r="Z856" s="16"/>
      <c r="AA856" s="16"/>
      <c r="AB856" s="16"/>
      <c r="AC856" s="16"/>
      <c r="AD856" s="27"/>
    </row>
    <row r="857" spans="18:30" x14ac:dyDescent="0.25">
      <c r="R857" s="208"/>
      <c r="S857" s="16"/>
      <c r="T857" s="16"/>
      <c r="U857" s="16"/>
      <c r="V857" s="16"/>
      <c r="W857" s="16"/>
      <c r="X857" s="16"/>
      <c r="Y857" s="16"/>
      <c r="Z857" s="16"/>
      <c r="AA857" s="16"/>
      <c r="AB857" s="16"/>
      <c r="AC857" s="16"/>
      <c r="AD857" s="27"/>
    </row>
    <row r="858" spans="18:30" x14ac:dyDescent="0.25">
      <c r="R858" s="208"/>
      <c r="S858" s="16"/>
      <c r="T858" s="16"/>
      <c r="U858" s="16"/>
      <c r="V858" s="16"/>
      <c r="W858" s="16"/>
      <c r="X858" s="16"/>
      <c r="Y858" s="16"/>
      <c r="Z858" s="16"/>
      <c r="AA858" s="16"/>
      <c r="AB858" s="16"/>
      <c r="AC858" s="16"/>
      <c r="AD858" s="27"/>
    </row>
    <row r="859" spans="18:30" x14ac:dyDescent="0.25">
      <c r="R859" s="208"/>
      <c r="S859" s="16"/>
      <c r="T859" s="16"/>
      <c r="U859" s="16"/>
      <c r="V859" s="16"/>
      <c r="W859" s="16"/>
      <c r="X859" s="16"/>
      <c r="Y859" s="16"/>
      <c r="Z859" s="16"/>
      <c r="AA859" s="16"/>
      <c r="AB859" s="16"/>
      <c r="AC859" s="16"/>
      <c r="AD859" s="27"/>
    </row>
    <row r="860" spans="18:30" x14ac:dyDescent="0.25">
      <c r="R860" s="208"/>
      <c r="S860" s="16"/>
      <c r="T860" s="16"/>
      <c r="U860" s="16"/>
      <c r="V860" s="16"/>
      <c r="W860" s="16"/>
      <c r="X860" s="16"/>
      <c r="Y860" s="16"/>
      <c r="Z860" s="16"/>
      <c r="AA860" s="16"/>
      <c r="AB860" s="16"/>
      <c r="AC860" s="16"/>
      <c r="AD860" s="27"/>
    </row>
    <row r="861" spans="18:30" x14ac:dyDescent="0.25">
      <c r="R861" s="208"/>
      <c r="S861" s="16"/>
      <c r="T861" s="16"/>
      <c r="U861" s="16"/>
      <c r="V861" s="16"/>
      <c r="W861" s="16"/>
      <c r="X861" s="16"/>
      <c r="Y861" s="16"/>
      <c r="Z861" s="16"/>
      <c r="AA861" s="16"/>
      <c r="AB861" s="16"/>
      <c r="AC861" s="16"/>
      <c r="AD861" s="27"/>
    </row>
    <row r="862" spans="18:30" x14ac:dyDescent="0.25">
      <c r="R862" s="208"/>
      <c r="S862" s="16"/>
      <c r="T862" s="16"/>
      <c r="U862" s="16"/>
      <c r="V862" s="16"/>
      <c r="W862" s="16"/>
      <c r="X862" s="16"/>
      <c r="Y862" s="16"/>
      <c r="Z862" s="16"/>
      <c r="AA862" s="16"/>
      <c r="AB862" s="16"/>
      <c r="AC862" s="16"/>
      <c r="AD862" s="27"/>
    </row>
    <row r="863" spans="18:30" x14ac:dyDescent="0.25">
      <c r="R863" s="208"/>
      <c r="S863" s="16"/>
      <c r="T863" s="16"/>
      <c r="U863" s="16"/>
      <c r="V863" s="16"/>
      <c r="W863" s="16"/>
      <c r="X863" s="16"/>
      <c r="Y863" s="16"/>
      <c r="Z863" s="16"/>
      <c r="AA863" s="16"/>
      <c r="AB863" s="16"/>
      <c r="AC863" s="16"/>
      <c r="AD863" s="27"/>
    </row>
    <row r="864" spans="18:30" x14ac:dyDescent="0.25">
      <c r="R864" s="208"/>
      <c r="S864" s="16"/>
      <c r="T864" s="16"/>
      <c r="U864" s="16"/>
      <c r="V864" s="16"/>
      <c r="W864" s="16"/>
      <c r="X864" s="16"/>
      <c r="Y864" s="16"/>
      <c r="Z864" s="16"/>
      <c r="AA864" s="16"/>
      <c r="AB864" s="16"/>
      <c r="AC864" s="16"/>
      <c r="AD864" s="27"/>
    </row>
    <row r="865" spans="18:30" x14ac:dyDescent="0.25">
      <c r="R865" s="208"/>
      <c r="S865" s="16"/>
      <c r="T865" s="16"/>
      <c r="U865" s="16"/>
      <c r="V865" s="16"/>
      <c r="W865" s="16"/>
      <c r="X865" s="16"/>
      <c r="Y865" s="16"/>
      <c r="Z865" s="16"/>
      <c r="AA865" s="16"/>
      <c r="AB865" s="16"/>
      <c r="AC865" s="16"/>
      <c r="AD865" s="27"/>
    </row>
    <row r="866" spans="18:30" x14ac:dyDescent="0.25">
      <c r="R866" s="208"/>
      <c r="S866" s="16"/>
      <c r="T866" s="16"/>
      <c r="U866" s="16"/>
      <c r="V866" s="16"/>
      <c r="W866" s="16"/>
      <c r="X866" s="16"/>
      <c r="Y866" s="16"/>
      <c r="Z866" s="16"/>
      <c r="AA866" s="16"/>
      <c r="AB866" s="16"/>
      <c r="AC866" s="16"/>
      <c r="AD866" s="27"/>
    </row>
    <row r="867" spans="18:30" x14ac:dyDescent="0.25">
      <c r="R867" s="208"/>
      <c r="S867" s="16"/>
      <c r="T867" s="16"/>
      <c r="U867" s="16"/>
      <c r="V867" s="16"/>
      <c r="W867" s="16"/>
      <c r="X867" s="16"/>
      <c r="Y867" s="16"/>
      <c r="Z867" s="16"/>
      <c r="AA867" s="16"/>
      <c r="AB867" s="16"/>
      <c r="AC867" s="16"/>
      <c r="AD867" s="27"/>
    </row>
    <row r="868" spans="18:30" x14ac:dyDescent="0.25">
      <c r="R868" s="208"/>
      <c r="S868" s="16"/>
      <c r="T868" s="16"/>
      <c r="U868" s="16"/>
      <c r="V868" s="16"/>
      <c r="W868" s="16"/>
      <c r="X868" s="16"/>
      <c r="Y868" s="16"/>
      <c r="Z868" s="16"/>
      <c r="AA868" s="16"/>
      <c r="AB868" s="16"/>
      <c r="AC868" s="16"/>
      <c r="AD868" s="27"/>
    </row>
    <row r="869" spans="18:30" x14ac:dyDescent="0.25">
      <c r="R869" s="208"/>
      <c r="S869" s="16"/>
      <c r="T869" s="16"/>
      <c r="U869" s="16"/>
      <c r="V869" s="16"/>
      <c r="W869" s="16"/>
      <c r="X869" s="16"/>
      <c r="Y869" s="16"/>
      <c r="Z869" s="16"/>
      <c r="AA869" s="16"/>
      <c r="AB869" s="16"/>
      <c r="AC869" s="16"/>
      <c r="AD869" s="27"/>
    </row>
    <row r="870" spans="18:30" x14ac:dyDescent="0.25">
      <c r="R870" s="208"/>
      <c r="S870" s="16"/>
      <c r="T870" s="16"/>
      <c r="U870" s="16"/>
      <c r="V870" s="16"/>
      <c r="W870" s="16"/>
      <c r="X870" s="16"/>
      <c r="Y870" s="16"/>
      <c r="Z870" s="16"/>
      <c r="AA870" s="16"/>
      <c r="AB870" s="16"/>
      <c r="AC870" s="16"/>
      <c r="AD870" s="27"/>
    </row>
    <row r="871" spans="18:30" x14ac:dyDescent="0.25">
      <c r="R871" s="208"/>
      <c r="S871" s="16"/>
      <c r="T871" s="16"/>
      <c r="U871" s="16"/>
      <c r="V871" s="16"/>
      <c r="W871" s="16"/>
      <c r="X871" s="16"/>
      <c r="Y871" s="16"/>
      <c r="Z871" s="16"/>
      <c r="AA871" s="16"/>
      <c r="AB871" s="16"/>
      <c r="AC871" s="16"/>
      <c r="AD871" s="27"/>
    </row>
    <row r="872" spans="18:30" x14ac:dyDescent="0.25">
      <c r="R872" s="208"/>
      <c r="S872" s="16"/>
      <c r="T872" s="16"/>
      <c r="U872" s="16"/>
      <c r="V872" s="16"/>
      <c r="W872" s="16"/>
      <c r="X872" s="16"/>
      <c r="Y872" s="16"/>
      <c r="Z872" s="16"/>
      <c r="AA872" s="16"/>
      <c r="AB872" s="16"/>
      <c r="AC872" s="16"/>
      <c r="AD872" s="27"/>
    </row>
    <row r="873" spans="18:30" x14ac:dyDescent="0.25">
      <c r="R873" s="208"/>
      <c r="S873" s="16"/>
      <c r="T873" s="16"/>
      <c r="U873" s="16"/>
      <c r="V873" s="16"/>
      <c r="W873" s="16"/>
      <c r="X873" s="16"/>
      <c r="Y873" s="16"/>
      <c r="Z873" s="16"/>
      <c r="AA873" s="16"/>
      <c r="AB873" s="16"/>
      <c r="AC873" s="16"/>
      <c r="AD873" s="27"/>
    </row>
    <row r="874" spans="18:30" x14ac:dyDescent="0.25">
      <c r="R874" s="208"/>
      <c r="S874" s="16"/>
      <c r="T874" s="16"/>
      <c r="U874" s="16"/>
      <c r="V874" s="16"/>
      <c r="W874" s="16"/>
      <c r="X874" s="16"/>
      <c r="Y874" s="16"/>
      <c r="Z874" s="16"/>
      <c r="AA874" s="16"/>
      <c r="AB874" s="16"/>
      <c r="AC874" s="16"/>
      <c r="AD874" s="27"/>
    </row>
    <row r="875" spans="18:30" x14ac:dyDescent="0.25">
      <c r="R875" s="208"/>
      <c r="S875" s="16"/>
      <c r="T875" s="16"/>
      <c r="U875" s="16"/>
      <c r="V875" s="16"/>
      <c r="W875" s="16"/>
      <c r="X875" s="16"/>
      <c r="Y875" s="16"/>
      <c r="Z875" s="16"/>
      <c r="AA875" s="16"/>
      <c r="AB875" s="16"/>
      <c r="AC875" s="16"/>
      <c r="AD875" s="27"/>
    </row>
    <row r="876" spans="18:30" x14ac:dyDescent="0.25">
      <c r="R876" s="208"/>
      <c r="S876" s="16"/>
      <c r="T876" s="16"/>
      <c r="U876" s="16"/>
      <c r="V876" s="16"/>
      <c r="W876" s="16"/>
      <c r="X876" s="16"/>
      <c r="Y876" s="16"/>
      <c r="Z876" s="16"/>
      <c r="AA876" s="16"/>
      <c r="AB876" s="16"/>
      <c r="AC876" s="16"/>
      <c r="AD876" s="27"/>
    </row>
    <row r="877" spans="18:30" x14ac:dyDescent="0.25">
      <c r="R877" s="208"/>
      <c r="S877" s="16"/>
      <c r="T877" s="16"/>
      <c r="U877" s="16"/>
      <c r="V877" s="16"/>
      <c r="W877" s="16"/>
      <c r="X877" s="16"/>
      <c r="Y877" s="16"/>
      <c r="Z877" s="16"/>
      <c r="AA877" s="16"/>
      <c r="AB877" s="16"/>
      <c r="AC877" s="16"/>
      <c r="AD877" s="27"/>
    </row>
    <row r="878" spans="18:30" x14ac:dyDescent="0.25">
      <c r="R878" s="208"/>
      <c r="S878" s="16"/>
      <c r="T878" s="16"/>
      <c r="U878" s="16"/>
      <c r="V878" s="16"/>
      <c r="W878" s="16"/>
      <c r="X878" s="16"/>
      <c r="Y878" s="16"/>
      <c r="Z878" s="16"/>
      <c r="AA878" s="16"/>
      <c r="AB878" s="16"/>
      <c r="AC878" s="16"/>
      <c r="AD878" s="27"/>
    </row>
    <row r="879" spans="18:30" x14ac:dyDescent="0.25">
      <c r="R879" s="208"/>
      <c r="S879" s="16"/>
      <c r="T879" s="16"/>
      <c r="U879" s="16"/>
      <c r="V879" s="16"/>
      <c r="W879" s="16"/>
      <c r="X879" s="16"/>
      <c r="Y879" s="16"/>
      <c r="Z879" s="16"/>
      <c r="AA879" s="16"/>
      <c r="AB879" s="16"/>
      <c r="AC879" s="16"/>
      <c r="AD879" s="27"/>
    </row>
    <row r="880" spans="18:30" x14ac:dyDescent="0.25">
      <c r="R880" s="208"/>
      <c r="S880" s="16"/>
      <c r="T880" s="16"/>
      <c r="U880" s="16"/>
      <c r="V880" s="16"/>
      <c r="W880" s="16"/>
      <c r="X880" s="16"/>
      <c r="Y880" s="16"/>
      <c r="Z880" s="16"/>
      <c r="AA880" s="16"/>
      <c r="AB880" s="16"/>
      <c r="AC880" s="16"/>
      <c r="AD880" s="27"/>
    </row>
    <row r="881" spans="18:30" x14ac:dyDescent="0.25">
      <c r="R881" s="208"/>
      <c r="S881" s="16"/>
      <c r="T881" s="16"/>
      <c r="U881" s="16"/>
      <c r="V881" s="16"/>
      <c r="W881" s="16"/>
      <c r="X881" s="16"/>
      <c r="Y881" s="16"/>
      <c r="Z881" s="16"/>
      <c r="AA881" s="16"/>
      <c r="AB881" s="16"/>
      <c r="AC881" s="16"/>
      <c r="AD881" s="27"/>
    </row>
    <row r="882" spans="18:30" x14ac:dyDescent="0.25">
      <c r="R882" s="208"/>
      <c r="S882" s="16"/>
      <c r="T882" s="16"/>
      <c r="U882" s="16"/>
      <c r="V882" s="16"/>
      <c r="W882" s="16"/>
      <c r="X882" s="16"/>
      <c r="Y882" s="16"/>
      <c r="Z882" s="16"/>
      <c r="AA882" s="16"/>
      <c r="AB882" s="16"/>
      <c r="AC882" s="16"/>
      <c r="AD882" s="27"/>
    </row>
    <row r="883" spans="18:30" x14ac:dyDescent="0.25">
      <c r="R883" s="208"/>
      <c r="S883" s="16"/>
      <c r="T883" s="16"/>
      <c r="U883" s="16"/>
      <c r="V883" s="16"/>
      <c r="W883" s="16"/>
      <c r="X883" s="16"/>
      <c r="Y883" s="16"/>
      <c r="Z883" s="16"/>
      <c r="AA883" s="16"/>
      <c r="AB883" s="16"/>
      <c r="AC883" s="16"/>
      <c r="AD883" s="27"/>
    </row>
    <row r="884" spans="18:30" x14ac:dyDescent="0.25">
      <c r="R884" s="208"/>
      <c r="S884" s="16"/>
      <c r="T884" s="16"/>
      <c r="U884" s="16"/>
      <c r="V884" s="16"/>
      <c r="W884" s="16"/>
      <c r="X884" s="16"/>
      <c r="Y884" s="16"/>
      <c r="Z884" s="16"/>
      <c r="AA884" s="16"/>
      <c r="AB884" s="16"/>
      <c r="AC884" s="16"/>
      <c r="AD884" s="27"/>
    </row>
    <row r="885" spans="18:30" x14ac:dyDescent="0.25">
      <c r="R885" s="208"/>
      <c r="S885" s="16"/>
      <c r="T885" s="16"/>
      <c r="U885" s="16"/>
      <c r="V885" s="16"/>
      <c r="W885" s="16"/>
      <c r="X885" s="16"/>
      <c r="Y885" s="16"/>
      <c r="Z885" s="16"/>
      <c r="AA885" s="16"/>
      <c r="AB885" s="16"/>
      <c r="AC885" s="16"/>
      <c r="AD885" s="27"/>
    </row>
    <row r="886" spans="18:30" x14ac:dyDescent="0.25">
      <c r="R886" s="208"/>
      <c r="S886" s="16"/>
      <c r="T886" s="16"/>
      <c r="U886" s="16"/>
      <c r="V886" s="16"/>
      <c r="W886" s="16"/>
      <c r="X886" s="16"/>
      <c r="Y886" s="16"/>
      <c r="Z886" s="16"/>
      <c r="AA886" s="16"/>
      <c r="AB886" s="16"/>
      <c r="AC886" s="16"/>
      <c r="AD886" s="27"/>
    </row>
    <row r="887" spans="18:30" x14ac:dyDescent="0.25">
      <c r="R887" s="208"/>
      <c r="S887" s="16"/>
      <c r="T887" s="16"/>
      <c r="U887" s="16"/>
      <c r="V887" s="16"/>
      <c r="W887" s="16"/>
      <c r="X887" s="16"/>
      <c r="Y887" s="16"/>
      <c r="Z887" s="16"/>
      <c r="AA887" s="16"/>
      <c r="AB887" s="16"/>
      <c r="AC887" s="16"/>
      <c r="AD887" s="27"/>
    </row>
    <row r="888" spans="18:30" x14ac:dyDescent="0.25">
      <c r="R888" s="208"/>
      <c r="S888" s="16"/>
      <c r="T888" s="16"/>
      <c r="U888" s="16"/>
      <c r="V888" s="16"/>
      <c r="W888" s="16"/>
      <c r="X888" s="16"/>
      <c r="Y888" s="16"/>
      <c r="Z888" s="16"/>
      <c r="AA888" s="16"/>
      <c r="AB888" s="16"/>
      <c r="AC888" s="16"/>
      <c r="AD888" s="27"/>
    </row>
    <row r="889" spans="18:30" x14ac:dyDescent="0.25">
      <c r="R889" s="208"/>
      <c r="S889" s="16"/>
      <c r="T889" s="16"/>
      <c r="U889" s="16"/>
      <c r="V889" s="16"/>
      <c r="W889" s="16"/>
      <c r="X889" s="16"/>
      <c r="Y889" s="16"/>
      <c r="Z889" s="16"/>
      <c r="AA889" s="16"/>
      <c r="AB889" s="16"/>
      <c r="AC889" s="16"/>
      <c r="AD889" s="27"/>
    </row>
    <row r="890" spans="18:30" x14ac:dyDescent="0.25">
      <c r="R890" s="208"/>
      <c r="S890" s="16"/>
      <c r="T890" s="16"/>
      <c r="U890" s="16"/>
      <c r="V890" s="16"/>
      <c r="W890" s="16"/>
      <c r="X890" s="16"/>
      <c r="Y890" s="16"/>
      <c r="Z890" s="16"/>
      <c r="AA890" s="16"/>
      <c r="AB890" s="16"/>
      <c r="AC890" s="16"/>
      <c r="AD890" s="27"/>
    </row>
    <row r="891" spans="18:30" x14ac:dyDescent="0.25">
      <c r="R891" s="208"/>
      <c r="S891" s="16"/>
      <c r="T891" s="16"/>
      <c r="U891" s="16"/>
      <c r="V891" s="16"/>
      <c r="W891" s="16"/>
      <c r="X891" s="16"/>
      <c r="Y891" s="16"/>
      <c r="Z891" s="16"/>
      <c r="AA891" s="16"/>
      <c r="AB891" s="16"/>
      <c r="AC891" s="16"/>
      <c r="AD891" s="27"/>
    </row>
    <row r="892" spans="18:30" x14ac:dyDescent="0.25">
      <c r="R892" s="208"/>
      <c r="S892" s="16"/>
      <c r="T892" s="16"/>
      <c r="U892" s="16"/>
      <c r="V892" s="16"/>
      <c r="W892" s="16"/>
      <c r="X892" s="16"/>
      <c r="Y892" s="16"/>
      <c r="Z892" s="16"/>
      <c r="AA892" s="16"/>
      <c r="AB892" s="16"/>
      <c r="AC892" s="16"/>
      <c r="AD892" s="27"/>
    </row>
    <row r="893" spans="18:30" x14ac:dyDescent="0.25">
      <c r="R893" s="208"/>
      <c r="S893" s="16"/>
      <c r="T893" s="16"/>
      <c r="U893" s="16"/>
      <c r="V893" s="16"/>
      <c r="W893" s="16"/>
      <c r="X893" s="16"/>
      <c r="Y893" s="16"/>
      <c r="Z893" s="16"/>
      <c r="AA893" s="16"/>
      <c r="AB893" s="16"/>
      <c r="AC893" s="16"/>
      <c r="AD893" s="27"/>
    </row>
    <row r="894" spans="18:30" x14ac:dyDescent="0.25">
      <c r="R894" s="208"/>
      <c r="S894" s="16"/>
      <c r="T894" s="16"/>
      <c r="U894" s="16"/>
      <c r="V894" s="16"/>
      <c r="W894" s="16"/>
      <c r="X894" s="16"/>
      <c r="Y894" s="16"/>
      <c r="Z894" s="16"/>
      <c r="AA894" s="16"/>
      <c r="AB894" s="16"/>
      <c r="AC894" s="16"/>
      <c r="AD894" s="27"/>
    </row>
    <row r="895" spans="18:30" x14ac:dyDescent="0.25">
      <c r="R895" s="208"/>
      <c r="S895" s="16"/>
      <c r="T895" s="16"/>
      <c r="U895" s="16"/>
      <c r="V895" s="16"/>
      <c r="W895" s="16"/>
      <c r="X895" s="16"/>
      <c r="Y895" s="16"/>
      <c r="Z895" s="16"/>
      <c r="AA895" s="16"/>
      <c r="AB895" s="16"/>
      <c r="AC895" s="16"/>
      <c r="AD895" s="27"/>
    </row>
    <row r="896" spans="18:30" x14ac:dyDescent="0.25">
      <c r="R896" s="208"/>
      <c r="S896" s="16"/>
      <c r="T896" s="16"/>
      <c r="U896" s="16"/>
      <c r="V896" s="16"/>
      <c r="W896" s="16"/>
      <c r="X896" s="16"/>
      <c r="Y896" s="16"/>
      <c r="Z896" s="16"/>
      <c r="AA896" s="16"/>
      <c r="AB896" s="16"/>
      <c r="AC896" s="16"/>
      <c r="AD896" s="27"/>
    </row>
    <row r="897" spans="18:30" x14ac:dyDescent="0.25">
      <c r="R897" s="208"/>
      <c r="S897" s="16"/>
      <c r="T897" s="16"/>
      <c r="U897" s="16"/>
      <c r="V897" s="16"/>
      <c r="W897" s="16"/>
      <c r="X897" s="16"/>
      <c r="Y897" s="16"/>
      <c r="Z897" s="16"/>
      <c r="AA897" s="16"/>
      <c r="AB897" s="16"/>
      <c r="AC897" s="16"/>
      <c r="AD897" s="27"/>
    </row>
    <row r="898" spans="18:30" x14ac:dyDescent="0.25">
      <c r="R898" s="208"/>
      <c r="S898" s="16"/>
      <c r="T898" s="16"/>
      <c r="U898" s="16"/>
      <c r="V898" s="16"/>
      <c r="W898" s="16"/>
      <c r="X898" s="16"/>
      <c r="Y898" s="16"/>
      <c r="Z898" s="16"/>
      <c r="AA898" s="16"/>
      <c r="AB898" s="16"/>
      <c r="AC898" s="16"/>
      <c r="AD898" s="27"/>
    </row>
    <row r="899" spans="18:30" x14ac:dyDescent="0.25">
      <c r="R899" s="208"/>
      <c r="S899" s="16"/>
      <c r="T899" s="16"/>
      <c r="U899" s="16"/>
      <c r="V899" s="16"/>
      <c r="W899" s="16"/>
      <c r="X899" s="16"/>
      <c r="Y899" s="16"/>
      <c r="Z899" s="16"/>
      <c r="AA899" s="16"/>
      <c r="AB899" s="16"/>
      <c r="AC899" s="16"/>
      <c r="AD899" s="27"/>
    </row>
    <row r="900" spans="18:30" x14ac:dyDescent="0.25">
      <c r="R900" s="208"/>
      <c r="S900" s="16"/>
      <c r="T900" s="16"/>
      <c r="U900" s="16"/>
      <c r="V900" s="16"/>
      <c r="W900" s="16"/>
      <c r="X900" s="16"/>
      <c r="Y900" s="16"/>
      <c r="Z900" s="16"/>
      <c r="AA900" s="16"/>
      <c r="AB900" s="16"/>
      <c r="AC900" s="16"/>
      <c r="AD900" s="27"/>
    </row>
    <row r="901" spans="18:30" x14ac:dyDescent="0.25">
      <c r="R901" s="208"/>
      <c r="S901" s="16"/>
      <c r="T901" s="16"/>
      <c r="U901" s="16"/>
      <c r="V901" s="16"/>
      <c r="W901" s="16"/>
      <c r="X901" s="16"/>
      <c r="Y901" s="16"/>
      <c r="Z901" s="16"/>
      <c r="AA901" s="16"/>
      <c r="AB901" s="16"/>
      <c r="AC901" s="16"/>
      <c r="AD901" s="27"/>
    </row>
    <row r="902" spans="18:30" x14ac:dyDescent="0.25">
      <c r="R902" s="208"/>
      <c r="S902" s="16"/>
      <c r="T902" s="16"/>
      <c r="U902" s="16"/>
      <c r="V902" s="16"/>
      <c r="W902" s="16"/>
      <c r="X902" s="16"/>
      <c r="Y902" s="16"/>
      <c r="Z902" s="16"/>
      <c r="AA902" s="16"/>
      <c r="AB902" s="16"/>
      <c r="AC902" s="16"/>
      <c r="AD902" s="27"/>
    </row>
    <row r="903" spans="18:30" x14ac:dyDescent="0.25">
      <c r="R903" s="208"/>
      <c r="S903" s="16"/>
      <c r="T903" s="16"/>
      <c r="U903" s="16"/>
      <c r="V903" s="16"/>
      <c r="W903" s="16"/>
      <c r="X903" s="16"/>
      <c r="Y903" s="16"/>
      <c r="Z903" s="16"/>
      <c r="AA903" s="16"/>
      <c r="AB903" s="16"/>
      <c r="AC903" s="16"/>
      <c r="AD903" s="27"/>
    </row>
    <row r="904" spans="18:30" x14ac:dyDescent="0.25">
      <c r="R904" s="208"/>
      <c r="S904" s="16"/>
      <c r="T904" s="16"/>
      <c r="U904" s="16"/>
      <c r="V904" s="16"/>
      <c r="W904" s="16"/>
      <c r="X904" s="16"/>
      <c r="Y904" s="16"/>
      <c r="Z904" s="16"/>
      <c r="AA904" s="16"/>
      <c r="AB904" s="16"/>
      <c r="AC904" s="16"/>
      <c r="AD904" s="27"/>
    </row>
    <row r="905" spans="18:30" x14ac:dyDescent="0.25">
      <c r="R905" s="208"/>
      <c r="S905" s="16"/>
      <c r="T905" s="16"/>
      <c r="U905" s="16"/>
      <c r="V905" s="16"/>
      <c r="W905" s="16"/>
      <c r="X905" s="16"/>
      <c r="Y905" s="16"/>
      <c r="Z905" s="16"/>
      <c r="AA905" s="16"/>
      <c r="AB905" s="16"/>
      <c r="AC905" s="16"/>
      <c r="AD905" s="27"/>
    </row>
    <row r="906" spans="18:30" x14ac:dyDescent="0.25">
      <c r="R906" s="208"/>
      <c r="S906" s="16"/>
      <c r="T906" s="16"/>
      <c r="U906" s="16"/>
      <c r="V906" s="16"/>
      <c r="W906" s="16"/>
      <c r="X906" s="16"/>
      <c r="Y906" s="16"/>
      <c r="Z906" s="16"/>
      <c r="AA906" s="16"/>
      <c r="AB906" s="16"/>
      <c r="AC906" s="16"/>
      <c r="AD906" s="27"/>
    </row>
    <row r="907" spans="18:30" x14ac:dyDescent="0.25">
      <c r="R907" s="208"/>
      <c r="S907" s="16"/>
      <c r="T907" s="16"/>
      <c r="U907" s="16"/>
      <c r="V907" s="16"/>
      <c r="W907" s="16"/>
      <c r="X907" s="16"/>
      <c r="Y907" s="16"/>
      <c r="Z907" s="16"/>
      <c r="AA907" s="16"/>
      <c r="AB907" s="16"/>
      <c r="AC907" s="16"/>
      <c r="AD907" s="27"/>
    </row>
    <row r="908" spans="18:30" x14ac:dyDescent="0.25">
      <c r="R908" s="208"/>
      <c r="S908" s="16"/>
      <c r="T908" s="16"/>
      <c r="U908" s="16"/>
      <c r="V908" s="16"/>
      <c r="W908" s="16"/>
      <c r="X908" s="16"/>
      <c r="Y908" s="16"/>
      <c r="Z908" s="16"/>
      <c r="AA908" s="16"/>
      <c r="AB908" s="16"/>
      <c r="AC908" s="16"/>
      <c r="AD908" s="27"/>
    </row>
    <row r="909" spans="18:30" x14ac:dyDescent="0.25">
      <c r="R909" s="208"/>
      <c r="S909" s="16"/>
      <c r="T909" s="16"/>
      <c r="U909" s="16"/>
      <c r="V909" s="16"/>
      <c r="W909" s="16"/>
      <c r="X909" s="16"/>
      <c r="Y909" s="16"/>
      <c r="Z909" s="16"/>
      <c r="AA909" s="16"/>
      <c r="AB909" s="16"/>
      <c r="AC909" s="16"/>
      <c r="AD909" s="27"/>
    </row>
    <row r="910" spans="18:30" x14ac:dyDescent="0.25">
      <c r="R910" s="208"/>
      <c r="S910" s="16"/>
      <c r="T910" s="16"/>
      <c r="U910" s="16"/>
      <c r="V910" s="16"/>
      <c r="W910" s="16"/>
      <c r="X910" s="16"/>
      <c r="Y910" s="16"/>
      <c r="Z910" s="16"/>
      <c r="AA910" s="16"/>
      <c r="AB910" s="16"/>
      <c r="AC910" s="16"/>
      <c r="AD910" s="27"/>
    </row>
    <row r="911" spans="18:30" x14ac:dyDescent="0.25">
      <c r="R911" s="208"/>
      <c r="S911" s="16"/>
      <c r="T911" s="16"/>
      <c r="U911" s="16"/>
      <c r="V911" s="16"/>
      <c r="W911" s="16"/>
      <c r="X911" s="16"/>
      <c r="Y911" s="16"/>
      <c r="Z911" s="16"/>
      <c r="AA911" s="16"/>
      <c r="AB911" s="16"/>
      <c r="AC911" s="16"/>
      <c r="AD911" s="27"/>
    </row>
    <row r="912" spans="18:30" x14ac:dyDescent="0.25">
      <c r="R912" s="208"/>
      <c r="S912" s="16"/>
      <c r="T912" s="16"/>
      <c r="U912" s="16"/>
      <c r="V912" s="16"/>
      <c r="W912" s="16"/>
      <c r="X912" s="16"/>
      <c r="Y912" s="16"/>
      <c r="Z912" s="16"/>
      <c r="AA912" s="16"/>
      <c r="AB912" s="16"/>
      <c r="AC912" s="16"/>
      <c r="AD912" s="27"/>
    </row>
    <row r="913" spans="18:30" x14ac:dyDescent="0.25">
      <c r="R913" s="208"/>
      <c r="S913" s="16"/>
      <c r="T913" s="16"/>
      <c r="U913" s="16"/>
      <c r="V913" s="16"/>
      <c r="W913" s="16"/>
      <c r="X913" s="16"/>
      <c r="Y913" s="16"/>
      <c r="Z913" s="16"/>
      <c r="AA913" s="16"/>
      <c r="AB913" s="16"/>
      <c r="AC913" s="16"/>
      <c r="AD913" s="27"/>
    </row>
    <row r="914" spans="18:30" x14ac:dyDescent="0.25">
      <c r="R914" s="208"/>
      <c r="S914" s="16"/>
      <c r="T914" s="16"/>
      <c r="U914" s="16"/>
      <c r="V914" s="16"/>
      <c r="W914" s="16"/>
      <c r="X914" s="16"/>
      <c r="Y914" s="16"/>
      <c r="Z914" s="16"/>
      <c r="AA914" s="16"/>
      <c r="AB914" s="16"/>
      <c r="AC914" s="16"/>
      <c r="AD914" s="27"/>
    </row>
    <row r="915" spans="18:30" x14ac:dyDescent="0.25">
      <c r="R915" s="208"/>
      <c r="S915" s="16"/>
      <c r="T915" s="16"/>
      <c r="U915" s="16"/>
      <c r="V915" s="16"/>
      <c r="W915" s="16"/>
      <c r="X915" s="16"/>
      <c r="Y915" s="16"/>
      <c r="Z915" s="16"/>
      <c r="AA915" s="16"/>
      <c r="AB915" s="16"/>
      <c r="AC915" s="16"/>
      <c r="AD915" s="27"/>
    </row>
    <row r="916" spans="18:30" x14ac:dyDescent="0.25">
      <c r="R916" s="208"/>
      <c r="S916" s="16"/>
      <c r="T916" s="16"/>
      <c r="U916" s="16"/>
      <c r="V916" s="16"/>
      <c r="W916" s="16"/>
      <c r="X916" s="16"/>
      <c r="Y916" s="16"/>
      <c r="Z916" s="16"/>
      <c r="AA916" s="16"/>
      <c r="AB916" s="16"/>
      <c r="AC916" s="16"/>
      <c r="AD916" s="27"/>
    </row>
    <row r="917" spans="18:30" x14ac:dyDescent="0.25">
      <c r="R917" s="208"/>
      <c r="S917" s="16"/>
      <c r="T917" s="16"/>
      <c r="U917" s="16"/>
      <c r="V917" s="16"/>
      <c r="W917" s="16"/>
      <c r="X917" s="16"/>
      <c r="Y917" s="16"/>
      <c r="Z917" s="16"/>
      <c r="AA917" s="16"/>
      <c r="AB917" s="16"/>
      <c r="AC917" s="16"/>
      <c r="AD917" s="27"/>
    </row>
    <row r="918" spans="18:30" x14ac:dyDescent="0.25">
      <c r="R918" s="208"/>
      <c r="S918" s="16"/>
      <c r="T918" s="16"/>
      <c r="U918" s="16"/>
      <c r="V918" s="16"/>
      <c r="W918" s="16"/>
      <c r="X918" s="16"/>
      <c r="Y918" s="16"/>
      <c r="Z918" s="16"/>
      <c r="AA918" s="16"/>
      <c r="AB918" s="16"/>
      <c r="AC918" s="16"/>
      <c r="AD918" s="27"/>
    </row>
    <row r="919" spans="18:30" x14ac:dyDescent="0.25">
      <c r="R919" s="208"/>
      <c r="S919" s="16"/>
      <c r="T919" s="16"/>
      <c r="U919" s="16"/>
      <c r="V919" s="16"/>
      <c r="W919" s="16"/>
      <c r="X919" s="16"/>
      <c r="Y919" s="16"/>
      <c r="Z919" s="16"/>
      <c r="AA919" s="16"/>
      <c r="AB919" s="16"/>
      <c r="AC919" s="16"/>
      <c r="AD919" s="27"/>
    </row>
    <row r="920" spans="18:30" x14ac:dyDescent="0.25">
      <c r="R920" s="208"/>
      <c r="S920" s="16"/>
      <c r="T920" s="16"/>
      <c r="U920" s="16"/>
      <c r="V920" s="16"/>
      <c r="W920" s="16"/>
      <c r="X920" s="16"/>
      <c r="Y920" s="16"/>
      <c r="Z920" s="16"/>
      <c r="AA920" s="16"/>
      <c r="AB920" s="16"/>
      <c r="AC920" s="16"/>
      <c r="AD920" s="27"/>
    </row>
    <row r="921" spans="18:30" x14ac:dyDescent="0.25">
      <c r="R921" s="208"/>
      <c r="S921" s="16"/>
      <c r="T921" s="16"/>
      <c r="U921" s="16"/>
      <c r="V921" s="16"/>
      <c r="W921" s="16"/>
      <c r="X921" s="16"/>
      <c r="Y921" s="16"/>
      <c r="Z921" s="16"/>
      <c r="AA921" s="16"/>
      <c r="AB921" s="16"/>
      <c r="AC921" s="16"/>
      <c r="AD921" s="27"/>
    </row>
    <row r="922" spans="18:30" x14ac:dyDescent="0.25">
      <c r="R922" s="208"/>
      <c r="S922" s="16"/>
      <c r="T922" s="16"/>
      <c r="U922" s="16"/>
      <c r="V922" s="16"/>
      <c r="W922" s="16"/>
      <c r="X922" s="16"/>
      <c r="Y922" s="16"/>
      <c r="Z922" s="16"/>
      <c r="AA922" s="16"/>
      <c r="AB922" s="16"/>
      <c r="AC922" s="16"/>
      <c r="AD922" s="27"/>
    </row>
    <row r="923" spans="18:30" x14ac:dyDescent="0.25">
      <c r="R923" s="208"/>
      <c r="S923" s="16"/>
      <c r="T923" s="16"/>
      <c r="U923" s="16"/>
      <c r="V923" s="16"/>
      <c r="W923" s="16"/>
      <c r="X923" s="16"/>
      <c r="Y923" s="16"/>
      <c r="Z923" s="16"/>
      <c r="AA923" s="16"/>
      <c r="AB923" s="16"/>
      <c r="AC923" s="16"/>
      <c r="AD923" s="27"/>
    </row>
    <row r="924" spans="18:30" x14ac:dyDescent="0.25">
      <c r="R924" s="208"/>
      <c r="S924" s="16"/>
      <c r="T924" s="16"/>
      <c r="U924" s="16"/>
      <c r="V924" s="16"/>
      <c r="W924" s="16"/>
      <c r="X924" s="16"/>
      <c r="Y924" s="16"/>
      <c r="Z924" s="16"/>
      <c r="AA924" s="16"/>
      <c r="AB924" s="16"/>
      <c r="AC924" s="16"/>
      <c r="AD924" s="27"/>
    </row>
    <row r="925" spans="18:30" x14ac:dyDescent="0.25">
      <c r="R925" s="208"/>
      <c r="S925" s="16"/>
      <c r="T925" s="16"/>
      <c r="U925" s="16"/>
      <c r="V925" s="16"/>
      <c r="W925" s="16"/>
      <c r="X925" s="16"/>
      <c r="Y925" s="16"/>
      <c r="Z925" s="16"/>
      <c r="AA925" s="16"/>
      <c r="AB925" s="16"/>
      <c r="AC925" s="16"/>
      <c r="AD925" s="27"/>
    </row>
    <row r="926" spans="18:30" x14ac:dyDescent="0.25">
      <c r="R926" s="208"/>
      <c r="S926" s="16"/>
      <c r="T926" s="16"/>
      <c r="U926" s="16"/>
      <c r="V926" s="16"/>
      <c r="W926" s="16"/>
      <c r="X926" s="16"/>
      <c r="Y926" s="16"/>
      <c r="Z926" s="16"/>
      <c r="AA926" s="16"/>
      <c r="AB926" s="16"/>
      <c r="AC926" s="16"/>
      <c r="AD926" s="27"/>
    </row>
    <row r="927" spans="18:30" x14ac:dyDescent="0.25">
      <c r="R927" s="208"/>
      <c r="S927" s="16"/>
      <c r="T927" s="16"/>
      <c r="U927" s="16"/>
      <c r="V927" s="16"/>
      <c r="W927" s="16"/>
      <c r="X927" s="16"/>
      <c r="Y927" s="16"/>
      <c r="Z927" s="16"/>
      <c r="AA927" s="16"/>
      <c r="AB927" s="16"/>
      <c r="AC927" s="16"/>
      <c r="AD927" s="27"/>
    </row>
    <row r="928" spans="18:30" x14ac:dyDescent="0.25">
      <c r="R928" s="208"/>
      <c r="S928" s="16"/>
      <c r="T928" s="16"/>
      <c r="U928" s="16"/>
      <c r="V928" s="16"/>
      <c r="W928" s="16"/>
      <c r="X928" s="16"/>
      <c r="Y928" s="16"/>
      <c r="Z928" s="16"/>
      <c r="AA928" s="16"/>
      <c r="AB928" s="16"/>
      <c r="AC928" s="16"/>
      <c r="AD928" s="27"/>
    </row>
    <row r="929" spans="18:30" x14ac:dyDescent="0.25">
      <c r="R929" s="208"/>
      <c r="S929" s="16"/>
      <c r="T929" s="16"/>
      <c r="U929" s="16"/>
      <c r="V929" s="16"/>
      <c r="W929" s="16"/>
      <c r="X929" s="16"/>
      <c r="Y929" s="16"/>
      <c r="Z929" s="16"/>
      <c r="AA929" s="16"/>
      <c r="AB929" s="16"/>
      <c r="AC929" s="16"/>
      <c r="AD929" s="27"/>
    </row>
    <row r="930" spans="18:30" x14ac:dyDescent="0.25">
      <c r="R930" s="208"/>
      <c r="S930" s="16"/>
      <c r="T930" s="16"/>
      <c r="U930" s="16"/>
      <c r="V930" s="16"/>
      <c r="W930" s="16"/>
      <c r="X930" s="16"/>
      <c r="Y930" s="16"/>
      <c r="Z930" s="16"/>
      <c r="AA930" s="16"/>
      <c r="AB930" s="16"/>
      <c r="AC930" s="16"/>
      <c r="AD930" s="27"/>
    </row>
    <row r="931" spans="18:30" x14ac:dyDescent="0.25">
      <c r="R931" s="208"/>
      <c r="S931" s="16"/>
      <c r="T931" s="16"/>
      <c r="U931" s="16"/>
      <c r="V931" s="16"/>
      <c r="W931" s="16"/>
      <c r="X931" s="16"/>
      <c r="Y931" s="16"/>
      <c r="Z931" s="16"/>
      <c r="AA931" s="16"/>
      <c r="AB931" s="16"/>
      <c r="AC931" s="16"/>
      <c r="AD931" s="27"/>
    </row>
    <row r="932" spans="18:30" x14ac:dyDescent="0.25">
      <c r="R932" s="208"/>
      <c r="S932" s="16"/>
      <c r="T932" s="16"/>
      <c r="U932" s="16"/>
      <c r="V932" s="16"/>
      <c r="W932" s="16"/>
      <c r="X932" s="16"/>
      <c r="Y932" s="16"/>
      <c r="Z932" s="16"/>
      <c r="AA932" s="16"/>
      <c r="AB932" s="16"/>
      <c r="AC932" s="16"/>
      <c r="AD932" s="27"/>
    </row>
    <row r="933" spans="18:30" x14ac:dyDescent="0.25">
      <c r="R933" s="208"/>
      <c r="S933" s="16"/>
      <c r="T933" s="16"/>
      <c r="U933" s="16"/>
      <c r="V933" s="16"/>
      <c r="W933" s="16"/>
      <c r="X933" s="16"/>
      <c r="Y933" s="16"/>
      <c r="Z933" s="16"/>
      <c r="AA933" s="16"/>
      <c r="AB933" s="16"/>
      <c r="AC933" s="16"/>
      <c r="AD933" s="27"/>
    </row>
    <row r="934" spans="18:30" x14ac:dyDescent="0.25">
      <c r="R934" s="208"/>
      <c r="S934" s="16"/>
      <c r="T934" s="16"/>
      <c r="U934" s="16"/>
      <c r="V934" s="16"/>
      <c r="W934" s="16"/>
      <c r="X934" s="16"/>
      <c r="Y934" s="16"/>
      <c r="Z934" s="16"/>
      <c r="AA934" s="16"/>
      <c r="AB934" s="16"/>
      <c r="AC934" s="16"/>
      <c r="AD934" s="27"/>
    </row>
    <row r="935" spans="18:30" x14ac:dyDescent="0.25">
      <c r="R935" s="208"/>
      <c r="S935" s="16"/>
      <c r="T935" s="16"/>
      <c r="U935" s="16"/>
      <c r="V935" s="16"/>
      <c r="W935" s="16"/>
      <c r="X935" s="16"/>
      <c r="Y935" s="16"/>
      <c r="Z935" s="16"/>
      <c r="AA935" s="16"/>
      <c r="AB935" s="16"/>
      <c r="AC935" s="16"/>
      <c r="AD935" s="27"/>
    </row>
    <row r="936" spans="18:30" x14ac:dyDescent="0.25">
      <c r="R936" s="208"/>
      <c r="S936" s="16"/>
      <c r="T936" s="16"/>
      <c r="U936" s="16"/>
      <c r="V936" s="16"/>
      <c r="W936" s="16"/>
      <c r="X936" s="16"/>
      <c r="Y936" s="16"/>
      <c r="Z936" s="16"/>
      <c r="AA936" s="16"/>
      <c r="AB936" s="16"/>
      <c r="AC936" s="16"/>
      <c r="AD936" s="27"/>
    </row>
    <row r="937" spans="18:30" x14ac:dyDescent="0.25">
      <c r="R937" s="208"/>
      <c r="S937" s="16"/>
      <c r="T937" s="16"/>
      <c r="U937" s="16"/>
      <c r="V937" s="16"/>
      <c r="W937" s="16"/>
      <c r="X937" s="16"/>
      <c r="Y937" s="16"/>
      <c r="Z937" s="16"/>
      <c r="AA937" s="16"/>
      <c r="AB937" s="16"/>
      <c r="AC937" s="16"/>
      <c r="AD937" s="27"/>
    </row>
    <row r="938" spans="18:30" x14ac:dyDescent="0.25">
      <c r="R938" s="208"/>
      <c r="S938" s="16"/>
      <c r="T938" s="16"/>
      <c r="U938" s="16"/>
      <c r="V938" s="16"/>
      <c r="W938" s="16"/>
      <c r="X938" s="16"/>
      <c r="Y938" s="16"/>
      <c r="Z938" s="16"/>
      <c r="AA938" s="16"/>
      <c r="AB938" s="16"/>
      <c r="AC938" s="16"/>
      <c r="AD938" s="27"/>
    </row>
    <row r="939" spans="18:30" x14ac:dyDescent="0.25">
      <c r="R939" s="208"/>
      <c r="S939" s="16"/>
      <c r="T939" s="16"/>
      <c r="U939" s="16"/>
      <c r="V939" s="16"/>
      <c r="W939" s="16"/>
      <c r="X939" s="16"/>
      <c r="Y939" s="16"/>
      <c r="Z939" s="16"/>
      <c r="AA939" s="16"/>
      <c r="AB939" s="16"/>
      <c r="AC939" s="16"/>
      <c r="AD939" s="27"/>
    </row>
    <row r="940" spans="18:30" x14ac:dyDescent="0.25">
      <c r="R940" s="208"/>
      <c r="S940" s="16"/>
      <c r="T940" s="16"/>
      <c r="U940" s="16"/>
      <c r="V940" s="16"/>
      <c r="W940" s="16"/>
      <c r="X940" s="16"/>
      <c r="Y940" s="16"/>
      <c r="Z940" s="16"/>
      <c r="AA940" s="16"/>
      <c r="AB940" s="16"/>
      <c r="AC940" s="16"/>
      <c r="AD940" s="27"/>
    </row>
    <row r="941" spans="18:30" x14ac:dyDescent="0.25">
      <c r="R941" s="208"/>
      <c r="S941" s="16"/>
      <c r="T941" s="16"/>
      <c r="U941" s="16"/>
      <c r="V941" s="16"/>
      <c r="W941" s="16"/>
      <c r="X941" s="16"/>
      <c r="Y941" s="16"/>
      <c r="Z941" s="16"/>
      <c r="AA941" s="16"/>
      <c r="AB941" s="16"/>
      <c r="AC941" s="16"/>
      <c r="AD941" s="27"/>
    </row>
    <row r="942" spans="18:30" x14ac:dyDescent="0.25">
      <c r="R942" s="208"/>
      <c r="S942" s="16"/>
      <c r="T942" s="16"/>
      <c r="U942" s="16"/>
      <c r="V942" s="16"/>
      <c r="W942" s="16"/>
      <c r="X942" s="16"/>
      <c r="Y942" s="16"/>
      <c r="Z942" s="16"/>
      <c r="AA942" s="16"/>
      <c r="AB942" s="16"/>
      <c r="AC942" s="16"/>
      <c r="AD942" s="27"/>
    </row>
    <row r="943" spans="18:30" x14ac:dyDescent="0.25">
      <c r="R943" s="208"/>
      <c r="S943" s="16"/>
      <c r="T943" s="16"/>
      <c r="U943" s="16"/>
      <c r="V943" s="16"/>
      <c r="W943" s="16"/>
      <c r="X943" s="16"/>
      <c r="Y943" s="16"/>
      <c r="Z943" s="16"/>
      <c r="AA943" s="16"/>
      <c r="AB943" s="16"/>
      <c r="AC943" s="16"/>
      <c r="AD943" s="27"/>
    </row>
    <row r="944" spans="18:30" x14ac:dyDescent="0.25">
      <c r="R944" s="208"/>
      <c r="S944" s="16"/>
      <c r="T944" s="16"/>
      <c r="U944" s="16"/>
      <c r="V944" s="16"/>
      <c r="W944" s="16"/>
      <c r="X944" s="16"/>
      <c r="Y944" s="16"/>
      <c r="Z944" s="16"/>
      <c r="AA944" s="16"/>
      <c r="AB944" s="16"/>
      <c r="AC944" s="16"/>
      <c r="AD944" s="27"/>
    </row>
    <row r="945" spans="18:30" x14ac:dyDescent="0.25">
      <c r="R945" s="208"/>
      <c r="S945" s="16"/>
      <c r="T945" s="16"/>
      <c r="U945" s="16"/>
      <c r="V945" s="16"/>
      <c r="W945" s="16"/>
      <c r="X945" s="16"/>
      <c r="Y945" s="16"/>
      <c r="Z945" s="16"/>
      <c r="AA945" s="16"/>
      <c r="AB945" s="16"/>
      <c r="AC945" s="16"/>
      <c r="AD945" s="27"/>
    </row>
    <row r="946" spans="18:30" x14ac:dyDescent="0.25">
      <c r="R946" s="208"/>
      <c r="S946" s="16"/>
      <c r="T946" s="16"/>
      <c r="U946" s="16"/>
      <c r="V946" s="16"/>
      <c r="W946" s="16"/>
      <c r="X946" s="16"/>
      <c r="Y946" s="16"/>
      <c r="Z946" s="16"/>
      <c r="AA946" s="16"/>
      <c r="AB946" s="16"/>
      <c r="AC946" s="16"/>
      <c r="AD946" s="27"/>
    </row>
    <row r="947" spans="18:30" x14ac:dyDescent="0.25">
      <c r="R947" s="208"/>
      <c r="S947" s="16"/>
      <c r="T947" s="16"/>
      <c r="U947" s="16"/>
      <c r="V947" s="16"/>
      <c r="W947" s="16"/>
      <c r="X947" s="16"/>
      <c r="Y947" s="16"/>
      <c r="Z947" s="16"/>
      <c r="AA947" s="16"/>
      <c r="AB947" s="16"/>
      <c r="AC947" s="16"/>
      <c r="AD947" s="27"/>
    </row>
    <row r="948" spans="18:30" x14ac:dyDescent="0.25">
      <c r="R948" s="208"/>
      <c r="S948" s="16"/>
      <c r="T948" s="16"/>
      <c r="U948" s="16"/>
      <c r="V948" s="16"/>
      <c r="W948" s="16"/>
      <c r="X948" s="16"/>
      <c r="Y948" s="16"/>
      <c r="Z948" s="16"/>
      <c r="AA948" s="16"/>
      <c r="AB948" s="16"/>
      <c r="AC948" s="16"/>
      <c r="AD948" s="27"/>
    </row>
    <row r="949" spans="18:30" x14ac:dyDescent="0.25">
      <c r="R949" s="208"/>
      <c r="S949" s="16"/>
      <c r="T949" s="16"/>
      <c r="U949" s="16"/>
      <c r="V949" s="16"/>
      <c r="W949" s="16"/>
      <c r="X949" s="16"/>
      <c r="Y949" s="16"/>
      <c r="Z949" s="16"/>
      <c r="AA949" s="16"/>
      <c r="AB949" s="16"/>
      <c r="AC949" s="16"/>
      <c r="AD949" s="27"/>
    </row>
    <row r="950" spans="18:30" x14ac:dyDescent="0.25">
      <c r="R950" s="208"/>
      <c r="S950" s="16"/>
      <c r="T950" s="16"/>
      <c r="U950" s="16"/>
      <c r="V950" s="16"/>
      <c r="W950" s="16"/>
      <c r="X950" s="16"/>
      <c r="Y950" s="16"/>
      <c r="Z950" s="16"/>
      <c r="AA950" s="16"/>
      <c r="AB950" s="16"/>
      <c r="AC950" s="16"/>
      <c r="AD950" s="27"/>
    </row>
    <row r="951" spans="18:30" x14ac:dyDescent="0.25">
      <c r="R951" s="208"/>
      <c r="S951" s="16"/>
      <c r="T951" s="16"/>
      <c r="U951" s="16"/>
      <c r="V951" s="16"/>
      <c r="W951" s="16"/>
      <c r="X951" s="16"/>
      <c r="Y951" s="16"/>
      <c r="Z951" s="16"/>
      <c r="AA951" s="16"/>
      <c r="AB951" s="16"/>
      <c r="AC951" s="16"/>
      <c r="AD951" s="27"/>
    </row>
    <row r="952" spans="18:30" x14ac:dyDescent="0.25">
      <c r="R952" s="208"/>
      <c r="S952" s="16"/>
      <c r="T952" s="16"/>
      <c r="U952" s="16"/>
      <c r="V952" s="16"/>
      <c r="W952" s="16"/>
      <c r="X952" s="16"/>
      <c r="Y952" s="16"/>
      <c r="Z952" s="16"/>
      <c r="AA952" s="16"/>
      <c r="AB952" s="16"/>
      <c r="AC952" s="16"/>
      <c r="AD952" s="27"/>
    </row>
    <row r="953" spans="18:30" x14ac:dyDescent="0.25">
      <c r="R953" s="208"/>
      <c r="S953" s="16"/>
      <c r="T953" s="16"/>
      <c r="U953" s="16"/>
      <c r="V953" s="16"/>
      <c r="W953" s="16"/>
      <c r="X953" s="16"/>
      <c r="Y953" s="16"/>
      <c r="Z953" s="16"/>
      <c r="AA953" s="16"/>
      <c r="AB953" s="16"/>
      <c r="AC953" s="16"/>
      <c r="AD953" s="27"/>
    </row>
    <row r="954" spans="18:30" x14ac:dyDescent="0.25">
      <c r="R954" s="208"/>
      <c r="S954" s="16"/>
      <c r="T954" s="16"/>
      <c r="U954" s="16"/>
      <c r="V954" s="16"/>
      <c r="W954" s="16"/>
      <c r="X954" s="16"/>
      <c r="Y954" s="16"/>
      <c r="Z954" s="16"/>
      <c r="AA954" s="16"/>
      <c r="AB954" s="16"/>
      <c r="AC954" s="16"/>
      <c r="AD954" s="27"/>
    </row>
    <row r="955" spans="18:30" x14ac:dyDescent="0.25">
      <c r="R955" s="208"/>
      <c r="S955" s="16"/>
      <c r="T955" s="16"/>
      <c r="U955" s="16"/>
      <c r="V955" s="16"/>
      <c r="W955" s="16"/>
      <c r="X955" s="16"/>
      <c r="Y955" s="16"/>
      <c r="Z955" s="16"/>
      <c r="AA955" s="16"/>
      <c r="AB955" s="16"/>
      <c r="AC955" s="16"/>
      <c r="AD955" s="27"/>
    </row>
    <row r="956" spans="18:30" x14ac:dyDescent="0.25">
      <c r="R956" s="208"/>
      <c r="S956" s="16"/>
      <c r="T956" s="16"/>
      <c r="U956" s="16"/>
      <c r="V956" s="16"/>
      <c r="W956" s="16"/>
      <c r="X956" s="16"/>
      <c r="Y956" s="16"/>
      <c r="Z956" s="16"/>
      <c r="AA956" s="16"/>
      <c r="AB956" s="16"/>
      <c r="AC956" s="16"/>
      <c r="AD956" s="27"/>
    </row>
    <row r="957" spans="18:30" x14ac:dyDescent="0.25">
      <c r="R957" s="208"/>
      <c r="S957" s="16"/>
      <c r="T957" s="16"/>
      <c r="U957" s="16"/>
      <c r="V957" s="16"/>
      <c r="W957" s="16"/>
      <c r="X957" s="16"/>
      <c r="Y957" s="16"/>
      <c r="Z957" s="16"/>
      <c r="AA957" s="16"/>
      <c r="AB957" s="16"/>
      <c r="AC957" s="16"/>
      <c r="AD957" s="27"/>
    </row>
    <row r="958" spans="18:30" x14ac:dyDescent="0.25">
      <c r="R958" s="208"/>
      <c r="S958" s="16"/>
      <c r="T958" s="16"/>
      <c r="U958" s="16"/>
      <c r="V958" s="16"/>
      <c r="W958" s="16"/>
      <c r="X958" s="16"/>
      <c r="Y958" s="16"/>
      <c r="Z958" s="16"/>
      <c r="AA958" s="16"/>
      <c r="AB958" s="16"/>
      <c r="AC958" s="16"/>
      <c r="AD958" s="27"/>
    </row>
    <row r="959" spans="18:30" x14ac:dyDescent="0.25">
      <c r="R959" s="208"/>
      <c r="S959" s="16"/>
      <c r="T959" s="16"/>
      <c r="U959" s="16"/>
      <c r="V959" s="16"/>
      <c r="W959" s="16"/>
      <c r="X959" s="16"/>
      <c r="Y959" s="16"/>
      <c r="Z959" s="16"/>
      <c r="AA959" s="16"/>
      <c r="AB959" s="16"/>
      <c r="AC959" s="16"/>
      <c r="AD959" s="27"/>
    </row>
    <row r="960" spans="18:30" x14ac:dyDescent="0.25">
      <c r="R960" s="208"/>
      <c r="S960" s="16"/>
      <c r="T960" s="16"/>
      <c r="U960" s="16"/>
      <c r="V960" s="16"/>
      <c r="W960" s="16"/>
      <c r="X960" s="16"/>
      <c r="Y960" s="16"/>
      <c r="Z960" s="16"/>
      <c r="AA960" s="16"/>
      <c r="AB960" s="16"/>
      <c r="AC960" s="16"/>
      <c r="AD960" s="27"/>
    </row>
    <row r="961" spans="18:30" x14ac:dyDescent="0.25">
      <c r="R961" s="208"/>
      <c r="S961" s="16"/>
      <c r="T961" s="16"/>
      <c r="U961" s="16"/>
      <c r="V961" s="16"/>
      <c r="W961" s="16"/>
      <c r="X961" s="16"/>
      <c r="Y961" s="16"/>
      <c r="Z961" s="16"/>
      <c r="AA961" s="16"/>
      <c r="AB961" s="16"/>
      <c r="AC961" s="16"/>
      <c r="AD961" s="27"/>
    </row>
    <row r="962" spans="18:30" x14ac:dyDescent="0.25">
      <c r="R962" s="208"/>
      <c r="S962" s="16"/>
      <c r="T962" s="16"/>
      <c r="U962" s="16"/>
      <c r="V962" s="16"/>
      <c r="W962" s="16"/>
      <c r="X962" s="16"/>
      <c r="Y962" s="16"/>
      <c r="Z962" s="16"/>
      <c r="AA962" s="16"/>
      <c r="AB962" s="16"/>
      <c r="AC962" s="16"/>
      <c r="AD962" s="27"/>
    </row>
    <row r="963" spans="18:30" x14ac:dyDescent="0.25">
      <c r="R963" s="208"/>
      <c r="S963" s="16"/>
      <c r="T963" s="16"/>
      <c r="U963" s="16"/>
      <c r="V963" s="16"/>
      <c r="W963" s="16"/>
      <c r="X963" s="16"/>
      <c r="Y963" s="16"/>
      <c r="Z963" s="16"/>
      <c r="AA963" s="16"/>
      <c r="AB963" s="16"/>
      <c r="AC963" s="16"/>
      <c r="AD963" s="27"/>
    </row>
    <row r="964" spans="18:30" x14ac:dyDescent="0.25">
      <c r="R964" s="208"/>
      <c r="S964" s="16"/>
      <c r="T964" s="16"/>
      <c r="U964" s="16"/>
      <c r="V964" s="16"/>
      <c r="W964" s="16"/>
      <c r="X964" s="16"/>
      <c r="Y964" s="16"/>
      <c r="Z964" s="16"/>
      <c r="AA964" s="16"/>
      <c r="AB964" s="16"/>
      <c r="AC964" s="16"/>
      <c r="AD964" s="27"/>
    </row>
    <row r="965" spans="18:30" x14ac:dyDescent="0.25">
      <c r="R965" s="208"/>
      <c r="S965" s="16"/>
      <c r="T965" s="16"/>
      <c r="U965" s="16"/>
      <c r="V965" s="16"/>
      <c r="W965" s="16"/>
      <c r="X965" s="16"/>
      <c r="Y965" s="16"/>
      <c r="Z965" s="16"/>
      <c r="AA965" s="16"/>
      <c r="AB965" s="16"/>
      <c r="AC965" s="16"/>
      <c r="AD965" s="27"/>
    </row>
    <row r="966" spans="18:30" x14ac:dyDescent="0.25">
      <c r="R966" s="208"/>
      <c r="S966" s="16"/>
      <c r="T966" s="16"/>
      <c r="U966" s="16"/>
      <c r="V966" s="16"/>
      <c r="W966" s="16"/>
      <c r="X966" s="16"/>
      <c r="Y966" s="16"/>
      <c r="Z966" s="16"/>
      <c r="AA966" s="16"/>
      <c r="AB966" s="16"/>
      <c r="AC966" s="16"/>
      <c r="AD966" s="27"/>
    </row>
    <row r="967" spans="18:30" x14ac:dyDescent="0.25">
      <c r="R967" s="208"/>
      <c r="S967" s="16"/>
      <c r="T967" s="16"/>
      <c r="U967" s="16"/>
      <c r="V967" s="16"/>
      <c r="W967" s="16"/>
      <c r="X967" s="16"/>
      <c r="Y967" s="16"/>
      <c r="Z967" s="16"/>
      <c r="AA967" s="16"/>
      <c r="AB967" s="16"/>
      <c r="AC967" s="16"/>
      <c r="AD967" s="27"/>
    </row>
    <row r="968" spans="18:30" x14ac:dyDescent="0.25">
      <c r="R968" s="208"/>
      <c r="S968" s="16"/>
      <c r="T968" s="16"/>
      <c r="U968" s="16"/>
      <c r="V968" s="16"/>
      <c r="W968" s="16"/>
      <c r="X968" s="16"/>
      <c r="Y968" s="16"/>
      <c r="Z968" s="16"/>
      <c r="AA968" s="16"/>
      <c r="AB968" s="16"/>
      <c r="AC968" s="16"/>
      <c r="AD968" s="27"/>
    </row>
    <row r="969" spans="18:30" x14ac:dyDescent="0.25">
      <c r="R969" s="208"/>
      <c r="S969" s="16"/>
      <c r="T969" s="16"/>
      <c r="U969" s="16"/>
      <c r="V969" s="16"/>
      <c r="W969" s="16"/>
      <c r="X969" s="16"/>
      <c r="Y969" s="16"/>
      <c r="Z969" s="16"/>
      <c r="AA969" s="16"/>
      <c r="AB969" s="16"/>
      <c r="AC969" s="16"/>
      <c r="AD969" s="27"/>
    </row>
    <row r="970" spans="18:30" x14ac:dyDescent="0.25">
      <c r="R970" s="208"/>
      <c r="S970" s="16"/>
      <c r="T970" s="16"/>
      <c r="U970" s="16"/>
      <c r="V970" s="16"/>
      <c r="W970" s="16"/>
      <c r="X970" s="16"/>
      <c r="Y970" s="16"/>
      <c r="Z970" s="16"/>
      <c r="AA970" s="16"/>
      <c r="AB970" s="16"/>
      <c r="AC970" s="16"/>
      <c r="AD970" s="27"/>
    </row>
    <row r="971" spans="18:30" x14ac:dyDescent="0.25">
      <c r="R971" s="208"/>
      <c r="S971" s="16"/>
      <c r="T971" s="16"/>
      <c r="U971" s="16"/>
      <c r="V971" s="16"/>
      <c r="W971" s="16"/>
      <c r="X971" s="16"/>
      <c r="Y971" s="16"/>
      <c r="Z971" s="16"/>
      <c r="AA971" s="16"/>
      <c r="AB971" s="16"/>
      <c r="AC971" s="16"/>
      <c r="AD971" s="27"/>
    </row>
    <row r="972" spans="18:30" x14ac:dyDescent="0.25">
      <c r="R972" s="208"/>
      <c r="S972" s="16"/>
      <c r="T972" s="16"/>
      <c r="U972" s="16"/>
      <c r="V972" s="16"/>
      <c r="W972" s="16"/>
      <c r="X972" s="16"/>
      <c r="Y972" s="16"/>
      <c r="Z972" s="16"/>
      <c r="AA972" s="16"/>
      <c r="AB972" s="16"/>
      <c r="AC972" s="16"/>
      <c r="AD972" s="27"/>
    </row>
    <row r="973" spans="18:30" x14ac:dyDescent="0.25">
      <c r="R973" s="208"/>
      <c r="S973" s="16"/>
      <c r="T973" s="16"/>
      <c r="U973" s="16"/>
      <c r="V973" s="16"/>
      <c r="W973" s="16"/>
      <c r="X973" s="16"/>
      <c r="Y973" s="16"/>
      <c r="Z973" s="16"/>
      <c r="AA973" s="16"/>
      <c r="AB973" s="16"/>
      <c r="AC973" s="16"/>
      <c r="AD973" s="27"/>
    </row>
    <row r="974" spans="18:30" x14ac:dyDescent="0.25">
      <c r="R974" s="208"/>
      <c r="S974" s="16"/>
      <c r="T974" s="16"/>
      <c r="U974" s="16"/>
      <c r="V974" s="16"/>
      <c r="W974" s="16"/>
      <c r="X974" s="16"/>
      <c r="Y974" s="16"/>
      <c r="Z974" s="16"/>
      <c r="AA974" s="16"/>
      <c r="AB974" s="16"/>
      <c r="AC974" s="16"/>
      <c r="AD974" s="27"/>
    </row>
    <row r="975" spans="18:30" x14ac:dyDescent="0.25">
      <c r="R975" s="208"/>
      <c r="S975" s="16"/>
      <c r="T975" s="16"/>
      <c r="U975" s="16"/>
      <c r="V975" s="16"/>
      <c r="W975" s="16"/>
      <c r="X975" s="16"/>
      <c r="Y975" s="16"/>
      <c r="Z975" s="16"/>
      <c r="AA975" s="16"/>
      <c r="AB975" s="16"/>
      <c r="AC975" s="16"/>
      <c r="AD975" s="27"/>
    </row>
    <row r="976" spans="18:30" x14ac:dyDescent="0.25">
      <c r="R976" s="208"/>
      <c r="S976" s="16"/>
      <c r="T976" s="16"/>
      <c r="U976" s="16"/>
      <c r="V976" s="16"/>
      <c r="W976" s="16"/>
      <c r="X976" s="16"/>
      <c r="Y976" s="16"/>
      <c r="Z976" s="16"/>
      <c r="AA976" s="16"/>
      <c r="AB976" s="16"/>
      <c r="AC976" s="16"/>
      <c r="AD976" s="27"/>
    </row>
    <row r="977" spans="18:30" x14ac:dyDescent="0.25">
      <c r="R977" s="208"/>
      <c r="S977" s="16"/>
      <c r="T977" s="16"/>
      <c r="U977" s="16"/>
      <c r="V977" s="16"/>
      <c r="W977" s="16"/>
      <c r="X977" s="16"/>
      <c r="Y977" s="16"/>
      <c r="Z977" s="16"/>
      <c r="AA977" s="16"/>
      <c r="AB977" s="16"/>
      <c r="AC977" s="16"/>
      <c r="AD977" s="27"/>
    </row>
    <row r="978" spans="18:30" x14ac:dyDescent="0.25">
      <c r="R978" s="208"/>
      <c r="S978" s="16"/>
      <c r="T978" s="16"/>
      <c r="U978" s="16"/>
      <c r="V978" s="16"/>
      <c r="W978" s="16"/>
      <c r="X978" s="16"/>
      <c r="Y978" s="16"/>
      <c r="Z978" s="16"/>
      <c r="AA978" s="16"/>
      <c r="AB978" s="16"/>
      <c r="AC978" s="16"/>
      <c r="AD978" s="27"/>
    </row>
    <row r="979" spans="18:30" x14ac:dyDescent="0.25">
      <c r="R979" s="208"/>
      <c r="S979" s="16"/>
      <c r="T979" s="16"/>
      <c r="U979" s="16"/>
      <c r="V979" s="16"/>
      <c r="W979" s="16"/>
      <c r="X979" s="16"/>
      <c r="Y979" s="16"/>
      <c r="Z979" s="16"/>
      <c r="AA979" s="16"/>
      <c r="AB979" s="16"/>
      <c r="AC979" s="16"/>
      <c r="AD979" s="27"/>
    </row>
    <row r="980" spans="18:30" x14ac:dyDescent="0.25">
      <c r="R980" s="208"/>
      <c r="S980" s="16"/>
      <c r="T980" s="16"/>
      <c r="U980" s="16"/>
      <c r="V980" s="16"/>
      <c r="W980" s="16"/>
      <c r="X980" s="16"/>
      <c r="Y980" s="16"/>
      <c r="Z980" s="16"/>
      <c r="AA980" s="16"/>
      <c r="AB980" s="16"/>
      <c r="AC980" s="16"/>
      <c r="AD980" s="27"/>
    </row>
    <row r="981" spans="18:30" x14ac:dyDescent="0.25">
      <c r="R981" s="208"/>
      <c r="S981" s="16"/>
      <c r="T981" s="16"/>
      <c r="U981" s="16"/>
      <c r="V981" s="16"/>
      <c r="W981" s="16"/>
      <c r="X981" s="16"/>
      <c r="Y981" s="16"/>
      <c r="Z981" s="16"/>
      <c r="AA981" s="16"/>
      <c r="AB981" s="16"/>
      <c r="AC981" s="16"/>
      <c r="AD981" s="27"/>
    </row>
    <row r="982" spans="18:30" x14ac:dyDescent="0.25">
      <c r="R982" s="208"/>
      <c r="S982" s="16"/>
      <c r="T982" s="16"/>
      <c r="U982" s="16"/>
      <c r="V982" s="16"/>
      <c r="W982" s="16"/>
      <c r="X982" s="16"/>
      <c r="Y982" s="16"/>
      <c r="Z982" s="16"/>
      <c r="AA982" s="16"/>
      <c r="AB982" s="16"/>
      <c r="AC982" s="16"/>
      <c r="AD982" s="27"/>
    </row>
    <row r="983" spans="18:30" x14ac:dyDescent="0.25">
      <c r="R983" s="208"/>
      <c r="S983" s="16"/>
      <c r="T983" s="16"/>
      <c r="U983" s="16"/>
      <c r="V983" s="16"/>
      <c r="W983" s="16"/>
      <c r="X983" s="16"/>
      <c r="Y983" s="16"/>
      <c r="Z983" s="16"/>
      <c r="AA983" s="16"/>
      <c r="AB983" s="16"/>
      <c r="AC983" s="16"/>
      <c r="AD983" s="27"/>
    </row>
    <row r="984" spans="18:30" x14ac:dyDescent="0.25">
      <c r="R984" s="208"/>
      <c r="S984" s="16"/>
      <c r="T984" s="16"/>
      <c r="U984" s="16"/>
      <c r="V984" s="16"/>
      <c r="W984" s="16"/>
      <c r="X984" s="16"/>
      <c r="Y984" s="16"/>
      <c r="Z984" s="16"/>
      <c r="AA984" s="16"/>
      <c r="AB984" s="16"/>
      <c r="AC984" s="16"/>
      <c r="AD984" s="27"/>
    </row>
    <row r="985" spans="18:30" x14ac:dyDescent="0.25">
      <c r="R985" s="208"/>
      <c r="S985" s="16"/>
      <c r="T985" s="16"/>
      <c r="U985" s="16"/>
      <c r="V985" s="16"/>
      <c r="W985" s="16"/>
      <c r="X985" s="16"/>
      <c r="Y985" s="16"/>
      <c r="Z985" s="16"/>
      <c r="AA985" s="16"/>
      <c r="AB985" s="16"/>
      <c r="AC985" s="16"/>
      <c r="AD985" s="27"/>
    </row>
    <row r="986" spans="18:30" x14ac:dyDescent="0.25">
      <c r="R986" s="208"/>
      <c r="S986" s="16"/>
      <c r="T986" s="16"/>
      <c r="U986" s="16"/>
      <c r="V986" s="16"/>
      <c r="W986" s="16"/>
      <c r="X986" s="16"/>
      <c r="Y986" s="16"/>
      <c r="Z986" s="16"/>
      <c r="AA986" s="16"/>
      <c r="AB986" s="16"/>
      <c r="AC986" s="16"/>
      <c r="AD986" s="27"/>
    </row>
    <row r="987" spans="18:30" x14ac:dyDescent="0.25">
      <c r="R987" s="208"/>
      <c r="S987" s="16"/>
      <c r="T987" s="16"/>
      <c r="U987" s="16"/>
      <c r="V987" s="16"/>
      <c r="W987" s="16"/>
      <c r="X987" s="16"/>
      <c r="Y987" s="16"/>
      <c r="Z987" s="16"/>
      <c r="AA987" s="16"/>
      <c r="AB987" s="16"/>
      <c r="AC987" s="16"/>
      <c r="AD987" s="27"/>
    </row>
    <row r="988" spans="18:30" x14ac:dyDescent="0.25">
      <c r="R988" s="208"/>
      <c r="S988" s="16"/>
      <c r="T988" s="16"/>
      <c r="U988" s="16"/>
      <c r="V988" s="16"/>
      <c r="W988" s="16"/>
      <c r="X988" s="16"/>
      <c r="Y988" s="16"/>
      <c r="Z988" s="16"/>
      <c r="AA988" s="16"/>
      <c r="AB988" s="16"/>
      <c r="AC988" s="16"/>
      <c r="AD988" s="27"/>
    </row>
    <row r="989" spans="18:30" x14ac:dyDescent="0.25">
      <c r="R989" s="208"/>
      <c r="S989" s="16"/>
      <c r="T989" s="16"/>
      <c r="U989" s="16"/>
      <c r="V989" s="16"/>
      <c r="W989" s="16"/>
      <c r="X989" s="16"/>
      <c r="Y989" s="16"/>
      <c r="Z989" s="16"/>
      <c r="AA989" s="16"/>
      <c r="AB989" s="16"/>
      <c r="AC989" s="16"/>
      <c r="AD989" s="27"/>
    </row>
    <row r="990" spans="18:30" x14ac:dyDescent="0.25">
      <c r="R990" s="208"/>
      <c r="S990" s="16"/>
      <c r="T990" s="16"/>
      <c r="U990" s="16"/>
      <c r="V990" s="16"/>
      <c r="W990" s="16"/>
      <c r="X990" s="16"/>
      <c r="Y990" s="16"/>
      <c r="Z990" s="16"/>
      <c r="AA990" s="16"/>
      <c r="AB990" s="16"/>
      <c r="AC990" s="16"/>
      <c r="AD990" s="27"/>
    </row>
    <row r="991" spans="18:30" x14ac:dyDescent="0.25">
      <c r="R991" s="208"/>
      <c r="S991" s="16"/>
      <c r="T991" s="16"/>
      <c r="U991" s="16"/>
      <c r="V991" s="16"/>
      <c r="W991" s="16"/>
      <c r="X991" s="16"/>
      <c r="Y991" s="16"/>
      <c r="Z991" s="16"/>
      <c r="AA991" s="16"/>
      <c r="AB991" s="16"/>
      <c r="AC991" s="16"/>
      <c r="AD991" s="27"/>
    </row>
    <row r="992" spans="18:30" x14ac:dyDescent="0.25">
      <c r="R992" s="208"/>
      <c r="S992" s="16"/>
      <c r="T992" s="16"/>
      <c r="U992" s="16"/>
      <c r="V992" s="16"/>
      <c r="W992" s="16"/>
      <c r="X992" s="16"/>
      <c r="Y992" s="16"/>
      <c r="Z992" s="16"/>
      <c r="AA992" s="16"/>
      <c r="AB992" s="16"/>
      <c r="AC992" s="16"/>
      <c r="AD992" s="27"/>
    </row>
    <row r="993" spans="18:30" x14ac:dyDescent="0.25">
      <c r="R993" s="208"/>
      <c r="S993" s="16"/>
      <c r="T993" s="16"/>
      <c r="U993" s="16"/>
      <c r="V993" s="16"/>
      <c r="W993" s="16"/>
      <c r="X993" s="16"/>
      <c r="Y993" s="16"/>
      <c r="Z993" s="16"/>
      <c r="AA993" s="16"/>
      <c r="AB993" s="16"/>
      <c r="AC993" s="16"/>
      <c r="AD993" s="27"/>
    </row>
    <row r="994" spans="18:30" x14ac:dyDescent="0.25">
      <c r="R994" s="208"/>
      <c r="S994" s="16"/>
      <c r="T994" s="16"/>
      <c r="U994" s="16"/>
      <c r="V994" s="16"/>
      <c r="W994" s="16"/>
      <c r="X994" s="16"/>
      <c r="Y994" s="16"/>
      <c r="Z994" s="16"/>
      <c r="AA994" s="16"/>
      <c r="AB994" s="16"/>
      <c r="AC994" s="16"/>
      <c r="AD994" s="27"/>
    </row>
    <row r="995" spans="18:30" x14ac:dyDescent="0.25">
      <c r="R995" s="208"/>
      <c r="S995" s="16"/>
      <c r="T995" s="16"/>
      <c r="U995" s="16"/>
      <c r="V995" s="16"/>
      <c r="W995" s="16"/>
      <c r="X995" s="16"/>
      <c r="Y995" s="16"/>
      <c r="Z995" s="16"/>
      <c r="AA995" s="16"/>
      <c r="AB995" s="16"/>
      <c r="AC995" s="16"/>
      <c r="AD995" s="27"/>
    </row>
    <row r="996" spans="18:30" x14ac:dyDescent="0.25">
      <c r="R996" s="208"/>
      <c r="S996" s="16"/>
      <c r="T996" s="16"/>
      <c r="U996" s="16"/>
      <c r="V996" s="16"/>
      <c r="W996" s="16"/>
      <c r="X996" s="16"/>
      <c r="Y996" s="16"/>
      <c r="Z996" s="16"/>
      <c r="AA996" s="16"/>
      <c r="AB996" s="16"/>
      <c r="AC996" s="16"/>
      <c r="AD996" s="27"/>
    </row>
    <row r="997" spans="18:30" x14ac:dyDescent="0.25">
      <c r="R997" s="208"/>
      <c r="S997" s="16"/>
      <c r="T997" s="16"/>
      <c r="U997" s="16"/>
      <c r="V997" s="16"/>
      <c r="W997" s="16"/>
      <c r="X997" s="16"/>
      <c r="Y997" s="16"/>
      <c r="Z997" s="16"/>
      <c r="AA997" s="16"/>
      <c r="AB997" s="16"/>
      <c r="AC997" s="16"/>
      <c r="AD997" s="27"/>
    </row>
    <row r="998" spans="18:30" x14ac:dyDescent="0.25">
      <c r="R998" s="208"/>
      <c r="S998" s="16"/>
      <c r="T998" s="16"/>
      <c r="U998" s="16"/>
      <c r="V998" s="16"/>
      <c r="W998" s="16"/>
      <c r="X998" s="16"/>
      <c r="Y998" s="16"/>
      <c r="Z998" s="16"/>
      <c r="AA998" s="16"/>
      <c r="AB998" s="16"/>
      <c r="AC998" s="16"/>
      <c r="AD998" s="27"/>
    </row>
    <row r="999" spans="18:30" x14ac:dyDescent="0.25">
      <c r="R999" s="208"/>
      <c r="S999" s="16"/>
      <c r="T999" s="16"/>
      <c r="U999" s="16"/>
      <c r="V999" s="16"/>
      <c r="W999" s="16"/>
      <c r="X999" s="16"/>
      <c r="Y999" s="16"/>
      <c r="Z999" s="16"/>
      <c r="AA999" s="16"/>
      <c r="AB999" s="16"/>
      <c r="AC999" s="16"/>
      <c r="AD999" s="27"/>
    </row>
    <row r="1000" spans="18:30" x14ac:dyDescent="0.25">
      <c r="R1000" s="208"/>
      <c r="S1000" s="16"/>
      <c r="T1000" s="16"/>
      <c r="U1000" s="16"/>
      <c r="V1000" s="16"/>
      <c r="W1000" s="16"/>
      <c r="X1000" s="16"/>
      <c r="Y1000" s="16"/>
      <c r="Z1000" s="16"/>
      <c r="AA1000" s="16"/>
      <c r="AB1000" s="16"/>
      <c r="AC1000" s="16"/>
      <c r="AD1000" s="27"/>
    </row>
    <row r="1001" spans="18:30" x14ac:dyDescent="0.25">
      <c r="R1001" s="208"/>
      <c r="S1001" s="16"/>
      <c r="T1001" s="16"/>
      <c r="U1001" s="16"/>
      <c r="V1001" s="16"/>
      <c r="W1001" s="16"/>
      <c r="X1001" s="16"/>
      <c r="Y1001" s="16"/>
      <c r="Z1001" s="16"/>
      <c r="AA1001" s="16"/>
      <c r="AB1001" s="16"/>
      <c r="AC1001" s="16"/>
      <c r="AD1001" s="27"/>
    </row>
    <row r="1002" spans="18:30" x14ac:dyDescent="0.25">
      <c r="R1002" s="208"/>
      <c r="S1002" s="16"/>
      <c r="T1002" s="16"/>
      <c r="U1002" s="16"/>
      <c r="V1002" s="16"/>
      <c r="W1002" s="16"/>
      <c r="X1002" s="16"/>
      <c r="Y1002" s="16"/>
      <c r="Z1002" s="16"/>
      <c r="AA1002" s="16"/>
      <c r="AB1002" s="16"/>
      <c r="AC1002" s="16"/>
      <c r="AD1002" s="27"/>
    </row>
    <row r="1003" spans="18:30" x14ac:dyDescent="0.25">
      <c r="R1003" s="208"/>
      <c r="S1003" s="16"/>
      <c r="T1003" s="16"/>
      <c r="U1003" s="16"/>
      <c r="V1003" s="16"/>
      <c r="W1003" s="16"/>
      <c r="X1003" s="16"/>
      <c r="Y1003" s="16"/>
      <c r="Z1003" s="16"/>
      <c r="AA1003" s="16"/>
      <c r="AB1003" s="16"/>
      <c r="AC1003" s="16"/>
      <c r="AD1003" s="27"/>
    </row>
    <row r="1004" spans="18:30" x14ac:dyDescent="0.25">
      <c r="R1004" s="208"/>
      <c r="S1004" s="16"/>
      <c r="T1004" s="16"/>
      <c r="U1004" s="16"/>
      <c r="V1004" s="16"/>
      <c r="W1004" s="16"/>
      <c r="X1004" s="16"/>
      <c r="Y1004" s="16"/>
      <c r="Z1004" s="16"/>
      <c r="AA1004" s="16"/>
      <c r="AB1004" s="16"/>
      <c r="AC1004" s="16"/>
      <c r="AD1004" s="27"/>
    </row>
    <row r="1005" spans="18:30" x14ac:dyDescent="0.25">
      <c r="R1005" s="208"/>
      <c r="S1005" s="16"/>
      <c r="T1005" s="16"/>
      <c r="U1005" s="16"/>
      <c r="V1005" s="16"/>
      <c r="W1005" s="16"/>
      <c r="X1005" s="16"/>
      <c r="Y1005" s="16"/>
      <c r="Z1005" s="16"/>
      <c r="AA1005" s="16"/>
      <c r="AB1005" s="16"/>
      <c r="AC1005" s="16"/>
      <c r="AD1005" s="27"/>
    </row>
    <row r="1006" spans="18:30" x14ac:dyDescent="0.25">
      <c r="R1006" s="208"/>
      <c r="S1006" s="16"/>
      <c r="T1006" s="16"/>
      <c r="U1006" s="16"/>
      <c r="V1006" s="16"/>
      <c r="W1006" s="16"/>
      <c r="X1006" s="16"/>
      <c r="Y1006" s="16"/>
      <c r="Z1006" s="16"/>
      <c r="AA1006" s="16"/>
      <c r="AB1006" s="16"/>
      <c r="AC1006" s="16"/>
      <c r="AD1006" s="27"/>
    </row>
    <row r="1007" spans="18:30" x14ac:dyDescent="0.25">
      <c r="R1007" s="208"/>
      <c r="S1007" s="16"/>
      <c r="T1007" s="16"/>
      <c r="U1007" s="16"/>
      <c r="V1007" s="16"/>
      <c r="W1007" s="16"/>
      <c r="X1007" s="16"/>
      <c r="Y1007" s="16"/>
      <c r="Z1007" s="16"/>
      <c r="AA1007" s="16"/>
      <c r="AB1007" s="16"/>
      <c r="AC1007" s="16"/>
      <c r="AD1007" s="27"/>
    </row>
    <row r="1008" spans="18:30" x14ac:dyDescent="0.25">
      <c r="R1008" s="208"/>
      <c r="S1008" s="16"/>
      <c r="T1008" s="16"/>
      <c r="U1008" s="16"/>
      <c r="V1008" s="16"/>
      <c r="W1008" s="16"/>
      <c r="X1008" s="16"/>
      <c r="Y1008" s="16"/>
      <c r="Z1008" s="16"/>
      <c r="AA1008" s="16"/>
      <c r="AB1008" s="16"/>
      <c r="AC1008" s="16"/>
      <c r="AD1008" s="27"/>
    </row>
    <row r="1009" spans="18:30" x14ac:dyDescent="0.25">
      <c r="R1009" s="208"/>
      <c r="S1009" s="16"/>
      <c r="T1009" s="16"/>
      <c r="U1009" s="16"/>
      <c r="V1009" s="16"/>
      <c r="W1009" s="16"/>
      <c r="X1009" s="16"/>
      <c r="Y1009" s="16"/>
      <c r="Z1009" s="16"/>
      <c r="AA1009" s="16"/>
      <c r="AB1009" s="16"/>
      <c r="AC1009" s="16"/>
      <c r="AD1009" s="27"/>
    </row>
    <row r="1010" spans="18:30" x14ac:dyDescent="0.25">
      <c r="R1010" s="208"/>
      <c r="S1010" s="16"/>
      <c r="T1010" s="16"/>
      <c r="U1010" s="16"/>
      <c r="V1010" s="16"/>
      <c r="W1010" s="16"/>
      <c r="X1010" s="16"/>
      <c r="Y1010" s="16"/>
      <c r="Z1010" s="16"/>
      <c r="AA1010" s="16"/>
      <c r="AB1010" s="16"/>
      <c r="AC1010" s="16"/>
      <c r="AD1010" s="27"/>
    </row>
    <row r="1011" spans="18:30" x14ac:dyDescent="0.25">
      <c r="R1011" s="208"/>
      <c r="S1011" s="16"/>
      <c r="T1011" s="16"/>
      <c r="U1011" s="16"/>
      <c r="V1011" s="16"/>
      <c r="W1011" s="16"/>
      <c r="X1011" s="16"/>
      <c r="Y1011" s="16"/>
      <c r="Z1011" s="16"/>
      <c r="AA1011" s="16"/>
      <c r="AB1011" s="16"/>
      <c r="AC1011" s="16"/>
      <c r="AD1011" s="27"/>
    </row>
    <row r="1012" spans="18:30" x14ac:dyDescent="0.25">
      <c r="R1012" s="208"/>
      <c r="S1012" s="16"/>
      <c r="T1012" s="16"/>
      <c r="U1012" s="16"/>
      <c r="V1012" s="16"/>
      <c r="W1012" s="16"/>
      <c r="X1012" s="16"/>
      <c r="Y1012" s="16"/>
      <c r="Z1012" s="16"/>
      <c r="AA1012" s="16"/>
      <c r="AB1012" s="16"/>
      <c r="AC1012" s="16"/>
      <c r="AD1012" s="27"/>
    </row>
    <row r="1013" spans="18:30" x14ac:dyDescent="0.25">
      <c r="R1013" s="208"/>
      <c r="S1013" s="16"/>
      <c r="T1013" s="16"/>
      <c r="U1013" s="16"/>
      <c r="V1013" s="16"/>
      <c r="W1013" s="16"/>
      <c r="X1013" s="16"/>
      <c r="Y1013" s="16"/>
      <c r="Z1013" s="16"/>
      <c r="AA1013" s="16"/>
      <c r="AB1013" s="16"/>
      <c r="AC1013" s="16"/>
      <c r="AD1013" s="27"/>
    </row>
    <row r="1014" spans="18:30" x14ac:dyDescent="0.25">
      <c r="R1014" s="208"/>
      <c r="S1014" s="16"/>
      <c r="T1014" s="16"/>
      <c r="U1014" s="16"/>
      <c r="V1014" s="16"/>
      <c r="W1014" s="16"/>
      <c r="X1014" s="16"/>
      <c r="Y1014" s="16"/>
      <c r="Z1014" s="16"/>
      <c r="AA1014" s="16"/>
      <c r="AB1014" s="16"/>
      <c r="AC1014" s="16"/>
      <c r="AD1014" s="27"/>
    </row>
    <row r="1015" spans="18:30" x14ac:dyDescent="0.25">
      <c r="R1015" s="208"/>
      <c r="S1015" s="16"/>
      <c r="T1015" s="16"/>
      <c r="U1015" s="16"/>
      <c r="V1015" s="16"/>
      <c r="W1015" s="16"/>
      <c r="X1015" s="16"/>
      <c r="Y1015" s="16"/>
      <c r="Z1015" s="16"/>
      <c r="AA1015" s="16"/>
      <c r="AB1015" s="16"/>
      <c r="AC1015" s="16"/>
      <c r="AD1015" s="27"/>
    </row>
    <row r="1016" spans="18:30" x14ac:dyDescent="0.25">
      <c r="R1016" s="208"/>
      <c r="S1016" s="16"/>
      <c r="T1016" s="16"/>
      <c r="U1016" s="16"/>
      <c r="V1016" s="16"/>
      <c r="W1016" s="16"/>
      <c r="X1016" s="16"/>
      <c r="Y1016" s="16"/>
      <c r="Z1016" s="16"/>
      <c r="AA1016" s="16"/>
      <c r="AB1016" s="16"/>
      <c r="AC1016" s="16"/>
      <c r="AD1016" s="27"/>
    </row>
    <row r="1017" spans="18:30" x14ac:dyDescent="0.25">
      <c r="R1017" s="208"/>
      <c r="S1017" s="16"/>
      <c r="T1017" s="16"/>
      <c r="U1017" s="16"/>
      <c r="V1017" s="16"/>
      <c r="W1017" s="16"/>
      <c r="X1017" s="16"/>
      <c r="Y1017" s="16"/>
      <c r="Z1017" s="16"/>
      <c r="AA1017" s="16"/>
      <c r="AB1017" s="16"/>
      <c r="AC1017" s="16"/>
      <c r="AD1017" s="27"/>
    </row>
    <row r="1018" spans="18:30" x14ac:dyDescent="0.25">
      <c r="R1018" s="208"/>
      <c r="S1018" s="16"/>
      <c r="T1018" s="16"/>
      <c r="U1018" s="16"/>
      <c r="V1018" s="16"/>
      <c r="W1018" s="16"/>
      <c r="X1018" s="16"/>
      <c r="Y1018" s="16"/>
      <c r="Z1018" s="16"/>
      <c r="AA1018" s="16"/>
      <c r="AB1018" s="16"/>
      <c r="AC1018" s="16"/>
      <c r="AD1018" s="27"/>
    </row>
    <row r="1019" spans="18:30" x14ac:dyDescent="0.25">
      <c r="R1019" s="208"/>
      <c r="S1019" s="16"/>
      <c r="T1019" s="16"/>
      <c r="U1019" s="16"/>
      <c r="V1019" s="16"/>
      <c r="W1019" s="16"/>
      <c r="X1019" s="16"/>
      <c r="Y1019" s="16"/>
      <c r="Z1019" s="16"/>
      <c r="AA1019" s="16"/>
      <c r="AB1019" s="16"/>
      <c r="AC1019" s="16"/>
      <c r="AD1019" s="27"/>
    </row>
    <row r="1020" spans="18:30" x14ac:dyDescent="0.25">
      <c r="R1020" s="208"/>
      <c r="S1020" s="16"/>
      <c r="T1020" s="16"/>
      <c r="U1020" s="16"/>
      <c r="V1020" s="16"/>
      <c r="W1020" s="16"/>
      <c r="X1020" s="16"/>
      <c r="Y1020" s="16"/>
      <c r="Z1020" s="16"/>
      <c r="AA1020" s="16"/>
      <c r="AB1020" s="16"/>
      <c r="AC1020" s="16"/>
      <c r="AD1020" s="27"/>
    </row>
    <row r="1021" spans="18:30" x14ac:dyDescent="0.25">
      <c r="R1021" s="208"/>
      <c r="S1021" s="16"/>
      <c r="T1021" s="16"/>
      <c r="U1021" s="16"/>
      <c r="V1021" s="16"/>
      <c r="W1021" s="16"/>
      <c r="X1021" s="16"/>
      <c r="Y1021" s="16"/>
      <c r="Z1021" s="16"/>
      <c r="AA1021" s="16"/>
      <c r="AB1021" s="16"/>
      <c r="AC1021" s="16"/>
      <c r="AD1021" s="27"/>
    </row>
    <row r="1022" spans="18:30" x14ac:dyDescent="0.25">
      <c r="R1022" s="208"/>
      <c r="S1022" s="16"/>
      <c r="T1022" s="16"/>
      <c r="U1022" s="16"/>
      <c r="V1022" s="16"/>
      <c r="W1022" s="16"/>
      <c r="X1022" s="16"/>
      <c r="Y1022" s="16"/>
      <c r="Z1022" s="16"/>
      <c r="AA1022" s="16"/>
      <c r="AB1022" s="16"/>
      <c r="AC1022" s="16"/>
      <c r="AD1022" s="27"/>
    </row>
    <row r="1023" spans="18:30" x14ac:dyDescent="0.25">
      <c r="R1023" s="208"/>
      <c r="S1023" s="16"/>
      <c r="T1023" s="16"/>
      <c r="U1023" s="16"/>
      <c r="V1023" s="16"/>
      <c r="W1023" s="16"/>
      <c r="X1023" s="16"/>
      <c r="Y1023" s="16"/>
      <c r="Z1023" s="16"/>
      <c r="AA1023" s="16"/>
      <c r="AB1023" s="16"/>
      <c r="AC1023" s="16"/>
      <c r="AD1023" s="27"/>
    </row>
    <row r="1024" spans="18:30" x14ac:dyDescent="0.25">
      <c r="R1024" s="208"/>
      <c r="S1024" s="16"/>
      <c r="T1024" s="16"/>
      <c r="U1024" s="16"/>
      <c r="V1024" s="16"/>
      <c r="W1024" s="16"/>
      <c r="X1024" s="16"/>
      <c r="Y1024" s="16"/>
      <c r="Z1024" s="16"/>
      <c r="AA1024" s="16"/>
      <c r="AB1024" s="16"/>
      <c r="AC1024" s="16"/>
      <c r="AD1024" s="27"/>
    </row>
    <row r="1025" spans="18:30" x14ac:dyDescent="0.25">
      <c r="R1025" s="208"/>
      <c r="S1025" s="16"/>
      <c r="T1025" s="16"/>
      <c r="U1025" s="16"/>
      <c r="V1025" s="16"/>
      <c r="W1025" s="16"/>
      <c r="X1025" s="16"/>
      <c r="Y1025" s="16"/>
      <c r="Z1025" s="16"/>
      <c r="AA1025" s="16"/>
      <c r="AB1025" s="16"/>
      <c r="AC1025" s="16"/>
      <c r="AD1025" s="27"/>
    </row>
    <row r="1026" spans="18:30" x14ac:dyDescent="0.25">
      <c r="R1026" s="208"/>
      <c r="S1026" s="16"/>
      <c r="T1026" s="16"/>
      <c r="U1026" s="16"/>
      <c r="V1026" s="16"/>
      <c r="W1026" s="16"/>
      <c r="X1026" s="16"/>
      <c r="Y1026" s="16"/>
      <c r="Z1026" s="16"/>
      <c r="AA1026" s="16"/>
      <c r="AB1026" s="16"/>
      <c r="AC1026" s="16"/>
      <c r="AD1026" s="27"/>
    </row>
    <row r="1027" spans="18:30" x14ac:dyDescent="0.25">
      <c r="R1027" s="208"/>
      <c r="S1027" s="16"/>
      <c r="T1027" s="16"/>
      <c r="U1027" s="16"/>
      <c r="V1027" s="16"/>
      <c r="W1027" s="16"/>
      <c r="X1027" s="16"/>
      <c r="Y1027" s="16"/>
      <c r="Z1027" s="16"/>
      <c r="AA1027" s="16"/>
      <c r="AB1027" s="16"/>
      <c r="AC1027" s="16"/>
      <c r="AD1027" s="27"/>
    </row>
    <row r="1028" spans="18:30" x14ac:dyDescent="0.25">
      <c r="R1028" s="208"/>
      <c r="S1028" s="16"/>
      <c r="T1028" s="16"/>
      <c r="U1028" s="16"/>
      <c r="V1028" s="16"/>
      <c r="W1028" s="16"/>
      <c r="X1028" s="16"/>
      <c r="Y1028" s="16"/>
      <c r="Z1028" s="16"/>
      <c r="AA1028" s="16"/>
      <c r="AB1028" s="16"/>
      <c r="AC1028" s="16"/>
      <c r="AD1028" s="27"/>
    </row>
    <row r="1029" spans="18:30" x14ac:dyDescent="0.25">
      <c r="R1029" s="208"/>
      <c r="S1029" s="16"/>
      <c r="T1029" s="16"/>
      <c r="U1029" s="16"/>
      <c r="V1029" s="16"/>
      <c r="W1029" s="16"/>
      <c r="X1029" s="16"/>
      <c r="Y1029" s="16"/>
      <c r="Z1029" s="16"/>
      <c r="AA1029" s="16"/>
      <c r="AB1029" s="16"/>
      <c r="AC1029" s="16"/>
      <c r="AD1029" s="27"/>
    </row>
    <row r="1030" spans="18:30" x14ac:dyDescent="0.25">
      <c r="R1030" s="208"/>
      <c r="S1030" s="16"/>
      <c r="T1030" s="16"/>
      <c r="U1030" s="16"/>
      <c r="V1030" s="16"/>
      <c r="W1030" s="16"/>
      <c r="X1030" s="16"/>
      <c r="Y1030" s="16"/>
      <c r="Z1030" s="16"/>
      <c r="AA1030" s="16"/>
      <c r="AB1030" s="16"/>
      <c r="AC1030" s="16"/>
      <c r="AD1030" s="27"/>
    </row>
    <row r="1031" spans="18:30" x14ac:dyDescent="0.25">
      <c r="R1031" s="208"/>
      <c r="S1031" s="16"/>
      <c r="T1031" s="16"/>
      <c r="U1031" s="16"/>
      <c r="V1031" s="16"/>
      <c r="W1031" s="16"/>
      <c r="X1031" s="16"/>
      <c r="Y1031" s="16"/>
      <c r="Z1031" s="16"/>
      <c r="AA1031" s="16"/>
      <c r="AB1031" s="16"/>
      <c r="AC1031" s="16"/>
      <c r="AD1031" s="27"/>
    </row>
    <row r="1032" spans="18:30" x14ac:dyDescent="0.25">
      <c r="R1032" s="208"/>
      <c r="S1032" s="16"/>
      <c r="T1032" s="16"/>
      <c r="U1032" s="16"/>
      <c r="V1032" s="16"/>
      <c r="W1032" s="16"/>
      <c r="X1032" s="16"/>
      <c r="Y1032" s="16"/>
      <c r="Z1032" s="16"/>
      <c r="AA1032" s="16"/>
      <c r="AB1032" s="16"/>
      <c r="AC1032" s="16"/>
      <c r="AD1032" s="27"/>
    </row>
    <row r="1033" spans="18:30" x14ac:dyDescent="0.25">
      <c r="R1033" s="208"/>
      <c r="S1033" s="16"/>
      <c r="T1033" s="16"/>
      <c r="U1033" s="16"/>
      <c r="V1033" s="16"/>
      <c r="W1033" s="16"/>
      <c r="X1033" s="16"/>
      <c r="Y1033" s="16"/>
      <c r="Z1033" s="16"/>
      <c r="AA1033" s="16"/>
      <c r="AB1033" s="16"/>
      <c r="AC1033" s="16"/>
      <c r="AD1033" s="27"/>
    </row>
    <row r="1034" spans="18:30" x14ac:dyDescent="0.25">
      <c r="R1034" s="208"/>
      <c r="S1034" s="16"/>
      <c r="T1034" s="16"/>
      <c r="U1034" s="16"/>
      <c r="V1034" s="16"/>
      <c r="W1034" s="16"/>
      <c r="X1034" s="16"/>
      <c r="Y1034" s="16"/>
      <c r="Z1034" s="16"/>
      <c r="AA1034" s="16"/>
      <c r="AB1034" s="16"/>
      <c r="AC1034" s="16"/>
      <c r="AD1034" s="27"/>
    </row>
    <row r="1035" spans="18:30" x14ac:dyDescent="0.25">
      <c r="R1035" s="208"/>
      <c r="S1035" s="16"/>
      <c r="T1035" s="16"/>
      <c r="U1035" s="16"/>
      <c r="V1035" s="16"/>
      <c r="W1035" s="16"/>
      <c r="X1035" s="16"/>
      <c r="Y1035" s="16"/>
      <c r="Z1035" s="16"/>
      <c r="AA1035" s="16"/>
      <c r="AB1035" s="16"/>
      <c r="AC1035" s="16"/>
      <c r="AD1035" s="27"/>
    </row>
    <row r="1036" spans="18:30" x14ac:dyDescent="0.25">
      <c r="R1036" s="208"/>
      <c r="S1036" s="16"/>
      <c r="T1036" s="16"/>
      <c r="U1036" s="16"/>
      <c r="V1036" s="16"/>
      <c r="W1036" s="16"/>
      <c r="X1036" s="16"/>
      <c r="Y1036" s="16"/>
      <c r="Z1036" s="16"/>
      <c r="AA1036" s="16"/>
      <c r="AB1036" s="16"/>
      <c r="AC1036" s="16"/>
      <c r="AD1036" s="27"/>
    </row>
    <row r="1037" spans="18:30" x14ac:dyDescent="0.25">
      <c r="R1037" s="208"/>
      <c r="S1037" s="16"/>
      <c r="T1037" s="16"/>
      <c r="U1037" s="16"/>
      <c r="V1037" s="16"/>
      <c r="W1037" s="16"/>
      <c r="X1037" s="16"/>
      <c r="Y1037" s="16"/>
      <c r="Z1037" s="16"/>
      <c r="AA1037" s="16"/>
      <c r="AB1037" s="16"/>
      <c r="AC1037" s="16"/>
      <c r="AD1037" s="27"/>
    </row>
    <row r="1038" spans="18:30" x14ac:dyDescent="0.25">
      <c r="R1038" s="208"/>
      <c r="S1038" s="16"/>
      <c r="T1038" s="16"/>
      <c r="U1038" s="16"/>
      <c r="V1038" s="16"/>
      <c r="W1038" s="16"/>
      <c r="X1038" s="16"/>
      <c r="Y1038" s="16"/>
      <c r="Z1038" s="16"/>
      <c r="AA1038" s="16"/>
      <c r="AB1038" s="16"/>
      <c r="AC1038" s="16"/>
      <c r="AD1038" s="27"/>
    </row>
    <row r="1039" spans="18:30" x14ac:dyDescent="0.25">
      <c r="R1039" s="208"/>
      <c r="S1039" s="16"/>
      <c r="T1039" s="16"/>
      <c r="U1039" s="16"/>
      <c r="V1039" s="16"/>
      <c r="W1039" s="16"/>
      <c r="X1039" s="16"/>
      <c r="Y1039" s="16"/>
      <c r="Z1039" s="16"/>
      <c r="AA1039" s="16"/>
      <c r="AB1039" s="16"/>
      <c r="AC1039" s="16"/>
      <c r="AD1039" s="27"/>
    </row>
    <row r="1040" spans="18:30" x14ac:dyDescent="0.25">
      <c r="R1040" s="208"/>
      <c r="S1040" s="16"/>
      <c r="T1040" s="16"/>
      <c r="U1040" s="16"/>
      <c r="V1040" s="16"/>
      <c r="W1040" s="16"/>
      <c r="X1040" s="16"/>
      <c r="Y1040" s="16"/>
      <c r="Z1040" s="16"/>
      <c r="AA1040" s="16"/>
      <c r="AB1040" s="16"/>
      <c r="AC1040" s="16"/>
      <c r="AD1040" s="27"/>
    </row>
    <row r="1041" spans="18:30" x14ac:dyDescent="0.25">
      <c r="R1041" s="208"/>
      <c r="S1041" s="16"/>
      <c r="T1041" s="16"/>
      <c r="U1041" s="16"/>
      <c r="V1041" s="16"/>
      <c r="W1041" s="16"/>
      <c r="X1041" s="16"/>
      <c r="Y1041" s="16"/>
      <c r="Z1041" s="16"/>
      <c r="AA1041" s="16"/>
      <c r="AB1041" s="16"/>
      <c r="AC1041" s="16"/>
      <c r="AD1041" s="27"/>
    </row>
    <row r="1042" spans="18:30" x14ac:dyDescent="0.25">
      <c r="R1042" s="208"/>
      <c r="S1042" s="16"/>
      <c r="T1042" s="16"/>
      <c r="U1042" s="16"/>
      <c r="V1042" s="16"/>
      <c r="W1042" s="16"/>
      <c r="X1042" s="16"/>
      <c r="Y1042" s="16"/>
      <c r="Z1042" s="16"/>
      <c r="AA1042" s="16"/>
      <c r="AB1042" s="16"/>
      <c r="AC1042" s="16"/>
      <c r="AD1042" s="27"/>
    </row>
    <row r="1043" spans="18:30" x14ac:dyDescent="0.25">
      <c r="R1043" s="208"/>
      <c r="S1043" s="16"/>
      <c r="T1043" s="16"/>
      <c r="U1043" s="16"/>
      <c r="V1043" s="16"/>
      <c r="W1043" s="16"/>
      <c r="X1043" s="16"/>
      <c r="Y1043" s="16"/>
      <c r="Z1043" s="16"/>
      <c r="AA1043" s="16"/>
      <c r="AB1043" s="16"/>
      <c r="AC1043" s="16"/>
      <c r="AD1043" s="27"/>
    </row>
    <row r="1044" spans="18:30" x14ac:dyDescent="0.25">
      <c r="R1044" s="208"/>
      <c r="S1044" s="16"/>
      <c r="T1044" s="16"/>
      <c r="U1044" s="16"/>
      <c r="V1044" s="16"/>
      <c r="W1044" s="16"/>
      <c r="X1044" s="16"/>
      <c r="Y1044" s="16"/>
      <c r="Z1044" s="16"/>
      <c r="AA1044" s="16"/>
      <c r="AB1044" s="16"/>
      <c r="AC1044" s="16"/>
      <c r="AD1044" s="27"/>
    </row>
    <row r="1045" spans="18:30" x14ac:dyDescent="0.25">
      <c r="R1045" s="208"/>
      <c r="S1045" s="16"/>
      <c r="T1045" s="16"/>
      <c r="U1045" s="16"/>
      <c r="V1045" s="16"/>
      <c r="W1045" s="16"/>
      <c r="X1045" s="16"/>
      <c r="Y1045" s="16"/>
      <c r="Z1045" s="16"/>
      <c r="AA1045" s="16"/>
      <c r="AB1045" s="16"/>
      <c r="AC1045" s="16"/>
      <c r="AD1045" s="27"/>
    </row>
    <row r="1046" spans="18:30" x14ac:dyDescent="0.25">
      <c r="R1046" s="208"/>
      <c r="S1046" s="16"/>
      <c r="T1046" s="16"/>
      <c r="U1046" s="16"/>
      <c r="V1046" s="16"/>
      <c r="W1046" s="16"/>
      <c r="X1046" s="16"/>
      <c r="Y1046" s="16"/>
      <c r="Z1046" s="16"/>
      <c r="AA1046" s="16"/>
      <c r="AB1046" s="16"/>
      <c r="AC1046" s="16"/>
      <c r="AD1046" s="27"/>
    </row>
    <row r="1047" spans="18:30" x14ac:dyDescent="0.25">
      <c r="R1047" s="208"/>
      <c r="S1047" s="16"/>
      <c r="T1047" s="16"/>
      <c r="U1047" s="16"/>
      <c r="V1047" s="16"/>
      <c r="W1047" s="16"/>
      <c r="X1047" s="16"/>
      <c r="Y1047" s="16"/>
      <c r="Z1047" s="16"/>
      <c r="AA1047" s="16"/>
      <c r="AB1047" s="16"/>
      <c r="AC1047" s="16"/>
      <c r="AD1047" s="27"/>
    </row>
    <row r="1048" spans="18:30" x14ac:dyDescent="0.25">
      <c r="R1048" s="208"/>
      <c r="S1048" s="16"/>
      <c r="T1048" s="16"/>
      <c r="U1048" s="16"/>
      <c r="V1048" s="16"/>
      <c r="W1048" s="16"/>
      <c r="X1048" s="16"/>
      <c r="Y1048" s="16"/>
      <c r="Z1048" s="16"/>
      <c r="AA1048" s="16"/>
      <c r="AB1048" s="16"/>
      <c r="AC1048" s="16"/>
      <c r="AD1048" s="27"/>
    </row>
    <row r="1049" spans="18:30" x14ac:dyDescent="0.25">
      <c r="R1049" s="208"/>
      <c r="S1049" s="16"/>
      <c r="T1049" s="16"/>
      <c r="U1049" s="16"/>
      <c r="V1049" s="16"/>
      <c r="W1049" s="16"/>
      <c r="X1049" s="16"/>
      <c r="Y1049" s="16"/>
      <c r="Z1049" s="16"/>
      <c r="AA1049" s="16"/>
      <c r="AB1049" s="16"/>
      <c r="AC1049" s="16"/>
      <c r="AD1049" s="27"/>
    </row>
    <row r="1050" spans="18:30" x14ac:dyDescent="0.25">
      <c r="R1050" s="208"/>
      <c r="S1050" s="16"/>
      <c r="T1050" s="16"/>
      <c r="U1050" s="16"/>
      <c r="V1050" s="16"/>
      <c r="W1050" s="16"/>
      <c r="X1050" s="16"/>
      <c r="Y1050" s="16"/>
      <c r="Z1050" s="16"/>
      <c r="AA1050" s="16"/>
      <c r="AB1050" s="16"/>
      <c r="AC1050" s="16"/>
      <c r="AD1050" s="27"/>
    </row>
    <row r="1051" spans="18:30" x14ac:dyDescent="0.25">
      <c r="R1051" s="208"/>
      <c r="S1051" s="16"/>
      <c r="T1051" s="16"/>
      <c r="U1051" s="16"/>
      <c r="V1051" s="16"/>
      <c r="W1051" s="16"/>
      <c r="X1051" s="16"/>
      <c r="Y1051" s="16"/>
      <c r="Z1051" s="16"/>
      <c r="AA1051" s="16"/>
      <c r="AB1051" s="16"/>
      <c r="AC1051" s="16"/>
      <c r="AD1051" s="27"/>
    </row>
    <row r="1052" spans="18:30" x14ac:dyDescent="0.25">
      <c r="R1052" s="208"/>
      <c r="S1052" s="16"/>
      <c r="T1052" s="16"/>
      <c r="U1052" s="16"/>
      <c r="V1052" s="16"/>
      <c r="W1052" s="16"/>
      <c r="X1052" s="16"/>
      <c r="Y1052" s="16"/>
      <c r="Z1052" s="16"/>
      <c r="AA1052" s="16"/>
      <c r="AB1052" s="16"/>
      <c r="AC1052" s="16"/>
      <c r="AD1052" s="27"/>
    </row>
    <row r="1053" spans="18:30" x14ac:dyDescent="0.25">
      <c r="R1053" s="208"/>
      <c r="S1053" s="16"/>
      <c r="T1053" s="16"/>
      <c r="U1053" s="16"/>
      <c r="V1053" s="16"/>
      <c r="W1053" s="16"/>
      <c r="X1053" s="16"/>
      <c r="Y1053" s="16"/>
      <c r="Z1053" s="16"/>
      <c r="AA1053" s="16"/>
      <c r="AB1053" s="16"/>
      <c r="AC1053" s="16"/>
      <c r="AD1053" s="27"/>
    </row>
    <row r="1054" spans="18:30" x14ac:dyDescent="0.25">
      <c r="R1054" s="208"/>
      <c r="S1054" s="16"/>
      <c r="T1054" s="16"/>
      <c r="U1054" s="16"/>
      <c r="V1054" s="16"/>
      <c r="W1054" s="16"/>
      <c r="X1054" s="16"/>
      <c r="Y1054" s="16"/>
      <c r="Z1054" s="16"/>
      <c r="AA1054" s="16"/>
      <c r="AB1054" s="16"/>
      <c r="AC1054" s="16"/>
      <c r="AD1054" s="27"/>
    </row>
    <row r="1055" spans="18:30" x14ac:dyDescent="0.25">
      <c r="R1055" s="208"/>
      <c r="S1055" s="16"/>
      <c r="T1055" s="16"/>
      <c r="U1055" s="16"/>
      <c r="V1055" s="16"/>
      <c r="W1055" s="16"/>
      <c r="X1055" s="16"/>
      <c r="Y1055" s="16"/>
      <c r="Z1055" s="16"/>
      <c r="AA1055" s="16"/>
      <c r="AB1055" s="16"/>
      <c r="AC1055" s="16"/>
      <c r="AD1055" s="27"/>
    </row>
    <row r="1056" spans="18:30" x14ac:dyDescent="0.25">
      <c r="R1056" s="208"/>
      <c r="S1056" s="16"/>
      <c r="T1056" s="16"/>
      <c r="U1056" s="16"/>
      <c r="V1056" s="16"/>
      <c r="W1056" s="16"/>
      <c r="X1056" s="16"/>
      <c r="Y1056" s="16"/>
      <c r="Z1056" s="16"/>
      <c r="AA1056" s="16"/>
      <c r="AB1056" s="16"/>
      <c r="AC1056" s="16"/>
      <c r="AD1056" s="27"/>
    </row>
    <row r="1057" spans="18:30" x14ac:dyDescent="0.25">
      <c r="R1057" s="208"/>
      <c r="S1057" s="16"/>
      <c r="T1057" s="16"/>
      <c r="U1057" s="16"/>
      <c r="V1057" s="16"/>
      <c r="W1057" s="16"/>
      <c r="X1057" s="16"/>
      <c r="Y1057" s="16"/>
      <c r="Z1057" s="16"/>
      <c r="AA1057" s="16"/>
      <c r="AB1057" s="16"/>
      <c r="AC1057" s="16"/>
      <c r="AD1057" s="27"/>
    </row>
    <row r="1058" spans="18:30" x14ac:dyDescent="0.25">
      <c r="R1058" s="208"/>
      <c r="S1058" s="16"/>
      <c r="T1058" s="16"/>
      <c r="U1058" s="16"/>
      <c r="V1058" s="16"/>
      <c r="W1058" s="16"/>
      <c r="X1058" s="16"/>
      <c r="Y1058" s="16"/>
      <c r="Z1058" s="16"/>
      <c r="AA1058" s="16"/>
      <c r="AB1058" s="16"/>
      <c r="AC1058" s="16"/>
      <c r="AD1058" s="27"/>
    </row>
    <row r="1059" spans="18:30" x14ac:dyDescent="0.25">
      <c r="R1059" s="208"/>
      <c r="S1059" s="16"/>
      <c r="T1059" s="16"/>
      <c r="U1059" s="16"/>
      <c r="V1059" s="16"/>
      <c r="W1059" s="16"/>
      <c r="X1059" s="16"/>
      <c r="Y1059" s="16"/>
      <c r="Z1059" s="16"/>
      <c r="AA1059" s="16"/>
      <c r="AB1059" s="16"/>
      <c r="AC1059" s="16"/>
      <c r="AD1059" s="27"/>
    </row>
    <row r="1060" spans="18:30" x14ac:dyDescent="0.25">
      <c r="R1060" s="208"/>
      <c r="S1060" s="16"/>
      <c r="T1060" s="16"/>
      <c r="U1060" s="16"/>
      <c r="V1060" s="16"/>
      <c r="W1060" s="16"/>
      <c r="X1060" s="16"/>
      <c r="Y1060" s="16"/>
      <c r="Z1060" s="16"/>
      <c r="AA1060" s="16"/>
      <c r="AB1060" s="16"/>
      <c r="AC1060" s="16"/>
      <c r="AD1060" s="27"/>
    </row>
    <row r="1061" spans="18:30" x14ac:dyDescent="0.25">
      <c r="R1061" s="208"/>
      <c r="S1061" s="16"/>
      <c r="T1061" s="16"/>
      <c r="U1061" s="16"/>
      <c r="V1061" s="16"/>
      <c r="W1061" s="16"/>
      <c r="X1061" s="16"/>
      <c r="Y1061" s="16"/>
      <c r="Z1061" s="16"/>
      <c r="AA1061" s="16"/>
      <c r="AB1061" s="16"/>
      <c r="AC1061" s="16"/>
      <c r="AD1061" s="27"/>
    </row>
    <row r="1062" spans="18:30" x14ac:dyDescent="0.25">
      <c r="R1062" s="208"/>
      <c r="S1062" s="16"/>
      <c r="T1062" s="16"/>
      <c r="U1062" s="16"/>
      <c r="V1062" s="16"/>
      <c r="W1062" s="16"/>
      <c r="X1062" s="16"/>
      <c r="Y1062" s="16"/>
      <c r="Z1062" s="16"/>
      <c r="AA1062" s="16"/>
      <c r="AB1062" s="16"/>
      <c r="AC1062" s="16"/>
      <c r="AD1062" s="27"/>
    </row>
    <row r="1063" spans="18:30" x14ac:dyDescent="0.25">
      <c r="R1063" s="208"/>
      <c r="S1063" s="16"/>
      <c r="T1063" s="16"/>
      <c r="U1063" s="16"/>
      <c r="V1063" s="16"/>
      <c r="W1063" s="16"/>
      <c r="X1063" s="16"/>
      <c r="Y1063" s="16"/>
      <c r="Z1063" s="16"/>
      <c r="AA1063" s="16"/>
      <c r="AB1063" s="16"/>
      <c r="AC1063" s="16"/>
      <c r="AD1063" s="27"/>
    </row>
    <row r="1064" spans="18:30" x14ac:dyDescent="0.25">
      <c r="R1064" s="208"/>
      <c r="S1064" s="16"/>
      <c r="T1064" s="16"/>
      <c r="U1064" s="16"/>
      <c r="V1064" s="16"/>
      <c r="W1064" s="16"/>
      <c r="X1064" s="16"/>
      <c r="Y1064" s="16"/>
      <c r="Z1064" s="16"/>
      <c r="AA1064" s="16"/>
      <c r="AB1064" s="16"/>
      <c r="AC1064" s="16"/>
      <c r="AD1064" s="27"/>
    </row>
    <row r="1065" spans="18:30" x14ac:dyDescent="0.25">
      <c r="R1065" s="208"/>
      <c r="S1065" s="16"/>
      <c r="T1065" s="16"/>
      <c r="U1065" s="16"/>
      <c r="V1065" s="16"/>
      <c r="W1065" s="16"/>
      <c r="X1065" s="16"/>
      <c r="Y1065" s="16"/>
      <c r="Z1065" s="16"/>
      <c r="AA1065" s="16"/>
      <c r="AB1065" s="16"/>
      <c r="AC1065" s="16"/>
      <c r="AD1065" s="27"/>
    </row>
    <row r="1066" spans="18:30" x14ac:dyDescent="0.25">
      <c r="R1066" s="208"/>
      <c r="S1066" s="16"/>
      <c r="T1066" s="16"/>
      <c r="U1066" s="16"/>
      <c r="V1066" s="16"/>
      <c r="W1066" s="16"/>
      <c r="X1066" s="16"/>
      <c r="Y1066" s="16"/>
      <c r="Z1066" s="16"/>
      <c r="AA1066" s="16"/>
      <c r="AB1066" s="16"/>
      <c r="AC1066" s="16"/>
      <c r="AD1066" s="27"/>
    </row>
    <row r="1067" spans="18:30" x14ac:dyDescent="0.25">
      <c r="R1067" s="208"/>
      <c r="S1067" s="16"/>
      <c r="T1067" s="16"/>
      <c r="U1067" s="16"/>
      <c r="V1067" s="16"/>
      <c r="W1067" s="16"/>
      <c r="X1067" s="16"/>
      <c r="Y1067" s="16"/>
      <c r="Z1067" s="16"/>
      <c r="AA1067" s="16"/>
      <c r="AB1067" s="16"/>
      <c r="AC1067" s="16"/>
      <c r="AD1067" s="27"/>
    </row>
    <row r="1068" spans="18:30" x14ac:dyDescent="0.25">
      <c r="R1068" s="208"/>
      <c r="S1068" s="16"/>
      <c r="T1068" s="16"/>
      <c r="U1068" s="16"/>
      <c r="V1068" s="16"/>
      <c r="W1068" s="16"/>
      <c r="X1068" s="16"/>
      <c r="Y1068" s="16"/>
      <c r="Z1068" s="16"/>
      <c r="AA1068" s="16"/>
      <c r="AB1068" s="16"/>
      <c r="AC1068" s="16"/>
      <c r="AD1068" s="27"/>
    </row>
    <row r="1069" spans="18:30" x14ac:dyDescent="0.25">
      <c r="R1069" s="208"/>
      <c r="S1069" s="16"/>
      <c r="T1069" s="16"/>
      <c r="U1069" s="16"/>
      <c r="V1069" s="16"/>
      <c r="W1069" s="16"/>
      <c r="X1069" s="16"/>
      <c r="Y1069" s="16"/>
      <c r="Z1069" s="16"/>
      <c r="AA1069" s="16"/>
      <c r="AB1069" s="16"/>
      <c r="AC1069" s="16"/>
      <c r="AD1069" s="27"/>
    </row>
    <row r="1070" spans="18:30" x14ac:dyDescent="0.25">
      <c r="R1070" s="208"/>
      <c r="S1070" s="16"/>
      <c r="T1070" s="16"/>
      <c r="U1070" s="16"/>
      <c r="V1070" s="16"/>
      <c r="W1070" s="16"/>
      <c r="X1070" s="16"/>
      <c r="Y1070" s="16"/>
      <c r="Z1070" s="16"/>
      <c r="AA1070" s="16"/>
      <c r="AB1070" s="16"/>
      <c r="AC1070" s="16"/>
      <c r="AD1070" s="27"/>
    </row>
    <row r="1071" spans="18:30" x14ac:dyDescent="0.25">
      <c r="R1071" s="208"/>
      <c r="S1071" s="16"/>
      <c r="T1071" s="16"/>
      <c r="U1071" s="16"/>
      <c r="V1071" s="16"/>
      <c r="W1071" s="16"/>
      <c r="X1071" s="16"/>
      <c r="Y1071" s="16"/>
      <c r="Z1071" s="16"/>
      <c r="AA1071" s="16"/>
      <c r="AB1071" s="16"/>
      <c r="AC1071" s="16"/>
      <c r="AD1071" s="27"/>
    </row>
    <row r="1072" spans="18:30" x14ac:dyDescent="0.25">
      <c r="R1072" s="208"/>
      <c r="S1072" s="16"/>
      <c r="T1072" s="16"/>
      <c r="U1072" s="16"/>
      <c r="V1072" s="16"/>
      <c r="W1072" s="16"/>
      <c r="X1072" s="16"/>
      <c r="Y1072" s="16"/>
      <c r="Z1072" s="16"/>
      <c r="AA1072" s="16"/>
      <c r="AB1072" s="16"/>
      <c r="AC1072" s="16"/>
      <c r="AD1072" s="27"/>
    </row>
    <row r="1073" spans="18:30" x14ac:dyDescent="0.25">
      <c r="R1073" s="208"/>
      <c r="S1073" s="16"/>
      <c r="T1073" s="16"/>
      <c r="U1073" s="16"/>
      <c r="V1073" s="16"/>
      <c r="W1073" s="16"/>
      <c r="X1073" s="16"/>
      <c r="Y1073" s="16"/>
      <c r="Z1073" s="16"/>
      <c r="AA1073" s="16"/>
      <c r="AB1073" s="16"/>
      <c r="AC1073" s="16"/>
      <c r="AD1073" s="27"/>
    </row>
    <row r="1074" spans="18:30" x14ac:dyDescent="0.25">
      <c r="R1074" s="208"/>
      <c r="S1074" s="16"/>
      <c r="T1074" s="16"/>
      <c r="U1074" s="16"/>
      <c r="V1074" s="16"/>
      <c r="W1074" s="16"/>
      <c r="X1074" s="16"/>
      <c r="Y1074" s="16"/>
      <c r="Z1074" s="16"/>
      <c r="AA1074" s="16"/>
      <c r="AB1074" s="16"/>
      <c r="AC1074" s="16"/>
      <c r="AD1074" s="27"/>
    </row>
    <row r="1075" spans="18:30" x14ac:dyDescent="0.25">
      <c r="R1075" s="208"/>
      <c r="S1075" s="16"/>
      <c r="T1075" s="16"/>
      <c r="U1075" s="16"/>
      <c r="V1075" s="16"/>
      <c r="W1075" s="16"/>
      <c r="X1075" s="16"/>
      <c r="Y1075" s="16"/>
      <c r="Z1075" s="16"/>
      <c r="AA1075" s="16"/>
      <c r="AB1075" s="16"/>
      <c r="AC1075" s="16"/>
      <c r="AD1075" s="27"/>
    </row>
    <row r="1076" spans="18:30" x14ac:dyDescent="0.25">
      <c r="R1076" s="208"/>
      <c r="S1076" s="16"/>
      <c r="T1076" s="16"/>
      <c r="U1076" s="16"/>
      <c r="V1076" s="16"/>
      <c r="W1076" s="16"/>
      <c r="X1076" s="16"/>
      <c r="Y1076" s="16"/>
      <c r="Z1076" s="16"/>
      <c r="AA1076" s="16"/>
      <c r="AB1076" s="16"/>
      <c r="AC1076" s="16"/>
      <c r="AD1076" s="27"/>
    </row>
    <row r="1077" spans="18:30" x14ac:dyDescent="0.25">
      <c r="R1077" s="208"/>
      <c r="S1077" s="16"/>
      <c r="T1077" s="16"/>
      <c r="U1077" s="16"/>
      <c r="V1077" s="16"/>
      <c r="W1077" s="16"/>
      <c r="X1077" s="16"/>
      <c r="Y1077" s="16"/>
      <c r="Z1077" s="16"/>
      <c r="AA1077" s="16"/>
      <c r="AB1077" s="16"/>
      <c r="AC1077" s="16"/>
      <c r="AD1077" s="27"/>
    </row>
    <row r="1078" spans="18:30" x14ac:dyDescent="0.25">
      <c r="R1078" s="208"/>
      <c r="S1078" s="16"/>
      <c r="T1078" s="16"/>
      <c r="U1078" s="16"/>
      <c r="V1078" s="16"/>
      <c r="W1078" s="16"/>
      <c r="X1078" s="16"/>
      <c r="Y1078" s="16"/>
      <c r="Z1078" s="16"/>
      <c r="AA1078" s="16"/>
      <c r="AB1078" s="16"/>
      <c r="AC1078" s="16"/>
      <c r="AD1078" s="27"/>
    </row>
    <row r="1079" spans="18:30" x14ac:dyDescent="0.25">
      <c r="R1079" s="208"/>
      <c r="S1079" s="16"/>
      <c r="T1079" s="16"/>
      <c r="U1079" s="16"/>
      <c r="V1079" s="16"/>
      <c r="W1079" s="16"/>
      <c r="X1079" s="16"/>
      <c r="Y1079" s="16"/>
      <c r="Z1079" s="16"/>
      <c r="AA1079" s="16"/>
      <c r="AB1079" s="16"/>
      <c r="AC1079" s="16"/>
      <c r="AD1079" s="27"/>
    </row>
    <row r="1080" spans="18:30" x14ac:dyDescent="0.25">
      <c r="R1080" s="208"/>
      <c r="S1080" s="16"/>
      <c r="T1080" s="16"/>
      <c r="U1080" s="16"/>
      <c r="V1080" s="16"/>
      <c r="W1080" s="16"/>
      <c r="X1080" s="16"/>
      <c r="Y1080" s="16"/>
      <c r="Z1080" s="16"/>
      <c r="AA1080" s="16"/>
      <c r="AB1080" s="16"/>
      <c r="AC1080" s="16"/>
      <c r="AD1080" s="27"/>
    </row>
    <row r="1081" spans="18:30" x14ac:dyDescent="0.25">
      <c r="R1081" s="208"/>
      <c r="S1081" s="16"/>
      <c r="T1081" s="16"/>
      <c r="U1081" s="16"/>
      <c r="V1081" s="16"/>
      <c r="W1081" s="16"/>
      <c r="X1081" s="16"/>
      <c r="Y1081" s="16"/>
      <c r="Z1081" s="16"/>
      <c r="AA1081" s="16"/>
      <c r="AB1081" s="16"/>
      <c r="AC1081" s="16"/>
      <c r="AD1081" s="27"/>
    </row>
    <row r="1082" spans="18:30" x14ac:dyDescent="0.25">
      <c r="R1082" s="208"/>
      <c r="S1082" s="16"/>
      <c r="T1082" s="16"/>
      <c r="U1082" s="16"/>
      <c r="V1082" s="16"/>
      <c r="W1082" s="16"/>
      <c r="X1082" s="16"/>
      <c r="Y1082" s="16"/>
      <c r="Z1082" s="16"/>
      <c r="AA1082" s="16"/>
      <c r="AB1082" s="16"/>
      <c r="AC1082" s="16"/>
      <c r="AD1082" s="27"/>
    </row>
    <row r="1083" spans="18:30" x14ac:dyDescent="0.25">
      <c r="R1083" s="208"/>
      <c r="S1083" s="16"/>
      <c r="T1083" s="16"/>
      <c r="U1083" s="16"/>
      <c r="V1083" s="16"/>
      <c r="W1083" s="16"/>
      <c r="X1083" s="16"/>
      <c r="Y1083" s="16"/>
      <c r="Z1083" s="16"/>
      <c r="AA1083" s="16"/>
      <c r="AB1083" s="16"/>
      <c r="AC1083" s="16"/>
      <c r="AD1083" s="27"/>
    </row>
    <row r="1084" spans="18:30" x14ac:dyDescent="0.25">
      <c r="R1084" s="208"/>
      <c r="S1084" s="16"/>
      <c r="T1084" s="16"/>
      <c r="U1084" s="16"/>
      <c r="V1084" s="16"/>
      <c r="W1084" s="16"/>
      <c r="X1084" s="16"/>
      <c r="Y1084" s="16"/>
      <c r="Z1084" s="16"/>
      <c r="AA1084" s="16"/>
      <c r="AB1084" s="16"/>
      <c r="AC1084" s="16"/>
      <c r="AD1084" s="27"/>
    </row>
    <row r="1085" spans="18:30" x14ac:dyDescent="0.25">
      <c r="R1085" s="208"/>
      <c r="S1085" s="16"/>
      <c r="T1085" s="16"/>
      <c r="U1085" s="16"/>
      <c r="V1085" s="16"/>
      <c r="W1085" s="16"/>
      <c r="X1085" s="16"/>
      <c r="Y1085" s="16"/>
      <c r="Z1085" s="16"/>
      <c r="AA1085" s="16"/>
      <c r="AB1085" s="16"/>
      <c r="AC1085" s="16"/>
      <c r="AD1085" s="27"/>
    </row>
    <row r="1086" spans="18:30" x14ac:dyDescent="0.25">
      <c r="R1086" s="208"/>
      <c r="S1086" s="16"/>
      <c r="T1086" s="16"/>
      <c r="U1086" s="16"/>
      <c r="V1086" s="16"/>
      <c r="W1086" s="16"/>
      <c r="X1086" s="16"/>
      <c r="Y1086" s="16"/>
      <c r="Z1086" s="16"/>
      <c r="AA1086" s="16"/>
      <c r="AB1086" s="16"/>
      <c r="AC1086" s="16"/>
      <c r="AD1086" s="27"/>
    </row>
    <row r="1087" spans="18:30" x14ac:dyDescent="0.25">
      <c r="R1087" s="208"/>
      <c r="S1087" s="16"/>
      <c r="T1087" s="16"/>
      <c r="U1087" s="16"/>
      <c r="V1087" s="16"/>
      <c r="W1087" s="16"/>
      <c r="X1087" s="16"/>
      <c r="Y1087" s="16"/>
      <c r="Z1087" s="16"/>
      <c r="AA1087" s="16"/>
      <c r="AB1087" s="16"/>
      <c r="AC1087" s="16"/>
      <c r="AD1087" s="27"/>
    </row>
    <row r="1088" spans="18:30" x14ac:dyDescent="0.25">
      <c r="R1088" s="208"/>
      <c r="S1088" s="16"/>
      <c r="T1088" s="16"/>
      <c r="U1088" s="16"/>
      <c r="V1088" s="16"/>
      <c r="W1088" s="16"/>
      <c r="X1088" s="16"/>
      <c r="Y1088" s="16"/>
      <c r="Z1088" s="16"/>
      <c r="AA1088" s="16"/>
      <c r="AB1088" s="16"/>
      <c r="AC1088" s="16"/>
      <c r="AD1088" s="27"/>
    </row>
    <row r="1089" spans="18:30" x14ac:dyDescent="0.25">
      <c r="R1089" s="208"/>
      <c r="S1089" s="16"/>
      <c r="T1089" s="16"/>
      <c r="U1089" s="16"/>
      <c r="V1089" s="16"/>
      <c r="W1089" s="16"/>
      <c r="X1089" s="16"/>
      <c r="Y1089" s="16"/>
      <c r="Z1089" s="16"/>
      <c r="AA1089" s="16"/>
      <c r="AB1089" s="16"/>
      <c r="AC1089" s="16"/>
      <c r="AD1089" s="27"/>
    </row>
    <row r="1090" spans="18:30" x14ac:dyDescent="0.25">
      <c r="R1090" s="208"/>
      <c r="S1090" s="16"/>
      <c r="T1090" s="16"/>
      <c r="U1090" s="16"/>
      <c r="V1090" s="16"/>
      <c r="W1090" s="16"/>
      <c r="X1090" s="16"/>
      <c r="Y1090" s="16"/>
      <c r="Z1090" s="16"/>
      <c r="AA1090" s="16"/>
      <c r="AB1090" s="16"/>
      <c r="AC1090" s="16"/>
      <c r="AD1090" s="27"/>
    </row>
    <row r="1091" spans="18:30" x14ac:dyDescent="0.25">
      <c r="R1091" s="208"/>
      <c r="S1091" s="16"/>
      <c r="T1091" s="16"/>
      <c r="U1091" s="16"/>
      <c r="V1091" s="16"/>
      <c r="W1091" s="16"/>
      <c r="X1091" s="16"/>
      <c r="Y1091" s="16"/>
      <c r="Z1091" s="16"/>
      <c r="AA1091" s="16"/>
      <c r="AB1091" s="16"/>
      <c r="AC1091" s="16"/>
      <c r="AD1091" s="27"/>
    </row>
    <row r="1092" spans="18:30" x14ac:dyDescent="0.25">
      <c r="R1092" s="208"/>
      <c r="S1092" s="16"/>
      <c r="T1092" s="16"/>
      <c r="U1092" s="16"/>
      <c r="V1092" s="16"/>
      <c r="W1092" s="16"/>
      <c r="X1092" s="16"/>
      <c r="Y1092" s="16"/>
      <c r="Z1092" s="16"/>
      <c r="AA1092" s="16"/>
      <c r="AB1092" s="16"/>
      <c r="AC1092" s="16"/>
      <c r="AD1092" s="27"/>
    </row>
    <row r="1093" spans="18:30" x14ac:dyDescent="0.25">
      <c r="R1093" s="208"/>
      <c r="S1093" s="16"/>
      <c r="T1093" s="16"/>
      <c r="U1093" s="16"/>
      <c r="V1093" s="16"/>
      <c r="W1093" s="16"/>
      <c r="X1093" s="16"/>
      <c r="Y1093" s="16"/>
      <c r="Z1093" s="16"/>
      <c r="AA1093" s="16"/>
      <c r="AB1093" s="16"/>
      <c r="AC1093" s="16"/>
      <c r="AD1093" s="27"/>
    </row>
    <row r="1094" spans="18:30" x14ac:dyDescent="0.25">
      <c r="R1094" s="208"/>
      <c r="S1094" s="16"/>
      <c r="T1094" s="16"/>
      <c r="U1094" s="16"/>
      <c r="V1094" s="16"/>
      <c r="W1094" s="16"/>
      <c r="X1094" s="16"/>
      <c r="Y1094" s="16"/>
      <c r="Z1094" s="16"/>
      <c r="AA1094" s="16"/>
      <c r="AB1094" s="16"/>
      <c r="AC1094" s="16"/>
      <c r="AD1094" s="27"/>
    </row>
    <row r="1095" spans="18:30" x14ac:dyDescent="0.25">
      <c r="R1095" s="208"/>
      <c r="S1095" s="16"/>
      <c r="T1095" s="16"/>
      <c r="U1095" s="16"/>
      <c r="V1095" s="16"/>
      <c r="W1095" s="16"/>
      <c r="X1095" s="16"/>
      <c r="Y1095" s="16"/>
      <c r="Z1095" s="16"/>
      <c r="AA1095" s="16"/>
      <c r="AB1095" s="16"/>
      <c r="AC1095" s="16"/>
      <c r="AD1095" s="27"/>
    </row>
    <row r="1096" spans="18:30" x14ac:dyDescent="0.25">
      <c r="R1096" s="208"/>
      <c r="S1096" s="16"/>
      <c r="T1096" s="16"/>
      <c r="U1096" s="16"/>
      <c r="V1096" s="16"/>
      <c r="W1096" s="16"/>
      <c r="X1096" s="16"/>
      <c r="Y1096" s="16"/>
      <c r="Z1096" s="16"/>
      <c r="AA1096" s="16"/>
      <c r="AB1096" s="16"/>
      <c r="AC1096" s="16"/>
      <c r="AD1096" s="27"/>
    </row>
    <row r="1097" spans="18:30" x14ac:dyDescent="0.25">
      <c r="R1097" s="208"/>
      <c r="S1097" s="16"/>
      <c r="T1097" s="16"/>
      <c r="U1097" s="16"/>
      <c r="V1097" s="16"/>
      <c r="W1097" s="16"/>
      <c r="X1097" s="16"/>
      <c r="Y1097" s="16"/>
      <c r="Z1097" s="16"/>
      <c r="AA1097" s="16"/>
      <c r="AB1097" s="16"/>
      <c r="AC1097" s="16"/>
      <c r="AD1097" s="27"/>
    </row>
    <row r="1098" spans="18:30" x14ac:dyDescent="0.25">
      <c r="R1098" s="208"/>
      <c r="S1098" s="16"/>
      <c r="T1098" s="16"/>
      <c r="U1098" s="16"/>
      <c r="V1098" s="16"/>
      <c r="W1098" s="16"/>
      <c r="X1098" s="16"/>
      <c r="Y1098" s="16"/>
      <c r="Z1098" s="16"/>
      <c r="AA1098" s="16"/>
      <c r="AB1098" s="16"/>
      <c r="AC1098" s="16"/>
      <c r="AD1098" s="27"/>
    </row>
    <row r="1099" spans="18:30" x14ac:dyDescent="0.25">
      <c r="R1099" s="208"/>
      <c r="S1099" s="16"/>
      <c r="T1099" s="16"/>
      <c r="U1099" s="16"/>
      <c r="V1099" s="16"/>
      <c r="W1099" s="16"/>
      <c r="X1099" s="16"/>
      <c r="Y1099" s="16"/>
      <c r="Z1099" s="16"/>
      <c r="AA1099" s="16"/>
      <c r="AB1099" s="16"/>
      <c r="AC1099" s="16"/>
      <c r="AD1099" s="27"/>
    </row>
    <row r="1100" spans="18:30" x14ac:dyDescent="0.25">
      <c r="R1100" s="208"/>
      <c r="S1100" s="16"/>
      <c r="T1100" s="16"/>
      <c r="U1100" s="16"/>
      <c r="V1100" s="16"/>
      <c r="W1100" s="16"/>
      <c r="X1100" s="16"/>
      <c r="Y1100" s="16"/>
      <c r="Z1100" s="16"/>
      <c r="AA1100" s="16"/>
      <c r="AB1100" s="16"/>
      <c r="AC1100" s="16"/>
      <c r="AD1100" s="27"/>
    </row>
    <row r="1101" spans="18:30" x14ac:dyDescent="0.25">
      <c r="R1101" s="208"/>
      <c r="S1101" s="16"/>
      <c r="T1101" s="16"/>
      <c r="U1101" s="16"/>
      <c r="V1101" s="16"/>
      <c r="W1101" s="16"/>
      <c r="X1101" s="16"/>
      <c r="Y1101" s="16"/>
      <c r="Z1101" s="16"/>
      <c r="AA1101" s="16"/>
      <c r="AB1101" s="16"/>
      <c r="AC1101" s="16"/>
      <c r="AD1101" s="27"/>
    </row>
    <row r="1102" spans="18:30" x14ac:dyDescent="0.25">
      <c r="R1102" s="208"/>
      <c r="S1102" s="16"/>
      <c r="T1102" s="16"/>
      <c r="U1102" s="16"/>
      <c r="V1102" s="16"/>
      <c r="W1102" s="16"/>
      <c r="X1102" s="16"/>
      <c r="Y1102" s="16"/>
      <c r="Z1102" s="16"/>
      <c r="AA1102" s="16"/>
      <c r="AB1102" s="16"/>
      <c r="AC1102" s="16"/>
      <c r="AD1102" s="27"/>
    </row>
    <row r="1103" spans="18:30" x14ac:dyDescent="0.25">
      <c r="R1103" s="208"/>
      <c r="S1103" s="16"/>
      <c r="T1103" s="16"/>
      <c r="U1103" s="16"/>
      <c r="V1103" s="16"/>
      <c r="W1103" s="16"/>
      <c r="X1103" s="16"/>
      <c r="Y1103" s="16"/>
      <c r="Z1103" s="16"/>
      <c r="AA1103" s="16"/>
      <c r="AB1103" s="16"/>
      <c r="AC1103" s="16"/>
      <c r="AD1103" s="27"/>
    </row>
    <row r="1104" spans="18:30" x14ac:dyDescent="0.25">
      <c r="R1104" s="208"/>
      <c r="S1104" s="16"/>
      <c r="T1104" s="16"/>
      <c r="U1104" s="16"/>
      <c r="V1104" s="16"/>
      <c r="W1104" s="16"/>
      <c r="X1104" s="16"/>
      <c r="Y1104" s="16"/>
      <c r="Z1104" s="16"/>
      <c r="AA1104" s="16"/>
      <c r="AB1104" s="16"/>
      <c r="AC1104" s="16"/>
      <c r="AD1104" s="27"/>
    </row>
    <row r="1105" spans="18:30" x14ac:dyDescent="0.25">
      <c r="R1105" s="208"/>
      <c r="S1105" s="16"/>
      <c r="T1105" s="16"/>
      <c r="U1105" s="16"/>
      <c r="V1105" s="16"/>
      <c r="W1105" s="16"/>
      <c r="X1105" s="16"/>
      <c r="Y1105" s="16"/>
      <c r="Z1105" s="16"/>
      <c r="AA1105" s="16"/>
      <c r="AB1105" s="16"/>
      <c r="AC1105" s="16"/>
      <c r="AD1105" s="27"/>
    </row>
    <row r="1106" spans="18:30" x14ac:dyDescent="0.25">
      <c r="R1106" s="208"/>
      <c r="S1106" s="16"/>
      <c r="T1106" s="16"/>
      <c r="U1106" s="16"/>
      <c r="V1106" s="16"/>
      <c r="W1106" s="16"/>
      <c r="X1106" s="16"/>
      <c r="Y1106" s="16"/>
      <c r="Z1106" s="16"/>
      <c r="AA1106" s="16"/>
      <c r="AB1106" s="16"/>
      <c r="AC1106" s="16"/>
      <c r="AD1106" s="27"/>
    </row>
    <row r="1107" spans="18:30" x14ac:dyDescent="0.25">
      <c r="R1107" s="208"/>
      <c r="S1107" s="16"/>
      <c r="T1107" s="16"/>
      <c r="U1107" s="16"/>
      <c r="V1107" s="16"/>
      <c r="W1107" s="16"/>
      <c r="X1107" s="16"/>
      <c r="Y1107" s="16"/>
      <c r="Z1107" s="16"/>
      <c r="AA1107" s="16"/>
      <c r="AB1107" s="16"/>
      <c r="AC1107" s="16"/>
      <c r="AD1107" s="27"/>
    </row>
    <row r="1108" spans="18:30" x14ac:dyDescent="0.25">
      <c r="R1108" s="208"/>
      <c r="S1108" s="16"/>
      <c r="T1108" s="16"/>
      <c r="U1108" s="16"/>
      <c r="V1108" s="16"/>
      <c r="W1108" s="16"/>
      <c r="X1108" s="16"/>
      <c r="Y1108" s="16"/>
      <c r="Z1108" s="16"/>
      <c r="AA1108" s="16"/>
      <c r="AB1108" s="16"/>
      <c r="AC1108" s="16"/>
      <c r="AD1108" s="27"/>
    </row>
    <row r="1109" spans="18:30" x14ac:dyDescent="0.25">
      <c r="R1109" s="208"/>
      <c r="S1109" s="16"/>
      <c r="T1109" s="16"/>
      <c r="U1109" s="16"/>
      <c r="V1109" s="16"/>
      <c r="W1109" s="16"/>
      <c r="X1109" s="16"/>
      <c r="Y1109" s="16"/>
      <c r="Z1109" s="16"/>
      <c r="AA1109" s="16"/>
      <c r="AB1109" s="16"/>
      <c r="AC1109" s="16"/>
      <c r="AD1109" s="27"/>
    </row>
    <row r="1110" spans="18:30" x14ac:dyDescent="0.25">
      <c r="R1110" s="208"/>
      <c r="S1110" s="16"/>
      <c r="T1110" s="16"/>
      <c r="U1110" s="16"/>
      <c r="V1110" s="16"/>
      <c r="W1110" s="16"/>
      <c r="X1110" s="16"/>
      <c r="Y1110" s="16"/>
      <c r="Z1110" s="16"/>
      <c r="AA1110" s="16"/>
      <c r="AB1110" s="16"/>
      <c r="AC1110" s="16"/>
      <c r="AD1110" s="27"/>
    </row>
    <row r="1111" spans="18:30" x14ac:dyDescent="0.25">
      <c r="R1111" s="208"/>
      <c r="S1111" s="16"/>
      <c r="T1111" s="16"/>
      <c r="U1111" s="16"/>
      <c r="V1111" s="16"/>
      <c r="W1111" s="16"/>
      <c r="X1111" s="16"/>
      <c r="Y1111" s="16"/>
      <c r="Z1111" s="16"/>
      <c r="AA1111" s="16"/>
      <c r="AB1111" s="16"/>
      <c r="AC1111" s="16"/>
      <c r="AD1111" s="27"/>
    </row>
    <row r="1112" spans="18:30" x14ac:dyDescent="0.25">
      <c r="R1112" s="208"/>
      <c r="S1112" s="16"/>
      <c r="T1112" s="16"/>
      <c r="U1112" s="16"/>
      <c r="V1112" s="16"/>
      <c r="W1112" s="16"/>
      <c r="X1112" s="16"/>
      <c r="Y1112" s="16"/>
      <c r="Z1112" s="16"/>
      <c r="AA1112" s="16"/>
      <c r="AB1112" s="16"/>
      <c r="AC1112" s="16"/>
      <c r="AD1112" s="27"/>
    </row>
    <row r="1113" spans="18:30" x14ac:dyDescent="0.25">
      <c r="R1113" s="208"/>
      <c r="S1113" s="16"/>
      <c r="T1113" s="16"/>
      <c r="U1113" s="16"/>
      <c r="V1113" s="16"/>
      <c r="W1113" s="16"/>
      <c r="X1113" s="16"/>
      <c r="Y1113" s="16"/>
      <c r="Z1113" s="16"/>
      <c r="AA1113" s="16"/>
      <c r="AB1113" s="16"/>
      <c r="AC1113" s="16"/>
      <c r="AD1113" s="27"/>
    </row>
    <row r="1114" spans="18:30" x14ac:dyDescent="0.25">
      <c r="R1114" s="208"/>
      <c r="S1114" s="16"/>
      <c r="T1114" s="16"/>
      <c r="U1114" s="16"/>
      <c r="V1114" s="16"/>
      <c r="W1114" s="16"/>
      <c r="X1114" s="16"/>
      <c r="Y1114" s="16"/>
      <c r="Z1114" s="16"/>
      <c r="AA1114" s="16"/>
      <c r="AB1114" s="16"/>
      <c r="AC1114" s="16"/>
      <c r="AD1114" s="27"/>
    </row>
    <row r="1115" spans="18:30" x14ac:dyDescent="0.25">
      <c r="R1115" s="208"/>
      <c r="S1115" s="16"/>
      <c r="T1115" s="16"/>
      <c r="U1115" s="16"/>
      <c r="V1115" s="16"/>
      <c r="W1115" s="16"/>
      <c r="X1115" s="16"/>
      <c r="Y1115" s="16"/>
      <c r="Z1115" s="16"/>
      <c r="AA1115" s="16"/>
      <c r="AB1115" s="16"/>
      <c r="AC1115" s="16"/>
      <c r="AD1115" s="27"/>
    </row>
    <row r="1116" spans="18:30" x14ac:dyDescent="0.25">
      <c r="R1116" s="208"/>
      <c r="S1116" s="16"/>
      <c r="T1116" s="16"/>
      <c r="U1116" s="16"/>
      <c r="V1116" s="16"/>
      <c r="W1116" s="16"/>
      <c r="X1116" s="16"/>
      <c r="Y1116" s="16"/>
      <c r="Z1116" s="16"/>
      <c r="AA1116" s="16"/>
      <c r="AB1116" s="16"/>
      <c r="AC1116" s="16"/>
      <c r="AD1116" s="27"/>
    </row>
    <row r="1117" spans="18:30" x14ac:dyDescent="0.25">
      <c r="R1117" s="208"/>
      <c r="S1117" s="16"/>
      <c r="T1117" s="16"/>
      <c r="U1117" s="16"/>
      <c r="V1117" s="16"/>
      <c r="W1117" s="16"/>
      <c r="X1117" s="16"/>
      <c r="Y1117" s="16"/>
      <c r="Z1117" s="16"/>
      <c r="AA1117" s="16"/>
      <c r="AB1117" s="16"/>
      <c r="AC1117" s="16"/>
      <c r="AD1117" s="27"/>
    </row>
    <row r="1118" spans="18:30" x14ac:dyDescent="0.25">
      <c r="R1118" s="208"/>
      <c r="S1118" s="16"/>
      <c r="T1118" s="16"/>
      <c r="U1118" s="16"/>
      <c r="V1118" s="16"/>
      <c r="W1118" s="16"/>
      <c r="X1118" s="16"/>
      <c r="Y1118" s="16"/>
      <c r="Z1118" s="16"/>
      <c r="AA1118" s="16"/>
      <c r="AB1118" s="16"/>
      <c r="AC1118" s="16"/>
      <c r="AD1118" s="27"/>
    </row>
    <row r="1119" spans="18:30" x14ac:dyDescent="0.25">
      <c r="R1119" s="208"/>
      <c r="S1119" s="16"/>
      <c r="T1119" s="16"/>
      <c r="U1119" s="16"/>
      <c r="V1119" s="16"/>
      <c r="W1119" s="16"/>
      <c r="X1119" s="16"/>
      <c r="Y1119" s="16"/>
      <c r="Z1119" s="16"/>
      <c r="AA1119" s="16"/>
      <c r="AB1119" s="16"/>
      <c r="AC1119" s="16"/>
      <c r="AD1119" s="27"/>
    </row>
    <row r="1120" spans="18:30" x14ac:dyDescent="0.25">
      <c r="R1120" s="208"/>
      <c r="S1120" s="16"/>
      <c r="T1120" s="16"/>
      <c r="U1120" s="16"/>
      <c r="V1120" s="16"/>
      <c r="W1120" s="16"/>
      <c r="X1120" s="16"/>
      <c r="Y1120" s="16"/>
      <c r="Z1120" s="16"/>
      <c r="AA1120" s="16"/>
      <c r="AB1120" s="16"/>
      <c r="AC1120" s="16"/>
      <c r="AD1120" s="27"/>
    </row>
    <row r="1121" spans="18:30" x14ac:dyDescent="0.25">
      <c r="R1121" s="208"/>
      <c r="S1121" s="16"/>
      <c r="T1121" s="16"/>
      <c r="U1121" s="16"/>
      <c r="V1121" s="16"/>
      <c r="W1121" s="16"/>
      <c r="X1121" s="16"/>
      <c r="Y1121" s="16"/>
      <c r="Z1121" s="16"/>
      <c r="AA1121" s="16"/>
      <c r="AB1121" s="16"/>
      <c r="AC1121" s="16"/>
      <c r="AD1121" s="27"/>
    </row>
    <row r="1122" spans="18:30" x14ac:dyDescent="0.25">
      <c r="R1122" s="208"/>
      <c r="S1122" s="16"/>
      <c r="T1122" s="16"/>
      <c r="U1122" s="16"/>
      <c r="V1122" s="16"/>
      <c r="W1122" s="16"/>
      <c r="X1122" s="16"/>
      <c r="Y1122" s="16"/>
      <c r="Z1122" s="16"/>
      <c r="AA1122" s="16"/>
      <c r="AB1122" s="16"/>
      <c r="AC1122" s="16"/>
      <c r="AD1122" s="27"/>
    </row>
    <row r="1123" spans="18:30" x14ac:dyDescent="0.25">
      <c r="R1123" s="208"/>
      <c r="S1123" s="16"/>
      <c r="T1123" s="16"/>
      <c r="U1123" s="16"/>
      <c r="V1123" s="16"/>
      <c r="W1123" s="16"/>
      <c r="X1123" s="16"/>
      <c r="Y1123" s="16"/>
      <c r="Z1123" s="16"/>
      <c r="AA1123" s="16"/>
      <c r="AB1123" s="16"/>
      <c r="AC1123" s="16"/>
      <c r="AD1123" s="27"/>
    </row>
    <row r="1124" spans="18:30" x14ac:dyDescent="0.25">
      <c r="R1124" s="208"/>
      <c r="S1124" s="16"/>
      <c r="T1124" s="16"/>
      <c r="U1124" s="16"/>
      <c r="V1124" s="16"/>
      <c r="W1124" s="16"/>
      <c r="X1124" s="16"/>
      <c r="Y1124" s="16"/>
      <c r="Z1124" s="16"/>
      <c r="AA1124" s="16"/>
      <c r="AB1124" s="16"/>
      <c r="AC1124" s="16"/>
      <c r="AD1124" s="27"/>
    </row>
    <row r="1125" spans="18:30" x14ac:dyDescent="0.25">
      <c r="R1125" s="208"/>
      <c r="S1125" s="16"/>
      <c r="T1125" s="16"/>
      <c r="U1125" s="16"/>
      <c r="V1125" s="16"/>
      <c r="W1125" s="16"/>
      <c r="X1125" s="16"/>
      <c r="Y1125" s="16"/>
      <c r="Z1125" s="16"/>
      <c r="AA1125" s="16"/>
      <c r="AB1125" s="16"/>
      <c r="AC1125" s="16"/>
      <c r="AD1125" s="27"/>
    </row>
    <row r="1126" spans="18:30" x14ac:dyDescent="0.25">
      <c r="R1126" s="208"/>
      <c r="S1126" s="16"/>
      <c r="T1126" s="16"/>
      <c r="U1126" s="16"/>
      <c r="V1126" s="16"/>
      <c r="W1126" s="16"/>
      <c r="X1126" s="16"/>
      <c r="Y1126" s="16"/>
      <c r="Z1126" s="16"/>
      <c r="AA1126" s="16"/>
      <c r="AB1126" s="16"/>
      <c r="AC1126" s="16"/>
      <c r="AD1126" s="27"/>
    </row>
    <row r="1127" spans="18:30" x14ac:dyDescent="0.25">
      <c r="R1127" s="208"/>
      <c r="S1127" s="16"/>
      <c r="T1127" s="16"/>
      <c r="U1127" s="16"/>
      <c r="V1127" s="16"/>
      <c r="W1127" s="16"/>
      <c r="X1127" s="16"/>
      <c r="Y1127" s="16"/>
      <c r="Z1127" s="16"/>
      <c r="AA1127" s="16"/>
      <c r="AB1127" s="16"/>
      <c r="AC1127" s="16"/>
      <c r="AD1127" s="27"/>
    </row>
    <row r="1128" spans="18:30" x14ac:dyDescent="0.25">
      <c r="R1128" s="208"/>
      <c r="S1128" s="16"/>
      <c r="T1128" s="16"/>
      <c r="U1128" s="16"/>
      <c r="V1128" s="16"/>
      <c r="W1128" s="16"/>
      <c r="X1128" s="16"/>
      <c r="Y1128" s="16"/>
      <c r="Z1128" s="16"/>
      <c r="AA1128" s="16"/>
      <c r="AB1128" s="16"/>
      <c r="AC1128" s="16"/>
      <c r="AD1128" s="27"/>
    </row>
    <row r="1129" spans="18:30" x14ac:dyDescent="0.25">
      <c r="R1129" s="208"/>
      <c r="S1129" s="16"/>
      <c r="T1129" s="16"/>
      <c r="U1129" s="16"/>
      <c r="V1129" s="16"/>
      <c r="W1129" s="16"/>
      <c r="X1129" s="16"/>
      <c r="Y1129" s="16"/>
      <c r="Z1129" s="16"/>
      <c r="AA1129" s="16"/>
      <c r="AB1129" s="16"/>
      <c r="AC1129" s="16"/>
      <c r="AD1129" s="27"/>
    </row>
    <row r="1130" spans="18:30" x14ac:dyDescent="0.25">
      <c r="R1130" s="208"/>
      <c r="S1130" s="16"/>
      <c r="T1130" s="16"/>
      <c r="U1130" s="16"/>
      <c r="V1130" s="16"/>
      <c r="W1130" s="16"/>
      <c r="X1130" s="16"/>
      <c r="Y1130" s="16"/>
      <c r="Z1130" s="16"/>
      <c r="AA1130" s="16"/>
      <c r="AB1130" s="16"/>
      <c r="AC1130" s="16"/>
      <c r="AD1130" s="27"/>
    </row>
    <row r="1131" spans="18:30" x14ac:dyDescent="0.25">
      <c r="R1131" s="208"/>
      <c r="S1131" s="16"/>
      <c r="T1131" s="16"/>
      <c r="U1131" s="16"/>
      <c r="V1131" s="16"/>
      <c r="W1131" s="16"/>
      <c r="X1131" s="16"/>
      <c r="Y1131" s="16"/>
      <c r="Z1131" s="16"/>
      <c r="AA1131" s="16"/>
      <c r="AB1131" s="16"/>
      <c r="AC1131" s="16"/>
      <c r="AD1131" s="27"/>
    </row>
    <row r="1132" spans="18:30" x14ac:dyDescent="0.25">
      <c r="R1132" s="208"/>
      <c r="S1132" s="16"/>
      <c r="T1132" s="16"/>
      <c r="U1132" s="16"/>
      <c r="V1132" s="16"/>
      <c r="W1132" s="16"/>
      <c r="X1132" s="16"/>
      <c r="Y1132" s="16"/>
      <c r="Z1132" s="16"/>
      <c r="AA1132" s="16"/>
      <c r="AB1132" s="16"/>
      <c r="AC1132" s="16"/>
      <c r="AD1132" s="27"/>
    </row>
    <row r="1133" spans="18:30" x14ac:dyDescent="0.25">
      <c r="R1133" s="208"/>
      <c r="S1133" s="16"/>
      <c r="T1133" s="16"/>
      <c r="U1133" s="16"/>
      <c r="V1133" s="16"/>
      <c r="W1133" s="16"/>
      <c r="X1133" s="16"/>
      <c r="Y1133" s="16"/>
      <c r="Z1133" s="16"/>
      <c r="AA1133" s="16"/>
      <c r="AB1133" s="16"/>
      <c r="AC1133" s="16"/>
      <c r="AD1133" s="27"/>
    </row>
    <row r="1134" spans="18:30" x14ac:dyDescent="0.25">
      <c r="R1134" s="208"/>
      <c r="S1134" s="16"/>
      <c r="T1134" s="16"/>
      <c r="U1134" s="16"/>
      <c r="V1134" s="16"/>
      <c r="W1134" s="16"/>
      <c r="X1134" s="16"/>
      <c r="Y1134" s="16"/>
      <c r="Z1134" s="16"/>
      <c r="AA1134" s="16"/>
      <c r="AB1134" s="16"/>
      <c r="AC1134" s="16"/>
      <c r="AD1134" s="27"/>
    </row>
    <row r="1135" spans="18:30" x14ac:dyDescent="0.25">
      <c r="R1135" s="208"/>
      <c r="S1135" s="16"/>
      <c r="T1135" s="16"/>
      <c r="U1135" s="16"/>
      <c r="V1135" s="16"/>
      <c r="W1135" s="16"/>
      <c r="X1135" s="16"/>
      <c r="Y1135" s="16"/>
      <c r="Z1135" s="16"/>
      <c r="AA1135" s="16"/>
      <c r="AB1135" s="16"/>
      <c r="AC1135" s="16"/>
      <c r="AD1135" s="27"/>
    </row>
    <row r="1136" spans="18:30" x14ac:dyDescent="0.25">
      <c r="R1136" s="208"/>
      <c r="S1136" s="16"/>
      <c r="T1136" s="16"/>
      <c r="U1136" s="16"/>
      <c r="V1136" s="16"/>
      <c r="W1136" s="16"/>
      <c r="X1136" s="16"/>
      <c r="Y1136" s="16"/>
      <c r="Z1136" s="16"/>
      <c r="AA1136" s="16"/>
      <c r="AB1136" s="16"/>
      <c r="AC1136" s="16"/>
      <c r="AD1136" s="27"/>
    </row>
    <row r="1137" spans="18:30" x14ac:dyDescent="0.25">
      <c r="R1137" s="208"/>
      <c r="S1137" s="16"/>
      <c r="T1137" s="16"/>
      <c r="U1137" s="16"/>
      <c r="V1137" s="16"/>
      <c r="W1137" s="16"/>
      <c r="X1137" s="16"/>
      <c r="Y1137" s="16"/>
      <c r="Z1137" s="16"/>
      <c r="AA1137" s="16"/>
      <c r="AB1137" s="16"/>
      <c r="AC1137" s="16"/>
      <c r="AD1137" s="27"/>
    </row>
    <row r="1138" spans="18:30" x14ac:dyDescent="0.25">
      <c r="R1138" s="208"/>
      <c r="S1138" s="16"/>
      <c r="T1138" s="16"/>
      <c r="U1138" s="16"/>
      <c r="V1138" s="16"/>
      <c r="W1138" s="16"/>
      <c r="X1138" s="16"/>
      <c r="Y1138" s="16"/>
      <c r="Z1138" s="16"/>
      <c r="AA1138" s="16"/>
      <c r="AB1138" s="16"/>
      <c r="AC1138" s="16"/>
      <c r="AD1138" s="27"/>
    </row>
    <row r="1139" spans="18:30" x14ac:dyDescent="0.25">
      <c r="R1139" s="208"/>
      <c r="S1139" s="16"/>
      <c r="T1139" s="16"/>
      <c r="U1139" s="16"/>
      <c r="V1139" s="16"/>
      <c r="W1139" s="16"/>
      <c r="X1139" s="16"/>
      <c r="Y1139" s="16"/>
      <c r="Z1139" s="16"/>
      <c r="AA1139" s="16"/>
      <c r="AB1139" s="16"/>
      <c r="AC1139" s="16"/>
      <c r="AD1139" s="27"/>
    </row>
    <row r="1140" spans="18:30" x14ac:dyDescent="0.25">
      <c r="R1140" s="208"/>
      <c r="S1140" s="16"/>
      <c r="T1140" s="16"/>
      <c r="U1140" s="16"/>
      <c r="V1140" s="16"/>
      <c r="W1140" s="16"/>
      <c r="X1140" s="16"/>
      <c r="Y1140" s="16"/>
      <c r="Z1140" s="16"/>
      <c r="AA1140" s="16"/>
      <c r="AB1140" s="16"/>
      <c r="AC1140" s="16"/>
      <c r="AD1140" s="27"/>
    </row>
    <row r="1141" spans="18:30" x14ac:dyDescent="0.25">
      <c r="R1141" s="208"/>
      <c r="S1141" s="16"/>
      <c r="T1141" s="16"/>
      <c r="U1141" s="16"/>
      <c r="V1141" s="16"/>
      <c r="W1141" s="16"/>
      <c r="X1141" s="16"/>
      <c r="Y1141" s="16"/>
      <c r="Z1141" s="16"/>
      <c r="AA1141" s="16"/>
      <c r="AB1141" s="16"/>
      <c r="AC1141" s="16"/>
      <c r="AD1141" s="27"/>
    </row>
    <row r="1142" spans="18:30" x14ac:dyDescent="0.25">
      <c r="R1142" s="208"/>
      <c r="S1142" s="16"/>
      <c r="T1142" s="16"/>
      <c r="U1142" s="16"/>
      <c r="V1142" s="16"/>
      <c r="W1142" s="16"/>
      <c r="X1142" s="16"/>
      <c r="Y1142" s="16"/>
      <c r="Z1142" s="16"/>
      <c r="AA1142" s="16"/>
      <c r="AB1142" s="16"/>
      <c r="AC1142" s="16"/>
      <c r="AD1142" s="27"/>
    </row>
    <row r="1143" spans="18:30" x14ac:dyDescent="0.25">
      <c r="R1143" s="208"/>
      <c r="S1143" s="16"/>
      <c r="T1143" s="16"/>
      <c r="U1143" s="16"/>
      <c r="V1143" s="16"/>
      <c r="W1143" s="16"/>
      <c r="X1143" s="16"/>
      <c r="Y1143" s="16"/>
      <c r="Z1143" s="16"/>
      <c r="AA1143" s="16"/>
      <c r="AB1143" s="16"/>
      <c r="AC1143" s="16"/>
      <c r="AD1143" s="27"/>
    </row>
    <row r="1144" spans="18:30" x14ac:dyDescent="0.25">
      <c r="R1144" s="208"/>
      <c r="S1144" s="16"/>
      <c r="T1144" s="16"/>
      <c r="U1144" s="16"/>
      <c r="V1144" s="16"/>
      <c r="W1144" s="16"/>
      <c r="X1144" s="16"/>
      <c r="Y1144" s="16"/>
      <c r="Z1144" s="16"/>
      <c r="AA1144" s="16"/>
      <c r="AB1144" s="16"/>
      <c r="AC1144" s="16"/>
      <c r="AD1144" s="27"/>
    </row>
    <row r="1145" spans="18:30" x14ac:dyDescent="0.25">
      <c r="R1145" s="208"/>
      <c r="S1145" s="16"/>
      <c r="T1145" s="16"/>
      <c r="U1145" s="16"/>
      <c r="V1145" s="16"/>
      <c r="W1145" s="16"/>
      <c r="X1145" s="16"/>
      <c r="Y1145" s="16"/>
      <c r="Z1145" s="16"/>
      <c r="AA1145" s="16"/>
      <c r="AB1145" s="16"/>
      <c r="AC1145" s="16"/>
      <c r="AD1145" s="27"/>
    </row>
    <row r="1146" spans="18:30" x14ac:dyDescent="0.25">
      <c r="R1146" s="208"/>
      <c r="S1146" s="16"/>
      <c r="T1146" s="16"/>
      <c r="U1146" s="16"/>
      <c r="V1146" s="16"/>
      <c r="W1146" s="16"/>
      <c r="X1146" s="16"/>
      <c r="Y1146" s="16"/>
      <c r="Z1146" s="16"/>
      <c r="AA1146" s="16"/>
      <c r="AB1146" s="16"/>
      <c r="AC1146" s="16"/>
      <c r="AD1146" s="27"/>
    </row>
    <row r="1147" spans="18:30" x14ac:dyDescent="0.25">
      <c r="R1147" s="208"/>
      <c r="S1147" s="16"/>
      <c r="T1147" s="16"/>
      <c r="U1147" s="16"/>
      <c r="V1147" s="16"/>
      <c r="W1147" s="16"/>
      <c r="X1147" s="16"/>
      <c r="Y1147" s="16"/>
      <c r="Z1147" s="16"/>
      <c r="AA1147" s="16"/>
      <c r="AB1147" s="16"/>
      <c r="AC1147" s="16"/>
      <c r="AD1147" s="27"/>
    </row>
    <row r="1148" spans="18:30" x14ac:dyDescent="0.25">
      <c r="R1148" s="208"/>
      <c r="S1148" s="16"/>
      <c r="T1148" s="16"/>
      <c r="U1148" s="16"/>
      <c r="V1148" s="16"/>
      <c r="W1148" s="16"/>
      <c r="X1148" s="16"/>
      <c r="Y1148" s="16"/>
      <c r="Z1148" s="16"/>
      <c r="AA1148" s="16"/>
      <c r="AB1148" s="16"/>
      <c r="AC1148" s="16"/>
      <c r="AD1148" s="27"/>
    </row>
    <row r="1149" spans="18:30" x14ac:dyDescent="0.25">
      <c r="R1149" s="208"/>
      <c r="S1149" s="16"/>
      <c r="T1149" s="16"/>
      <c r="U1149" s="16"/>
      <c r="V1149" s="16"/>
      <c r="W1149" s="16"/>
      <c r="X1149" s="16"/>
      <c r="Y1149" s="16"/>
      <c r="Z1149" s="16"/>
      <c r="AA1149" s="16"/>
      <c r="AB1149" s="16"/>
      <c r="AC1149" s="16"/>
      <c r="AD1149" s="27"/>
    </row>
    <row r="1150" spans="18:30" x14ac:dyDescent="0.25">
      <c r="R1150" s="208"/>
      <c r="S1150" s="16"/>
      <c r="T1150" s="16"/>
      <c r="U1150" s="16"/>
      <c r="V1150" s="16"/>
      <c r="W1150" s="16"/>
      <c r="X1150" s="16"/>
      <c r="Y1150" s="16"/>
      <c r="Z1150" s="16"/>
      <c r="AA1150" s="16"/>
      <c r="AB1150" s="16"/>
      <c r="AC1150" s="16"/>
      <c r="AD1150" s="27"/>
    </row>
    <row r="1151" spans="18:30" x14ac:dyDescent="0.25">
      <c r="R1151" s="208"/>
      <c r="S1151" s="16"/>
      <c r="T1151" s="16"/>
      <c r="U1151" s="16"/>
      <c r="V1151" s="16"/>
      <c r="W1151" s="16"/>
      <c r="X1151" s="16"/>
      <c r="Y1151" s="16"/>
      <c r="Z1151" s="16"/>
      <c r="AA1151" s="16"/>
      <c r="AB1151" s="16"/>
      <c r="AC1151" s="16"/>
      <c r="AD1151" s="27"/>
    </row>
    <row r="1152" spans="18:30" x14ac:dyDescent="0.25">
      <c r="R1152" s="208"/>
      <c r="S1152" s="16"/>
      <c r="T1152" s="16"/>
      <c r="U1152" s="16"/>
      <c r="V1152" s="16"/>
      <c r="W1152" s="16"/>
      <c r="X1152" s="16"/>
      <c r="Y1152" s="16"/>
      <c r="Z1152" s="16"/>
      <c r="AA1152" s="16"/>
      <c r="AB1152" s="16"/>
      <c r="AC1152" s="16"/>
      <c r="AD1152" s="27"/>
    </row>
    <row r="1153" spans="18:30" x14ac:dyDescent="0.25">
      <c r="R1153" s="208"/>
      <c r="S1153" s="16"/>
      <c r="T1153" s="16"/>
      <c r="U1153" s="16"/>
      <c r="V1153" s="16"/>
      <c r="W1153" s="16"/>
      <c r="X1153" s="16"/>
      <c r="Y1153" s="16"/>
      <c r="Z1153" s="16"/>
      <c r="AA1153" s="16"/>
      <c r="AB1153" s="16"/>
      <c r="AC1153" s="16"/>
      <c r="AD1153" s="27"/>
    </row>
    <row r="1154" spans="18:30" x14ac:dyDescent="0.25">
      <c r="R1154" s="208"/>
      <c r="S1154" s="16"/>
      <c r="T1154" s="16"/>
      <c r="U1154" s="16"/>
      <c r="V1154" s="16"/>
      <c r="W1154" s="16"/>
      <c r="X1154" s="16"/>
      <c r="Y1154" s="16"/>
      <c r="Z1154" s="16"/>
      <c r="AA1154" s="16"/>
      <c r="AB1154" s="16"/>
      <c r="AC1154" s="16"/>
      <c r="AD1154" s="27"/>
    </row>
    <row r="1155" spans="18:30" x14ac:dyDescent="0.25">
      <c r="R1155" s="208"/>
      <c r="S1155" s="16"/>
      <c r="T1155" s="16"/>
      <c r="U1155" s="16"/>
      <c r="V1155" s="16"/>
      <c r="W1155" s="16"/>
      <c r="X1155" s="16"/>
      <c r="Y1155" s="16"/>
      <c r="Z1155" s="16"/>
      <c r="AA1155" s="16"/>
      <c r="AB1155" s="16"/>
      <c r="AC1155" s="16"/>
      <c r="AD1155" s="27"/>
    </row>
    <row r="1156" spans="18:30" x14ac:dyDescent="0.25">
      <c r="R1156" s="208"/>
      <c r="S1156" s="16"/>
      <c r="T1156" s="16"/>
      <c r="U1156" s="16"/>
      <c r="V1156" s="16"/>
      <c r="W1156" s="16"/>
      <c r="X1156" s="16"/>
      <c r="Y1156" s="16"/>
      <c r="Z1156" s="16"/>
      <c r="AA1156" s="16"/>
      <c r="AB1156" s="16"/>
      <c r="AC1156" s="16"/>
      <c r="AD1156" s="27"/>
    </row>
    <row r="1157" spans="18:30" x14ac:dyDescent="0.25">
      <c r="R1157" s="208"/>
      <c r="S1157" s="16"/>
      <c r="T1157" s="16"/>
      <c r="U1157" s="16"/>
      <c r="V1157" s="16"/>
      <c r="W1157" s="16"/>
      <c r="X1157" s="16"/>
      <c r="Y1157" s="16"/>
      <c r="Z1157" s="16"/>
      <c r="AA1157" s="16"/>
      <c r="AB1157" s="16"/>
      <c r="AC1157" s="16"/>
      <c r="AD1157" s="27"/>
    </row>
    <row r="1158" spans="18:30" x14ac:dyDescent="0.25">
      <c r="R1158" s="208"/>
      <c r="S1158" s="16"/>
      <c r="T1158" s="16"/>
      <c r="U1158" s="16"/>
      <c r="V1158" s="16"/>
      <c r="W1158" s="16"/>
      <c r="X1158" s="16"/>
      <c r="Y1158" s="16"/>
      <c r="Z1158" s="16"/>
      <c r="AA1158" s="16"/>
      <c r="AB1158" s="16"/>
      <c r="AC1158" s="16"/>
      <c r="AD1158" s="27"/>
    </row>
    <row r="1159" spans="18:30" x14ac:dyDescent="0.25">
      <c r="R1159" s="208"/>
      <c r="S1159" s="16"/>
      <c r="T1159" s="16"/>
      <c r="U1159" s="16"/>
      <c r="V1159" s="16"/>
      <c r="W1159" s="16"/>
      <c r="X1159" s="16"/>
      <c r="Y1159" s="16"/>
      <c r="Z1159" s="16"/>
      <c r="AA1159" s="16"/>
      <c r="AB1159" s="16"/>
      <c r="AC1159" s="16"/>
      <c r="AD1159" s="27"/>
    </row>
    <row r="1160" spans="18:30" x14ac:dyDescent="0.25">
      <c r="R1160" s="208"/>
      <c r="S1160" s="16"/>
      <c r="T1160" s="16"/>
      <c r="U1160" s="16"/>
      <c r="V1160" s="16"/>
      <c r="W1160" s="16"/>
      <c r="X1160" s="16"/>
      <c r="Y1160" s="16"/>
      <c r="Z1160" s="16"/>
      <c r="AA1160" s="16"/>
      <c r="AB1160" s="16"/>
      <c r="AC1160" s="16"/>
      <c r="AD1160" s="27"/>
    </row>
    <row r="1161" spans="18:30" x14ac:dyDescent="0.25">
      <c r="R1161" s="208"/>
      <c r="S1161" s="16"/>
      <c r="T1161" s="16"/>
      <c r="U1161" s="16"/>
      <c r="V1161" s="16"/>
      <c r="W1161" s="16"/>
      <c r="X1161" s="16"/>
      <c r="Y1161" s="16"/>
      <c r="Z1161" s="16"/>
      <c r="AA1161" s="16"/>
      <c r="AB1161" s="16"/>
      <c r="AC1161" s="16"/>
      <c r="AD1161" s="27"/>
    </row>
    <row r="1162" spans="18:30" x14ac:dyDescent="0.25">
      <c r="R1162" s="208"/>
      <c r="S1162" s="16"/>
      <c r="T1162" s="16"/>
      <c r="U1162" s="16"/>
      <c r="V1162" s="16"/>
      <c r="W1162" s="16"/>
      <c r="X1162" s="16"/>
      <c r="Y1162" s="16"/>
      <c r="Z1162" s="16"/>
      <c r="AA1162" s="16"/>
      <c r="AB1162" s="16"/>
      <c r="AC1162" s="16"/>
      <c r="AD1162" s="27"/>
    </row>
    <row r="1163" spans="18:30" x14ac:dyDescent="0.25">
      <c r="R1163" s="208"/>
      <c r="S1163" s="16"/>
      <c r="T1163" s="16"/>
      <c r="U1163" s="16"/>
      <c r="V1163" s="16"/>
      <c r="W1163" s="16"/>
      <c r="X1163" s="16"/>
      <c r="Y1163" s="16"/>
      <c r="Z1163" s="16"/>
      <c r="AA1163" s="16"/>
      <c r="AB1163" s="16"/>
      <c r="AC1163" s="16"/>
      <c r="AD1163" s="27"/>
    </row>
    <row r="1164" spans="18:30" x14ac:dyDescent="0.25">
      <c r="R1164" s="208"/>
      <c r="S1164" s="16"/>
      <c r="T1164" s="16"/>
      <c r="U1164" s="16"/>
      <c r="V1164" s="16"/>
      <c r="W1164" s="16"/>
      <c r="X1164" s="16"/>
      <c r="Y1164" s="16"/>
      <c r="Z1164" s="16"/>
      <c r="AA1164" s="16"/>
      <c r="AB1164" s="16"/>
      <c r="AC1164" s="16"/>
      <c r="AD1164" s="27"/>
    </row>
    <row r="1165" spans="18:30" x14ac:dyDescent="0.25">
      <c r="R1165" s="208"/>
      <c r="S1165" s="16"/>
      <c r="T1165" s="16"/>
      <c r="U1165" s="16"/>
      <c r="V1165" s="16"/>
      <c r="W1165" s="16"/>
      <c r="X1165" s="16"/>
      <c r="Y1165" s="16"/>
      <c r="Z1165" s="16"/>
      <c r="AA1165" s="16"/>
      <c r="AB1165" s="16"/>
      <c r="AC1165" s="16"/>
      <c r="AD1165" s="27"/>
    </row>
    <row r="1166" spans="18:30" x14ac:dyDescent="0.25">
      <c r="R1166" s="208"/>
      <c r="S1166" s="16"/>
      <c r="T1166" s="16"/>
      <c r="U1166" s="16"/>
      <c r="V1166" s="16"/>
      <c r="W1166" s="16"/>
      <c r="X1166" s="16"/>
      <c r="Y1166" s="16"/>
      <c r="Z1166" s="16"/>
      <c r="AA1166" s="16"/>
      <c r="AB1166" s="16"/>
      <c r="AC1166" s="16"/>
      <c r="AD1166" s="27"/>
    </row>
    <row r="1167" spans="18:30" x14ac:dyDescent="0.25">
      <c r="R1167" s="208"/>
      <c r="S1167" s="16"/>
      <c r="T1167" s="16"/>
      <c r="U1167" s="16"/>
      <c r="V1167" s="16"/>
      <c r="W1167" s="16"/>
      <c r="X1167" s="16"/>
      <c r="Y1167" s="16"/>
      <c r="Z1167" s="16"/>
      <c r="AA1167" s="16"/>
      <c r="AB1167" s="16"/>
      <c r="AC1167" s="16"/>
      <c r="AD1167" s="27"/>
    </row>
    <row r="1168" spans="18:30" x14ac:dyDescent="0.25">
      <c r="R1168" s="208"/>
      <c r="S1168" s="16"/>
      <c r="T1168" s="16"/>
      <c r="U1168" s="16"/>
      <c r="V1168" s="16"/>
      <c r="W1168" s="16"/>
      <c r="X1168" s="16"/>
      <c r="Y1168" s="16"/>
      <c r="Z1168" s="16"/>
      <c r="AA1168" s="16"/>
      <c r="AB1168" s="16"/>
      <c r="AC1168" s="16"/>
      <c r="AD1168" s="27"/>
    </row>
    <row r="1169" spans="18:30" x14ac:dyDescent="0.25">
      <c r="R1169" s="208"/>
      <c r="S1169" s="16"/>
      <c r="T1169" s="16"/>
      <c r="U1169" s="16"/>
      <c r="V1169" s="16"/>
      <c r="W1169" s="16"/>
      <c r="X1169" s="16"/>
      <c r="Y1169" s="16"/>
      <c r="Z1169" s="16"/>
      <c r="AA1169" s="16"/>
      <c r="AB1169" s="16"/>
      <c r="AC1169" s="16"/>
      <c r="AD1169" s="27"/>
    </row>
    <row r="1170" spans="18:30" x14ac:dyDescent="0.25">
      <c r="R1170" s="208"/>
      <c r="S1170" s="16"/>
      <c r="T1170" s="16"/>
      <c r="U1170" s="16"/>
      <c r="V1170" s="16"/>
      <c r="W1170" s="16"/>
      <c r="X1170" s="16"/>
      <c r="Y1170" s="16"/>
      <c r="Z1170" s="16"/>
      <c r="AA1170" s="16"/>
      <c r="AB1170" s="16"/>
      <c r="AC1170" s="16"/>
      <c r="AD1170" s="27"/>
    </row>
    <row r="1171" spans="18:30" x14ac:dyDescent="0.25">
      <c r="R1171" s="208"/>
      <c r="S1171" s="16"/>
      <c r="T1171" s="16"/>
      <c r="U1171" s="16"/>
      <c r="V1171" s="16"/>
      <c r="W1171" s="16"/>
      <c r="X1171" s="16"/>
      <c r="Y1171" s="16"/>
      <c r="Z1171" s="16"/>
      <c r="AA1171" s="16"/>
      <c r="AB1171" s="16"/>
      <c r="AC1171" s="16"/>
      <c r="AD1171" s="27"/>
    </row>
    <row r="1172" spans="18:30" x14ac:dyDescent="0.25">
      <c r="R1172" s="208"/>
      <c r="S1172" s="16"/>
      <c r="T1172" s="16"/>
      <c r="U1172" s="16"/>
      <c r="V1172" s="16"/>
      <c r="W1172" s="16"/>
      <c r="X1172" s="16"/>
      <c r="Y1172" s="16"/>
      <c r="Z1172" s="16"/>
      <c r="AA1172" s="16"/>
      <c r="AB1172" s="16"/>
      <c r="AC1172" s="16"/>
      <c r="AD1172" s="27"/>
    </row>
    <row r="1173" spans="18:30" x14ac:dyDescent="0.25">
      <c r="R1173" s="208"/>
      <c r="S1173" s="16"/>
      <c r="T1173" s="16"/>
      <c r="U1173" s="16"/>
      <c r="V1173" s="16"/>
      <c r="W1173" s="16"/>
      <c r="X1173" s="16"/>
      <c r="Y1173" s="16"/>
      <c r="Z1173" s="16"/>
      <c r="AA1173" s="16"/>
      <c r="AB1173" s="16"/>
      <c r="AC1173" s="16"/>
      <c r="AD1173" s="27"/>
    </row>
    <row r="1174" spans="18:30" x14ac:dyDescent="0.25">
      <c r="R1174" s="208"/>
      <c r="S1174" s="16"/>
      <c r="T1174" s="16"/>
      <c r="U1174" s="16"/>
      <c r="V1174" s="16"/>
      <c r="W1174" s="16"/>
      <c r="X1174" s="16"/>
      <c r="Y1174" s="16"/>
      <c r="Z1174" s="16"/>
      <c r="AA1174" s="16"/>
      <c r="AB1174" s="16"/>
      <c r="AC1174" s="16"/>
      <c r="AD1174" s="27"/>
    </row>
    <row r="1175" spans="18:30" x14ac:dyDescent="0.25">
      <c r="R1175" s="208"/>
      <c r="S1175" s="16"/>
      <c r="T1175" s="16"/>
      <c r="U1175" s="16"/>
      <c r="V1175" s="16"/>
      <c r="W1175" s="16"/>
      <c r="X1175" s="16"/>
      <c r="Y1175" s="16"/>
      <c r="Z1175" s="16"/>
      <c r="AA1175" s="16"/>
      <c r="AB1175" s="16"/>
      <c r="AC1175" s="16"/>
      <c r="AD1175" s="27"/>
    </row>
    <row r="1176" spans="18:30" x14ac:dyDescent="0.25">
      <c r="R1176" s="208"/>
      <c r="S1176" s="16"/>
      <c r="T1176" s="16"/>
      <c r="U1176" s="16"/>
      <c r="V1176" s="16"/>
      <c r="W1176" s="16"/>
      <c r="X1176" s="16"/>
      <c r="Y1176" s="16"/>
      <c r="Z1176" s="16"/>
      <c r="AA1176" s="16"/>
      <c r="AB1176" s="16"/>
      <c r="AC1176" s="16"/>
      <c r="AD1176" s="27"/>
    </row>
    <row r="1177" spans="18:30" x14ac:dyDescent="0.25">
      <c r="R1177" s="208"/>
      <c r="S1177" s="16"/>
      <c r="T1177" s="16"/>
      <c r="U1177" s="16"/>
      <c r="V1177" s="16"/>
      <c r="W1177" s="16"/>
      <c r="X1177" s="16"/>
      <c r="Y1177" s="16"/>
      <c r="Z1177" s="16"/>
      <c r="AA1177" s="16"/>
      <c r="AB1177" s="16"/>
      <c r="AC1177" s="16"/>
      <c r="AD1177" s="27"/>
    </row>
    <row r="1178" spans="18:30" x14ac:dyDescent="0.25">
      <c r="R1178" s="208"/>
      <c r="S1178" s="16"/>
      <c r="T1178" s="16"/>
      <c r="U1178" s="16"/>
      <c r="V1178" s="16"/>
      <c r="W1178" s="16"/>
      <c r="X1178" s="16"/>
      <c r="Y1178" s="16"/>
      <c r="Z1178" s="16"/>
      <c r="AA1178" s="16"/>
      <c r="AB1178" s="16"/>
      <c r="AC1178" s="16"/>
      <c r="AD1178" s="27"/>
    </row>
    <row r="1179" spans="18:30" x14ac:dyDescent="0.25">
      <c r="R1179" s="208"/>
      <c r="S1179" s="16"/>
      <c r="T1179" s="16"/>
      <c r="U1179" s="16"/>
      <c r="V1179" s="16"/>
      <c r="W1179" s="16"/>
      <c r="X1179" s="16"/>
      <c r="Y1179" s="16"/>
      <c r="Z1179" s="16"/>
      <c r="AA1179" s="16"/>
      <c r="AB1179" s="16"/>
      <c r="AC1179" s="16"/>
      <c r="AD1179" s="27"/>
    </row>
    <row r="1180" spans="18:30" x14ac:dyDescent="0.25">
      <c r="R1180" s="208"/>
      <c r="S1180" s="16"/>
      <c r="T1180" s="16"/>
      <c r="U1180" s="16"/>
      <c r="V1180" s="16"/>
      <c r="W1180" s="16"/>
      <c r="X1180" s="16"/>
      <c r="Y1180" s="16"/>
      <c r="Z1180" s="16"/>
      <c r="AA1180" s="16"/>
      <c r="AB1180" s="16"/>
      <c r="AC1180" s="16"/>
      <c r="AD1180" s="27"/>
    </row>
    <row r="1181" spans="18:30" x14ac:dyDescent="0.25">
      <c r="R1181" s="208"/>
      <c r="S1181" s="16"/>
      <c r="T1181" s="16"/>
      <c r="U1181" s="16"/>
      <c r="V1181" s="16"/>
      <c r="W1181" s="16"/>
      <c r="X1181" s="16"/>
      <c r="Y1181" s="16"/>
      <c r="Z1181" s="16"/>
      <c r="AA1181" s="16"/>
      <c r="AB1181" s="16"/>
      <c r="AC1181" s="16"/>
      <c r="AD1181" s="27"/>
    </row>
    <row r="1182" spans="18:30" x14ac:dyDescent="0.25">
      <c r="R1182" s="208"/>
      <c r="S1182" s="16"/>
      <c r="T1182" s="16"/>
      <c r="U1182" s="16"/>
      <c r="V1182" s="16"/>
      <c r="W1182" s="16"/>
      <c r="X1182" s="16"/>
      <c r="Y1182" s="16"/>
      <c r="Z1182" s="16"/>
      <c r="AA1182" s="16"/>
      <c r="AB1182" s="16"/>
      <c r="AC1182" s="16"/>
      <c r="AD1182" s="27"/>
    </row>
    <row r="1183" spans="18:30" x14ac:dyDescent="0.25">
      <c r="R1183" s="208"/>
      <c r="S1183" s="16"/>
      <c r="T1183" s="16"/>
      <c r="U1183" s="16"/>
      <c r="V1183" s="16"/>
      <c r="W1183" s="16"/>
      <c r="X1183" s="16"/>
      <c r="Y1183" s="16"/>
      <c r="Z1183" s="16"/>
      <c r="AA1183" s="16"/>
      <c r="AB1183" s="16"/>
      <c r="AC1183" s="16"/>
      <c r="AD1183" s="27"/>
    </row>
    <row r="1184" spans="18:30" x14ac:dyDescent="0.25">
      <c r="R1184" s="208"/>
      <c r="S1184" s="16"/>
      <c r="T1184" s="16"/>
      <c r="U1184" s="16"/>
      <c r="V1184" s="16"/>
      <c r="W1184" s="16"/>
      <c r="X1184" s="16"/>
      <c r="Y1184" s="16"/>
      <c r="Z1184" s="16"/>
      <c r="AA1184" s="16"/>
      <c r="AB1184" s="16"/>
      <c r="AC1184" s="16"/>
      <c r="AD1184" s="27"/>
    </row>
    <row r="1185" spans="18:30" x14ac:dyDescent="0.25">
      <c r="R1185" s="208"/>
      <c r="S1185" s="16"/>
      <c r="T1185" s="16"/>
      <c r="U1185" s="16"/>
      <c r="V1185" s="16"/>
      <c r="W1185" s="16"/>
      <c r="X1185" s="16"/>
      <c r="Y1185" s="16"/>
      <c r="Z1185" s="16"/>
      <c r="AA1185" s="16"/>
      <c r="AB1185" s="16"/>
      <c r="AC1185" s="16"/>
      <c r="AD1185" s="27"/>
    </row>
    <row r="1186" spans="18:30" x14ac:dyDescent="0.25">
      <c r="R1186" s="208"/>
      <c r="S1186" s="16"/>
      <c r="T1186" s="16"/>
      <c r="U1186" s="16"/>
      <c r="V1186" s="16"/>
      <c r="W1186" s="16"/>
      <c r="X1186" s="16"/>
      <c r="Y1186" s="16"/>
      <c r="Z1186" s="16"/>
      <c r="AA1186" s="16"/>
      <c r="AB1186" s="16"/>
      <c r="AC1186" s="16"/>
      <c r="AD1186" s="27"/>
    </row>
    <row r="1187" spans="18:30" x14ac:dyDescent="0.25">
      <c r="R1187" s="208"/>
      <c r="S1187" s="16"/>
      <c r="T1187" s="16"/>
      <c r="U1187" s="16"/>
      <c r="V1187" s="16"/>
      <c r="W1187" s="16"/>
      <c r="X1187" s="16"/>
      <c r="Y1187" s="16"/>
      <c r="Z1187" s="16"/>
      <c r="AA1187" s="16"/>
      <c r="AB1187" s="16"/>
      <c r="AC1187" s="16"/>
      <c r="AD1187" s="27"/>
    </row>
    <row r="1188" spans="18:30" x14ac:dyDescent="0.25">
      <c r="R1188" s="208"/>
      <c r="S1188" s="16"/>
      <c r="T1188" s="16"/>
      <c r="U1188" s="16"/>
      <c r="V1188" s="16"/>
      <c r="W1188" s="16"/>
      <c r="X1188" s="16"/>
      <c r="Y1188" s="16"/>
      <c r="Z1188" s="16"/>
      <c r="AA1188" s="16"/>
      <c r="AB1188" s="16"/>
      <c r="AC1188" s="16"/>
      <c r="AD1188" s="27"/>
    </row>
    <row r="1189" spans="18:30" x14ac:dyDescent="0.25">
      <c r="R1189" s="208"/>
      <c r="S1189" s="16"/>
      <c r="T1189" s="16"/>
      <c r="U1189" s="16"/>
      <c r="V1189" s="16"/>
      <c r="W1189" s="16"/>
      <c r="X1189" s="16"/>
      <c r="Y1189" s="16"/>
      <c r="Z1189" s="16"/>
      <c r="AA1189" s="16"/>
      <c r="AB1189" s="16"/>
      <c r="AC1189" s="16"/>
      <c r="AD1189" s="27"/>
    </row>
    <row r="1190" spans="18:30" x14ac:dyDescent="0.25">
      <c r="R1190" s="208"/>
      <c r="S1190" s="16"/>
      <c r="T1190" s="16"/>
      <c r="U1190" s="16"/>
      <c r="V1190" s="16"/>
      <c r="W1190" s="16"/>
      <c r="X1190" s="16"/>
      <c r="Y1190" s="16"/>
      <c r="Z1190" s="16"/>
      <c r="AA1190" s="16"/>
      <c r="AB1190" s="16"/>
      <c r="AC1190" s="16"/>
      <c r="AD1190" s="27"/>
    </row>
    <row r="1191" spans="18:30" x14ac:dyDescent="0.25">
      <c r="R1191" s="208"/>
      <c r="S1191" s="16"/>
      <c r="T1191" s="16"/>
      <c r="U1191" s="16"/>
      <c r="V1191" s="16"/>
      <c r="W1191" s="16"/>
      <c r="X1191" s="16"/>
      <c r="Y1191" s="16"/>
      <c r="Z1191" s="16"/>
      <c r="AA1191" s="16"/>
      <c r="AB1191" s="16"/>
      <c r="AC1191" s="16"/>
      <c r="AD1191" s="27"/>
    </row>
    <row r="1192" spans="18:30" x14ac:dyDescent="0.25">
      <c r="R1192" s="208"/>
      <c r="S1192" s="16"/>
      <c r="T1192" s="16"/>
      <c r="U1192" s="16"/>
      <c r="V1192" s="16"/>
      <c r="W1192" s="16"/>
      <c r="X1192" s="16"/>
      <c r="Y1192" s="16"/>
      <c r="Z1192" s="16"/>
      <c r="AA1192" s="16"/>
      <c r="AB1192" s="16"/>
      <c r="AC1192" s="16"/>
      <c r="AD1192" s="27"/>
    </row>
    <row r="1193" spans="18:30" x14ac:dyDescent="0.25">
      <c r="R1193" s="208"/>
      <c r="S1193" s="16"/>
      <c r="T1193" s="16"/>
      <c r="U1193" s="16"/>
      <c r="V1193" s="16"/>
      <c r="W1193" s="16"/>
      <c r="X1193" s="16"/>
      <c r="Y1193" s="16"/>
      <c r="Z1193" s="16"/>
      <c r="AA1193" s="16"/>
      <c r="AB1193" s="16"/>
      <c r="AC1193" s="16"/>
      <c r="AD1193" s="27"/>
    </row>
    <row r="1194" spans="18:30" x14ac:dyDescent="0.25">
      <c r="R1194" s="208"/>
      <c r="S1194" s="16"/>
      <c r="T1194" s="16"/>
      <c r="U1194" s="16"/>
      <c r="V1194" s="16"/>
      <c r="W1194" s="16"/>
      <c r="X1194" s="16"/>
      <c r="Y1194" s="16"/>
      <c r="Z1194" s="16"/>
      <c r="AA1194" s="16"/>
      <c r="AB1194" s="16"/>
      <c r="AC1194" s="16"/>
      <c r="AD1194" s="27"/>
    </row>
    <row r="1195" spans="18:30" x14ac:dyDescent="0.25">
      <c r="R1195" s="208"/>
      <c r="S1195" s="16"/>
      <c r="T1195" s="16"/>
      <c r="U1195" s="16"/>
      <c r="V1195" s="16"/>
      <c r="W1195" s="16"/>
      <c r="X1195" s="16"/>
      <c r="Y1195" s="16"/>
      <c r="Z1195" s="16"/>
      <c r="AA1195" s="16"/>
      <c r="AB1195" s="16"/>
      <c r="AC1195" s="16"/>
      <c r="AD1195" s="27"/>
    </row>
    <row r="1196" spans="18:30" x14ac:dyDescent="0.25">
      <c r="R1196" s="208"/>
      <c r="S1196" s="16"/>
      <c r="T1196" s="16"/>
      <c r="U1196" s="16"/>
      <c r="V1196" s="16"/>
      <c r="W1196" s="16"/>
      <c r="X1196" s="16"/>
      <c r="Y1196" s="16"/>
      <c r="Z1196" s="16"/>
      <c r="AA1196" s="16"/>
      <c r="AB1196" s="16"/>
      <c r="AC1196" s="16"/>
      <c r="AD1196" s="27"/>
    </row>
    <row r="1197" spans="18:30" x14ac:dyDescent="0.25">
      <c r="R1197" s="208"/>
      <c r="S1197" s="16"/>
      <c r="T1197" s="16"/>
      <c r="U1197" s="16"/>
      <c r="V1197" s="16"/>
      <c r="W1197" s="16"/>
      <c r="X1197" s="16"/>
      <c r="Y1197" s="16"/>
      <c r="Z1197" s="16"/>
      <c r="AA1197" s="16"/>
      <c r="AB1197" s="16"/>
      <c r="AC1197" s="16"/>
      <c r="AD1197" s="27"/>
    </row>
    <row r="1198" spans="18:30" x14ac:dyDescent="0.25">
      <c r="R1198" s="208"/>
      <c r="S1198" s="16"/>
      <c r="T1198" s="16"/>
      <c r="U1198" s="16"/>
      <c r="V1198" s="16"/>
      <c r="W1198" s="16"/>
      <c r="X1198" s="16"/>
      <c r="Y1198" s="16"/>
      <c r="Z1198" s="16"/>
      <c r="AA1198" s="16"/>
      <c r="AB1198" s="16"/>
      <c r="AC1198" s="16"/>
      <c r="AD1198" s="27"/>
    </row>
    <row r="1199" spans="18:30" x14ac:dyDescent="0.25">
      <c r="R1199" s="208"/>
      <c r="S1199" s="16"/>
      <c r="T1199" s="16"/>
      <c r="U1199" s="16"/>
      <c r="V1199" s="16"/>
      <c r="W1199" s="16"/>
      <c r="X1199" s="16"/>
      <c r="Y1199" s="16"/>
      <c r="Z1199" s="16"/>
      <c r="AA1199" s="16"/>
      <c r="AB1199" s="16"/>
      <c r="AC1199" s="16"/>
      <c r="AD1199" s="27"/>
    </row>
    <row r="1200" spans="18:30" x14ac:dyDescent="0.25">
      <c r="R1200" s="208"/>
      <c r="S1200" s="16"/>
      <c r="T1200" s="16"/>
      <c r="U1200" s="16"/>
      <c r="V1200" s="16"/>
      <c r="W1200" s="16"/>
      <c r="X1200" s="16"/>
      <c r="Y1200" s="16"/>
      <c r="Z1200" s="16"/>
      <c r="AA1200" s="16"/>
      <c r="AB1200" s="16"/>
      <c r="AC1200" s="16"/>
      <c r="AD1200" s="27"/>
    </row>
    <row r="1201" spans="18:30" x14ac:dyDescent="0.25">
      <c r="R1201" s="208"/>
      <c r="S1201" s="16"/>
      <c r="T1201" s="16"/>
      <c r="U1201" s="16"/>
      <c r="V1201" s="16"/>
      <c r="W1201" s="16"/>
      <c r="X1201" s="16"/>
      <c r="Y1201" s="16"/>
      <c r="Z1201" s="16"/>
      <c r="AA1201" s="16"/>
      <c r="AB1201" s="16"/>
      <c r="AC1201" s="16"/>
      <c r="AD1201" s="27"/>
    </row>
    <row r="1202" spans="18:30" x14ac:dyDescent="0.25">
      <c r="R1202" s="208"/>
      <c r="S1202" s="16"/>
      <c r="T1202" s="16"/>
      <c r="U1202" s="16"/>
      <c r="V1202" s="16"/>
      <c r="W1202" s="16"/>
      <c r="X1202" s="16"/>
      <c r="Y1202" s="16"/>
      <c r="Z1202" s="16"/>
      <c r="AA1202" s="16"/>
      <c r="AB1202" s="16"/>
      <c r="AC1202" s="16"/>
      <c r="AD1202" s="27"/>
    </row>
    <row r="1203" spans="18:30" x14ac:dyDescent="0.25">
      <c r="R1203" s="208"/>
      <c r="S1203" s="16"/>
      <c r="T1203" s="16"/>
      <c r="U1203" s="16"/>
      <c r="V1203" s="16"/>
      <c r="W1203" s="16"/>
      <c r="X1203" s="16"/>
      <c r="Y1203" s="16"/>
      <c r="Z1203" s="16"/>
      <c r="AA1203" s="16"/>
      <c r="AB1203" s="16"/>
      <c r="AC1203" s="16"/>
      <c r="AD1203" s="27"/>
    </row>
    <row r="1204" spans="18:30" x14ac:dyDescent="0.25">
      <c r="R1204" s="208"/>
      <c r="S1204" s="16"/>
      <c r="T1204" s="16"/>
      <c r="U1204" s="16"/>
      <c r="V1204" s="16"/>
      <c r="W1204" s="16"/>
      <c r="X1204" s="16"/>
      <c r="Y1204" s="16"/>
      <c r="Z1204" s="16"/>
      <c r="AA1204" s="16"/>
      <c r="AB1204" s="16"/>
      <c r="AC1204" s="16"/>
      <c r="AD1204" s="27"/>
    </row>
    <row r="1205" spans="18:30" x14ac:dyDescent="0.25">
      <c r="R1205" s="208"/>
      <c r="S1205" s="16"/>
      <c r="T1205" s="16"/>
      <c r="U1205" s="16"/>
      <c r="V1205" s="16"/>
      <c r="W1205" s="16"/>
      <c r="X1205" s="16"/>
      <c r="Y1205" s="16"/>
      <c r="Z1205" s="16"/>
      <c r="AA1205" s="16"/>
      <c r="AB1205" s="16"/>
      <c r="AC1205" s="16"/>
      <c r="AD1205" s="27"/>
    </row>
    <row r="1206" spans="18:30" x14ac:dyDescent="0.25">
      <c r="R1206" s="208"/>
      <c r="S1206" s="16"/>
      <c r="T1206" s="16"/>
      <c r="U1206" s="16"/>
      <c r="V1206" s="16"/>
      <c r="W1206" s="16"/>
      <c r="X1206" s="16"/>
      <c r="Y1206" s="16"/>
      <c r="Z1206" s="16"/>
      <c r="AA1206" s="16"/>
      <c r="AB1206" s="16"/>
      <c r="AC1206" s="16"/>
      <c r="AD1206" s="27"/>
    </row>
    <row r="1207" spans="18:30" x14ac:dyDescent="0.25">
      <c r="R1207" s="208"/>
      <c r="S1207" s="16"/>
      <c r="T1207" s="16"/>
      <c r="U1207" s="16"/>
      <c r="V1207" s="16"/>
      <c r="W1207" s="16"/>
      <c r="X1207" s="16"/>
      <c r="Y1207" s="16"/>
      <c r="Z1207" s="16"/>
      <c r="AA1207" s="16"/>
      <c r="AB1207" s="16"/>
      <c r="AC1207" s="16"/>
      <c r="AD1207" s="27"/>
    </row>
    <row r="1208" spans="18:30" x14ac:dyDescent="0.25">
      <c r="R1208" s="208"/>
      <c r="S1208" s="16"/>
      <c r="T1208" s="16"/>
      <c r="U1208" s="16"/>
      <c r="V1208" s="16"/>
      <c r="W1208" s="16"/>
      <c r="X1208" s="16"/>
      <c r="Y1208" s="16"/>
      <c r="Z1208" s="16"/>
      <c r="AA1208" s="16"/>
      <c r="AB1208" s="16"/>
      <c r="AC1208" s="16"/>
      <c r="AD1208" s="27"/>
    </row>
    <row r="1209" spans="18:30" x14ac:dyDescent="0.25">
      <c r="R1209" s="208"/>
      <c r="S1209" s="16"/>
      <c r="T1209" s="16"/>
      <c r="U1209" s="16"/>
      <c r="V1209" s="16"/>
      <c r="W1209" s="16"/>
      <c r="X1209" s="16"/>
      <c r="Y1209" s="16"/>
      <c r="Z1209" s="16"/>
      <c r="AA1209" s="16"/>
      <c r="AB1209" s="16"/>
      <c r="AC1209" s="16"/>
      <c r="AD1209" s="27"/>
    </row>
    <row r="1210" spans="18:30" x14ac:dyDescent="0.25">
      <c r="R1210" s="208"/>
      <c r="S1210" s="16"/>
      <c r="T1210" s="16"/>
      <c r="U1210" s="16"/>
      <c r="V1210" s="16"/>
      <c r="W1210" s="16"/>
      <c r="X1210" s="16"/>
      <c r="Y1210" s="16"/>
      <c r="Z1210" s="16"/>
      <c r="AA1210" s="16"/>
      <c r="AB1210" s="16"/>
      <c r="AC1210" s="16"/>
      <c r="AD1210" s="27"/>
    </row>
    <row r="1211" spans="18:30" x14ac:dyDescent="0.25">
      <c r="R1211" s="208"/>
      <c r="S1211" s="16"/>
      <c r="T1211" s="16"/>
      <c r="U1211" s="16"/>
      <c r="V1211" s="16"/>
      <c r="W1211" s="16"/>
      <c r="X1211" s="16"/>
      <c r="Y1211" s="16"/>
      <c r="Z1211" s="16"/>
      <c r="AA1211" s="16"/>
      <c r="AB1211" s="16"/>
      <c r="AC1211" s="16"/>
      <c r="AD1211" s="27"/>
    </row>
    <row r="1212" spans="18:30" x14ac:dyDescent="0.25">
      <c r="R1212" s="208"/>
      <c r="S1212" s="16"/>
      <c r="T1212" s="16"/>
      <c r="U1212" s="16"/>
      <c r="V1212" s="16"/>
      <c r="W1212" s="16"/>
      <c r="X1212" s="16"/>
      <c r="Y1212" s="16"/>
      <c r="Z1212" s="16"/>
      <c r="AA1212" s="16"/>
      <c r="AB1212" s="16"/>
      <c r="AC1212" s="16"/>
      <c r="AD1212" s="27"/>
    </row>
    <row r="1213" spans="18:30" x14ac:dyDescent="0.25">
      <c r="R1213" s="208"/>
      <c r="S1213" s="16"/>
      <c r="T1213" s="16"/>
      <c r="U1213" s="16"/>
      <c r="V1213" s="16"/>
      <c r="W1213" s="16"/>
      <c r="X1213" s="16"/>
      <c r="Y1213" s="16"/>
      <c r="Z1213" s="16"/>
      <c r="AA1213" s="16"/>
      <c r="AB1213" s="16"/>
      <c r="AC1213" s="16"/>
      <c r="AD1213" s="27"/>
    </row>
    <row r="1214" spans="18:30" x14ac:dyDescent="0.25">
      <c r="R1214" s="208"/>
      <c r="S1214" s="16"/>
      <c r="T1214" s="16"/>
      <c r="U1214" s="16"/>
      <c r="V1214" s="16"/>
      <c r="W1214" s="16"/>
      <c r="X1214" s="16"/>
      <c r="Y1214" s="16"/>
      <c r="Z1214" s="16"/>
      <c r="AA1214" s="16"/>
      <c r="AB1214" s="16"/>
      <c r="AC1214" s="16"/>
      <c r="AD1214" s="27"/>
    </row>
    <row r="1215" spans="18:30" x14ac:dyDescent="0.25">
      <c r="R1215" s="208"/>
      <c r="S1215" s="16"/>
      <c r="T1215" s="16"/>
      <c r="U1215" s="16"/>
      <c r="V1215" s="16"/>
      <c r="W1215" s="16"/>
      <c r="X1215" s="16"/>
      <c r="Y1215" s="16"/>
      <c r="Z1215" s="16"/>
      <c r="AA1215" s="16"/>
      <c r="AB1215" s="16"/>
      <c r="AC1215" s="16"/>
      <c r="AD1215" s="27"/>
    </row>
    <row r="1216" spans="18:30" x14ac:dyDescent="0.25">
      <c r="R1216" s="208"/>
      <c r="S1216" s="16"/>
      <c r="T1216" s="16"/>
      <c r="U1216" s="16"/>
      <c r="V1216" s="16"/>
      <c r="W1216" s="16"/>
      <c r="X1216" s="16"/>
      <c r="Y1216" s="16"/>
      <c r="Z1216" s="16"/>
      <c r="AA1216" s="16"/>
      <c r="AB1216" s="16"/>
      <c r="AC1216" s="16"/>
      <c r="AD1216" s="27"/>
    </row>
    <row r="1217" spans="18:30" x14ac:dyDescent="0.25">
      <c r="R1217" s="208"/>
      <c r="S1217" s="16"/>
      <c r="T1217" s="16"/>
      <c r="U1217" s="16"/>
      <c r="V1217" s="16"/>
      <c r="W1217" s="16"/>
      <c r="X1217" s="16"/>
      <c r="Y1217" s="16"/>
      <c r="Z1217" s="16"/>
      <c r="AA1217" s="16"/>
      <c r="AB1217" s="16"/>
      <c r="AC1217" s="16"/>
      <c r="AD1217" s="27"/>
    </row>
    <row r="1218" spans="18:30" x14ac:dyDescent="0.25">
      <c r="R1218" s="208"/>
      <c r="S1218" s="16"/>
      <c r="T1218" s="16"/>
      <c r="U1218" s="16"/>
      <c r="V1218" s="16"/>
      <c r="W1218" s="16"/>
      <c r="X1218" s="16"/>
      <c r="Y1218" s="16"/>
      <c r="Z1218" s="16"/>
      <c r="AA1218" s="16"/>
      <c r="AB1218" s="16"/>
      <c r="AC1218" s="16"/>
      <c r="AD1218" s="27"/>
    </row>
    <row r="1219" spans="18:30" x14ac:dyDescent="0.25">
      <c r="R1219" s="208"/>
      <c r="S1219" s="16"/>
      <c r="T1219" s="16"/>
      <c r="U1219" s="16"/>
      <c r="V1219" s="16"/>
      <c r="W1219" s="16"/>
      <c r="X1219" s="16"/>
      <c r="Y1219" s="16"/>
      <c r="Z1219" s="16"/>
      <c r="AA1219" s="16"/>
      <c r="AB1219" s="16"/>
      <c r="AC1219" s="16"/>
      <c r="AD1219" s="27"/>
    </row>
    <row r="1220" spans="18:30" x14ac:dyDescent="0.25">
      <c r="R1220" s="208"/>
      <c r="S1220" s="16"/>
      <c r="T1220" s="16"/>
      <c r="U1220" s="16"/>
      <c r="V1220" s="16"/>
      <c r="W1220" s="16"/>
      <c r="X1220" s="16"/>
      <c r="Y1220" s="16"/>
      <c r="Z1220" s="16"/>
      <c r="AA1220" s="16"/>
      <c r="AB1220" s="16"/>
      <c r="AC1220" s="16"/>
      <c r="AD1220" s="27"/>
    </row>
    <row r="1221" spans="18:30" x14ac:dyDescent="0.25">
      <c r="R1221" s="208"/>
      <c r="S1221" s="16"/>
      <c r="T1221" s="16"/>
      <c r="U1221" s="16"/>
      <c r="V1221" s="16"/>
      <c r="W1221" s="16"/>
      <c r="X1221" s="16"/>
      <c r="Y1221" s="16"/>
      <c r="Z1221" s="16"/>
      <c r="AA1221" s="16"/>
      <c r="AB1221" s="16"/>
      <c r="AC1221" s="16"/>
      <c r="AD1221" s="27"/>
    </row>
    <row r="1222" spans="18:30" x14ac:dyDescent="0.25">
      <c r="R1222" s="208"/>
      <c r="S1222" s="16"/>
      <c r="T1222" s="16"/>
      <c r="U1222" s="16"/>
      <c r="V1222" s="16"/>
      <c r="W1222" s="16"/>
      <c r="X1222" s="16"/>
      <c r="Y1222" s="16"/>
      <c r="Z1222" s="16"/>
      <c r="AA1222" s="16"/>
      <c r="AB1222" s="16"/>
      <c r="AC1222" s="16"/>
      <c r="AD1222" s="27"/>
    </row>
    <row r="1223" spans="18:30" x14ac:dyDescent="0.25">
      <c r="R1223" s="208"/>
      <c r="S1223" s="16"/>
      <c r="T1223" s="16"/>
      <c r="U1223" s="16"/>
      <c r="V1223" s="16"/>
      <c r="W1223" s="16"/>
      <c r="X1223" s="16"/>
      <c r="Y1223" s="16"/>
      <c r="Z1223" s="16"/>
      <c r="AA1223" s="16"/>
      <c r="AB1223" s="16"/>
      <c r="AC1223" s="16"/>
      <c r="AD1223" s="27"/>
    </row>
    <row r="1224" spans="18:30" x14ac:dyDescent="0.25">
      <c r="R1224" s="208"/>
      <c r="S1224" s="16"/>
      <c r="T1224" s="16"/>
      <c r="U1224" s="16"/>
      <c r="V1224" s="16"/>
      <c r="W1224" s="16"/>
      <c r="X1224" s="16"/>
      <c r="Y1224" s="16"/>
      <c r="Z1224" s="16"/>
      <c r="AA1224" s="16"/>
      <c r="AB1224" s="16"/>
      <c r="AC1224" s="16"/>
      <c r="AD1224" s="27"/>
    </row>
    <row r="1225" spans="18:30" x14ac:dyDescent="0.25">
      <c r="R1225" s="208"/>
      <c r="S1225" s="16"/>
      <c r="T1225" s="16"/>
      <c r="U1225" s="16"/>
      <c r="V1225" s="16"/>
      <c r="W1225" s="16"/>
      <c r="X1225" s="16"/>
      <c r="Y1225" s="16"/>
      <c r="Z1225" s="16"/>
      <c r="AA1225" s="16"/>
      <c r="AB1225" s="16"/>
      <c r="AC1225" s="16"/>
      <c r="AD1225" s="27"/>
    </row>
    <row r="1226" spans="18:30" x14ac:dyDescent="0.25">
      <c r="R1226" s="208"/>
      <c r="S1226" s="16"/>
      <c r="T1226" s="16"/>
      <c r="U1226" s="16"/>
      <c r="V1226" s="16"/>
      <c r="W1226" s="16"/>
      <c r="X1226" s="16"/>
      <c r="Y1226" s="16"/>
      <c r="Z1226" s="16"/>
      <c r="AA1226" s="16"/>
      <c r="AB1226" s="16"/>
      <c r="AC1226" s="16"/>
      <c r="AD1226" s="27"/>
    </row>
    <row r="1227" spans="18:30" x14ac:dyDescent="0.25">
      <c r="R1227" s="208"/>
      <c r="S1227" s="16"/>
      <c r="T1227" s="16"/>
      <c r="U1227" s="16"/>
      <c r="V1227" s="16"/>
      <c r="W1227" s="16"/>
      <c r="X1227" s="16"/>
      <c r="Y1227" s="16"/>
      <c r="Z1227" s="16"/>
      <c r="AA1227" s="16"/>
      <c r="AB1227" s="16"/>
      <c r="AC1227" s="16"/>
      <c r="AD1227" s="27"/>
    </row>
    <row r="1228" spans="18:30" x14ac:dyDescent="0.25">
      <c r="R1228" s="208"/>
      <c r="S1228" s="16"/>
      <c r="T1228" s="16"/>
      <c r="U1228" s="16"/>
      <c r="V1228" s="16"/>
      <c r="W1228" s="16"/>
      <c r="X1228" s="16"/>
      <c r="Y1228" s="16"/>
      <c r="Z1228" s="16"/>
      <c r="AA1228" s="16"/>
      <c r="AB1228" s="16"/>
      <c r="AC1228" s="16"/>
      <c r="AD1228" s="27"/>
    </row>
    <row r="1229" spans="18:30" x14ac:dyDescent="0.25">
      <c r="R1229" s="208"/>
      <c r="S1229" s="16"/>
      <c r="T1229" s="16"/>
      <c r="U1229" s="16"/>
      <c r="V1229" s="16"/>
      <c r="W1229" s="16"/>
      <c r="X1229" s="16"/>
      <c r="Y1229" s="16"/>
      <c r="Z1229" s="16"/>
      <c r="AA1229" s="16"/>
      <c r="AB1229" s="16"/>
      <c r="AC1229" s="16"/>
      <c r="AD1229" s="27"/>
    </row>
    <row r="1230" spans="18:30" x14ac:dyDescent="0.25">
      <c r="R1230" s="208"/>
      <c r="S1230" s="16"/>
      <c r="T1230" s="16"/>
      <c r="U1230" s="16"/>
      <c r="V1230" s="16"/>
      <c r="W1230" s="16"/>
      <c r="X1230" s="16"/>
      <c r="Y1230" s="16"/>
      <c r="Z1230" s="16"/>
      <c r="AA1230" s="16"/>
      <c r="AB1230" s="16"/>
      <c r="AC1230" s="16"/>
      <c r="AD1230" s="27"/>
    </row>
    <row r="1231" spans="18:30" x14ac:dyDescent="0.25">
      <c r="R1231" s="208"/>
      <c r="S1231" s="16"/>
      <c r="T1231" s="16"/>
      <c r="U1231" s="16"/>
      <c r="V1231" s="16"/>
      <c r="W1231" s="16"/>
      <c r="X1231" s="16"/>
      <c r="Y1231" s="16"/>
      <c r="Z1231" s="16"/>
      <c r="AA1231" s="16"/>
      <c r="AB1231" s="16"/>
      <c r="AC1231" s="16"/>
      <c r="AD1231" s="27"/>
    </row>
    <row r="1232" spans="18:30" x14ac:dyDescent="0.25">
      <c r="R1232" s="208"/>
      <c r="S1232" s="16"/>
      <c r="T1232" s="16"/>
      <c r="U1232" s="16"/>
      <c r="V1232" s="16"/>
      <c r="W1232" s="16"/>
      <c r="X1232" s="16"/>
      <c r="Y1232" s="16"/>
      <c r="Z1232" s="16"/>
      <c r="AA1232" s="16"/>
      <c r="AB1232" s="16"/>
      <c r="AC1232" s="16"/>
      <c r="AD1232" s="27"/>
    </row>
    <row r="1233" spans="18:30" x14ac:dyDescent="0.25">
      <c r="R1233" s="208"/>
      <c r="S1233" s="16"/>
      <c r="T1233" s="16"/>
      <c r="U1233" s="16"/>
      <c r="V1233" s="16"/>
      <c r="W1233" s="16"/>
      <c r="X1233" s="16"/>
      <c r="Y1233" s="16"/>
      <c r="Z1233" s="16"/>
      <c r="AA1233" s="16"/>
      <c r="AB1233" s="16"/>
      <c r="AC1233" s="16"/>
      <c r="AD1233" s="27"/>
    </row>
    <row r="1234" spans="18:30" x14ac:dyDescent="0.25">
      <c r="R1234" s="208"/>
      <c r="S1234" s="16"/>
      <c r="T1234" s="16"/>
      <c r="U1234" s="16"/>
      <c r="V1234" s="16"/>
      <c r="W1234" s="16"/>
      <c r="X1234" s="16"/>
      <c r="Y1234" s="16"/>
      <c r="Z1234" s="16"/>
      <c r="AA1234" s="16"/>
      <c r="AB1234" s="16"/>
      <c r="AC1234" s="16"/>
      <c r="AD1234" s="27"/>
    </row>
    <row r="1235" spans="18:30" x14ac:dyDescent="0.25">
      <c r="R1235" s="208"/>
      <c r="S1235" s="16"/>
      <c r="T1235" s="16"/>
      <c r="U1235" s="16"/>
      <c r="V1235" s="16"/>
      <c r="W1235" s="16"/>
      <c r="X1235" s="16"/>
      <c r="Y1235" s="16"/>
      <c r="Z1235" s="16"/>
      <c r="AA1235" s="16"/>
      <c r="AB1235" s="16"/>
      <c r="AC1235" s="16"/>
      <c r="AD1235" s="27"/>
    </row>
    <row r="1236" spans="18:30" x14ac:dyDescent="0.25">
      <c r="R1236" s="208"/>
      <c r="S1236" s="16"/>
      <c r="T1236" s="16"/>
      <c r="U1236" s="16"/>
      <c r="V1236" s="16"/>
      <c r="W1236" s="16"/>
      <c r="X1236" s="16"/>
      <c r="Y1236" s="16"/>
      <c r="Z1236" s="16"/>
      <c r="AA1236" s="16"/>
      <c r="AB1236" s="16"/>
      <c r="AC1236" s="16"/>
      <c r="AD1236" s="27"/>
    </row>
    <row r="1237" spans="18:30" x14ac:dyDescent="0.25">
      <c r="R1237" s="208"/>
      <c r="S1237" s="16"/>
      <c r="T1237" s="16"/>
      <c r="U1237" s="16"/>
      <c r="V1237" s="16"/>
      <c r="W1237" s="16"/>
      <c r="X1237" s="16"/>
      <c r="Y1237" s="16"/>
      <c r="Z1237" s="16"/>
      <c r="AA1237" s="16"/>
      <c r="AB1237" s="16"/>
      <c r="AC1237" s="16"/>
      <c r="AD1237" s="27"/>
    </row>
    <row r="1238" spans="18:30" x14ac:dyDescent="0.25">
      <c r="R1238" s="208"/>
      <c r="S1238" s="16"/>
      <c r="T1238" s="16"/>
      <c r="U1238" s="16"/>
      <c r="V1238" s="16"/>
      <c r="W1238" s="16"/>
      <c r="X1238" s="16"/>
      <c r="Y1238" s="16"/>
      <c r="Z1238" s="16"/>
      <c r="AA1238" s="16"/>
      <c r="AB1238" s="16"/>
      <c r="AC1238" s="16"/>
      <c r="AD1238" s="27"/>
    </row>
    <row r="1239" spans="18:30" x14ac:dyDescent="0.25">
      <c r="R1239" s="208"/>
      <c r="S1239" s="16"/>
      <c r="T1239" s="16"/>
      <c r="U1239" s="16"/>
      <c r="V1239" s="16"/>
      <c r="W1239" s="16"/>
      <c r="X1239" s="16"/>
      <c r="Y1239" s="16"/>
      <c r="Z1239" s="16"/>
      <c r="AA1239" s="16"/>
      <c r="AB1239" s="16"/>
      <c r="AC1239" s="16"/>
      <c r="AD1239" s="27"/>
    </row>
    <row r="1240" spans="18:30" x14ac:dyDescent="0.25">
      <c r="R1240" s="208"/>
      <c r="S1240" s="16"/>
      <c r="T1240" s="16"/>
      <c r="U1240" s="16"/>
      <c r="V1240" s="16"/>
      <c r="W1240" s="16"/>
      <c r="X1240" s="16"/>
      <c r="Y1240" s="16"/>
      <c r="Z1240" s="16"/>
      <c r="AA1240" s="16"/>
      <c r="AB1240" s="16"/>
      <c r="AC1240" s="16"/>
      <c r="AD1240" s="27"/>
    </row>
    <row r="1241" spans="18:30" x14ac:dyDescent="0.25">
      <c r="R1241" s="208"/>
      <c r="S1241" s="16"/>
      <c r="T1241" s="16"/>
      <c r="U1241" s="16"/>
      <c r="V1241" s="16"/>
      <c r="W1241" s="16"/>
      <c r="X1241" s="16"/>
      <c r="Y1241" s="16"/>
      <c r="Z1241" s="16"/>
      <c r="AA1241" s="16"/>
      <c r="AB1241" s="16"/>
      <c r="AC1241" s="16"/>
      <c r="AD1241" s="27"/>
    </row>
    <row r="1242" spans="18:30" x14ac:dyDescent="0.25">
      <c r="R1242" s="208"/>
      <c r="S1242" s="16"/>
      <c r="T1242" s="16"/>
      <c r="U1242" s="16"/>
      <c r="V1242" s="16"/>
      <c r="W1242" s="16"/>
      <c r="X1242" s="16"/>
      <c r="Y1242" s="16"/>
      <c r="Z1242" s="16"/>
      <c r="AA1242" s="16"/>
      <c r="AB1242" s="16"/>
      <c r="AC1242" s="16"/>
      <c r="AD1242" s="27"/>
    </row>
    <row r="1243" spans="18:30" x14ac:dyDescent="0.25">
      <c r="R1243" s="208"/>
      <c r="S1243" s="16"/>
      <c r="T1243" s="16"/>
      <c r="U1243" s="16"/>
      <c r="V1243" s="16"/>
      <c r="W1243" s="16"/>
      <c r="X1243" s="16"/>
      <c r="Y1243" s="16"/>
      <c r="Z1243" s="16"/>
      <c r="AA1243" s="16"/>
      <c r="AB1243" s="16"/>
      <c r="AC1243" s="16"/>
      <c r="AD1243" s="27"/>
    </row>
    <row r="1244" spans="18:30" x14ac:dyDescent="0.25">
      <c r="R1244" s="208"/>
      <c r="S1244" s="16"/>
      <c r="T1244" s="16"/>
      <c r="U1244" s="16"/>
      <c r="V1244" s="16"/>
      <c r="W1244" s="16"/>
      <c r="X1244" s="16"/>
      <c r="Y1244" s="16"/>
      <c r="Z1244" s="16"/>
      <c r="AA1244" s="16"/>
      <c r="AB1244" s="16"/>
      <c r="AC1244" s="16"/>
      <c r="AD1244" s="27"/>
    </row>
    <row r="1245" spans="18:30" x14ac:dyDescent="0.25">
      <c r="R1245" s="208"/>
      <c r="S1245" s="16"/>
      <c r="T1245" s="16"/>
      <c r="U1245" s="16"/>
      <c r="V1245" s="16"/>
      <c r="W1245" s="16"/>
      <c r="X1245" s="16"/>
      <c r="Y1245" s="16"/>
      <c r="Z1245" s="16"/>
      <c r="AA1245" s="16"/>
      <c r="AB1245" s="16"/>
      <c r="AC1245" s="16"/>
      <c r="AD1245" s="27"/>
    </row>
    <row r="1246" spans="18:30" x14ac:dyDescent="0.25">
      <c r="R1246" s="208"/>
      <c r="S1246" s="16"/>
      <c r="T1246" s="16"/>
      <c r="U1246" s="16"/>
      <c r="V1246" s="16"/>
      <c r="W1246" s="16"/>
      <c r="X1246" s="16"/>
      <c r="Y1246" s="16"/>
      <c r="Z1246" s="16"/>
      <c r="AA1246" s="16"/>
      <c r="AB1246" s="16"/>
      <c r="AC1246" s="16"/>
      <c r="AD1246" s="27"/>
    </row>
    <row r="1247" spans="18:30" x14ac:dyDescent="0.25">
      <c r="R1247" s="208"/>
      <c r="S1247" s="16"/>
      <c r="T1247" s="16"/>
      <c r="U1247" s="16"/>
      <c r="V1247" s="16"/>
      <c r="W1247" s="16"/>
      <c r="X1247" s="16"/>
      <c r="Y1247" s="16"/>
      <c r="Z1247" s="16"/>
      <c r="AA1247" s="16"/>
      <c r="AB1247" s="16"/>
      <c r="AC1247" s="16"/>
      <c r="AD1247" s="27"/>
    </row>
    <row r="1248" spans="18:30" x14ac:dyDescent="0.25">
      <c r="R1248" s="208"/>
      <c r="S1248" s="16"/>
      <c r="T1248" s="16"/>
      <c r="U1248" s="16"/>
      <c r="V1248" s="16"/>
      <c r="W1248" s="16"/>
      <c r="X1248" s="16"/>
      <c r="Y1248" s="16"/>
      <c r="Z1248" s="16"/>
      <c r="AA1248" s="16"/>
      <c r="AB1248" s="16"/>
      <c r="AC1248" s="16"/>
      <c r="AD1248" s="27"/>
    </row>
    <row r="1249" spans="18:30" x14ac:dyDescent="0.25">
      <c r="R1249" s="208"/>
      <c r="S1249" s="16"/>
      <c r="T1249" s="16"/>
      <c r="U1249" s="16"/>
      <c r="V1249" s="16"/>
      <c r="W1249" s="16"/>
      <c r="X1249" s="16"/>
      <c r="Y1249" s="16"/>
      <c r="Z1249" s="16"/>
      <c r="AA1249" s="16"/>
      <c r="AB1249" s="16"/>
      <c r="AC1249" s="16"/>
      <c r="AD1249" s="27"/>
    </row>
    <row r="1250" spans="18:30" x14ac:dyDescent="0.25">
      <c r="R1250" s="208"/>
      <c r="S1250" s="16"/>
      <c r="T1250" s="16"/>
      <c r="U1250" s="16"/>
      <c r="V1250" s="16"/>
      <c r="W1250" s="16"/>
      <c r="X1250" s="16"/>
      <c r="Y1250" s="16"/>
      <c r="Z1250" s="16"/>
      <c r="AA1250" s="16"/>
      <c r="AB1250" s="16"/>
      <c r="AC1250" s="16"/>
      <c r="AD1250" s="27"/>
    </row>
    <row r="1251" spans="18:30" x14ac:dyDescent="0.25">
      <c r="R1251" s="208"/>
      <c r="S1251" s="16"/>
      <c r="T1251" s="16"/>
      <c r="U1251" s="16"/>
      <c r="V1251" s="16"/>
      <c r="W1251" s="16"/>
      <c r="X1251" s="16"/>
      <c r="Y1251" s="16"/>
      <c r="Z1251" s="16"/>
      <c r="AA1251" s="16"/>
      <c r="AB1251" s="16"/>
      <c r="AC1251" s="16"/>
      <c r="AD1251" s="27"/>
    </row>
    <row r="1252" spans="18:30" x14ac:dyDescent="0.25">
      <c r="R1252" s="208"/>
      <c r="S1252" s="16"/>
      <c r="T1252" s="16"/>
      <c r="U1252" s="16"/>
      <c r="V1252" s="16"/>
      <c r="W1252" s="16"/>
      <c r="X1252" s="16"/>
      <c r="Y1252" s="16"/>
      <c r="Z1252" s="16"/>
      <c r="AA1252" s="16"/>
      <c r="AB1252" s="16"/>
      <c r="AC1252" s="16"/>
      <c r="AD1252" s="27"/>
    </row>
    <row r="1253" spans="18:30" x14ac:dyDescent="0.25">
      <c r="R1253" s="208"/>
      <c r="S1253" s="16"/>
      <c r="T1253" s="16"/>
      <c r="U1253" s="16"/>
      <c r="V1253" s="16"/>
      <c r="W1253" s="16"/>
      <c r="X1253" s="16"/>
      <c r="Y1253" s="16"/>
      <c r="Z1253" s="16"/>
      <c r="AA1253" s="16"/>
      <c r="AB1253" s="16"/>
      <c r="AC1253" s="16"/>
      <c r="AD1253" s="27"/>
    </row>
    <row r="1254" spans="18:30" x14ac:dyDescent="0.25">
      <c r="R1254" s="208"/>
      <c r="S1254" s="16"/>
      <c r="T1254" s="16"/>
      <c r="U1254" s="16"/>
      <c r="V1254" s="16"/>
      <c r="W1254" s="16"/>
      <c r="X1254" s="16"/>
      <c r="Y1254" s="16"/>
      <c r="Z1254" s="16"/>
      <c r="AA1254" s="16"/>
      <c r="AB1254" s="16"/>
      <c r="AC1254" s="16"/>
      <c r="AD1254" s="27"/>
    </row>
    <row r="1255" spans="18:30" x14ac:dyDescent="0.25">
      <c r="R1255" s="208"/>
      <c r="S1255" s="16"/>
      <c r="T1255" s="16"/>
      <c r="U1255" s="16"/>
      <c r="V1255" s="16"/>
      <c r="W1255" s="16"/>
      <c r="X1255" s="16"/>
      <c r="Y1255" s="16"/>
      <c r="Z1255" s="16"/>
      <c r="AA1255" s="16"/>
      <c r="AB1255" s="16"/>
      <c r="AC1255" s="16"/>
      <c r="AD1255" s="27"/>
    </row>
    <row r="1256" spans="18:30" x14ac:dyDescent="0.25">
      <c r="R1256" s="208"/>
      <c r="S1256" s="16"/>
      <c r="T1256" s="16"/>
      <c r="U1256" s="16"/>
      <c r="V1256" s="16"/>
      <c r="W1256" s="16"/>
      <c r="X1256" s="16"/>
      <c r="Y1256" s="16"/>
      <c r="Z1256" s="16"/>
      <c r="AA1256" s="16"/>
      <c r="AB1256" s="16"/>
      <c r="AC1256" s="16"/>
      <c r="AD1256" s="27"/>
    </row>
    <row r="1257" spans="18:30" x14ac:dyDescent="0.25">
      <c r="R1257" s="208"/>
      <c r="S1257" s="16"/>
      <c r="T1257" s="16"/>
      <c r="U1257" s="16"/>
      <c r="V1257" s="16"/>
      <c r="W1257" s="16"/>
      <c r="X1257" s="16"/>
      <c r="Y1257" s="16"/>
      <c r="Z1257" s="16"/>
      <c r="AA1257" s="16"/>
      <c r="AB1257" s="16"/>
      <c r="AC1257" s="16"/>
      <c r="AD1257" s="27"/>
    </row>
    <row r="1258" spans="18:30" x14ac:dyDescent="0.25">
      <c r="R1258" s="208"/>
      <c r="S1258" s="16"/>
      <c r="T1258" s="16"/>
      <c r="U1258" s="16"/>
      <c r="V1258" s="16"/>
      <c r="W1258" s="16"/>
      <c r="X1258" s="16"/>
      <c r="Y1258" s="16"/>
      <c r="Z1258" s="16"/>
      <c r="AA1258" s="16"/>
      <c r="AB1258" s="16"/>
      <c r="AC1258" s="16"/>
      <c r="AD1258" s="27"/>
    </row>
    <row r="1259" spans="18:30" x14ac:dyDescent="0.25">
      <c r="R1259" s="208"/>
      <c r="S1259" s="16"/>
      <c r="T1259" s="16"/>
      <c r="U1259" s="16"/>
      <c r="V1259" s="16"/>
      <c r="W1259" s="16"/>
      <c r="X1259" s="16"/>
      <c r="Y1259" s="16"/>
      <c r="Z1259" s="16"/>
      <c r="AA1259" s="16"/>
      <c r="AB1259" s="16"/>
      <c r="AC1259" s="16"/>
      <c r="AD1259" s="27"/>
    </row>
    <row r="1260" spans="18:30" x14ac:dyDescent="0.25">
      <c r="R1260" s="208"/>
      <c r="S1260" s="16"/>
      <c r="T1260" s="16"/>
      <c r="U1260" s="16"/>
      <c r="V1260" s="16"/>
      <c r="W1260" s="16"/>
      <c r="X1260" s="16"/>
      <c r="Y1260" s="16"/>
      <c r="Z1260" s="16"/>
      <c r="AA1260" s="16"/>
      <c r="AB1260" s="16"/>
      <c r="AC1260" s="16"/>
      <c r="AD1260" s="27"/>
    </row>
    <row r="1261" spans="18:30" x14ac:dyDescent="0.25">
      <c r="R1261" s="208"/>
      <c r="S1261" s="16"/>
      <c r="T1261" s="16"/>
      <c r="U1261" s="16"/>
      <c r="V1261" s="16"/>
      <c r="W1261" s="16"/>
      <c r="X1261" s="16"/>
      <c r="Y1261" s="16"/>
      <c r="Z1261" s="16"/>
      <c r="AA1261" s="16"/>
      <c r="AB1261" s="16"/>
      <c r="AC1261" s="16"/>
      <c r="AD1261" s="27"/>
    </row>
    <row r="1262" spans="18:30" x14ac:dyDescent="0.25">
      <c r="R1262" s="208"/>
      <c r="S1262" s="16"/>
      <c r="T1262" s="16"/>
      <c r="U1262" s="16"/>
      <c r="V1262" s="16"/>
      <c r="W1262" s="16"/>
      <c r="X1262" s="16"/>
      <c r="Y1262" s="16"/>
      <c r="Z1262" s="16"/>
      <c r="AA1262" s="16"/>
      <c r="AB1262" s="16"/>
      <c r="AC1262" s="16"/>
      <c r="AD1262" s="27"/>
    </row>
    <row r="1263" spans="18:30" x14ac:dyDescent="0.25">
      <c r="R1263" s="208"/>
      <c r="S1263" s="16"/>
      <c r="T1263" s="16"/>
      <c r="U1263" s="16"/>
      <c r="V1263" s="16"/>
      <c r="W1263" s="16"/>
      <c r="X1263" s="16"/>
      <c r="Y1263" s="16"/>
      <c r="Z1263" s="16"/>
      <c r="AA1263" s="16"/>
      <c r="AB1263" s="16"/>
      <c r="AC1263" s="16"/>
      <c r="AD1263" s="27"/>
    </row>
    <row r="1264" spans="18:30" x14ac:dyDescent="0.25">
      <c r="R1264" s="208"/>
      <c r="S1264" s="16"/>
      <c r="T1264" s="16"/>
      <c r="U1264" s="16"/>
      <c r="V1264" s="16"/>
      <c r="W1264" s="16"/>
      <c r="X1264" s="16"/>
      <c r="Y1264" s="16"/>
      <c r="Z1264" s="16"/>
      <c r="AA1264" s="16"/>
      <c r="AB1264" s="16"/>
      <c r="AC1264" s="16"/>
      <c r="AD1264" s="27"/>
    </row>
    <row r="1265" spans="18:30" x14ac:dyDescent="0.25">
      <c r="R1265" s="208"/>
      <c r="S1265" s="16"/>
      <c r="T1265" s="16"/>
      <c r="U1265" s="16"/>
      <c r="V1265" s="16"/>
      <c r="W1265" s="16"/>
      <c r="X1265" s="16"/>
      <c r="Y1265" s="16"/>
      <c r="Z1265" s="16"/>
      <c r="AA1265" s="16"/>
      <c r="AB1265" s="16"/>
      <c r="AC1265" s="16"/>
      <c r="AD1265" s="27"/>
    </row>
    <row r="1266" spans="18:30" x14ac:dyDescent="0.25">
      <c r="R1266" s="208"/>
      <c r="S1266" s="16"/>
      <c r="T1266" s="16"/>
      <c r="U1266" s="16"/>
      <c r="V1266" s="16"/>
      <c r="W1266" s="16"/>
      <c r="X1266" s="16"/>
      <c r="Y1266" s="16"/>
      <c r="Z1266" s="16"/>
      <c r="AA1266" s="16"/>
      <c r="AB1266" s="16"/>
      <c r="AC1266" s="16"/>
      <c r="AD1266" s="27"/>
    </row>
    <row r="1267" spans="18:30" x14ac:dyDescent="0.25">
      <c r="R1267" s="208"/>
      <c r="S1267" s="16"/>
      <c r="T1267" s="16"/>
      <c r="U1267" s="16"/>
      <c r="V1267" s="16"/>
      <c r="W1267" s="16"/>
      <c r="X1267" s="16"/>
      <c r="Y1267" s="16"/>
      <c r="Z1267" s="16"/>
      <c r="AA1267" s="16"/>
      <c r="AB1267" s="16"/>
      <c r="AC1267" s="16"/>
      <c r="AD1267" s="27"/>
    </row>
    <row r="1268" spans="18:30" x14ac:dyDescent="0.25">
      <c r="R1268" s="208"/>
      <c r="S1268" s="16"/>
      <c r="T1268" s="16"/>
      <c r="U1268" s="16"/>
      <c r="V1268" s="16"/>
      <c r="W1268" s="16"/>
      <c r="X1268" s="16"/>
      <c r="Y1268" s="16"/>
      <c r="Z1268" s="16"/>
      <c r="AA1268" s="16"/>
      <c r="AB1268" s="16"/>
      <c r="AC1268" s="16"/>
      <c r="AD1268" s="27"/>
    </row>
    <row r="1269" spans="18:30" x14ac:dyDescent="0.25">
      <c r="R1269" s="208"/>
      <c r="S1269" s="16"/>
      <c r="T1269" s="16"/>
      <c r="U1269" s="16"/>
      <c r="V1269" s="16"/>
      <c r="W1269" s="16"/>
      <c r="X1269" s="16"/>
      <c r="Y1269" s="16"/>
      <c r="Z1269" s="16"/>
      <c r="AA1269" s="16"/>
      <c r="AB1269" s="16"/>
      <c r="AC1269" s="16"/>
      <c r="AD1269" s="27"/>
    </row>
    <row r="1270" spans="18:30" x14ac:dyDescent="0.25">
      <c r="R1270" s="208"/>
      <c r="S1270" s="16"/>
      <c r="T1270" s="16"/>
      <c r="U1270" s="16"/>
      <c r="V1270" s="16"/>
      <c r="W1270" s="16"/>
      <c r="X1270" s="16"/>
      <c r="Y1270" s="16"/>
      <c r="Z1270" s="16"/>
      <c r="AA1270" s="16"/>
      <c r="AB1270" s="16"/>
      <c r="AC1270" s="16"/>
      <c r="AD1270" s="27"/>
    </row>
    <row r="1271" spans="18:30" x14ac:dyDescent="0.25">
      <c r="R1271" s="208"/>
      <c r="S1271" s="16"/>
      <c r="T1271" s="16"/>
      <c r="U1271" s="16"/>
      <c r="V1271" s="16"/>
      <c r="W1271" s="16"/>
      <c r="X1271" s="16"/>
      <c r="Y1271" s="16"/>
      <c r="Z1271" s="16"/>
      <c r="AA1271" s="16"/>
      <c r="AB1271" s="16"/>
      <c r="AC1271" s="16"/>
      <c r="AD1271" s="27"/>
    </row>
    <row r="1272" spans="18:30" x14ac:dyDescent="0.25">
      <c r="R1272" s="208"/>
      <c r="S1272" s="16"/>
      <c r="T1272" s="16"/>
      <c r="U1272" s="16"/>
      <c r="V1272" s="16"/>
      <c r="W1272" s="16"/>
      <c r="X1272" s="16"/>
      <c r="Y1272" s="16"/>
      <c r="Z1272" s="16"/>
      <c r="AA1272" s="16"/>
      <c r="AB1272" s="16"/>
      <c r="AC1272" s="16"/>
      <c r="AD1272" s="27"/>
    </row>
    <row r="1273" spans="18:30" x14ac:dyDescent="0.25">
      <c r="R1273" s="208"/>
      <c r="S1273" s="16"/>
      <c r="T1273" s="16"/>
      <c r="U1273" s="16"/>
      <c r="V1273" s="16"/>
      <c r="W1273" s="16"/>
      <c r="X1273" s="16"/>
      <c r="Y1273" s="16"/>
      <c r="Z1273" s="16"/>
      <c r="AA1273" s="16"/>
      <c r="AB1273" s="16"/>
      <c r="AC1273" s="16"/>
      <c r="AD1273" s="27"/>
    </row>
    <row r="1274" spans="18:30" x14ac:dyDescent="0.25">
      <c r="R1274" s="208"/>
      <c r="S1274" s="16"/>
      <c r="T1274" s="16"/>
      <c r="U1274" s="16"/>
      <c r="V1274" s="16"/>
      <c r="W1274" s="16"/>
      <c r="X1274" s="16"/>
      <c r="Y1274" s="16"/>
      <c r="Z1274" s="16"/>
      <c r="AA1274" s="16"/>
      <c r="AB1274" s="16"/>
      <c r="AC1274" s="16"/>
      <c r="AD1274" s="27"/>
    </row>
    <row r="1275" spans="18:30" x14ac:dyDescent="0.25">
      <c r="R1275" s="208"/>
      <c r="S1275" s="16"/>
      <c r="T1275" s="16"/>
      <c r="U1275" s="16"/>
      <c r="V1275" s="16"/>
      <c r="W1275" s="16"/>
      <c r="X1275" s="16"/>
      <c r="Y1275" s="16"/>
      <c r="Z1275" s="16"/>
      <c r="AA1275" s="16"/>
      <c r="AB1275" s="16"/>
      <c r="AC1275" s="16"/>
      <c r="AD1275" s="27"/>
    </row>
    <row r="1276" spans="18:30" x14ac:dyDescent="0.25">
      <c r="R1276" s="208"/>
      <c r="S1276" s="16"/>
      <c r="T1276" s="16"/>
      <c r="U1276" s="16"/>
      <c r="V1276" s="16"/>
      <c r="W1276" s="16"/>
      <c r="X1276" s="16"/>
      <c r="Y1276" s="16"/>
      <c r="Z1276" s="16"/>
      <c r="AA1276" s="16"/>
      <c r="AB1276" s="16"/>
      <c r="AC1276" s="16"/>
      <c r="AD1276" s="27"/>
    </row>
    <row r="1277" spans="18:30" x14ac:dyDescent="0.25">
      <c r="R1277" s="208"/>
      <c r="S1277" s="16"/>
      <c r="T1277" s="16"/>
      <c r="U1277" s="16"/>
      <c r="V1277" s="16"/>
      <c r="W1277" s="16"/>
      <c r="X1277" s="16"/>
      <c r="Y1277" s="16"/>
      <c r="Z1277" s="16"/>
      <c r="AA1277" s="16"/>
      <c r="AB1277" s="16"/>
      <c r="AC1277" s="16"/>
      <c r="AD1277" s="27"/>
    </row>
    <row r="1278" spans="18:30" x14ac:dyDescent="0.25">
      <c r="R1278" s="208"/>
      <c r="S1278" s="16"/>
      <c r="T1278" s="16"/>
      <c r="U1278" s="16"/>
      <c r="V1278" s="16"/>
      <c r="W1278" s="16"/>
      <c r="X1278" s="16"/>
      <c r="Y1278" s="16"/>
      <c r="Z1278" s="16"/>
      <c r="AA1278" s="16"/>
      <c r="AB1278" s="16"/>
      <c r="AC1278" s="16"/>
      <c r="AD1278" s="27"/>
    </row>
    <row r="1279" spans="18:30" x14ac:dyDescent="0.25">
      <c r="R1279" s="208"/>
      <c r="S1279" s="16"/>
      <c r="T1279" s="16"/>
      <c r="U1279" s="16"/>
      <c r="V1279" s="16"/>
      <c r="W1279" s="16"/>
      <c r="X1279" s="16"/>
      <c r="Y1279" s="16"/>
      <c r="Z1279" s="16"/>
      <c r="AA1279" s="16"/>
      <c r="AB1279" s="16"/>
      <c r="AC1279" s="16"/>
      <c r="AD1279" s="27"/>
    </row>
    <row r="1280" spans="18:30" x14ac:dyDescent="0.25">
      <c r="R1280" s="208"/>
      <c r="S1280" s="16"/>
      <c r="T1280" s="16"/>
      <c r="U1280" s="16"/>
      <c r="V1280" s="16"/>
      <c r="W1280" s="16"/>
      <c r="X1280" s="16"/>
      <c r="Y1280" s="16"/>
      <c r="Z1280" s="16"/>
      <c r="AA1280" s="16"/>
      <c r="AB1280" s="16"/>
      <c r="AC1280" s="16"/>
      <c r="AD1280" s="27"/>
    </row>
    <row r="1281" spans="18:30" x14ac:dyDescent="0.25">
      <c r="R1281" s="208"/>
      <c r="S1281" s="16"/>
      <c r="T1281" s="16"/>
      <c r="U1281" s="16"/>
      <c r="V1281" s="16"/>
      <c r="W1281" s="16"/>
      <c r="X1281" s="16"/>
      <c r="Y1281" s="16"/>
      <c r="Z1281" s="16"/>
      <c r="AA1281" s="16"/>
      <c r="AB1281" s="16"/>
      <c r="AC1281" s="16"/>
      <c r="AD1281" s="27"/>
    </row>
    <row r="1282" spans="18:30" x14ac:dyDescent="0.25">
      <c r="R1282" s="208"/>
      <c r="S1282" s="16"/>
      <c r="T1282" s="16"/>
      <c r="U1282" s="16"/>
      <c r="V1282" s="16"/>
      <c r="W1282" s="16"/>
      <c r="X1282" s="16"/>
      <c r="Y1282" s="16"/>
      <c r="Z1282" s="16"/>
      <c r="AA1282" s="16"/>
      <c r="AB1282" s="16"/>
      <c r="AC1282" s="16"/>
      <c r="AD1282" s="27"/>
    </row>
    <row r="1283" spans="18:30" x14ac:dyDescent="0.25">
      <c r="R1283" s="208"/>
      <c r="S1283" s="16"/>
      <c r="T1283" s="16"/>
      <c r="U1283" s="16"/>
      <c r="V1283" s="16"/>
      <c r="W1283" s="16"/>
      <c r="X1283" s="16"/>
      <c r="Y1283" s="16"/>
      <c r="Z1283" s="16"/>
      <c r="AA1283" s="16"/>
      <c r="AB1283" s="16"/>
      <c r="AC1283" s="16"/>
      <c r="AD1283" s="27"/>
    </row>
    <row r="1284" spans="18:30" x14ac:dyDescent="0.25">
      <c r="R1284" s="208"/>
      <c r="S1284" s="16"/>
      <c r="T1284" s="16"/>
      <c r="U1284" s="16"/>
      <c r="V1284" s="16"/>
      <c r="W1284" s="16"/>
      <c r="X1284" s="16"/>
      <c r="Y1284" s="16"/>
      <c r="Z1284" s="16"/>
      <c r="AA1284" s="16"/>
      <c r="AB1284" s="16"/>
      <c r="AC1284" s="16"/>
      <c r="AD1284" s="27"/>
    </row>
    <row r="1285" spans="18:30" x14ac:dyDescent="0.25">
      <c r="R1285" s="208"/>
      <c r="S1285" s="16"/>
      <c r="T1285" s="16"/>
      <c r="U1285" s="16"/>
      <c r="V1285" s="16"/>
      <c r="W1285" s="16"/>
      <c r="X1285" s="16"/>
      <c r="Y1285" s="16"/>
      <c r="Z1285" s="16"/>
      <c r="AA1285" s="16"/>
      <c r="AB1285" s="16"/>
      <c r="AC1285" s="16"/>
      <c r="AD1285" s="27"/>
    </row>
    <row r="1286" spans="18:30" x14ac:dyDescent="0.25">
      <c r="R1286" s="208"/>
      <c r="S1286" s="16"/>
      <c r="T1286" s="16"/>
      <c r="U1286" s="16"/>
      <c r="V1286" s="16"/>
      <c r="W1286" s="16"/>
      <c r="X1286" s="16"/>
      <c r="Y1286" s="16"/>
      <c r="Z1286" s="16"/>
      <c r="AA1286" s="16"/>
      <c r="AB1286" s="16"/>
      <c r="AC1286" s="16"/>
      <c r="AD1286" s="27"/>
    </row>
    <row r="1287" spans="18:30" x14ac:dyDescent="0.25">
      <c r="R1287" s="208"/>
      <c r="S1287" s="16"/>
      <c r="T1287" s="16"/>
      <c r="U1287" s="16"/>
      <c r="V1287" s="16"/>
      <c r="W1287" s="16"/>
      <c r="X1287" s="16"/>
      <c r="Y1287" s="16"/>
      <c r="Z1287" s="16"/>
      <c r="AA1287" s="16"/>
      <c r="AB1287" s="16"/>
      <c r="AC1287" s="16"/>
      <c r="AD1287" s="27"/>
    </row>
    <row r="1288" spans="18:30" x14ac:dyDescent="0.25">
      <c r="R1288" s="208"/>
      <c r="S1288" s="16"/>
      <c r="T1288" s="16"/>
      <c r="U1288" s="16"/>
      <c r="V1288" s="16"/>
      <c r="W1288" s="16"/>
      <c r="X1288" s="16"/>
      <c r="Y1288" s="16"/>
      <c r="Z1288" s="16"/>
      <c r="AA1288" s="16"/>
      <c r="AB1288" s="16"/>
      <c r="AC1288" s="16"/>
      <c r="AD1288" s="27"/>
    </row>
    <row r="1289" spans="18:30" x14ac:dyDescent="0.25">
      <c r="R1289" s="208"/>
      <c r="S1289" s="16"/>
      <c r="T1289" s="16"/>
      <c r="U1289" s="16"/>
      <c r="V1289" s="16"/>
      <c r="W1289" s="16"/>
      <c r="X1289" s="16"/>
      <c r="Y1289" s="16"/>
      <c r="Z1289" s="16"/>
      <c r="AA1289" s="16"/>
      <c r="AB1289" s="16"/>
      <c r="AC1289" s="16"/>
      <c r="AD1289" s="27"/>
    </row>
    <row r="1290" spans="18:30" x14ac:dyDescent="0.25">
      <c r="R1290" s="208"/>
      <c r="S1290" s="16"/>
      <c r="T1290" s="16"/>
      <c r="U1290" s="16"/>
      <c r="V1290" s="16"/>
      <c r="W1290" s="16"/>
      <c r="X1290" s="16"/>
      <c r="Y1290" s="16"/>
      <c r="Z1290" s="16"/>
      <c r="AA1290" s="16"/>
      <c r="AB1290" s="16"/>
      <c r="AC1290" s="16"/>
      <c r="AD1290" s="27"/>
    </row>
    <row r="1291" spans="18:30" x14ac:dyDescent="0.25">
      <c r="R1291" s="208"/>
      <c r="S1291" s="16"/>
      <c r="T1291" s="16"/>
      <c r="U1291" s="16"/>
      <c r="V1291" s="16"/>
      <c r="W1291" s="16"/>
      <c r="X1291" s="16"/>
      <c r="Y1291" s="16"/>
      <c r="Z1291" s="16"/>
      <c r="AA1291" s="16"/>
      <c r="AB1291" s="16"/>
      <c r="AC1291" s="16"/>
      <c r="AD1291" s="27"/>
    </row>
    <row r="1292" spans="18:30" x14ac:dyDescent="0.25">
      <c r="R1292" s="208"/>
      <c r="S1292" s="16"/>
      <c r="T1292" s="16"/>
      <c r="U1292" s="16"/>
      <c r="V1292" s="16"/>
      <c r="W1292" s="16"/>
      <c r="X1292" s="16"/>
      <c r="Y1292" s="16"/>
      <c r="Z1292" s="16"/>
      <c r="AA1292" s="16"/>
      <c r="AB1292" s="16"/>
      <c r="AC1292" s="16"/>
      <c r="AD1292" s="27"/>
    </row>
    <row r="1293" spans="18:30" x14ac:dyDescent="0.25">
      <c r="R1293" s="208"/>
      <c r="S1293" s="16"/>
      <c r="T1293" s="16"/>
      <c r="U1293" s="16"/>
      <c r="V1293" s="16"/>
      <c r="W1293" s="16"/>
      <c r="X1293" s="16"/>
      <c r="Y1293" s="16"/>
      <c r="Z1293" s="16"/>
      <c r="AA1293" s="16"/>
      <c r="AB1293" s="16"/>
      <c r="AC1293" s="16"/>
      <c r="AD1293" s="27"/>
    </row>
    <row r="1294" spans="18:30" x14ac:dyDescent="0.25">
      <c r="R1294" s="208"/>
      <c r="S1294" s="16"/>
      <c r="T1294" s="16"/>
      <c r="U1294" s="16"/>
      <c r="V1294" s="16"/>
      <c r="W1294" s="16"/>
      <c r="X1294" s="16"/>
      <c r="Y1294" s="16"/>
      <c r="Z1294" s="16"/>
      <c r="AA1294" s="16"/>
      <c r="AB1294" s="16"/>
      <c r="AC1294" s="16"/>
      <c r="AD1294" s="27"/>
    </row>
    <row r="1295" spans="18:30" x14ac:dyDescent="0.25">
      <c r="R1295" s="208"/>
      <c r="S1295" s="16"/>
      <c r="T1295" s="16"/>
      <c r="U1295" s="16"/>
      <c r="V1295" s="16"/>
      <c r="W1295" s="16"/>
      <c r="X1295" s="16"/>
      <c r="Y1295" s="16"/>
      <c r="Z1295" s="16"/>
      <c r="AA1295" s="16"/>
      <c r="AB1295" s="16"/>
      <c r="AC1295" s="16"/>
      <c r="AD1295" s="27"/>
    </row>
    <row r="1296" spans="18:30" x14ac:dyDescent="0.25">
      <c r="R1296" s="208"/>
      <c r="S1296" s="16"/>
      <c r="T1296" s="16"/>
      <c r="U1296" s="16"/>
      <c r="V1296" s="16"/>
      <c r="W1296" s="16"/>
      <c r="X1296" s="16"/>
      <c r="Y1296" s="16"/>
      <c r="Z1296" s="16"/>
      <c r="AA1296" s="16"/>
      <c r="AB1296" s="16"/>
      <c r="AC1296" s="16"/>
      <c r="AD1296" s="27"/>
    </row>
    <row r="1297" spans="18:30" x14ac:dyDescent="0.25">
      <c r="R1297" s="208"/>
      <c r="S1297" s="16"/>
      <c r="T1297" s="16"/>
      <c r="U1297" s="16"/>
      <c r="V1297" s="16"/>
      <c r="W1297" s="16"/>
      <c r="X1297" s="16"/>
      <c r="Y1297" s="16"/>
      <c r="Z1297" s="16"/>
      <c r="AA1297" s="16"/>
      <c r="AB1297" s="16"/>
      <c r="AC1297" s="16"/>
      <c r="AD1297" s="27"/>
    </row>
    <row r="1298" spans="18:30" x14ac:dyDescent="0.25">
      <c r="R1298" s="208"/>
      <c r="S1298" s="16"/>
      <c r="T1298" s="16"/>
      <c r="U1298" s="16"/>
      <c r="V1298" s="16"/>
      <c r="W1298" s="16"/>
      <c r="X1298" s="16"/>
      <c r="Y1298" s="16"/>
      <c r="Z1298" s="16"/>
      <c r="AA1298" s="16"/>
      <c r="AB1298" s="16"/>
      <c r="AC1298" s="16"/>
      <c r="AD1298" s="27"/>
    </row>
    <row r="1299" spans="18:30" x14ac:dyDescent="0.25">
      <c r="R1299" s="208"/>
      <c r="S1299" s="16"/>
      <c r="T1299" s="16"/>
      <c r="U1299" s="16"/>
      <c r="V1299" s="16"/>
      <c r="W1299" s="16"/>
      <c r="X1299" s="16"/>
      <c r="Y1299" s="16"/>
      <c r="Z1299" s="16"/>
      <c r="AA1299" s="16"/>
      <c r="AB1299" s="16"/>
      <c r="AC1299" s="16"/>
      <c r="AD1299" s="27"/>
    </row>
    <row r="1300" spans="18:30" x14ac:dyDescent="0.25">
      <c r="R1300" s="208"/>
      <c r="S1300" s="16"/>
      <c r="T1300" s="16"/>
      <c r="U1300" s="16"/>
      <c r="V1300" s="16"/>
      <c r="W1300" s="16"/>
      <c r="X1300" s="16"/>
      <c r="Y1300" s="16"/>
      <c r="Z1300" s="16"/>
      <c r="AA1300" s="16"/>
      <c r="AB1300" s="16"/>
      <c r="AC1300" s="16"/>
      <c r="AD1300" s="27"/>
    </row>
    <row r="1301" spans="18:30" x14ac:dyDescent="0.25">
      <c r="R1301" s="208"/>
      <c r="S1301" s="16"/>
      <c r="T1301" s="16"/>
      <c r="U1301" s="16"/>
      <c r="V1301" s="16"/>
      <c r="W1301" s="16"/>
      <c r="X1301" s="16"/>
      <c r="Y1301" s="16"/>
      <c r="Z1301" s="16"/>
      <c r="AA1301" s="16"/>
      <c r="AB1301" s="16"/>
      <c r="AC1301" s="16"/>
      <c r="AD1301" s="27"/>
    </row>
    <row r="1302" spans="18:30" x14ac:dyDescent="0.25">
      <c r="R1302" s="208"/>
      <c r="S1302" s="16"/>
      <c r="T1302" s="16"/>
      <c r="U1302" s="16"/>
      <c r="V1302" s="16"/>
      <c r="W1302" s="16"/>
      <c r="X1302" s="16"/>
      <c r="Y1302" s="16"/>
      <c r="Z1302" s="16"/>
      <c r="AA1302" s="16"/>
      <c r="AB1302" s="16"/>
      <c r="AC1302" s="16"/>
      <c r="AD1302" s="27"/>
    </row>
    <row r="1303" spans="18:30" x14ac:dyDescent="0.25">
      <c r="R1303" s="208"/>
      <c r="S1303" s="16"/>
      <c r="T1303" s="16"/>
      <c r="U1303" s="16"/>
      <c r="V1303" s="16"/>
      <c r="W1303" s="16"/>
      <c r="X1303" s="16"/>
      <c r="Y1303" s="16"/>
      <c r="Z1303" s="16"/>
      <c r="AA1303" s="16"/>
      <c r="AB1303" s="16"/>
      <c r="AC1303" s="16"/>
      <c r="AD1303" s="27"/>
    </row>
    <row r="1304" spans="18:30" x14ac:dyDescent="0.25">
      <c r="R1304" s="208"/>
      <c r="S1304" s="16"/>
      <c r="T1304" s="16"/>
      <c r="U1304" s="16"/>
      <c r="V1304" s="16"/>
      <c r="W1304" s="16"/>
      <c r="X1304" s="16"/>
      <c r="Y1304" s="16"/>
      <c r="Z1304" s="16"/>
      <c r="AA1304" s="16"/>
      <c r="AB1304" s="16"/>
      <c r="AC1304" s="16"/>
      <c r="AD1304" s="27"/>
    </row>
    <row r="1305" spans="18:30" x14ac:dyDescent="0.25">
      <c r="R1305" s="208"/>
      <c r="S1305" s="16"/>
      <c r="T1305" s="16"/>
      <c r="U1305" s="16"/>
      <c r="V1305" s="16"/>
      <c r="W1305" s="16"/>
      <c r="X1305" s="16"/>
      <c r="Y1305" s="16"/>
      <c r="Z1305" s="16"/>
      <c r="AA1305" s="16"/>
      <c r="AB1305" s="16"/>
      <c r="AC1305" s="16"/>
      <c r="AD1305" s="27"/>
    </row>
    <row r="1306" spans="18:30" x14ac:dyDescent="0.25">
      <c r="R1306" s="208"/>
      <c r="S1306" s="16"/>
      <c r="T1306" s="16"/>
      <c r="U1306" s="16"/>
      <c r="V1306" s="16"/>
      <c r="W1306" s="16"/>
      <c r="X1306" s="16"/>
      <c r="Y1306" s="16"/>
      <c r="Z1306" s="16"/>
      <c r="AA1306" s="16"/>
      <c r="AB1306" s="16"/>
      <c r="AC1306" s="16"/>
      <c r="AD1306" s="27"/>
    </row>
    <row r="1307" spans="18:30" x14ac:dyDescent="0.25">
      <c r="R1307" s="208"/>
      <c r="S1307" s="16"/>
      <c r="T1307" s="16"/>
      <c r="U1307" s="16"/>
      <c r="V1307" s="16"/>
      <c r="W1307" s="16"/>
      <c r="X1307" s="16"/>
      <c r="Y1307" s="16"/>
      <c r="Z1307" s="16"/>
      <c r="AA1307" s="16"/>
      <c r="AB1307" s="16"/>
      <c r="AC1307" s="16"/>
      <c r="AD1307" s="27"/>
    </row>
    <row r="1308" spans="18:30" x14ac:dyDescent="0.25">
      <c r="R1308" s="208"/>
      <c r="S1308" s="16"/>
      <c r="T1308" s="16"/>
      <c r="U1308" s="16"/>
      <c r="V1308" s="16"/>
      <c r="W1308" s="16"/>
      <c r="X1308" s="16"/>
      <c r="Y1308" s="16"/>
      <c r="Z1308" s="16"/>
      <c r="AA1308" s="16"/>
      <c r="AB1308" s="16"/>
      <c r="AC1308" s="16"/>
      <c r="AD1308" s="27"/>
    </row>
    <row r="1309" spans="18:30" x14ac:dyDescent="0.25">
      <c r="R1309" s="208"/>
      <c r="S1309" s="16"/>
      <c r="T1309" s="16"/>
      <c r="U1309" s="16"/>
      <c r="V1309" s="16"/>
      <c r="W1309" s="16"/>
      <c r="X1309" s="16"/>
      <c r="Y1309" s="16"/>
      <c r="Z1309" s="16"/>
      <c r="AA1309" s="16"/>
      <c r="AB1309" s="16"/>
      <c r="AC1309" s="16"/>
      <c r="AD1309" s="27"/>
    </row>
    <row r="1310" spans="18:30" x14ac:dyDescent="0.25">
      <c r="R1310" s="208"/>
      <c r="S1310" s="16"/>
      <c r="T1310" s="16"/>
      <c r="U1310" s="16"/>
      <c r="V1310" s="16"/>
      <c r="W1310" s="16"/>
      <c r="X1310" s="16"/>
      <c r="Y1310" s="16"/>
      <c r="Z1310" s="16"/>
      <c r="AA1310" s="16"/>
      <c r="AB1310" s="16"/>
      <c r="AC1310" s="16"/>
      <c r="AD1310" s="27"/>
    </row>
    <row r="1311" spans="18:30" x14ac:dyDescent="0.25">
      <c r="R1311" s="208"/>
      <c r="S1311" s="16"/>
      <c r="T1311" s="16"/>
      <c r="U1311" s="16"/>
      <c r="V1311" s="16"/>
      <c r="W1311" s="16"/>
      <c r="X1311" s="16"/>
      <c r="Y1311" s="16"/>
      <c r="Z1311" s="16"/>
      <c r="AA1311" s="16"/>
      <c r="AB1311" s="16"/>
      <c r="AC1311" s="16"/>
      <c r="AD1311" s="27"/>
    </row>
    <row r="1312" spans="18:30" x14ac:dyDescent="0.25">
      <c r="R1312" s="208"/>
      <c r="S1312" s="16"/>
      <c r="T1312" s="16"/>
      <c r="U1312" s="16"/>
      <c r="V1312" s="16"/>
      <c r="W1312" s="16"/>
      <c r="X1312" s="16"/>
      <c r="Y1312" s="16"/>
      <c r="Z1312" s="16"/>
      <c r="AA1312" s="16"/>
      <c r="AB1312" s="16"/>
      <c r="AC1312" s="16"/>
      <c r="AD1312" s="27"/>
    </row>
    <row r="1313" spans="18:30" x14ac:dyDescent="0.25">
      <c r="R1313" s="208"/>
      <c r="S1313" s="16"/>
      <c r="T1313" s="16"/>
      <c r="U1313" s="16"/>
      <c r="V1313" s="16"/>
      <c r="W1313" s="16"/>
      <c r="X1313" s="16"/>
      <c r="Y1313" s="16"/>
      <c r="Z1313" s="16"/>
      <c r="AA1313" s="16"/>
      <c r="AB1313" s="16"/>
      <c r="AC1313" s="16"/>
      <c r="AD1313" s="27"/>
    </row>
    <row r="1314" spans="18:30" x14ac:dyDescent="0.25">
      <c r="R1314" s="208"/>
      <c r="S1314" s="16"/>
      <c r="T1314" s="16"/>
      <c r="U1314" s="16"/>
      <c r="V1314" s="16"/>
      <c r="W1314" s="16"/>
      <c r="X1314" s="16"/>
      <c r="Y1314" s="16"/>
      <c r="Z1314" s="16"/>
      <c r="AA1314" s="16"/>
      <c r="AB1314" s="16"/>
      <c r="AC1314" s="16"/>
      <c r="AD1314" s="27"/>
    </row>
    <row r="1315" spans="18:30" x14ac:dyDescent="0.25">
      <c r="R1315" s="208"/>
      <c r="S1315" s="16"/>
      <c r="T1315" s="16"/>
      <c r="U1315" s="16"/>
      <c r="V1315" s="16"/>
      <c r="W1315" s="16"/>
      <c r="X1315" s="16"/>
      <c r="Y1315" s="16"/>
      <c r="Z1315" s="16"/>
      <c r="AA1315" s="16"/>
      <c r="AB1315" s="16"/>
      <c r="AC1315" s="16"/>
      <c r="AD1315" s="27"/>
    </row>
    <row r="1316" spans="18:30" x14ac:dyDescent="0.25">
      <c r="R1316" s="208"/>
      <c r="S1316" s="16"/>
      <c r="T1316" s="16"/>
      <c r="U1316" s="16"/>
      <c r="V1316" s="16"/>
      <c r="W1316" s="16"/>
      <c r="X1316" s="16"/>
      <c r="Y1316" s="16"/>
      <c r="Z1316" s="16"/>
      <c r="AA1316" s="16"/>
      <c r="AB1316" s="16"/>
      <c r="AC1316" s="16"/>
      <c r="AD1316" s="27"/>
    </row>
    <row r="1317" spans="18:30" x14ac:dyDescent="0.25">
      <c r="R1317" s="208"/>
      <c r="S1317" s="16"/>
      <c r="T1317" s="16"/>
      <c r="U1317" s="16"/>
      <c r="V1317" s="16"/>
      <c r="W1317" s="16"/>
      <c r="X1317" s="16"/>
      <c r="Y1317" s="16"/>
      <c r="Z1317" s="16"/>
      <c r="AA1317" s="16"/>
      <c r="AB1317" s="16"/>
      <c r="AC1317" s="16"/>
      <c r="AD1317" s="27"/>
    </row>
    <row r="1318" spans="18:30" x14ac:dyDescent="0.25">
      <c r="R1318" s="208"/>
      <c r="S1318" s="16"/>
      <c r="T1318" s="16"/>
      <c r="U1318" s="16"/>
      <c r="V1318" s="16"/>
      <c r="W1318" s="16"/>
      <c r="X1318" s="16"/>
      <c r="Y1318" s="16"/>
      <c r="Z1318" s="16"/>
      <c r="AA1318" s="16"/>
      <c r="AB1318" s="16"/>
      <c r="AC1318" s="16"/>
      <c r="AD1318" s="27"/>
    </row>
    <row r="1319" spans="18:30" x14ac:dyDescent="0.25">
      <c r="R1319" s="208"/>
      <c r="S1319" s="16"/>
      <c r="T1319" s="16"/>
      <c r="U1319" s="16"/>
      <c r="V1319" s="16"/>
      <c r="W1319" s="16"/>
      <c r="X1319" s="16"/>
      <c r="Y1319" s="16"/>
      <c r="Z1319" s="16"/>
      <c r="AA1319" s="16"/>
      <c r="AB1319" s="16"/>
      <c r="AC1319" s="16"/>
      <c r="AD1319" s="27"/>
    </row>
    <row r="1320" spans="18:30" x14ac:dyDescent="0.25">
      <c r="R1320" s="208"/>
      <c r="S1320" s="16"/>
      <c r="T1320" s="16"/>
      <c r="U1320" s="16"/>
      <c r="V1320" s="16"/>
      <c r="W1320" s="16"/>
      <c r="X1320" s="16"/>
      <c r="Y1320" s="16"/>
      <c r="Z1320" s="16"/>
      <c r="AA1320" s="16"/>
      <c r="AB1320" s="16"/>
      <c r="AC1320" s="16"/>
      <c r="AD1320" s="27"/>
    </row>
    <row r="1321" spans="18:30" x14ac:dyDescent="0.25">
      <c r="R1321" s="208"/>
      <c r="S1321" s="16"/>
      <c r="T1321" s="16"/>
      <c r="U1321" s="16"/>
      <c r="V1321" s="16"/>
      <c r="W1321" s="16"/>
      <c r="X1321" s="16"/>
      <c r="Y1321" s="16"/>
      <c r="Z1321" s="16"/>
      <c r="AA1321" s="16"/>
      <c r="AB1321" s="16"/>
      <c r="AC1321" s="16"/>
      <c r="AD1321" s="27"/>
    </row>
    <row r="1322" spans="18:30" x14ac:dyDescent="0.25">
      <c r="R1322" s="208"/>
      <c r="S1322" s="16"/>
      <c r="T1322" s="16"/>
      <c r="U1322" s="16"/>
      <c r="V1322" s="16"/>
      <c r="W1322" s="16"/>
      <c r="X1322" s="16"/>
      <c r="Y1322" s="16"/>
      <c r="Z1322" s="16"/>
      <c r="AA1322" s="16"/>
      <c r="AB1322" s="16"/>
      <c r="AC1322" s="16"/>
      <c r="AD1322" s="27"/>
    </row>
    <row r="1323" spans="18:30" x14ac:dyDescent="0.25">
      <c r="R1323" s="208"/>
      <c r="S1323" s="16"/>
      <c r="T1323" s="16"/>
      <c r="U1323" s="16"/>
      <c r="V1323" s="16"/>
      <c r="W1323" s="16"/>
      <c r="X1323" s="16"/>
      <c r="Y1323" s="16"/>
      <c r="Z1323" s="16"/>
      <c r="AA1323" s="16"/>
      <c r="AB1323" s="16"/>
      <c r="AC1323" s="16"/>
      <c r="AD1323" s="27"/>
    </row>
    <row r="1324" spans="18:30" x14ac:dyDescent="0.25">
      <c r="R1324" s="208"/>
      <c r="S1324" s="16"/>
      <c r="T1324" s="16"/>
      <c r="U1324" s="16"/>
      <c r="V1324" s="16"/>
      <c r="W1324" s="16"/>
      <c r="X1324" s="16"/>
      <c r="Y1324" s="16"/>
      <c r="Z1324" s="16"/>
      <c r="AA1324" s="16"/>
      <c r="AB1324" s="16"/>
      <c r="AC1324" s="16"/>
      <c r="AD1324" s="27"/>
    </row>
    <row r="1325" spans="18:30" x14ac:dyDescent="0.25">
      <c r="R1325" s="208"/>
      <c r="S1325" s="16"/>
      <c r="T1325" s="16"/>
      <c r="U1325" s="16"/>
      <c r="V1325" s="16"/>
      <c r="W1325" s="16"/>
      <c r="X1325" s="16"/>
      <c r="Y1325" s="16"/>
      <c r="Z1325" s="16"/>
      <c r="AA1325" s="16"/>
      <c r="AB1325" s="16"/>
      <c r="AC1325" s="16"/>
      <c r="AD1325" s="27"/>
    </row>
    <row r="1326" spans="18:30" x14ac:dyDescent="0.25">
      <c r="R1326" s="208"/>
      <c r="S1326" s="16"/>
      <c r="T1326" s="16"/>
      <c r="U1326" s="16"/>
      <c r="V1326" s="16"/>
      <c r="W1326" s="16"/>
      <c r="X1326" s="16"/>
      <c r="Y1326" s="16"/>
      <c r="Z1326" s="16"/>
      <c r="AA1326" s="16"/>
      <c r="AB1326" s="16"/>
      <c r="AC1326" s="16"/>
      <c r="AD1326" s="27"/>
    </row>
    <row r="1327" spans="18:30" x14ac:dyDescent="0.25">
      <c r="R1327" s="208"/>
      <c r="S1327" s="16"/>
      <c r="T1327" s="16"/>
      <c r="U1327" s="16"/>
      <c r="V1327" s="16"/>
      <c r="W1327" s="16"/>
      <c r="X1327" s="16"/>
      <c r="Y1327" s="16"/>
      <c r="Z1327" s="16"/>
      <c r="AA1327" s="16"/>
      <c r="AB1327" s="16"/>
      <c r="AC1327" s="16"/>
      <c r="AD1327" s="27"/>
    </row>
    <row r="1328" spans="18:30" x14ac:dyDescent="0.25">
      <c r="R1328" s="208"/>
      <c r="S1328" s="16"/>
      <c r="T1328" s="16"/>
      <c r="U1328" s="16"/>
      <c r="V1328" s="16"/>
      <c r="W1328" s="16"/>
      <c r="X1328" s="16"/>
      <c r="Y1328" s="16"/>
      <c r="Z1328" s="16"/>
      <c r="AA1328" s="16"/>
      <c r="AB1328" s="16"/>
      <c r="AC1328" s="16"/>
      <c r="AD1328" s="27"/>
    </row>
    <row r="1329" spans="18:30" x14ac:dyDescent="0.25">
      <c r="R1329" s="208"/>
      <c r="S1329" s="16"/>
      <c r="T1329" s="16"/>
      <c r="U1329" s="16"/>
      <c r="V1329" s="16"/>
      <c r="W1329" s="16"/>
      <c r="X1329" s="16"/>
      <c r="Y1329" s="16"/>
      <c r="Z1329" s="16"/>
      <c r="AA1329" s="16"/>
      <c r="AB1329" s="16"/>
      <c r="AC1329" s="16"/>
      <c r="AD1329" s="27"/>
    </row>
    <row r="1330" spans="18:30" x14ac:dyDescent="0.25">
      <c r="R1330" s="208"/>
      <c r="S1330" s="16"/>
      <c r="T1330" s="16"/>
      <c r="U1330" s="16"/>
      <c r="V1330" s="16"/>
      <c r="W1330" s="16"/>
      <c r="X1330" s="16"/>
      <c r="Y1330" s="16"/>
      <c r="Z1330" s="16"/>
      <c r="AA1330" s="16"/>
      <c r="AB1330" s="16"/>
      <c r="AC1330" s="16"/>
      <c r="AD1330" s="27"/>
    </row>
    <row r="1331" spans="18:30" x14ac:dyDescent="0.25">
      <c r="R1331" s="208"/>
      <c r="S1331" s="16"/>
      <c r="T1331" s="16"/>
      <c r="U1331" s="16"/>
      <c r="V1331" s="16"/>
      <c r="W1331" s="16"/>
      <c r="X1331" s="16"/>
      <c r="Y1331" s="16"/>
      <c r="Z1331" s="16"/>
      <c r="AA1331" s="16"/>
      <c r="AB1331" s="16"/>
      <c r="AC1331" s="16"/>
      <c r="AD1331" s="27"/>
    </row>
    <row r="1332" spans="18:30" x14ac:dyDescent="0.25">
      <c r="R1332" s="208"/>
      <c r="S1332" s="16"/>
      <c r="T1332" s="16"/>
      <c r="U1332" s="16"/>
      <c r="V1332" s="16"/>
      <c r="W1332" s="16"/>
      <c r="X1332" s="16"/>
      <c r="Y1332" s="16"/>
      <c r="Z1332" s="16"/>
      <c r="AA1332" s="16"/>
      <c r="AB1332" s="16"/>
      <c r="AC1332" s="16"/>
      <c r="AD1332" s="27"/>
    </row>
    <row r="1333" spans="18:30" x14ac:dyDescent="0.25">
      <c r="R1333" s="208"/>
      <c r="S1333" s="16"/>
      <c r="T1333" s="16"/>
      <c r="U1333" s="16"/>
      <c r="V1333" s="16"/>
      <c r="W1333" s="16"/>
      <c r="X1333" s="16"/>
      <c r="Y1333" s="16"/>
      <c r="Z1333" s="16"/>
      <c r="AA1333" s="16"/>
      <c r="AB1333" s="16"/>
      <c r="AC1333" s="16"/>
      <c r="AD1333" s="27"/>
    </row>
    <row r="1334" spans="18:30" x14ac:dyDescent="0.25">
      <c r="R1334" s="208"/>
      <c r="S1334" s="16"/>
      <c r="T1334" s="16"/>
      <c r="U1334" s="16"/>
      <c r="V1334" s="16"/>
      <c r="W1334" s="16"/>
      <c r="X1334" s="16"/>
      <c r="Y1334" s="16"/>
      <c r="Z1334" s="16"/>
      <c r="AA1334" s="16"/>
      <c r="AB1334" s="16"/>
      <c r="AC1334" s="16"/>
      <c r="AD1334" s="27"/>
    </row>
    <row r="1335" spans="18:30" x14ac:dyDescent="0.25">
      <c r="R1335" s="208"/>
      <c r="S1335" s="16"/>
      <c r="T1335" s="16"/>
      <c r="U1335" s="16"/>
      <c r="V1335" s="16"/>
      <c r="W1335" s="16"/>
      <c r="X1335" s="16"/>
      <c r="Y1335" s="16"/>
      <c r="Z1335" s="16"/>
      <c r="AA1335" s="16"/>
      <c r="AB1335" s="16"/>
      <c r="AC1335" s="16"/>
      <c r="AD1335" s="27"/>
    </row>
    <row r="1336" spans="18:30" x14ac:dyDescent="0.25">
      <c r="R1336" s="208"/>
      <c r="S1336" s="16"/>
      <c r="T1336" s="16"/>
      <c r="U1336" s="16"/>
      <c r="V1336" s="16"/>
      <c r="W1336" s="16"/>
      <c r="X1336" s="16"/>
      <c r="Y1336" s="16"/>
      <c r="Z1336" s="16"/>
      <c r="AA1336" s="16"/>
      <c r="AB1336" s="16"/>
      <c r="AC1336" s="16"/>
      <c r="AD1336" s="27"/>
    </row>
    <row r="1337" spans="18:30" x14ac:dyDescent="0.25">
      <c r="R1337" s="208"/>
      <c r="S1337" s="16"/>
      <c r="T1337" s="16"/>
      <c r="U1337" s="16"/>
      <c r="V1337" s="16"/>
      <c r="W1337" s="16"/>
      <c r="X1337" s="16"/>
      <c r="Y1337" s="16"/>
      <c r="Z1337" s="16"/>
      <c r="AA1337" s="16"/>
      <c r="AB1337" s="16"/>
      <c r="AC1337" s="16"/>
      <c r="AD1337" s="27"/>
    </row>
    <row r="1338" spans="18:30" x14ac:dyDescent="0.25">
      <c r="R1338" s="208"/>
      <c r="S1338" s="16"/>
      <c r="T1338" s="16"/>
      <c r="U1338" s="16"/>
      <c r="V1338" s="16"/>
      <c r="W1338" s="16"/>
      <c r="X1338" s="16"/>
      <c r="Y1338" s="16"/>
      <c r="Z1338" s="16"/>
      <c r="AA1338" s="16"/>
      <c r="AB1338" s="16"/>
      <c r="AC1338" s="16"/>
      <c r="AD1338" s="27"/>
    </row>
    <row r="1339" spans="18:30" x14ac:dyDescent="0.25">
      <c r="R1339" s="208"/>
      <c r="S1339" s="16"/>
      <c r="T1339" s="16"/>
      <c r="U1339" s="16"/>
      <c r="V1339" s="16"/>
      <c r="W1339" s="16"/>
      <c r="X1339" s="16"/>
      <c r="Y1339" s="16"/>
      <c r="Z1339" s="16"/>
      <c r="AA1339" s="16"/>
      <c r="AB1339" s="16"/>
      <c r="AC1339" s="16"/>
      <c r="AD1339" s="27"/>
    </row>
    <row r="1340" spans="18:30" x14ac:dyDescent="0.25">
      <c r="R1340" s="208"/>
      <c r="S1340" s="16"/>
      <c r="T1340" s="16"/>
      <c r="U1340" s="16"/>
      <c r="V1340" s="16"/>
      <c r="W1340" s="16"/>
      <c r="X1340" s="16"/>
      <c r="Y1340" s="16"/>
      <c r="Z1340" s="16"/>
      <c r="AA1340" s="16"/>
      <c r="AB1340" s="16"/>
      <c r="AC1340" s="16"/>
      <c r="AD1340" s="27"/>
    </row>
    <row r="1341" spans="18:30" x14ac:dyDescent="0.25">
      <c r="R1341" s="208"/>
      <c r="S1341" s="16"/>
      <c r="T1341" s="16"/>
      <c r="U1341" s="16"/>
      <c r="V1341" s="16"/>
      <c r="W1341" s="16"/>
      <c r="X1341" s="16"/>
      <c r="Y1341" s="16"/>
      <c r="Z1341" s="16"/>
      <c r="AA1341" s="16"/>
      <c r="AB1341" s="16"/>
      <c r="AC1341" s="16"/>
      <c r="AD1341" s="27"/>
    </row>
    <row r="1342" spans="18:30" x14ac:dyDescent="0.25">
      <c r="R1342" s="208"/>
      <c r="S1342" s="16"/>
      <c r="T1342" s="16"/>
      <c r="U1342" s="16"/>
      <c r="V1342" s="16"/>
      <c r="W1342" s="16"/>
      <c r="X1342" s="16"/>
      <c r="Y1342" s="16"/>
      <c r="Z1342" s="16"/>
      <c r="AA1342" s="16"/>
      <c r="AB1342" s="16"/>
      <c r="AC1342" s="16"/>
      <c r="AD1342" s="27"/>
    </row>
    <row r="1343" spans="18:30" x14ac:dyDescent="0.25">
      <c r="R1343" s="208"/>
      <c r="S1343" s="16"/>
      <c r="T1343" s="16"/>
      <c r="U1343" s="16"/>
      <c r="V1343" s="16"/>
      <c r="W1343" s="16"/>
      <c r="X1343" s="16"/>
      <c r="Y1343" s="16"/>
      <c r="Z1343" s="16"/>
      <c r="AA1343" s="16"/>
      <c r="AB1343" s="16"/>
      <c r="AC1343" s="16"/>
      <c r="AD1343" s="27"/>
    </row>
    <row r="1344" spans="18:30" x14ac:dyDescent="0.25">
      <c r="R1344" s="208"/>
      <c r="S1344" s="16"/>
      <c r="T1344" s="16"/>
      <c r="U1344" s="16"/>
      <c r="V1344" s="16"/>
      <c r="W1344" s="16"/>
      <c r="X1344" s="16"/>
      <c r="Y1344" s="16"/>
      <c r="Z1344" s="16"/>
      <c r="AA1344" s="16"/>
      <c r="AB1344" s="16"/>
      <c r="AC1344" s="16"/>
      <c r="AD1344" s="27"/>
    </row>
    <row r="1345" spans="18:30" x14ac:dyDescent="0.25">
      <c r="R1345" s="208"/>
      <c r="S1345" s="16"/>
      <c r="T1345" s="16"/>
      <c r="U1345" s="16"/>
      <c r="V1345" s="16"/>
      <c r="W1345" s="16"/>
      <c r="X1345" s="16"/>
      <c r="Y1345" s="16"/>
      <c r="Z1345" s="16"/>
      <c r="AA1345" s="16"/>
      <c r="AB1345" s="16"/>
      <c r="AC1345" s="16"/>
      <c r="AD1345" s="27"/>
    </row>
    <row r="1346" spans="18:30" x14ac:dyDescent="0.25">
      <c r="R1346" s="208"/>
      <c r="S1346" s="16"/>
      <c r="T1346" s="16"/>
      <c r="U1346" s="16"/>
      <c r="V1346" s="16"/>
      <c r="W1346" s="16"/>
      <c r="X1346" s="16"/>
      <c r="Y1346" s="16"/>
      <c r="Z1346" s="16"/>
      <c r="AA1346" s="16"/>
      <c r="AB1346" s="16"/>
      <c r="AC1346" s="16"/>
      <c r="AD1346" s="27"/>
    </row>
    <row r="1347" spans="18:30" x14ac:dyDescent="0.25">
      <c r="R1347" s="208"/>
      <c r="S1347" s="16"/>
      <c r="T1347" s="16"/>
      <c r="U1347" s="16"/>
      <c r="V1347" s="16"/>
      <c r="W1347" s="16"/>
      <c r="X1347" s="16"/>
      <c r="Y1347" s="16"/>
      <c r="Z1347" s="16"/>
      <c r="AA1347" s="16"/>
      <c r="AB1347" s="16"/>
      <c r="AC1347" s="16"/>
      <c r="AD1347" s="27"/>
    </row>
    <row r="1348" spans="18:30" x14ac:dyDescent="0.25">
      <c r="R1348" s="208"/>
      <c r="S1348" s="16"/>
      <c r="T1348" s="16"/>
      <c r="U1348" s="16"/>
      <c r="V1348" s="16"/>
      <c r="W1348" s="16"/>
      <c r="X1348" s="16"/>
      <c r="Y1348" s="16"/>
      <c r="Z1348" s="16"/>
      <c r="AA1348" s="16"/>
      <c r="AB1348" s="16"/>
      <c r="AC1348" s="16"/>
      <c r="AD1348" s="27"/>
    </row>
    <row r="1349" spans="18:30" x14ac:dyDescent="0.25">
      <c r="R1349" s="208"/>
      <c r="S1349" s="16"/>
      <c r="T1349" s="16"/>
      <c r="U1349" s="16"/>
      <c r="V1349" s="16"/>
      <c r="W1349" s="16"/>
      <c r="X1349" s="16"/>
      <c r="Y1349" s="16"/>
      <c r="Z1349" s="16"/>
      <c r="AA1349" s="16"/>
      <c r="AB1349" s="16"/>
      <c r="AC1349" s="16"/>
      <c r="AD1349" s="27"/>
    </row>
    <row r="1350" spans="18:30" x14ac:dyDescent="0.25">
      <c r="R1350" s="208"/>
      <c r="S1350" s="16"/>
      <c r="T1350" s="16"/>
      <c r="U1350" s="16"/>
      <c r="V1350" s="16"/>
      <c r="W1350" s="16"/>
      <c r="X1350" s="16"/>
      <c r="Y1350" s="16"/>
      <c r="Z1350" s="16"/>
      <c r="AA1350" s="16"/>
      <c r="AB1350" s="16"/>
      <c r="AC1350" s="16"/>
      <c r="AD1350" s="27"/>
    </row>
    <row r="1351" spans="18:30" x14ac:dyDescent="0.25">
      <c r="R1351" s="208"/>
      <c r="S1351" s="16"/>
      <c r="T1351" s="16"/>
      <c r="U1351" s="16"/>
      <c r="V1351" s="16"/>
      <c r="W1351" s="16"/>
      <c r="X1351" s="16"/>
      <c r="Y1351" s="16"/>
      <c r="Z1351" s="16"/>
      <c r="AA1351" s="16"/>
      <c r="AB1351" s="16"/>
      <c r="AC1351" s="16"/>
      <c r="AD1351" s="27"/>
    </row>
    <row r="1352" spans="18:30" x14ac:dyDescent="0.25">
      <c r="R1352" s="208"/>
      <c r="S1352" s="16"/>
      <c r="T1352" s="16"/>
      <c r="U1352" s="16"/>
      <c r="V1352" s="16"/>
      <c r="W1352" s="16"/>
      <c r="X1352" s="16"/>
      <c r="Y1352" s="16"/>
      <c r="Z1352" s="16"/>
      <c r="AA1352" s="16"/>
      <c r="AB1352" s="16"/>
      <c r="AC1352" s="16"/>
      <c r="AD1352" s="27"/>
    </row>
    <row r="1353" spans="18:30" x14ac:dyDescent="0.25">
      <c r="R1353" s="208"/>
      <c r="S1353" s="16"/>
      <c r="T1353" s="16"/>
      <c r="U1353" s="16"/>
      <c r="V1353" s="16"/>
      <c r="W1353" s="16"/>
      <c r="X1353" s="16"/>
      <c r="Y1353" s="16"/>
      <c r="Z1353" s="16"/>
      <c r="AA1353" s="16"/>
      <c r="AB1353" s="16"/>
      <c r="AC1353" s="16"/>
      <c r="AD1353" s="27"/>
    </row>
    <row r="1354" spans="18:30" x14ac:dyDescent="0.25">
      <c r="R1354" s="208"/>
      <c r="S1354" s="16"/>
      <c r="T1354" s="16"/>
      <c r="U1354" s="16"/>
      <c r="V1354" s="16"/>
      <c r="W1354" s="16"/>
      <c r="X1354" s="16"/>
      <c r="Y1354" s="16"/>
      <c r="Z1354" s="16"/>
      <c r="AA1354" s="16"/>
      <c r="AB1354" s="16"/>
      <c r="AC1354" s="16"/>
      <c r="AD1354" s="27"/>
    </row>
    <row r="1355" spans="18:30" x14ac:dyDescent="0.25">
      <c r="R1355" s="208"/>
      <c r="S1355" s="16"/>
      <c r="T1355" s="16"/>
      <c r="U1355" s="16"/>
      <c r="V1355" s="16"/>
      <c r="W1355" s="16"/>
      <c r="X1355" s="16"/>
      <c r="Y1355" s="16"/>
      <c r="Z1355" s="16"/>
      <c r="AA1355" s="16"/>
      <c r="AB1355" s="16"/>
      <c r="AC1355" s="16"/>
      <c r="AD1355" s="27"/>
    </row>
    <row r="1356" spans="18:30" x14ac:dyDescent="0.25">
      <c r="R1356" s="208"/>
      <c r="S1356" s="16"/>
      <c r="T1356" s="16"/>
      <c r="U1356" s="16"/>
      <c r="V1356" s="16"/>
      <c r="W1356" s="16"/>
      <c r="X1356" s="16"/>
      <c r="Y1356" s="16"/>
      <c r="Z1356" s="16"/>
      <c r="AA1356" s="16"/>
      <c r="AB1356" s="16"/>
      <c r="AC1356" s="16"/>
      <c r="AD1356" s="27"/>
    </row>
    <row r="1357" spans="18:30" x14ac:dyDescent="0.25">
      <c r="R1357" s="208"/>
      <c r="S1357" s="16"/>
      <c r="T1357" s="16"/>
      <c r="U1357" s="16"/>
      <c r="V1357" s="16"/>
      <c r="W1357" s="16"/>
      <c r="X1357" s="16"/>
      <c r="Y1357" s="16"/>
      <c r="Z1357" s="16"/>
      <c r="AA1357" s="16"/>
      <c r="AB1357" s="16"/>
      <c r="AC1357" s="16"/>
      <c r="AD1357" s="27"/>
    </row>
    <row r="1358" spans="18:30" x14ac:dyDescent="0.25">
      <c r="R1358" s="208"/>
      <c r="S1358" s="16"/>
      <c r="T1358" s="16"/>
      <c r="U1358" s="16"/>
      <c r="V1358" s="16"/>
      <c r="W1358" s="16"/>
      <c r="X1358" s="16"/>
      <c r="Y1358" s="16"/>
      <c r="Z1358" s="16"/>
      <c r="AA1358" s="16"/>
      <c r="AB1358" s="16"/>
      <c r="AC1358" s="16"/>
      <c r="AD1358" s="27"/>
    </row>
    <row r="1359" spans="18:30" x14ac:dyDescent="0.25">
      <c r="R1359" s="208"/>
      <c r="S1359" s="16"/>
      <c r="T1359" s="16"/>
      <c r="U1359" s="16"/>
      <c r="V1359" s="16"/>
      <c r="W1359" s="16"/>
      <c r="X1359" s="16"/>
      <c r="Y1359" s="16"/>
      <c r="Z1359" s="16"/>
      <c r="AA1359" s="16"/>
      <c r="AB1359" s="16"/>
      <c r="AC1359" s="16"/>
      <c r="AD1359" s="27"/>
    </row>
    <row r="1360" spans="18:30" x14ac:dyDescent="0.25">
      <c r="R1360" s="208"/>
      <c r="S1360" s="16"/>
      <c r="T1360" s="16"/>
      <c r="U1360" s="16"/>
      <c r="V1360" s="16"/>
      <c r="W1360" s="16"/>
      <c r="X1360" s="16"/>
      <c r="Y1360" s="16"/>
      <c r="Z1360" s="16"/>
      <c r="AA1360" s="16"/>
      <c r="AB1360" s="16"/>
      <c r="AC1360" s="16"/>
      <c r="AD1360" s="27"/>
    </row>
    <row r="1361" spans="18:30" x14ac:dyDescent="0.25">
      <c r="R1361" s="208"/>
      <c r="S1361" s="16"/>
      <c r="T1361" s="16"/>
      <c r="U1361" s="16"/>
      <c r="V1361" s="16"/>
      <c r="W1361" s="16"/>
      <c r="X1361" s="16"/>
      <c r="Y1361" s="16"/>
      <c r="Z1361" s="16"/>
      <c r="AA1361" s="16"/>
      <c r="AB1361" s="16"/>
      <c r="AC1361" s="16"/>
      <c r="AD1361" s="27"/>
    </row>
    <row r="1362" spans="18:30" x14ac:dyDescent="0.25">
      <c r="R1362" s="208"/>
      <c r="S1362" s="16"/>
      <c r="T1362" s="16"/>
      <c r="U1362" s="16"/>
      <c r="V1362" s="16"/>
      <c r="W1362" s="16"/>
      <c r="X1362" s="16"/>
      <c r="Y1362" s="16"/>
      <c r="Z1362" s="16"/>
      <c r="AA1362" s="16"/>
      <c r="AB1362" s="16"/>
      <c r="AC1362" s="16"/>
      <c r="AD1362" s="27"/>
    </row>
    <row r="1363" spans="18:30" x14ac:dyDescent="0.25">
      <c r="R1363" s="208"/>
      <c r="S1363" s="16"/>
      <c r="T1363" s="16"/>
      <c r="U1363" s="16"/>
      <c r="V1363" s="16"/>
      <c r="W1363" s="16"/>
      <c r="X1363" s="16"/>
      <c r="Y1363" s="16"/>
      <c r="Z1363" s="16"/>
      <c r="AA1363" s="16"/>
      <c r="AB1363" s="16"/>
      <c r="AC1363" s="16"/>
      <c r="AD1363" s="27"/>
    </row>
    <row r="1364" spans="18:30" x14ac:dyDescent="0.25">
      <c r="R1364" s="208"/>
      <c r="S1364" s="16"/>
      <c r="T1364" s="16"/>
      <c r="U1364" s="16"/>
      <c r="V1364" s="16"/>
      <c r="W1364" s="16"/>
      <c r="X1364" s="16"/>
      <c r="Y1364" s="16"/>
      <c r="Z1364" s="16"/>
      <c r="AA1364" s="16"/>
      <c r="AB1364" s="16"/>
      <c r="AC1364" s="16"/>
      <c r="AD1364" s="27"/>
    </row>
    <row r="1365" spans="18:30" x14ac:dyDescent="0.25">
      <c r="R1365" s="208"/>
      <c r="S1365" s="16"/>
      <c r="T1365" s="16"/>
      <c r="U1365" s="16"/>
      <c r="V1365" s="16"/>
      <c r="W1365" s="16"/>
      <c r="X1365" s="16"/>
      <c r="Y1365" s="16"/>
      <c r="Z1365" s="16"/>
      <c r="AA1365" s="16"/>
      <c r="AB1365" s="16"/>
      <c r="AC1365" s="16"/>
      <c r="AD1365" s="27"/>
    </row>
    <row r="1366" spans="18:30" x14ac:dyDescent="0.25">
      <c r="R1366" s="208"/>
      <c r="S1366" s="16"/>
      <c r="T1366" s="16"/>
      <c r="U1366" s="16"/>
      <c r="V1366" s="16"/>
      <c r="W1366" s="16"/>
      <c r="X1366" s="16"/>
      <c r="Y1366" s="16"/>
      <c r="Z1366" s="16"/>
      <c r="AA1366" s="16"/>
      <c r="AB1366" s="16"/>
      <c r="AC1366" s="16"/>
      <c r="AD1366" s="27"/>
    </row>
    <row r="1367" spans="18:30" x14ac:dyDescent="0.25">
      <c r="R1367" s="208"/>
      <c r="S1367" s="16"/>
      <c r="T1367" s="16"/>
      <c r="U1367" s="16"/>
      <c r="V1367" s="16"/>
      <c r="W1367" s="16"/>
      <c r="X1367" s="16"/>
      <c r="Y1367" s="16"/>
      <c r="Z1367" s="16"/>
      <c r="AA1367" s="16"/>
      <c r="AB1367" s="16"/>
      <c r="AC1367" s="16"/>
      <c r="AD1367" s="27"/>
    </row>
    <row r="1368" spans="18:30" x14ac:dyDescent="0.25">
      <c r="R1368" s="208"/>
      <c r="S1368" s="16"/>
      <c r="T1368" s="16"/>
      <c r="U1368" s="16"/>
      <c r="V1368" s="16"/>
      <c r="W1368" s="16"/>
      <c r="X1368" s="16"/>
      <c r="Y1368" s="16"/>
      <c r="Z1368" s="16"/>
      <c r="AA1368" s="16"/>
      <c r="AB1368" s="16"/>
      <c r="AC1368" s="16"/>
      <c r="AD1368" s="27"/>
    </row>
    <row r="1369" spans="18:30" x14ac:dyDescent="0.25">
      <c r="R1369" s="208"/>
      <c r="S1369" s="16"/>
      <c r="T1369" s="16"/>
      <c r="U1369" s="16"/>
      <c r="V1369" s="16"/>
      <c r="W1369" s="16"/>
      <c r="X1369" s="16"/>
      <c r="Y1369" s="16"/>
      <c r="Z1369" s="16"/>
      <c r="AA1369" s="16"/>
      <c r="AB1369" s="16"/>
      <c r="AC1369" s="16"/>
      <c r="AD1369" s="27"/>
    </row>
    <row r="1370" spans="18:30" x14ac:dyDescent="0.25">
      <c r="R1370" s="208"/>
      <c r="S1370" s="16"/>
      <c r="T1370" s="16"/>
      <c r="U1370" s="16"/>
      <c r="V1370" s="16"/>
      <c r="W1370" s="16"/>
      <c r="X1370" s="16"/>
      <c r="Y1370" s="16"/>
      <c r="Z1370" s="16"/>
      <c r="AA1370" s="16"/>
      <c r="AB1370" s="16"/>
      <c r="AC1370" s="16"/>
      <c r="AD1370" s="27"/>
    </row>
    <row r="1371" spans="18:30" x14ac:dyDescent="0.25">
      <c r="R1371" s="208"/>
      <c r="S1371" s="16"/>
      <c r="T1371" s="16"/>
      <c r="U1371" s="16"/>
      <c r="V1371" s="16"/>
      <c r="W1371" s="16"/>
      <c r="X1371" s="16"/>
      <c r="Y1371" s="16"/>
      <c r="Z1371" s="16"/>
      <c r="AA1371" s="16"/>
      <c r="AB1371" s="16"/>
      <c r="AC1371" s="16"/>
      <c r="AD1371" s="27"/>
    </row>
    <row r="1372" spans="18:30" x14ac:dyDescent="0.25">
      <c r="R1372" s="208"/>
      <c r="S1372" s="16"/>
      <c r="T1372" s="16"/>
      <c r="U1372" s="16"/>
      <c r="V1372" s="16"/>
      <c r="W1372" s="16"/>
      <c r="X1372" s="16"/>
      <c r="Y1372" s="16"/>
      <c r="Z1372" s="16"/>
      <c r="AA1372" s="16"/>
      <c r="AB1372" s="16"/>
      <c r="AC1372" s="16"/>
      <c r="AD1372" s="27"/>
    </row>
    <row r="1373" spans="18:30" x14ac:dyDescent="0.25">
      <c r="R1373" s="208"/>
      <c r="S1373" s="16"/>
      <c r="T1373" s="16"/>
      <c r="U1373" s="16"/>
      <c r="V1373" s="16"/>
      <c r="W1373" s="16"/>
      <c r="X1373" s="16"/>
      <c r="Y1373" s="16"/>
      <c r="Z1373" s="16"/>
      <c r="AA1373" s="16"/>
      <c r="AB1373" s="16"/>
      <c r="AC1373" s="16"/>
      <c r="AD1373" s="27"/>
    </row>
    <row r="1374" spans="18:30" x14ac:dyDescent="0.25">
      <c r="R1374" s="208"/>
      <c r="S1374" s="16"/>
      <c r="T1374" s="16"/>
      <c r="U1374" s="16"/>
      <c r="V1374" s="16"/>
      <c r="W1374" s="16"/>
      <c r="X1374" s="16"/>
      <c r="Y1374" s="16"/>
      <c r="Z1374" s="16"/>
      <c r="AA1374" s="16"/>
      <c r="AB1374" s="16"/>
      <c r="AC1374" s="16"/>
      <c r="AD1374" s="27"/>
    </row>
    <row r="1375" spans="18:30" x14ac:dyDescent="0.25">
      <c r="R1375" s="208"/>
      <c r="S1375" s="16"/>
      <c r="T1375" s="16"/>
      <c r="U1375" s="16"/>
      <c r="V1375" s="16"/>
      <c r="W1375" s="16"/>
      <c r="X1375" s="16"/>
      <c r="Y1375" s="16"/>
      <c r="Z1375" s="16"/>
      <c r="AA1375" s="16"/>
      <c r="AB1375" s="16"/>
      <c r="AC1375" s="16"/>
      <c r="AD1375" s="27"/>
    </row>
    <row r="1376" spans="18:30" x14ac:dyDescent="0.25">
      <c r="R1376" s="208"/>
      <c r="S1376" s="16"/>
      <c r="T1376" s="16"/>
      <c r="U1376" s="16"/>
      <c r="V1376" s="16"/>
      <c r="W1376" s="16"/>
      <c r="X1376" s="16"/>
      <c r="Y1376" s="16"/>
      <c r="Z1376" s="16"/>
      <c r="AA1376" s="16"/>
      <c r="AB1376" s="16"/>
      <c r="AC1376" s="16"/>
      <c r="AD1376" s="27"/>
    </row>
    <row r="1377" spans="18:30" x14ac:dyDescent="0.25">
      <c r="R1377" s="208"/>
      <c r="S1377" s="16"/>
      <c r="T1377" s="16"/>
      <c r="U1377" s="16"/>
      <c r="V1377" s="16"/>
      <c r="W1377" s="16"/>
      <c r="X1377" s="16"/>
      <c r="Y1377" s="16"/>
      <c r="Z1377" s="16"/>
      <c r="AA1377" s="16"/>
      <c r="AB1377" s="16"/>
      <c r="AC1377" s="16"/>
      <c r="AD1377" s="27"/>
    </row>
    <row r="1378" spans="18:30" x14ac:dyDescent="0.25">
      <c r="R1378" s="208"/>
      <c r="S1378" s="16"/>
      <c r="T1378" s="16"/>
      <c r="U1378" s="16"/>
      <c r="V1378" s="16"/>
      <c r="W1378" s="16"/>
      <c r="X1378" s="16"/>
      <c r="Y1378" s="16"/>
      <c r="Z1378" s="16"/>
      <c r="AA1378" s="16"/>
      <c r="AB1378" s="16"/>
      <c r="AC1378" s="16"/>
      <c r="AD1378" s="27"/>
    </row>
    <row r="1379" spans="18:30" x14ac:dyDescent="0.25">
      <c r="R1379" s="208"/>
      <c r="S1379" s="16"/>
      <c r="T1379" s="16"/>
      <c r="U1379" s="16"/>
      <c r="V1379" s="16"/>
      <c r="W1379" s="16"/>
      <c r="X1379" s="16"/>
      <c r="Y1379" s="16"/>
      <c r="Z1379" s="16"/>
      <c r="AA1379" s="16"/>
      <c r="AB1379" s="16"/>
      <c r="AC1379" s="16"/>
      <c r="AD1379" s="27"/>
    </row>
    <row r="1380" spans="18:30" x14ac:dyDescent="0.25">
      <c r="R1380" s="208"/>
      <c r="S1380" s="16"/>
      <c r="T1380" s="16"/>
      <c r="U1380" s="16"/>
      <c r="V1380" s="16"/>
      <c r="W1380" s="16"/>
      <c r="X1380" s="16"/>
      <c r="Y1380" s="16"/>
      <c r="Z1380" s="16"/>
      <c r="AA1380" s="16"/>
      <c r="AB1380" s="16"/>
      <c r="AC1380" s="16"/>
      <c r="AD1380" s="27"/>
    </row>
    <row r="1381" spans="18:30" x14ac:dyDescent="0.25">
      <c r="R1381" s="208"/>
      <c r="S1381" s="16"/>
      <c r="T1381" s="16"/>
      <c r="U1381" s="16"/>
      <c r="V1381" s="16"/>
      <c r="W1381" s="16"/>
      <c r="X1381" s="16"/>
      <c r="Y1381" s="16"/>
      <c r="Z1381" s="16"/>
      <c r="AA1381" s="16"/>
      <c r="AB1381" s="16"/>
      <c r="AC1381" s="16"/>
      <c r="AD1381" s="27"/>
    </row>
    <row r="1382" spans="18:30" x14ac:dyDescent="0.25">
      <c r="R1382" s="208"/>
      <c r="S1382" s="16"/>
      <c r="T1382" s="16"/>
      <c r="U1382" s="16"/>
      <c r="V1382" s="16"/>
      <c r="W1382" s="16"/>
      <c r="X1382" s="16"/>
      <c r="Y1382" s="16"/>
      <c r="Z1382" s="16"/>
      <c r="AA1382" s="16"/>
      <c r="AB1382" s="16"/>
      <c r="AC1382" s="16"/>
      <c r="AD1382" s="27"/>
    </row>
    <row r="1383" spans="18:30" x14ac:dyDescent="0.25">
      <c r="R1383" s="208"/>
      <c r="S1383" s="16"/>
      <c r="T1383" s="16"/>
      <c r="U1383" s="16"/>
      <c r="V1383" s="16"/>
      <c r="W1383" s="16"/>
      <c r="X1383" s="16"/>
      <c r="Y1383" s="16"/>
      <c r="Z1383" s="16"/>
      <c r="AA1383" s="16"/>
      <c r="AB1383" s="16"/>
      <c r="AC1383" s="16"/>
      <c r="AD1383" s="27"/>
    </row>
    <row r="1384" spans="18:30" x14ac:dyDescent="0.25">
      <c r="R1384" s="208"/>
      <c r="S1384" s="16"/>
      <c r="T1384" s="16"/>
      <c r="U1384" s="16"/>
      <c r="V1384" s="16"/>
      <c r="W1384" s="16"/>
      <c r="X1384" s="16"/>
      <c r="Y1384" s="16"/>
      <c r="Z1384" s="16"/>
      <c r="AA1384" s="16"/>
      <c r="AB1384" s="16"/>
      <c r="AC1384" s="16"/>
      <c r="AD1384" s="27"/>
    </row>
    <row r="1385" spans="18:30" x14ac:dyDescent="0.25">
      <c r="R1385" s="208"/>
      <c r="S1385" s="16"/>
      <c r="T1385" s="16"/>
      <c r="U1385" s="16"/>
      <c r="V1385" s="16"/>
      <c r="W1385" s="16"/>
      <c r="X1385" s="16"/>
      <c r="Y1385" s="16"/>
      <c r="Z1385" s="16"/>
      <c r="AA1385" s="16"/>
      <c r="AB1385" s="16"/>
      <c r="AC1385" s="16"/>
      <c r="AD1385" s="27"/>
    </row>
    <row r="1386" spans="18:30" x14ac:dyDescent="0.25">
      <c r="R1386" s="208"/>
      <c r="S1386" s="16"/>
      <c r="T1386" s="16"/>
      <c r="U1386" s="16"/>
      <c r="V1386" s="16"/>
      <c r="W1386" s="16"/>
      <c r="X1386" s="16"/>
      <c r="Y1386" s="16"/>
      <c r="Z1386" s="16"/>
      <c r="AA1386" s="16"/>
      <c r="AB1386" s="16"/>
      <c r="AC1386" s="16"/>
      <c r="AD1386" s="27"/>
    </row>
    <row r="1387" spans="18:30" x14ac:dyDescent="0.25">
      <c r="R1387" s="208"/>
      <c r="S1387" s="16"/>
      <c r="T1387" s="16"/>
      <c r="U1387" s="16"/>
      <c r="V1387" s="16"/>
      <c r="W1387" s="16"/>
      <c r="X1387" s="16"/>
      <c r="Y1387" s="16"/>
      <c r="Z1387" s="16"/>
      <c r="AA1387" s="16"/>
      <c r="AB1387" s="16"/>
      <c r="AC1387" s="16"/>
      <c r="AD1387" s="27"/>
    </row>
    <row r="1388" spans="18:30" x14ac:dyDescent="0.25">
      <c r="R1388" s="208"/>
      <c r="S1388" s="16"/>
      <c r="T1388" s="16"/>
      <c r="U1388" s="16"/>
      <c r="V1388" s="16"/>
      <c r="W1388" s="16"/>
      <c r="X1388" s="16"/>
      <c r="Y1388" s="16"/>
      <c r="Z1388" s="16"/>
      <c r="AA1388" s="16"/>
      <c r="AB1388" s="16"/>
      <c r="AC1388" s="16"/>
      <c r="AD1388" s="27"/>
    </row>
    <row r="1389" spans="18:30" x14ac:dyDescent="0.25">
      <c r="R1389" s="208"/>
      <c r="S1389" s="16"/>
      <c r="T1389" s="16"/>
      <c r="U1389" s="16"/>
      <c r="V1389" s="16"/>
      <c r="W1389" s="16"/>
      <c r="X1389" s="16"/>
      <c r="Y1389" s="16"/>
      <c r="Z1389" s="16"/>
      <c r="AA1389" s="16"/>
      <c r="AB1389" s="16"/>
      <c r="AC1389" s="16"/>
      <c r="AD1389" s="27"/>
    </row>
    <row r="1390" spans="18:30" x14ac:dyDescent="0.25">
      <c r="R1390" s="208"/>
      <c r="S1390" s="16"/>
      <c r="T1390" s="16"/>
      <c r="U1390" s="16"/>
      <c r="V1390" s="16"/>
      <c r="W1390" s="16"/>
      <c r="X1390" s="16"/>
      <c r="Y1390" s="16"/>
      <c r="Z1390" s="16"/>
      <c r="AA1390" s="16"/>
      <c r="AB1390" s="16"/>
      <c r="AC1390" s="16"/>
      <c r="AD1390" s="27"/>
    </row>
    <row r="1391" spans="18:30" x14ac:dyDescent="0.25">
      <c r="R1391" s="208"/>
      <c r="S1391" s="16"/>
      <c r="T1391" s="16"/>
      <c r="U1391" s="16"/>
      <c r="V1391" s="16"/>
      <c r="W1391" s="16"/>
      <c r="X1391" s="16"/>
      <c r="Y1391" s="16"/>
      <c r="Z1391" s="16"/>
      <c r="AA1391" s="16"/>
      <c r="AB1391" s="16"/>
      <c r="AC1391" s="16"/>
      <c r="AD1391" s="27"/>
    </row>
    <row r="1392" spans="18:30" x14ac:dyDescent="0.25">
      <c r="R1392" s="208"/>
      <c r="S1392" s="16"/>
      <c r="T1392" s="16"/>
      <c r="U1392" s="16"/>
      <c r="V1392" s="16"/>
      <c r="W1392" s="16"/>
      <c r="X1392" s="16"/>
      <c r="Y1392" s="16"/>
      <c r="Z1392" s="16"/>
      <c r="AA1392" s="16"/>
      <c r="AB1392" s="16"/>
      <c r="AC1392" s="16"/>
      <c r="AD1392" s="27"/>
    </row>
    <row r="1393" spans="18:30" x14ac:dyDescent="0.25">
      <c r="R1393" s="208"/>
      <c r="S1393" s="16"/>
      <c r="T1393" s="16"/>
      <c r="U1393" s="16"/>
      <c r="V1393" s="16"/>
      <c r="W1393" s="16"/>
      <c r="X1393" s="16"/>
      <c r="Y1393" s="16"/>
      <c r="Z1393" s="16"/>
      <c r="AA1393" s="16"/>
      <c r="AB1393" s="16"/>
      <c r="AC1393" s="16"/>
      <c r="AD1393" s="27"/>
    </row>
    <row r="1394" spans="18:30" x14ac:dyDescent="0.25">
      <c r="R1394" s="208"/>
      <c r="S1394" s="16"/>
      <c r="T1394" s="16"/>
      <c r="U1394" s="16"/>
      <c r="V1394" s="16"/>
      <c r="W1394" s="16"/>
      <c r="X1394" s="16"/>
      <c r="Y1394" s="16"/>
      <c r="Z1394" s="16"/>
      <c r="AA1394" s="16"/>
      <c r="AB1394" s="16"/>
      <c r="AC1394" s="16"/>
      <c r="AD1394" s="27"/>
    </row>
    <row r="1395" spans="18:30" x14ac:dyDescent="0.25">
      <c r="R1395" s="208"/>
      <c r="S1395" s="16"/>
      <c r="T1395" s="16"/>
      <c r="U1395" s="16"/>
      <c r="V1395" s="16"/>
      <c r="W1395" s="16"/>
      <c r="X1395" s="16"/>
      <c r="Y1395" s="16"/>
      <c r="Z1395" s="16"/>
      <c r="AA1395" s="16"/>
      <c r="AB1395" s="16"/>
      <c r="AC1395" s="16"/>
      <c r="AD1395" s="27"/>
    </row>
    <row r="1396" spans="18:30" x14ac:dyDescent="0.25">
      <c r="R1396" s="208"/>
      <c r="S1396" s="16"/>
      <c r="T1396" s="16"/>
      <c r="U1396" s="16"/>
      <c r="V1396" s="16"/>
      <c r="W1396" s="16"/>
      <c r="X1396" s="16"/>
      <c r="Y1396" s="16"/>
      <c r="Z1396" s="16"/>
      <c r="AA1396" s="16"/>
      <c r="AB1396" s="16"/>
      <c r="AC1396" s="16"/>
      <c r="AD1396" s="27"/>
    </row>
    <row r="1397" spans="18:30" x14ac:dyDescent="0.25">
      <c r="R1397" s="208"/>
      <c r="S1397" s="16"/>
      <c r="T1397" s="16"/>
      <c r="U1397" s="16"/>
      <c r="V1397" s="16"/>
      <c r="W1397" s="16"/>
      <c r="X1397" s="16"/>
      <c r="Y1397" s="16"/>
      <c r="Z1397" s="16"/>
      <c r="AA1397" s="16"/>
      <c r="AB1397" s="16"/>
      <c r="AC1397" s="16"/>
      <c r="AD1397" s="27"/>
    </row>
    <row r="1398" spans="18:30" x14ac:dyDescent="0.25">
      <c r="R1398" s="208"/>
      <c r="S1398" s="16"/>
      <c r="T1398" s="16"/>
      <c r="U1398" s="16"/>
      <c r="V1398" s="16"/>
      <c r="W1398" s="16"/>
      <c r="X1398" s="16"/>
      <c r="Y1398" s="16"/>
      <c r="Z1398" s="16"/>
      <c r="AA1398" s="16"/>
      <c r="AB1398" s="16"/>
      <c r="AC1398" s="16"/>
      <c r="AD1398" s="27"/>
    </row>
    <row r="1399" spans="18:30" x14ac:dyDescent="0.25">
      <c r="R1399" s="208"/>
      <c r="S1399" s="16"/>
      <c r="T1399" s="16"/>
      <c r="U1399" s="16"/>
      <c r="V1399" s="16"/>
      <c r="W1399" s="16"/>
      <c r="X1399" s="16"/>
      <c r="Y1399" s="16"/>
      <c r="Z1399" s="16"/>
      <c r="AA1399" s="16"/>
      <c r="AB1399" s="16"/>
      <c r="AC1399" s="16"/>
      <c r="AD1399" s="27"/>
    </row>
    <row r="1400" spans="18:30" x14ac:dyDescent="0.25">
      <c r="R1400" s="208"/>
      <c r="S1400" s="16"/>
      <c r="T1400" s="16"/>
      <c r="U1400" s="16"/>
      <c r="V1400" s="16"/>
      <c r="W1400" s="16"/>
      <c r="X1400" s="16"/>
      <c r="Y1400" s="16"/>
      <c r="Z1400" s="16"/>
      <c r="AA1400" s="16"/>
      <c r="AB1400" s="16"/>
      <c r="AC1400" s="16"/>
      <c r="AD1400" s="27"/>
    </row>
    <row r="1401" spans="18:30" x14ac:dyDescent="0.25">
      <c r="R1401" s="208"/>
      <c r="S1401" s="16"/>
      <c r="T1401" s="16"/>
      <c r="U1401" s="16"/>
      <c r="V1401" s="16"/>
      <c r="W1401" s="16"/>
      <c r="X1401" s="16"/>
      <c r="Y1401" s="16"/>
      <c r="Z1401" s="16"/>
      <c r="AA1401" s="16"/>
      <c r="AB1401" s="16"/>
      <c r="AC1401" s="16"/>
      <c r="AD1401" s="27"/>
    </row>
    <row r="1402" spans="18:30" x14ac:dyDescent="0.25">
      <c r="R1402" s="208"/>
      <c r="S1402" s="16"/>
      <c r="T1402" s="16"/>
      <c r="U1402" s="16"/>
      <c r="V1402" s="16"/>
      <c r="W1402" s="16"/>
      <c r="X1402" s="16"/>
      <c r="Y1402" s="16"/>
      <c r="Z1402" s="16"/>
      <c r="AA1402" s="16"/>
      <c r="AB1402" s="16"/>
      <c r="AC1402" s="16"/>
      <c r="AD1402" s="27"/>
    </row>
    <row r="1403" spans="18:30" x14ac:dyDescent="0.25">
      <c r="R1403" s="208"/>
      <c r="S1403" s="16"/>
      <c r="T1403" s="16"/>
      <c r="U1403" s="16"/>
      <c r="V1403" s="16"/>
      <c r="W1403" s="16"/>
      <c r="X1403" s="16"/>
      <c r="Y1403" s="16"/>
      <c r="Z1403" s="16"/>
      <c r="AA1403" s="16"/>
      <c r="AB1403" s="16"/>
      <c r="AC1403" s="16"/>
      <c r="AD1403" s="27"/>
    </row>
    <row r="1404" spans="18:30" x14ac:dyDescent="0.25">
      <c r="R1404" s="208"/>
      <c r="S1404" s="16"/>
      <c r="T1404" s="16"/>
      <c r="U1404" s="16"/>
      <c r="V1404" s="16"/>
      <c r="W1404" s="16"/>
      <c r="X1404" s="16"/>
      <c r="Y1404" s="16"/>
      <c r="Z1404" s="16"/>
      <c r="AA1404" s="16"/>
      <c r="AB1404" s="16"/>
      <c r="AC1404" s="16"/>
      <c r="AD1404" s="27"/>
    </row>
    <row r="1405" spans="18:30" x14ac:dyDescent="0.25">
      <c r="R1405" s="208"/>
      <c r="S1405" s="16"/>
      <c r="T1405" s="16"/>
      <c r="U1405" s="16"/>
      <c r="V1405" s="16"/>
      <c r="W1405" s="16"/>
      <c r="X1405" s="16"/>
      <c r="Y1405" s="16"/>
      <c r="Z1405" s="16"/>
      <c r="AA1405" s="16"/>
      <c r="AB1405" s="16"/>
      <c r="AC1405" s="16"/>
      <c r="AD1405" s="27"/>
    </row>
    <row r="1406" spans="18:30" x14ac:dyDescent="0.25">
      <c r="R1406" s="208"/>
      <c r="S1406" s="16"/>
      <c r="T1406" s="16"/>
      <c r="U1406" s="16"/>
      <c r="V1406" s="16"/>
      <c r="W1406" s="16"/>
      <c r="X1406" s="16"/>
      <c r="Y1406" s="16"/>
      <c r="Z1406" s="16"/>
      <c r="AA1406" s="16"/>
      <c r="AB1406" s="16"/>
      <c r="AC1406" s="16"/>
      <c r="AD1406" s="27"/>
    </row>
    <row r="1407" spans="18:30" x14ac:dyDescent="0.25">
      <c r="R1407" s="208"/>
      <c r="S1407" s="16"/>
      <c r="T1407" s="16"/>
      <c r="U1407" s="16"/>
      <c r="V1407" s="16"/>
      <c r="W1407" s="16"/>
      <c r="X1407" s="16"/>
      <c r="Y1407" s="16"/>
      <c r="Z1407" s="16"/>
      <c r="AA1407" s="16"/>
      <c r="AB1407" s="16"/>
      <c r="AC1407" s="16"/>
      <c r="AD1407" s="27"/>
    </row>
    <row r="1408" spans="18:30" x14ac:dyDescent="0.25">
      <c r="R1408" s="208"/>
      <c r="S1408" s="16"/>
      <c r="T1408" s="16"/>
      <c r="U1408" s="16"/>
      <c r="V1408" s="16"/>
      <c r="W1408" s="16"/>
      <c r="X1408" s="16"/>
      <c r="Y1408" s="16"/>
      <c r="Z1408" s="16"/>
      <c r="AA1408" s="16"/>
      <c r="AB1408" s="16"/>
      <c r="AC1408" s="16"/>
      <c r="AD1408" s="27"/>
    </row>
    <row r="1409" spans="18:30" x14ac:dyDescent="0.25">
      <c r="R1409" s="208"/>
      <c r="S1409" s="16"/>
      <c r="T1409" s="16"/>
      <c r="U1409" s="16"/>
      <c r="V1409" s="16"/>
      <c r="W1409" s="16"/>
      <c r="X1409" s="16"/>
      <c r="Y1409" s="16"/>
      <c r="Z1409" s="16"/>
      <c r="AA1409" s="16"/>
      <c r="AB1409" s="16"/>
      <c r="AC1409" s="16"/>
      <c r="AD1409" s="27"/>
    </row>
    <row r="1410" spans="18:30" x14ac:dyDescent="0.25">
      <c r="R1410" s="208"/>
      <c r="S1410" s="16"/>
      <c r="T1410" s="16"/>
      <c r="U1410" s="16"/>
      <c r="V1410" s="16"/>
      <c r="W1410" s="16"/>
      <c r="X1410" s="16"/>
      <c r="Y1410" s="16"/>
      <c r="Z1410" s="16"/>
      <c r="AA1410" s="16"/>
      <c r="AB1410" s="16"/>
      <c r="AC1410" s="16"/>
      <c r="AD1410" s="27"/>
    </row>
    <row r="1411" spans="18:30" x14ac:dyDescent="0.25">
      <c r="R1411" s="208"/>
      <c r="S1411" s="16"/>
      <c r="T1411" s="16"/>
      <c r="U1411" s="16"/>
      <c r="V1411" s="16"/>
      <c r="W1411" s="16"/>
      <c r="X1411" s="16"/>
      <c r="Y1411" s="16"/>
      <c r="Z1411" s="16"/>
      <c r="AA1411" s="16"/>
      <c r="AB1411" s="16"/>
      <c r="AC1411" s="16"/>
      <c r="AD1411" s="27"/>
    </row>
    <row r="1412" spans="18:30" x14ac:dyDescent="0.25">
      <c r="R1412" s="208"/>
      <c r="S1412" s="16"/>
      <c r="T1412" s="16"/>
      <c r="U1412" s="16"/>
      <c r="V1412" s="16"/>
      <c r="W1412" s="16"/>
      <c r="X1412" s="16"/>
      <c r="Y1412" s="16"/>
      <c r="Z1412" s="16"/>
      <c r="AA1412" s="16"/>
      <c r="AB1412" s="16"/>
      <c r="AC1412" s="16"/>
      <c r="AD1412" s="27"/>
    </row>
    <row r="1413" spans="18:30" x14ac:dyDescent="0.25">
      <c r="R1413" s="208"/>
      <c r="S1413" s="16"/>
      <c r="T1413" s="16"/>
      <c r="U1413" s="16"/>
      <c r="V1413" s="16"/>
      <c r="W1413" s="16"/>
      <c r="X1413" s="16"/>
      <c r="Y1413" s="16"/>
      <c r="Z1413" s="16"/>
      <c r="AA1413" s="16"/>
      <c r="AB1413" s="16"/>
      <c r="AC1413" s="16"/>
      <c r="AD1413" s="27"/>
    </row>
    <row r="1414" spans="18:30" x14ac:dyDescent="0.25">
      <c r="R1414" s="208"/>
      <c r="S1414" s="16"/>
      <c r="T1414" s="16"/>
      <c r="U1414" s="16"/>
      <c r="V1414" s="16"/>
      <c r="W1414" s="16"/>
      <c r="X1414" s="16"/>
      <c r="Y1414" s="16"/>
      <c r="Z1414" s="16"/>
      <c r="AA1414" s="16"/>
      <c r="AB1414" s="16"/>
      <c r="AC1414" s="16"/>
      <c r="AD1414" s="27"/>
    </row>
    <row r="1415" spans="18:30" x14ac:dyDescent="0.25">
      <c r="R1415" s="208"/>
      <c r="S1415" s="16"/>
      <c r="T1415" s="16"/>
      <c r="U1415" s="16"/>
      <c r="V1415" s="16"/>
      <c r="W1415" s="16"/>
      <c r="X1415" s="16"/>
      <c r="Y1415" s="16"/>
      <c r="Z1415" s="16"/>
      <c r="AA1415" s="16"/>
      <c r="AB1415" s="16"/>
      <c r="AC1415" s="16"/>
      <c r="AD1415" s="27"/>
    </row>
    <row r="1416" spans="18:30" x14ac:dyDescent="0.25">
      <c r="R1416" s="208"/>
      <c r="S1416" s="16"/>
      <c r="T1416" s="16"/>
      <c r="U1416" s="16"/>
      <c r="V1416" s="16"/>
      <c r="W1416" s="16"/>
      <c r="X1416" s="16"/>
      <c r="Y1416" s="16"/>
      <c r="Z1416" s="16"/>
      <c r="AA1416" s="16"/>
      <c r="AB1416" s="16"/>
      <c r="AC1416" s="16"/>
      <c r="AD1416" s="27"/>
    </row>
    <row r="1417" spans="18:30" x14ac:dyDescent="0.25">
      <c r="R1417" s="208"/>
      <c r="S1417" s="16"/>
      <c r="T1417" s="16"/>
      <c r="U1417" s="16"/>
      <c r="V1417" s="16"/>
      <c r="W1417" s="16"/>
      <c r="X1417" s="16"/>
      <c r="Y1417" s="16"/>
      <c r="Z1417" s="16"/>
      <c r="AA1417" s="16"/>
      <c r="AB1417" s="16"/>
      <c r="AC1417" s="16"/>
      <c r="AD1417" s="27"/>
    </row>
    <row r="1418" spans="18:30" x14ac:dyDescent="0.25">
      <c r="R1418" s="208"/>
      <c r="S1418" s="16"/>
      <c r="T1418" s="16"/>
      <c r="U1418" s="16"/>
      <c r="V1418" s="16"/>
      <c r="W1418" s="16"/>
      <c r="X1418" s="16"/>
      <c r="Y1418" s="16"/>
      <c r="Z1418" s="16"/>
      <c r="AA1418" s="16"/>
      <c r="AB1418" s="16"/>
      <c r="AC1418" s="16"/>
      <c r="AD1418" s="27"/>
    </row>
    <row r="1419" spans="18:30" x14ac:dyDescent="0.25">
      <c r="R1419" s="208"/>
      <c r="S1419" s="16"/>
      <c r="T1419" s="16"/>
      <c r="U1419" s="16"/>
      <c r="V1419" s="16"/>
      <c r="W1419" s="16"/>
      <c r="X1419" s="16"/>
      <c r="Y1419" s="16"/>
      <c r="Z1419" s="16"/>
      <c r="AA1419" s="16"/>
      <c r="AB1419" s="16"/>
      <c r="AC1419" s="16"/>
      <c r="AD1419" s="27"/>
    </row>
    <row r="1420" spans="18:30" x14ac:dyDescent="0.25">
      <c r="R1420" s="208"/>
      <c r="S1420" s="16"/>
      <c r="T1420" s="16"/>
      <c r="U1420" s="16"/>
      <c r="V1420" s="16"/>
      <c r="W1420" s="16"/>
      <c r="X1420" s="16"/>
      <c r="Y1420" s="16"/>
      <c r="Z1420" s="16"/>
      <c r="AA1420" s="16"/>
      <c r="AB1420" s="16"/>
      <c r="AC1420" s="16"/>
      <c r="AD1420" s="27"/>
    </row>
    <row r="1421" spans="18:30" x14ac:dyDescent="0.25">
      <c r="R1421" s="208"/>
      <c r="S1421" s="16"/>
      <c r="T1421" s="16"/>
      <c r="U1421" s="16"/>
      <c r="V1421" s="16"/>
      <c r="W1421" s="16"/>
      <c r="X1421" s="16"/>
      <c r="Y1421" s="16"/>
      <c r="Z1421" s="16"/>
      <c r="AA1421" s="16"/>
      <c r="AB1421" s="16"/>
      <c r="AC1421" s="16"/>
      <c r="AD1421" s="27"/>
    </row>
    <row r="1422" spans="18:30" x14ac:dyDescent="0.25">
      <c r="R1422" s="208"/>
      <c r="S1422" s="16"/>
      <c r="T1422" s="16"/>
      <c r="U1422" s="16"/>
      <c r="V1422" s="16"/>
      <c r="W1422" s="16"/>
      <c r="X1422" s="16"/>
      <c r="Y1422" s="16"/>
      <c r="Z1422" s="16"/>
      <c r="AA1422" s="16"/>
      <c r="AB1422" s="16"/>
      <c r="AC1422" s="16"/>
      <c r="AD1422" s="27"/>
    </row>
    <row r="1423" spans="18:30" x14ac:dyDescent="0.25">
      <c r="R1423" s="208"/>
      <c r="S1423" s="16"/>
      <c r="T1423" s="16"/>
      <c r="U1423" s="16"/>
      <c r="V1423" s="16"/>
      <c r="W1423" s="16"/>
      <c r="X1423" s="16"/>
      <c r="Y1423" s="16"/>
      <c r="Z1423" s="16"/>
      <c r="AA1423" s="16"/>
      <c r="AB1423" s="16"/>
      <c r="AC1423" s="16"/>
      <c r="AD1423" s="27"/>
    </row>
    <row r="1424" spans="18:30" x14ac:dyDescent="0.25">
      <c r="R1424" s="208"/>
      <c r="S1424" s="16"/>
      <c r="T1424" s="16"/>
      <c r="U1424" s="16"/>
      <c r="V1424" s="16"/>
      <c r="W1424" s="16"/>
      <c r="X1424" s="16"/>
      <c r="Y1424" s="16"/>
      <c r="Z1424" s="16"/>
      <c r="AA1424" s="16"/>
      <c r="AB1424" s="16"/>
      <c r="AC1424" s="16"/>
      <c r="AD1424" s="27"/>
    </row>
    <row r="1425" spans="18:30" x14ac:dyDescent="0.25">
      <c r="R1425" s="208"/>
      <c r="S1425" s="16"/>
      <c r="T1425" s="16"/>
      <c r="U1425" s="16"/>
      <c r="V1425" s="16"/>
      <c r="W1425" s="16"/>
      <c r="X1425" s="16"/>
      <c r="Y1425" s="16"/>
      <c r="Z1425" s="16"/>
      <c r="AA1425" s="16"/>
      <c r="AB1425" s="16"/>
      <c r="AC1425" s="16"/>
      <c r="AD1425" s="27"/>
    </row>
    <row r="1426" spans="18:30" x14ac:dyDescent="0.25">
      <c r="R1426" s="208"/>
      <c r="S1426" s="16"/>
      <c r="T1426" s="16"/>
      <c r="U1426" s="16"/>
      <c r="V1426" s="16"/>
      <c r="W1426" s="16"/>
      <c r="X1426" s="16"/>
      <c r="Y1426" s="16"/>
      <c r="Z1426" s="16"/>
      <c r="AA1426" s="16"/>
      <c r="AB1426" s="16"/>
      <c r="AC1426" s="16"/>
      <c r="AD1426" s="27"/>
    </row>
    <row r="1427" spans="18:30" x14ac:dyDescent="0.25">
      <c r="R1427" s="208"/>
      <c r="S1427" s="16"/>
      <c r="T1427" s="16"/>
      <c r="U1427" s="16"/>
      <c r="V1427" s="16"/>
      <c r="W1427" s="16"/>
      <c r="X1427" s="16"/>
      <c r="Y1427" s="16"/>
      <c r="Z1427" s="16"/>
      <c r="AA1427" s="16"/>
      <c r="AB1427" s="16"/>
      <c r="AC1427" s="16"/>
      <c r="AD1427" s="27"/>
    </row>
    <row r="1428" spans="18:30" x14ac:dyDescent="0.25">
      <c r="R1428" s="208"/>
      <c r="S1428" s="16"/>
      <c r="T1428" s="16"/>
      <c r="U1428" s="16"/>
      <c r="V1428" s="16"/>
      <c r="W1428" s="16"/>
      <c r="X1428" s="16"/>
      <c r="Y1428" s="16"/>
      <c r="Z1428" s="16"/>
      <c r="AA1428" s="16"/>
      <c r="AB1428" s="16"/>
      <c r="AC1428" s="16"/>
      <c r="AD1428" s="27"/>
    </row>
    <row r="1429" spans="18:30" x14ac:dyDescent="0.25">
      <c r="R1429" s="208"/>
      <c r="S1429" s="16"/>
      <c r="T1429" s="16"/>
      <c r="U1429" s="16"/>
      <c r="V1429" s="16"/>
      <c r="W1429" s="16"/>
      <c r="X1429" s="16"/>
      <c r="Y1429" s="16"/>
      <c r="Z1429" s="16"/>
      <c r="AA1429" s="16"/>
      <c r="AB1429" s="16"/>
      <c r="AC1429" s="16"/>
      <c r="AD1429" s="27"/>
    </row>
    <row r="1430" spans="18:30" x14ac:dyDescent="0.25">
      <c r="R1430" s="208"/>
      <c r="S1430" s="16"/>
      <c r="T1430" s="16"/>
      <c r="U1430" s="16"/>
      <c r="V1430" s="16"/>
      <c r="W1430" s="16"/>
      <c r="X1430" s="16"/>
      <c r="Y1430" s="16"/>
      <c r="Z1430" s="16"/>
      <c r="AA1430" s="16"/>
      <c r="AB1430" s="16"/>
      <c r="AC1430" s="16"/>
      <c r="AD1430" s="27"/>
    </row>
    <row r="1431" spans="18:30" x14ac:dyDescent="0.25">
      <c r="R1431" s="208"/>
      <c r="S1431" s="16"/>
      <c r="T1431" s="16"/>
      <c r="U1431" s="16"/>
      <c r="V1431" s="16"/>
      <c r="W1431" s="16"/>
      <c r="X1431" s="16"/>
      <c r="Y1431" s="16"/>
      <c r="Z1431" s="16"/>
      <c r="AA1431" s="16"/>
      <c r="AB1431" s="16"/>
      <c r="AC1431" s="16"/>
      <c r="AD1431" s="27"/>
    </row>
    <row r="1432" spans="18:30" x14ac:dyDescent="0.25">
      <c r="R1432" s="208"/>
      <c r="S1432" s="16"/>
      <c r="T1432" s="16"/>
      <c r="U1432" s="16"/>
      <c r="V1432" s="16"/>
      <c r="W1432" s="16"/>
      <c r="X1432" s="16"/>
      <c r="Y1432" s="16"/>
      <c r="Z1432" s="16"/>
      <c r="AA1432" s="16"/>
      <c r="AB1432" s="16"/>
      <c r="AC1432" s="16"/>
      <c r="AD1432" s="27"/>
    </row>
    <row r="1433" spans="18:30" x14ac:dyDescent="0.25">
      <c r="R1433" s="208"/>
      <c r="S1433" s="16"/>
      <c r="T1433" s="16"/>
      <c r="U1433" s="16"/>
      <c r="V1433" s="16"/>
      <c r="W1433" s="16"/>
      <c r="X1433" s="16"/>
      <c r="Y1433" s="16"/>
      <c r="Z1433" s="16"/>
      <c r="AA1433" s="16"/>
      <c r="AB1433" s="16"/>
      <c r="AC1433" s="16"/>
      <c r="AD1433" s="27"/>
    </row>
    <row r="1434" spans="18:30" x14ac:dyDescent="0.25">
      <c r="R1434" s="208"/>
      <c r="S1434" s="16"/>
      <c r="T1434" s="16"/>
      <c r="U1434" s="16"/>
      <c r="V1434" s="16"/>
      <c r="W1434" s="16"/>
      <c r="X1434" s="16"/>
      <c r="Y1434" s="16"/>
      <c r="Z1434" s="16"/>
      <c r="AA1434" s="16"/>
      <c r="AB1434" s="16"/>
      <c r="AC1434" s="16"/>
      <c r="AD1434" s="27"/>
    </row>
    <row r="1435" spans="18:30" x14ac:dyDescent="0.25">
      <c r="R1435" s="208"/>
      <c r="S1435" s="16"/>
      <c r="T1435" s="16"/>
      <c r="U1435" s="16"/>
      <c r="V1435" s="16"/>
      <c r="W1435" s="16"/>
      <c r="X1435" s="16"/>
      <c r="Y1435" s="16"/>
      <c r="Z1435" s="16"/>
      <c r="AA1435" s="16"/>
      <c r="AB1435" s="16"/>
      <c r="AC1435" s="16"/>
      <c r="AD1435" s="27"/>
    </row>
    <row r="1436" spans="18:30" x14ac:dyDescent="0.25">
      <c r="R1436" s="208"/>
      <c r="S1436" s="16"/>
      <c r="T1436" s="16"/>
      <c r="U1436" s="16"/>
      <c r="V1436" s="16"/>
      <c r="W1436" s="16"/>
      <c r="X1436" s="16"/>
      <c r="Y1436" s="16"/>
      <c r="Z1436" s="16"/>
      <c r="AA1436" s="16"/>
      <c r="AB1436" s="16"/>
      <c r="AC1436" s="16"/>
      <c r="AD1436" s="27"/>
    </row>
    <row r="1437" spans="18:30" x14ac:dyDescent="0.25">
      <c r="R1437" s="208"/>
      <c r="S1437" s="16"/>
      <c r="T1437" s="16"/>
      <c r="U1437" s="16"/>
      <c r="V1437" s="16"/>
      <c r="W1437" s="16"/>
      <c r="X1437" s="16"/>
      <c r="Y1437" s="16"/>
      <c r="Z1437" s="16"/>
      <c r="AA1437" s="16"/>
      <c r="AB1437" s="16"/>
      <c r="AC1437" s="16"/>
      <c r="AD1437" s="27"/>
    </row>
    <row r="1438" spans="18:30" x14ac:dyDescent="0.25">
      <c r="R1438" s="208"/>
      <c r="S1438" s="16"/>
      <c r="T1438" s="16"/>
      <c r="U1438" s="16"/>
      <c r="V1438" s="16"/>
      <c r="W1438" s="16"/>
      <c r="X1438" s="16"/>
      <c r="Y1438" s="16"/>
      <c r="Z1438" s="16"/>
      <c r="AA1438" s="16"/>
      <c r="AB1438" s="16"/>
      <c r="AC1438" s="16"/>
      <c r="AD1438" s="27"/>
    </row>
    <row r="1439" spans="18:30" x14ac:dyDescent="0.25">
      <c r="R1439" s="208"/>
      <c r="S1439" s="16"/>
      <c r="T1439" s="16"/>
      <c r="U1439" s="16"/>
      <c r="V1439" s="16"/>
      <c r="W1439" s="16"/>
      <c r="X1439" s="16"/>
      <c r="Y1439" s="16"/>
      <c r="Z1439" s="16"/>
      <c r="AA1439" s="16"/>
      <c r="AB1439" s="16"/>
      <c r="AC1439" s="16"/>
      <c r="AD1439" s="27"/>
    </row>
    <row r="1440" spans="18:30" x14ac:dyDescent="0.25">
      <c r="R1440" s="208"/>
      <c r="S1440" s="16"/>
      <c r="T1440" s="16"/>
      <c r="U1440" s="16"/>
      <c r="V1440" s="16"/>
      <c r="W1440" s="16"/>
      <c r="X1440" s="16"/>
      <c r="Y1440" s="16"/>
      <c r="Z1440" s="16"/>
      <c r="AA1440" s="16"/>
      <c r="AB1440" s="16"/>
      <c r="AC1440" s="16"/>
      <c r="AD1440" s="27"/>
    </row>
    <row r="1441" spans="18:30" x14ac:dyDescent="0.25">
      <c r="R1441" s="208"/>
      <c r="S1441" s="16"/>
      <c r="T1441" s="16"/>
      <c r="U1441" s="16"/>
      <c r="V1441" s="16"/>
      <c r="W1441" s="16"/>
      <c r="X1441" s="16"/>
      <c r="Y1441" s="16"/>
      <c r="Z1441" s="16"/>
      <c r="AA1441" s="16"/>
      <c r="AB1441" s="16"/>
      <c r="AC1441" s="16"/>
      <c r="AD1441" s="27"/>
    </row>
    <row r="1442" spans="18:30" x14ac:dyDescent="0.25">
      <c r="R1442" s="208"/>
      <c r="S1442" s="16"/>
      <c r="T1442" s="16"/>
      <c r="U1442" s="16"/>
      <c r="V1442" s="16"/>
      <c r="W1442" s="16"/>
      <c r="X1442" s="16"/>
      <c r="Y1442" s="16"/>
      <c r="Z1442" s="16"/>
      <c r="AA1442" s="16"/>
      <c r="AB1442" s="16"/>
      <c r="AC1442" s="16"/>
      <c r="AD1442" s="27"/>
    </row>
    <row r="1443" spans="18:30" x14ac:dyDescent="0.25">
      <c r="R1443" s="208"/>
      <c r="S1443" s="16"/>
      <c r="T1443" s="16"/>
      <c r="U1443" s="16"/>
      <c r="V1443" s="16"/>
      <c r="W1443" s="16"/>
      <c r="X1443" s="16"/>
      <c r="Y1443" s="16"/>
      <c r="Z1443" s="16"/>
      <c r="AA1443" s="16"/>
      <c r="AB1443" s="16"/>
      <c r="AC1443" s="16"/>
      <c r="AD1443" s="27"/>
    </row>
    <row r="1444" spans="18:30" x14ac:dyDescent="0.25">
      <c r="R1444" s="208"/>
      <c r="S1444" s="16"/>
      <c r="T1444" s="16"/>
      <c r="U1444" s="16"/>
      <c r="V1444" s="16"/>
      <c r="W1444" s="16"/>
      <c r="X1444" s="16"/>
      <c r="Y1444" s="16"/>
      <c r="Z1444" s="16"/>
      <c r="AA1444" s="16"/>
      <c r="AB1444" s="16"/>
      <c r="AC1444" s="16"/>
      <c r="AD1444" s="27"/>
    </row>
    <row r="1445" spans="18:30" x14ac:dyDescent="0.25">
      <c r="R1445" s="208"/>
      <c r="S1445" s="16"/>
      <c r="T1445" s="16"/>
      <c r="U1445" s="16"/>
      <c r="V1445" s="16"/>
      <c r="W1445" s="16"/>
      <c r="X1445" s="16"/>
      <c r="Y1445" s="16"/>
      <c r="Z1445" s="16"/>
      <c r="AA1445" s="16"/>
      <c r="AB1445" s="16"/>
      <c r="AC1445" s="16"/>
      <c r="AD1445" s="27"/>
    </row>
    <row r="1446" spans="18:30" x14ac:dyDescent="0.25">
      <c r="R1446" s="208"/>
      <c r="S1446" s="16"/>
      <c r="T1446" s="16"/>
      <c r="U1446" s="16"/>
      <c r="V1446" s="16"/>
      <c r="W1446" s="16"/>
      <c r="X1446" s="16"/>
      <c r="Y1446" s="16"/>
      <c r="Z1446" s="16"/>
      <c r="AA1446" s="16"/>
      <c r="AB1446" s="16"/>
      <c r="AC1446" s="16"/>
      <c r="AD1446" s="27"/>
    </row>
    <row r="1447" spans="18:30" x14ac:dyDescent="0.25">
      <c r="R1447" s="208"/>
      <c r="S1447" s="16"/>
      <c r="T1447" s="16"/>
      <c r="U1447" s="16"/>
      <c r="V1447" s="16"/>
      <c r="W1447" s="16"/>
      <c r="X1447" s="16"/>
      <c r="Y1447" s="16"/>
      <c r="Z1447" s="16"/>
      <c r="AA1447" s="16"/>
      <c r="AB1447" s="16"/>
      <c r="AC1447" s="16"/>
      <c r="AD1447" s="27"/>
    </row>
    <row r="1448" spans="18:30" x14ac:dyDescent="0.25">
      <c r="R1448" s="208"/>
      <c r="S1448" s="16"/>
      <c r="T1448" s="16"/>
      <c r="U1448" s="16"/>
      <c r="V1448" s="16"/>
      <c r="W1448" s="16"/>
      <c r="X1448" s="16"/>
      <c r="Y1448" s="16"/>
      <c r="Z1448" s="16"/>
      <c r="AA1448" s="16"/>
      <c r="AB1448" s="16"/>
      <c r="AC1448" s="16"/>
      <c r="AD1448" s="27"/>
    </row>
    <row r="1449" spans="18:30" x14ac:dyDescent="0.25">
      <c r="R1449" s="208"/>
      <c r="S1449" s="16"/>
      <c r="T1449" s="16"/>
      <c r="U1449" s="16"/>
      <c r="V1449" s="16"/>
      <c r="W1449" s="16"/>
      <c r="X1449" s="16"/>
      <c r="Y1449" s="16"/>
      <c r="Z1449" s="16"/>
      <c r="AA1449" s="16"/>
      <c r="AB1449" s="16"/>
      <c r="AC1449" s="16"/>
      <c r="AD1449" s="27"/>
    </row>
    <row r="1450" spans="18:30" x14ac:dyDescent="0.25">
      <c r="R1450" s="208"/>
      <c r="S1450" s="16"/>
      <c r="T1450" s="16"/>
      <c r="U1450" s="16"/>
      <c r="V1450" s="16"/>
      <c r="W1450" s="16"/>
      <c r="X1450" s="16"/>
      <c r="Y1450" s="16"/>
      <c r="Z1450" s="16"/>
      <c r="AA1450" s="16"/>
      <c r="AB1450" s="16"/>
      <c r="AC1450" s="16"/>
      <c r="AD1450" s="27"/>
    </row>
    <row r="1451" spans="18:30" x14ac:dyDescent="0.25">
      <c r="R1451" s="208"/>
      <c r="S1451" s="16"/>
      <c r="T1451" s="16"/>
      <c r="U1451" s="16"/>
      <c r="V1451" s="16"/>
      <c r="W1451" s="16"/>
      <c r="X1451" s="16"/>
      <c r="Y1451" s="16"/>
      <c r="Z1451" s="16"/>
      <c r="AA1451" s="16"/>
      <c r="AB1451" s="16"/>
      <c r="AC1451" s="16"/>
      <c r="AD1451" s="27"/>
    </row>
    <row r="1452" spans="18:30" x14ac:dyDescent="0.25">
      <c r="R1452" s="208"/>
      <c r="S1452" s="16"/>
      <c r="T1452" s="16"/>
      <c r="U1452" s="16"/>
      <c r="V1452" s="16"/>
      <c r="W1452" s="16"/>
      <c r="X1452" s="16"/>
      <c r="Y1452" s="16"/>
      <c r="Z1452" s="16"/>
      <c r="AA1452" s="16"/>
      <c r="AB1452" s="16"/>
      <c r="AC1452" s="16"/>
      <c r="AD1452" s="27"/>
    </row>
    <row r="1453" spans="18:30" x14ac:dyDescent="0.25">
      <c r="R1453" s="208"/>
      <c r="S1453" s="16"/>
      <c r="T1453" s="16"/>
      <c r="U1453" s="16"/>
      <c r="V1453" s="16"/>
      <c r="W1453" s="16"/>
      <c r="X1453" s="16"/>
      <c r="Y1453" s="16"/>
      <c r="Z1453" s="16"/>
      <c r="AA1453" s="16"/>
      <c r="AB1453" s="16"/>
      <c r="AC1453" s="16"/>
      <c r="AD1453" s="27"/>
    </row>
    <row r="1454" spans="18:30" x14ac:dyDescent="0.25">
      <c r="R1454" s="208"/>
      <c r="S1454" s="16"/>
      <c r="T1454" s="16"/>
      <c r="U1454" s="16"/>
      <c r="V1454" s="16"/>
      <c r="W1454" s="16"/>
      <c r="X1454" s="16"/>
      <c r="Y1454" s="16"/>
      <c r="Z1454" s="16"/>
      <c r="AA1454" s="16"/>
      <c r="AB1454" s="16"/>
      <c r="AC1454" s="16"/>
      <c r="AD1454" s="27"/>
    </row>
    <row r="1455" spans="18:30" x14ac:dyDescent="0.25">
      <c r="R1455" s="208"/>
      <c r="S1455" s="16"/>
      <c r="T1455" s="16"/>
      <c r="U1455" s="16"/>
      <c r="V1455" s="16"/>
      <c r="W1455" s="16"/>
      <c r="X1455" s="16"/>
      <c r="Y1455" s="16"/>
      <c r="Z1455" s="16"/>
      <c r="AA1455" s="16"/>
      <c r="AB1455" s="16"/>
      <c r="AC1455" s="16"/>
      <c r="AD1455" s="27"/>
    </row>
    <row r="1456" spans="18:30" x14ac:dyDescent="0.25">
      <c r="R1456" s="208"/>
      <c r="S1456" s="16"/>
      <c r="T1456" s="16"/>
      <c r="U1456" s="16"/>
      <c r="V1456" s="16"/>
      <c r="W1456" s="16"/>
      <c r="X1456" s="16"/>
      <c r="Y1456" s="16"/>
      <c r="Z1456" s="16"/>
      <c r="AA1456" s="16"/>
      <c r="AB1456" s="16"/>
      <c r="AC1456" s="16"/>
      <c r="AD1456" s="27"/>
    </row>
    <row r="1457" spans="18:30" x14ac:dyDescent="0.25">
      <c r="R1457" s="208"/>
      <c r="S1457" s="16"/>
      <c r="T1457" s="16"/>
      <c r="U1457" s="16"/>
      <c r="V1457" s="16"/>
      <c r="W1457" s="16"/>
      <c r="X1457" s="16"/>
      <c r="Y1457" s="16"/>
      <c r="Z1457" s="16"/>
      <c r="AA1457" s="16"/>
      <c r="AB1457" s="16"/>
      <c r="AC1457" s="16"/>
      <c r="AD1457" s="27"/>
    </row>
    <row r="1458" spans="18:30" x14ac:dyDescent="0.25">
      <c r="R1458" s="208"/>
      <c r="S1458" s="16"/>
      <c r="T1458" s="16"/>
      <c r="U1458" s="16"/>
      <c r="V1458" s="16"/>
      <c r="W1458" s="16"/>
      <c r="X1458" s="16"/>
      <c r="Y1458" s="16"/>
      <c r="Z1458" s="16"/>
      <c r="AA1458" s="16"/>
      <c r="AB1458" s="16"/>
      <c r="AC1458" s="16"/>
      <c r="AD1458" s="27"/>
    </row>
    <row r="1459" spans="18:30" x14ac:dyDescent="0.25">
      <c r="R1459" s="208"/>
      <c r="S1459" s="16"/>
      <c r="T1459" s="16"/>
      <c r="U1459" s="16"/>
      <c r="V1459" s="16"/>
      <c r="W1459" s="16"/>
      <c r="X1459" s="16"/>
      <c r="Y1459" s="16"/>
      <c r="Z1459" s="16"/>
      <c r="AA1459" s="16"/>
      <c r="AB1459" s="16"/>
      <c r="AC1459" s="16"/>
      <c r="AD1459" s="27"/>
    </row>
    <row r="1460" spans="18:30" x14ac:dyDescent="0.25">
      <c r="R1460" s="208"/>
      <c r="S1460" s="16"/>
      <c r="T1460" s="16"/>
      <c r="U1460" s="16"/>
      <c r="V1460" s="16"/>
      <c r="W1460" s="16"/>
      <c r="X1460" s="16"/>
      <c r="Y1460" s="16"/>
      <c r="Z1460" s="16"/>
      <c r="AA1460" s="16"/>
      <c r="AB1460" s="16"/>
      <c r="AC1460" s="16"/>
      <c r="AD1460" s="27"/>
    </row>
    <row r="1461" spans="18:30" x14ac:dyDescent="0.25">
      <c r="R1461" s="208"/>
      <c r="S1461" s="16"/>
      <c r="T1461" s="16"/>
      <c r="U1461" s="16"/>
      <c r="V1461" s="16"/>
      <c r="W1461" s="16"/>
      <c r="X1461" s="16"/>
      <c r="Y1461" s="16"/>
      <c r="Z1461" s="16"/>
      <c r="AA1461" s="16"/>
      <c r="AB1461" s="16"/>
      <c r="AC1461" s="16"/>
      <c r="AD1461" s="27"/>
    </row>
    <row r="1462" spans="18:30" x14ac:dyDescent="0.25">
      <c r="R1462" s="208"/>
      <c r="S1462" s="16"/>
      <c r="T1462" s="16"/>
      <c r="U1462" s="16"/>
      <c r="V1462" s="16"/>
      <c r="W1462" s="16"/>
      <c r="X1462" s="16"/>
      <c r="Y1462" s="16"/>
      <c r="Z1462" s="16"/>
      <c r="AA1462" s="16"/>
      <c r="AB1462" s="16"/>
      <c r="AC1462" s="16"/>
      <c r="AD1462" s="27"/>
    </row>
    <row r="1463" spans="18:30" x14ac:dyDescent="0.25">
      <c r="R1463" s="208"/>
      <c r="S1463" s="16"/>
      <c r="T1463" s="16"/>
      <c r="U1463" s="16"/>
      <c r="V1463" s="16"/>
      <c r="W1463" s="16"/>
      <c r="X1463" s="16"/>
      <c r="Y1463" s="16"/>
      <c r="Z1463" s="16"/>
      <c r="AA1463" s="16"/>
      <c r="AB1463" s="16"/>
      <c r="AC1463" s="16"/>
      <c r="AD1463" s="27"/>
    </row>
    <row r="1464" spans="18:30" x14ac:dyDescent="0.25">
      <c r="R1464" s="208"/>
      <c r="S1464" s="16"/>
      <c r="T1464" s="16"/>
      <c r="U1464" s="16"/>
      <c r="V1464" s="16"/>
      <c r="W1464" s="16"/>
      <c r="X1464" s="16"/>
      <c r="Y1464" s="16"/>
      <c r="Z1464" s="16"/>
      <c r="AA1464" s="16"/>
      <c r="AB1464" s="16"/>
      <c r="AC1464" s="16"/>
      <c r="AD1464" s="27"/>
    </row>
    <row r="1465" spans="18:30" x14ac:dyDescent="0.25">
      <c r="R1465" s="208"/>
      <c r="S1465" s="16"/>
      <c r="T1465" s="16"/>
      <c r="U1465" s="16"/>
      <c r="V1465" s="16"/>
      <c r="W1465" s="16"/>
      <c r="X1465" s="16"/>
      <c r="Y1465" s="16"/>
      <c r="Z1465" s="16"/>
      <c r="AA1465" s="16"/>
      <c r="AB1465" s="16"/>
      <c r="AC1465" s="16"/>
      <c r="AD1465" s="27"/>
    </row>
    <row r="1466" spans="18:30" x14ac:dyDescent="0.25">
      <c r="R1466" s="208"/>
      <c r="S1466" s="16"/>
      <c r="T1466" s="16"/>
      <c r="U1466" s="16"/>
      <c r="V1466" s="16"/>
      <c r="W1466" s="16"/>
      <c r="X1466" s="16"/>
      <c r="Y1466" s="16"/>
      <c r="Z1466" s="16"/>
      <c r="AA1466" s="16"/>
      <c r="AB1466" s="16"/>
      <c r="AC1466" s="16"/>
      <c r="AD1466" s="27"/>
    </row>
    <row r="1467" spans="18:30" x14ac:dyDescent="0.25">
      <c r="R1467" s="208"/>
      <c r="S1467" s="16"/>
      <c r="T1467" s="16"/>
      <c r="U1467" s="16"/>
      <c r="V1467" s="16"/>
      <c r="W1467" s="16"/>
      <c r="X1467" s="16"/>
      <c r="Y1467" s="16"/>
      <c r="Z1467" s="16"/>
      <c r="AA1467" s="16"/>
      <c r="AB1467" s="16"/>
      <c r="AC1467" s="16"/>
      <c r="AD1467" s="27"/>
    </row>
    <row r="1468" spans="18:30" x14ac:dyDescent="0.25">
      <c r="R1468" s="208"/>
      <c r="S1468" s="16"/>
      <c r="T1468" s="16"/>
      <c r="U1468" s="16"/>
      <c r="V1468" s="16"/>
      <c r="W1468" s="16"/>
      <c r="X1468" s="16"/>
      <c r="Y1468" s="16"/>
      <c r="Z1468" s="16"/>
      <c r="AA1468" s="16"/>
      <c r="AB1468" s="16"/>
      <c r="AC1468" s="16"/>
      <c r="AD1468" s="27"/>
    </row>
    <row r="1469" spans="18:30" x14ac:dyDescent="0.25">
      <c r="R1469" s="208"/>
      <c r="S1469" s="16"/>
      <c r="T1469" s="16"/>
      <c r="U1469" s="16"/>
      <c r="V1469" s="16"/>
      <c r="W1469" s="16"/>
      <c r="X1469" s="16"/>
      <c r="Y1469" s="16"/>
      <c r="Z1469" s="16"/>
      <c r="AA1469" s="16"/>
      <c r="AB1469" s="16"/>
      <c r="AC1469" s="16"/>
      <c r="AD1469" s="27"/>
    </row>
    <row r="1470" spans="18:30" x14ac:dyDescent="0.25">
      <c r="R1470" s="208"/>
      <c r="S1470" s="16"/>
      <c r="T1470" s="16"/>
      <c r="U1470" s="16"/>
      <c r="V1470" s="16"/>
      <c r="W1470" s="16"/>
      <c r="X1470" s="16"/>
      <c r="Y1470" s="16"/>
      <c r="Z1470" s="16"/>
      <c r="AA1470" s="16"/>
      <c r="AB1470" s="16"/>
      <c r="AC1470" s="16"/>
      <c r="AD1470" s="27"/>
    </row>
    <row r="1471" spans="18:30" x14ac:dyDescent="0.25">
      <c r="R1471" s="208"/>
      <c r="S1471" s="16"/>
      <c r="T1471" s="16"/>
      <c r="U1471" s="16"/>
      <c r="V1471" s="16"/>
      <c r="W1471" s="16"/>
      <c r="X1471" s="16"/>
      <c r="Y1471" s="16"/>
      <c r="Z1471" s="16"/>
      <c r="AA1471" s="16"/>
      <c r="AB1471" s="16"/>
      <c r="AC1471" s="16"/>
      <c r="AD1471" s="27"/>
    </row>
    <row r="1472" spans="18:30" x14ac:dyDescent="0.25">
      <c r="R1472" s="208"/>
      <c r="S1472" s="16"/>
      <c r="T1472" s="16"/>
      <c r="U1472" s="16"/>
      <c r="V1472" s="16"/>
      <c r="W1472" s="16"/>
      <c r="X1472" s="16"/>
      <c r="Y1472" s="16"/>
      <c r="Z1472" s="16"/>
      <c r="AA1472" s="16"/>
      <c r="AB1472" s="16"/>
      <c r="AC1472" s="16"/>
      <c r="AD1472" s="27"/>
    </row>
    <row r="1473" spans="18:30" x14ac:dyDescent="0.25">
      <c r="R1473" s="208"/>
      <c r="S1473" s="16"/>
      <c r="T1473" s="16"/>
      <c r="U1473" s="16"/>
      <c r="V1473" s="16"/>
      <c r="W1473" s="16"/>
      <c r="X1473" s="16"/>
      <c r="Y1473" s="16"/>
      <c r="Z1473" s="16"/>
      <c r="AA1473" s="16"/>
      <c r="AB1473" s="16"/>
      <c r="AC1473" s="16"/>
      <c r="AD1473" s="27"/>
    </row>
    <row r="1474" spans="18:30" x14ac:dyDescent="0.25">
      <c r="R1474" s="208"/>
      <c r="S1474" s="16"/>
      <c r="T1474" s="16"/>
      <c r="U1474" s="16"/>
      <c r="V1474" s="16"/>
      <c r="W1474" s="16"/>
      <c r="X1474" s="16"/>
      <c r="Y1474" s="16"/>
      <c r="Z1474" s="16"/>
      <c r="AA1474" s="16"/>
      <c r="AB1474" s="16"/>
      <c r="AC1474" s="16"/>
      <c r="AD1474" s="27"/>
    </row>
    <row r="1475" spans="18:30" x14ac:dyDescent="0.25">
      <c r="R1475" s="208"/>
      <c r="S1475" s="16"/>
      <c r="T1475" s="16"/>
      <c r="U1475" s="16"/>
      <c r="V1475" s="16"/>
      <c r="W1475" s="16"/>
      <c r="X1475" s="16"/>
      <c r="Y1475" s="16"/>
      <c r="Z1475" s="16"/>
      <c r="AA1475" s="16"/>
      <c r="AB1475" s="16"/>
      <c r="AC1475" s="16"/>
      <c r="AD1475" s="27"/>
    </row>
    <row r="1476" spans="18:30" x14ac:dyDescent="0.25">
      <c r="R1476" s="208"/>
      <c r="S1476" s="16"/>
      <c r="T1476" s="16"/>
      <c r="U1476" s="16"/>
      <c r="V1476" s="16"/>
      <c r="W1476" s="16"/>
      <c r="X1476" s="16"/>
      <c r="Y1476" s="16"/>
      <c r="Z1476" s="16"/>
      <c r="AA1476" s="16"/>
      <c r="AB1476" s="16"/>
      <c r="AC1476" s="16"/>
      <c r="AD1476" s="27"/>
    </row>
    <row r="1477" spans="18:30" x14ac:dyDescent="0.25">
      <c r="R1477" s="208"/>
      <c r="S1477" s="16"/>
      <c r="T1477" s="16"/>
      <c r="U1477" s="16"/>
      <c r="V1477" s="16"/>
      <c r="W1477" s="16"/>
      <c r="X1477" s="16"/>
      <c r="Y1477" s="16"/>
      <c r="Z1477" s="16"/>
      <c r="AA1477" s="16"/>
      <c r="AB1477" s="16"/>
      <c r="AC1477" s="16"/>
      <c r="AD1477" s="27"/>
    </row>
    <row r="1478" spans="18:30" x14ac:dyDescent="0.25">
      <c r="R1478" s="208"/>
      <c r="S1478" s="16"/>
      <c r="T1478" s="16"/>
      <c r="U1478" s="16"/>
      <c r="V1478" s="16"/>
      <c r="W1478" s="16"/>
      <c r="X1478" s="16"/>
      <c r="Y1478" s="16"/>
      <c r="Z1478" s="16"/>
      <c r="AA1478" s="16"/>
      <c r="AB1478" s="16"/>
      <c r="AC1478" s="16"/>
      <c r="AD1478" s="27"/>
    </row>
    <row r="1479" spans="18:30" x14ac:dyDescent="0.25">
      <c r="R1479" s="208"/>
      <c r="S1479" s="16"/>
      <c r="T1479" s="16"/>
      <c r="U1479" s="16"/>
      <c r="V1479" s="16"/>
      <c r="W1479" s="16"/>
      <c r="X1479" s="16"/>
      <c r="Y1479" s="16"/>
      <c r="Z1479" s="16"/>
      <c r="AA1479" s="16"/>
      <c r="AB1479" s="16"/>
      <c r="AC1479" s="16"/>
      <c r="AD1479" s="27"/>
    </row>
    <row r="1480" spans="18:30" x14ac:dyDescent="0.25">
      <c r="R1480" s="208"/>
      <c r="S1480" s="16"/>
      <c r="T1480" s="16"/>
      <c r="U1480" s="16"/>
      <c r="V1480" s="16"/>
      <c r="W1480" s="16"/>
      <c r="X1480" s="16"/>
      <c r="Y1480" s="16"/>
      <c r="Z1480" s="16"/>
      <c r="AA1480" s="16"/>
      <c r="AB1480" s="16"/>
      <c r="AC1480" s="16"/>
      <c r="AD1480" s="27"/>
    </row>
    <row r="1481" spans="18:30" x14ac:dyDescent="0.25">
      <c r="R1481" s="208"/>
      <c r="S1481" s="16"/>
      <c r="T1481" s="16"/>
      <c r="U1481" s="16"/>
      <c r="V1481" s="16"/>
      <c r="W1481" s="16"/>
      <c r="X1481" s="16"/>
      <c r="Y1481" s="16"/>
      <c r="Z1481" s="16"/>
      <c r="AA1481" s="16"/>
      <c r="AB1481" s="16"/>
      <c r="AC1481" s="16"/>
      <c r="AD1481" s="27"/>
    </row>
    <row r="1482" spans="18:30" x14ac:dyDescent="0.25">
      <c r="R1482" s="208"/>
      <c r="S1482" s="16"/>
      <c r="T1482" s="16"/>
      <c r="U1482" s="16"/>
      <c r="V1482" s="16"/>
      <c r="W1482" s="16"/>
      <c r="X1482" s="16"/>
      <c r="Y1482" s="16"/>
      <c r="Z1482" s="16"/>
      <c r="AA1482" s="16"/>
      <c r="AB1482" s="16"/>
      <c r="AC1482" s="16"/>
      <c r="AD1482" s="27"/>
    </row>
    <row r="1483" spans="18:30" x14ac:dyDescent="0.25">
      <c r="R1483" s="208"/>
      <c r="S1483" s="16"/>
      <c r="T1483" s="16"/>
      <c r="U1483" s="16"/>
      <c r="V1483" s="16"/>
      <c r="W1483" s="16"/>
      <c r="X1483" s="16"/>
      <c r="Y1483" s="16"/>
      <c r="Z1483" s="16"/>
      <c r="AA1483" s="16"/>
      <c r="AB1483" s="16"/>
      <c r="AC1483" s="16"/>
      <c r="AD1483" s="27"/>
    </row>
    <row r="1484" spans="18:30" x14ac:dyDescent="0.25">
      <c r="R1484" s="208"/>
      <c r="S1484" s="16"/>
      <c r="T1484" s="16"/>
      <c r="U1484" s="16"/>
      <c r="V1484" s="16"/>
      <c r="W1484" s="16"/>
      <c r="X1484" s="16"/>
      <c r="Y1484" s="16"/>
      <c r="Z1484" s="16"/>
      <c r="AA1484" s="16"/>
      <c r="AB1484" s="16"/>
      <c r="AC1484" s="16"/>
      <c r="AD1484" s="27"/>
    </row>
    <row r="1485" spans="18:30" x14ac:dyDescent="0.25">
      <c r="R1485" s="208"/>
      <c r="S1485" s="16"/>
      <c r="T1485" s="16"/>
      <c r="U1485" s="16"/>
      <c r="V1485" s="16"/>
      <c r="W1485" s="16"/>
      <c r="X1485" s="16"/>
      <c r="Y1485" s="16"/>
      <c r="Z1485" s="16"/>
      <c r="AA1485" s="16"/>
      <c r="AB1485" s="16"/>
      <c r="AC1485" s="16"/>
      <c r="AD1485" s="27"/>
    </row>
    <row r="1486" spans="18:30" x14ac:dyDescent="0.25">
      <c r="R1486" s="208"/>
      <c r="S1486" s="16"/>
      <c r="T1486" s="16"/>
      <c r="U1486" s="16"/>
      <c r="V1486" s="16"/>
      <c r="W1486" s="16"/>
      <c r="X1486" s="16"/>
      <c r="Y1486" s="16"/>
      <c r="Z1486" s="16"/>
      <c r="AA1486" s="16"/>
      <c r="AB1486" s="16"/>
      <c r="AC1486" s="16"/>
      <c r="AD1486" s="27"/>
    </row>
    <row r="1487" spans="18:30" x14ac:dyDescent="0.25">
      <c r="R1487" s="208"/>
      <c r="S1487" s="16"/>
      <c r="T1487" s="16"/>
      <c r="U1487" s="16"/>
      <c r="V1487" s="16"/>
      <c r="W1487" s="16"/>
      <c r="X1487" s="16"/>
      <c r="Y1487" s="16"/>
      <c r="Z1487" s="16"/>
      <c r="AA1487" s="16"/>
      <c r="AB1487" s="16"/>
      <c r="AC1487" s="16"/>
      <c r="AD1487" s="27"/>
    </row>
    <row r="1488" spans="18:30" x14ac:dyDescent="0.25">
      <c r="R1488" s="208"/>
      <c r="S1488" s="16"/>
      <c r="T1488" s="16"/>
      <c r="U1488" s="16"/>
      <c r="V1488" s="16"/>
      <c r="W1488" s="16"/>
      <c r="X1488" s="16"/>
      <c r="Y1488" s="16"/>
      <c r="Z1488" s="16"/>
      <c r="AA1488" s="16"/>
      <c r="AB1488" s="16"/>
      <c r="AC1488" s="16"/>
      <c r="AD1488" s="27"/>
    </row>
    <row r="1489" spans="18:30" x14ac:dyDescent="0.25">
      <c r="R1489" s="208"/>
      <c r="S1489" s="16"/>
      <c r="T1489" s="16"/>
      <c r="U1489" s="16"/>
      <c r="V1489" s="16"/>
      <c r="W1489" s="16"/>
      <c r="X1489" s="16"/>
      <c r="Y1489" s="16"/>
      <c r="Z1489" s="16"/>
      <c r="AA1489" s="16"/>
      <c r="AB1489" s="16"/>
      <c r="AC1489" s="16"/>
      <c r="AD1489" s="27"/>
    </row>
    <row r="1490" spans="18:30" x14ac:dyDescent="0.25">
      <c r="R1490" s="208"/>
      <c r="S1490" s="16"/>
      <c r="T1490" s="16"/>
      <c r="U1490" s="16"/>
      <c r="V1490" s="16"/>
      <c r="W1490" s="16"/>
      <c r="X1490" s="16"/>
      <c r="Y1490" s="16"/>
      <c r="Z1490" s="16"/>
      <c r="AA1490" s="16"/>
      <c r="AB1490" s="16"/>
      <c r="AC1490" s="16"/>
      <c r="AD1490" s="27"/>
    </row>
    <row r="1491" spans="18:30" x14ac:dyDescent="0.25">
      <c r="R1491" s="208"/>
      <c r="S1491" s="16"/>
      <c r="T1491" s="16"/>
      <c r="U1491" s="16"/>
      <c r="V1491" s="16"/>
      <c r="W1491" s="16"/>
      <c r="X1491" s="16"/>
      <c r="Y1491" s="16"/>
      <c r="Z1491" s="16"/>
      <c r="AA1491" s="16"/>
      <c r="AB1491" s="16"/>
      <c r="AC1491" s="16"/>
      <c r="AD1491" s="27"/>
    </row>
    <row r="1492" spans="18:30" x14ac:dyDescent="0.25">
      <c r="R1492" s="208"/>
      <c r="S1492" s="16"/>
      <c r="T1492" s="16"/>
      <c r="U1492" s="16"/>
      <c r="V1492" s="16"/>
      <c r="W1492" s="16"/>
      <c r="X1492" s="16"/>
      <c r="Y1492" s="16"/>
      <c r="Z1492" s="16"/>
      <c r="AA1492" s="16"/>
      <c r="AB1492" s="16"/>
      <c r="AC1492" s="16"/>
      <c r="AD1492" s="27"/>
    </row>
    <row r="1493" spans="18:30" x14ac:dyDescent="0.25">
      <c r="R1493" s="208"/>
      <c r="S1493" s="16"/>
      <c r="T1493" s="16"/>
      <c r="U1493" s="16"/>
      <c r="V1493" s="16"/>
      <c r="W1493" s="16"/>
      <c r="X1493" s="16"/>
      <c r="Y1493" s="16"/>
      <c r="Z1493" s="16"/>
      <c r="AA1493" s="16"/>
      <c r="AB1493" s="16"/>
      <c r="AC1493" s="16"/>
      <c r="AD1493" s="27"/>
    </row>
    <row r="1494" spans="18:30" x14ac:dyDescent="0.25">
      <c r="R1494" s="208"/>
      <c r="S1494" s="16"/>
      <c r="T1494" s="16"/>
      <c r="U1494" s="16"/>
      <c r="V1494" s="16"/>
      <c r="W1494" s="16"/>
      <c r="X1494" s="16"/>
      <c r="Y1494" s="16"/>
      <c r="Z1494" s="16"/>
      <c r="AA1494" s="16"/>
      <c r="AB1494" s="16"/>
      <c r="AC1494" s="16"/>
      <c r="AD1494" s="27"/>
    </row>
    <row r="1495" spans="18:30" x14ac:dyDescent="0.25">
      <c r="R1495" s="208"/>
      <c r="S1495" s="16"/>
      <c r="T1495" s="16"/>
      <c r="U1495" s="16"/>
      <c r="V1495" s="16"/>
      <c r="W1495" s="16"/>
      <c r="X1495" s="16"/>
      <c r="Y1495" s="16"/>
      <c r="Z1495" s="16"/>
      <c r="AA1495" s="16"/>
      <c r="AB1495" s="16"/>
      <c r="AC1495" s="16"/>
      <c r="AD1495" s="27"/>
    </row>
    <row r="1496" spans="18:30" x14ac:dyDescent="0.25">
      <c r="R1496" s="208"/>
      <c r="S1496" s="16"/>
      <c r="T1496" s="16"/>
      <c r="U1496" s="16"/>
      <c r="V1496" s="16"/>
      <c r="W1496" s="16"/>
      <c r="X1496" s="16"/>
      <c r="Y1496" s="16"/>
      <c r="Z1496" s="16"/>
      <c r="AA1496" s="16"/>
      <c r="AB1496" s="16"/>
      <c r="AC1496" s="16"/>
      <c r="AD1496" s="27"/>
    </row>
    <row r="1497" spans="18:30" x14ac:dyDescent="0.25">
      <c r="R1497" s="208"/>
      <c r="S1497" s="16"/>
      <c r="T1497" s="16"/>
      <c r="U1497" s="16"/>
      <c r="V1497" s="16"/>
      <c r="W1497" s="16"/>
      <c r="X1497" s="16"/>
      <c r="Y1497" s="16"/>
      <c r="Z1497" s="16"/>
      <c r="AA1497" s="16"/>
      <c r="AB1497" s="16"/>
      <c r="AC1497" s="16"/>
      <c r="AD1497" s="27"/>
    </row>
    <row r="1498" spans="18:30" x14ac:dyDescent="0.25">
      <c r="R1498" s="208"/>
      <c r="S1498" s="16"/>
      <c r="T1498" s="16"/>
      <c r="U1498" s="16"/>
      <c r="V1498" s="16"/>
      <c r="W1498" s="16"/>
      <c r="X1498" s="16"/>
      <c r="Y1498" s="16"/>
      <c r="Z1498" s="16"/>
      <c r="AA1498" s="16"/>
      <c r="AB1498" s="16"/>
      <c r="AC1498" s="16"/>
      <c r="AD1498" s="27"/>
    </row>
    <row r="1499" spans="18:30" x14ac:dyDescent="0.25">
      <c r="R1499" s="208"/>
      <c r="S1499" s="16"/>
      <c r="T1499" s="16"/>
      <c r="U1499" s="16"/>
      <c r="V1499" s="16"/>
      <c r="W1499" s="16"/>
      <c r="X1499" s="16"/>
      <c r="Y1499" s="16"/>
      <c r="Z1499" s="16"/>
      <c r="AA1499" s="16"/>
      <c r="AB1499" s="16"/>
      <c r="AC1499" s="16"/>
      <c r="AD1499" s="27"/>
    </row>
    <row r="1500" spans="18:30" x14ac:dyDescent="0.25">
      <c r="R1500" s="208"/>
      <c r="S1500" s="16"/>
      <c r="T1500" s="16"/>
      <c r="U1500" s="16"/>
      <c r="V1500" s="16"/>
      <c r="W1500" s="16"/>
      <c r="X1500" s="16"/>
      <c r="Y1500" s="16"/>
      <c r="Z1500" s="16"/>
      <c r="AA1500" s="16"/>
      <c r="AB1500" s="16"/>
      <c r="AC1500" s="16"/>
      <c r="AD1500" s="27"/>
    </row>
    <row r="1501" spans="18:30" x14ac:dyDescent="0.25">
      <c r="R1501" s="208"/>
      <c r="S1501" s="16"/>
      <c r="T1501" s="16"/>
      <c r="U1501" s="16"/>
      <c r="V1501" s="16"/>
      <c r="W1501" s="16"/>
      <c r="X1501" s="16"/>
      <c r="Y1501" s="16"/>
      <c r="Z1501" s="16"/>
      <c r="AA1501" s="16"/>
      <c r="AB1501" s="16"/>
      <c r="AC1501" s="16"/>
      <c r="AD1501" s="27"/>
    </row>
    <row r="1502" spans="18:30" x14ac:dyDescent="0.25">
      <c r="R1502" s="208"/>
      <c r="S1502" s="16"/>
      <c r="T1502" s="16"/>
      <c r="U1502" s="16"/>
      <c r="V1502" s="16"/>
      <c r="W1502" s="16"/>
      <c r="X1502" s="16"/>
      <c r="Y1502" s="16"/>
      <c r="Z1502" s="16"/>
      <c r="AA1502" s="16"/>
      <c r="AB1502" s="16"/>
      <c r="AC1502" s="16"/>
      <c r="AD1502" s="27"/>
    </row>
    <row r="1503" spans="18:30" x14ac:dyDescent="0.25">
      <c r="R1503" s="208"/>
      <c r="S1503" s="16"/>
      <c r="T1503" s="16"/>
      <c r="U1503" s="16"/>
      <c r="V1503" s="16"/>
      <c r="W1503" s="16"/>
      <c r="X1503" s="16"/>
      <c r="Y1503" s="16"/>
      <c r="Z1503" s="16"/>
      <c r="AA1503" s="16"/>
      <c r="AB1503" s="16"/>
      <c r="AC1503" s="16"/>
      <c r="AD1503" s="27"/>
    </row>
    <row r="1504" spans="18:30" x14ac:dyDescent="0.25">
      <c r="R1504" s="208"/>
      <c r="S1504" s="16"/>
      <c r="T1504" s="16"/>
      <c r="U1504" s="16"/>
      <c r="V1504" s="16"/>
      <c r="W1504" s="16"/>
      <c r="X1504" s="16"/>
      <c r="Y1504" s="16"/>
      <c r="Z1504" s="16"/>
      <c r="AA1504" s="16"/>
      <c r="AB1504" s="16"/>
      <c r="AC1504" s="16"/>
      <c r="AD1504" s="27"/>
    </row>
    <row r="1505" spans="18:30" x14ac:dyDescent="0.25">
      <c r="R1505" s="208"/>
      <c r="S1505" s="16"/>
      <c r="T1505" s="16"/>
      <c r="U1505" s="16"/>
      <c r="V1505" s="16"/>
      <c r="W1505" s="16"/>
      <c r="X1505" s="16"/>
      <c r="Y1505" s="16"/>
      <c r="Z1505" s="16"/>
      <c r="AA1505" s="16"/>
      <c r="AB1505" s="16"/>
      <c r="AC1505" s="16"/>
      <c r="AD1505" s="27"/>
    </row>
    <row r="1506" spans="18:30" x14ac:dyDescent="0.25">
      <c r="R1506" s="208"/>
      <c r="S1506" s="16"/>
      <c r="T1506" s="16"/>
      <c r="U1506" s="16"/>
      <c r="V1506" s="16"/>
      <c r="W1506" s="16"/>
      <c r="X1506" s="16"/>
      <c r="Y1506" s="16"/>
      <c r="Z1506" s="16"/>
      <c r="AA1506" s="16"/>
      <c r="AB1506" s="16"/>
      <c r="AC1506" s="16"/>
      <c r="AD1506" s="27"/>
    </row>
    <row r="1507" spans="18:30" x14ac:dyDescent="0.25">
      <c r="R1507" s="208"/>
      <c r="S1507" s="16"/>
      <c r="T1507" s="16"/>
      <c r="U1507" s="16"/>
      <c r="V1507" s="16"/>
      <c r="W1507" s="16"/>
      <c r="X1507" s="16"/>
      <c r="Y1507" s="16"/>
      <c r="Z1507" s="16"/>
      <c r="AA1507" s="16"/>
      <c r="AB1507" s="16"/>
      <c r="AC1507" s="16"/>
      <c r="AD1507" s="27"/>
    </row>
    <row r="1508" spans="18:30" x14ac:dyDescent="0.25">
      <c r="R1508" s="208"/>
      <c r="S1508" s="16"/>
      <c r="T1508" s="16"/>
      <c r="U1508" s="16"/>
      <c r="V1508" s="16"/>
      <c r="W1508" s="16"/>
      <c r="X1508" s="16"/>
      <c r="Y1508" s="16"/>
      <c r="Z1508" s="16"/>
      <c r="AA1508" s="16"/>
      <c r="AB1508" s="16"/>
      <c r="AC1508" s="16"/>
      <c r="AD1508" s="27"/>
    </row>
    <row r="1509" spans="18:30" x14ac:dyDescent="0.25">
      <c r="R1509" s="208"/>
      <c r="S1509" s="16"/>
      <c r="T1509" s="16"/>
      <c r="U1509" s="16"/>
      <c r="V1509" s="16"/>
      <c r="W1509" s="16"/>
      <c r="X1509" s="16"/>
      <c r="Y1509" s="16"/>
      <c r="Z1509" s="16"/>
      <c r="AA1509" s="16"/>
      <c r="AB1509" s="16"/>
      <c r="AC1509" s="16"/>
      <c r="AD1509" s="27"/>
    </row>
    <row r="1510" spans="18:30" x14ac:dyDescent="0.25">
      <c r="R1510" s="208"/>
      <c r="S1510" s="16"/>
      <c r="T1510" s="16"/>
      <c r="U1510" s="16"/>
      <c r="V1510" s="16"/>
      <c r="W1510" s="16"/>
      <c r="X1510" s="16"/>
      <c r="Y1510" s="16"/>
      <c r="Z1510" s="16"/>
      <c r="AA1510" s="16"/>
      <c r="AB1510" s="16"/>
      <c r="AC1510" s="16"/>
      <c r="AD1510" s="27"/>
    </row>
    <row r="1511" spans="18:30" x14ac:dyDescent="0.25">
      <c r="R1511" s="208"/>
      <c r="S1511" s="16"/>
      <c r="T1511" s="16"/>
      <c r="U1511" s="16"/>
      <c r="V1511" s="16"/>
      <c r="W1511" s="16"/>
      <c r="X1511" s="16"/>
      <c r="Y1511" s="16"/>
      <c r="Z1511" s="16"/>
      <c r="AA1511" s="16"/>
      <c r="AB1511" s="16"/>
      <c r="AC1511" s="16"/>
      <c r="AD1511" s="27"/>
    </row>
    <row r="1512" spans="18:30" x14ac:dyDescent="0.25">
      <c r="R1512" s="208"/>
      <c r="S1512" s="16"/>
      <c r="T1512" s="16"/>
      <c r="U1512" s="16"/>
      <c r="V1512" s="16"/>
      <c r="W1512" s="16"/>
      <c r="X1512" s="16"/>
      <c r="Y1512" s="16"/>
      <c r="Z1512" s="16"/>
      <c r="AA1512" s="16"/>
      <c r="AB1512" s="16"/>
      <c r="AC1512" s="16"/>
      <c r="AD1512" s="27"/>
    </row>
    <row r="1513" spans="18:30" x14ac:dyDescent="0.25">
      <c r="R1513" s="208"/>
      <c r="S1513" s="16"/>
      <c r="T1513" s="16"/>
      <c r="U1513" s="16"/>
      <c r="V1513" s="16"/>
      <c r="W1513" s="16"/>
      <c r="X1513" s="16"/>
      <c r="Y1513" s="16"/>
      <c r="Z1513" s="16"/>
      <c r="AA1513" s="16"/>
      <c r="AB1513" s="16"/>
      <c r="AC1513" s="16"/>
      <c r="AD1513" s="27"/>
    </row>
    <row r="1514" spans="18:30" x14ac:dyDescent="0.25">
      <c r="R1514" s="208"/>
      <c r="S1514" s="16"/>
      <c r="T1514" s="16"/>
      <c r="U1514" s="16"/>
      <c r="V1514" s="16"/>
      <c r="W1514" s="16"/>
      <c r="X1514" s="16"/>
      <c r="Y1514" s="16"/>
      <c r="Z1514" s="16"/>
      <c r="AA1514" s="16"/>
      <c r="AB1514" s="16"/>
      <c r="AC1514" s="16"/>
      <c r="AD1514" s="27"/>
    </row>
    <row r="1515" spans="18:30" x14ac:dyDescent="0.25">
      <c r="R1515" s="208"/>
      <c r="S1515" s="16"/>
      <c r="T1515" s="16"/>
      <c r="U1515" s="16"/>
      <c r="V1515" s="16"/>
      <c r="W1515" s="16"/>
      <c r="X1515" s="16"/>
      <c r="Y1515" s="16"/>
      <c r="Z1515" s="16"/>
      <c r="AA1515" s="16"/>
      <c r="AB1515" s="16"/>
      <c r="AC1515" s="16"/>
      <c r="AD1515" s="27"/>
    </row>
    <row r="1516" spans="18:30" x14ac:dyDescent="0.25">
      <c r="R1516" s="208"/>
      <c r="S1516" s="16"/>
      <c r="T1516" s="16"/>
      <c r="U1516" s="16"/>
      <c r="V1516" s="16"/>
      <c r="W1516" s="16"/>
      <c r="X1516" s="16"/>
      <c r="Y1516" s="16"/>
      <c r="Z1516" s="16"/>
      <c r="AA1516" s="16"/>
      <c r="AB1516" s="16"/>
      <c r="AC1516" s="16"/>
      <c r="AD1516" s="27"/>
    </row>
    <row r="1517" spans="18:30" x14ac:dyDescent="0.25">
      <c r="R1517" s="208"/>
      <c r="S1517" s="16"/>
      <c r="T1517" s="16"/>
      <c r="U1517" s="16"/>
      <c r="V1517" s="16"/>
      <c r="W1517" s="16"/>
      <c r="X1517" s="16"/>
      <c r="Y1517" s="16"/>
      <c r="Z1517" s="16"/>
      <c r="AA1517" s="16"/>
      <c r="AB1517" s="16"/>
      <c r="AC1517" s="16"/>
      <c r="AD1517" s="27"/>
    </row>
    <row r="1518" spans="18:30" x14ac:dyDescent="0.25">
      <c r="R1518" s="208"/>
      <c r="S1518" s="16"/>
      <c r="T1518" s="16"/>
      <c r="U1518" s="16"/>
      <c r="V1518" s="16"/>
      <c r="W1518" s="16"/>
      <c r="X1518" s="16"/>
      <c r="Y1518" s="16"/>
      <c r="Z1518" s="16"/>
      <c r="AA1518" s="16"/>
      <c r="AB1518" s="16"/>
      <c r="AC1518" s="16"/>
      <c r="AD1518" s="27"/>
    </row>
    <row r="1519" spans="18:30" x14ac:dyDescent="0.25">
      <c r="R1519" s="208"/>
      <c r="S1519" s="16"/>
      <c r="T1519" s="16"/>
      <c r="U1519" s="16"/>
      <c r="V1519" s="16"/>
      <c r="W1519" s="16"/>
      <c r="X1519" s="16"/>
      <c r="Y1519" s="16"/>
      <c r="Z1519" s="16"/>
      <c r="AA1519" s="16"/>
      <c r="AB1519" s="16"/>
      <c r="AC1519" s="16"/>
      <c r="AD1519" s="27"/>
    </row>
    <row r="1520" spans="18:30" x14ac:dyDescent="0.25">
      <c r="R1520" s="208"/>
      <c r="S1520" s="16"/>
      <c r="T1520" s="16"/>
      <c r="U1520" s="16"/>
      <c r="V1520" s="16"/>
      <c r="W1520" s="16"/>
      <c r="X1520" s="16"/>
      <c r="Y1520" s="16"/>
      <c r="Z1520" s="16"/>
      <c r="AA1520" s="16"/>
      <c r="AB1520" s="16"/>
      <c r="AC1520" s="16"/>
      <c r="AD1520" s="27"/>
    </row>
    <row r="1521" spans="18:30" x14ac:dyDescent="0.25">
      <c r="R1521" s="208"/>
      <c r="S1521" s="16"/>
      <c r="T1521" s="16"/>
      <c r="U1521" s="16"/>
      <c r="V1521" s="16"/>
      <c r="W1521" s="16"/>
      <c r="X1521" s="16"/>
      <c r="Y1521" s="16"/>
      <c r="Z1521" s="16"/>
      <c r="AA1521" s="16"/>
      <c r="AB1521" s="16"/>
      <c r="AC1521" s="16"/>
      <c r="AD1521" s="27"/>
    </row>
    <row r="1522" spans="18:30" x14ac:dyDescent="0.25">
      <c r="R1522" s="208"/>
      <c r="S1522" s="16"/>
      <c r="T1522" s="16"/>
      <c r="U1522" s="16"/>
      <c r="V1522" s="16"/>
      <c r="W1522" s="16"/>
      <c r="X1522" s="16"/>
      <c r="Y1522" s="16"/>
      <c r="Z1522" s="16"/>
      <c r="AA1522" s="16"/>
      <c r="AB1522" s="16"/>
      <c r="AC1522" s="16"/>
      <c r="AD1522" s="27"/>
    </row>
    <row r="1523" spans="18:30" x14ac:dyDescent="0.25">
      <c r="R1523" s="208"/>
      <c r="S1523" s="16"/>
      <c r="T1523" s="16"/>
      <c r="U1523" s="16"/>
      <c r="V1523" s="16"/>
      <c r="W1523" s="16"/>
      <c r="X1523" s="16"/>
      <c r="Y1523" s="16"/>
      <c r="Z1523" s="16"/>
      <c r="AA1523" s="16"/>
      <c r="AB1523" s="16"/>
      <c r="AC1523" s="16"/>
      <c r="AD1523" s="27"/>
    </row>
    <row r="1524" spans="18:30" x14ac:dyDescent="0.25">
      <c r="R1524" s="208"/>
      <c r="S1524" s="16"/>
      <c r="T1524" s="16"/>
      <c r="U1524" s="16"/>
      <c r="V1524" s="16"/>
      <c r="W1524" s="16"/>
      <c r="X1524" s="16"/>
      <c r="Y1524" s="16"/>
      <c r="Z1524" s="16"/>
      <c r="AA1524" s="16"/>
      <c r="AB1524" s="16"/>
      <c r="AC1524" s="16"/>
      <c r="AD1524" s="27"/>
    </row>
    <row r="1525" spans="18:30" x14ac:dyDescent="0.25">
      <c r="R1525" s="208"/>
      <c r="S1525" s="16"/>
      <c r="T1525" s="16"/>
      <c r="U1525" s="16"/>
      <c r="V1525" s="16"/>
      <c r="W1525" s="16"/>
      <c r="X1525" s="16"/>
      <c r="Y1525" s="16"/>
      <c r="Z1525" s="16"/>
      <c r="AA1525" s="16"/>
      <c r="AB1525" s="16"/>
      <c r="AC1525" s="16"/>
      <c r="AD1525" s="27"/>
    </row>
    <row r="1526" spans="18:30" x14ac:dyDescent="0.25">
      <c r="R1526" s="208"/>
      <c r="S1526" s="16"/>
      <c r="T1526" s="16"/>
      <c r="U1526" s="16"/>
      <c r="V1526" s="16"/>
      <c r="W1526" s="16"/>
      <c r="X1526" s="16"/>
      <c r="Y1526" s="16"/>
      <c r="Z1526" s="16"/>
      <c r="AA1526" s="16"/>
      <c r="AB1526" s="16"/>
      <c r="AC1526" s="16"/>
      <c r="AD1526" s="27"/>
    </row>
    <row r="1527" spans="18:30" x14ac:dyDescent="0.25">
      <c r="R1527" s="208"/>
      <c r="S1527" s="16"/>
      <c r="T1527" s="16"/>
      <c r="U1527" s="16"/>
      <c r="V1527" s="16"/>
      <c r="W1527" s="16"/>
      <c r="X1527" s="16"/>
      <c r="Y1527" s="16"/>
      <c r="Z1527" s="16"/>
      <c r="AA1527" s="16"/>
      <c r="AB1527" s="16"/>
      <c r="AC1527" s="16"/>
      <c r="AD1527" s="27"/>
    </row>
    <row r="1528" spans="18:30" x14ac:dyDescent="0.25">
      <c r="R1528" s="208"/>
      <c r="S1528" s="16"/>
      <c r="T1528" s="16"/>
      <c r="U1528" s="16"/>
      <c r="V1528" s="16"/>
      <c r="W1528" s="16"/>
      <c r="X1528" s="16"/>
      <c r="Y1528" s="16"/>
      <c r="Z1528" s="16"/>
      <c r="AA1528" s="16"/>
      <c r="AB1528" s="16"/>
      <c r="AC1528" s="16"/>
      <c r="AD1528" s="27"/>
    </row>
    <row r="1529" spans="18:30" x14ac:dyDescent="0.25">
      <c r="R1529" s="208"/>
      <c r="S1529" s="16"/>
      <c r="T1529" s="16"/>
      <c r="U1529" s="16"/>
      <c r="V1529" s="16"/>
      <c r="W1529" s="16"/>
      <c r="X1529" s="16"/>
      <c r="Y1529" s="16"/>
      <c r="Z1529" s="16"/>
      <c r="AA1529" s="16"/>
      <c r="AB1529" s="16"/>
      <c r="AC1529" s="16"/>
      <c r="AD1529" s="27"/>
    </row>
    <row r="1530" spans="18:30" x14ac:dyDescent="0.25">
      <c r="R1530" s="208"/>
      <c r="S1530" s="16"/>
      <c r="T1530" s="16"/>
      <c r="U1530" s="16"/>
      <c r="V1530" s="16"/>
      <c r="W1530" s="16"/>
      <c r="X1530" s="16"/>
      <c r="Y1530" s="16"/>
      <c r="Z1530" s="16"/>
      <c r="AA1530" s="16"/>
      <c r="AB1530" s="16"/>
      <c r="AC1530" s="16"/>
      <c r="AD1530" s="27"/>
    </row>
    <row r="1531" spans="18:30" x14ac:dyDescent="0.25">
      <c r="R1531" s="208"/>
      <c r="S1531" s="16"/>
      <c r="T1531" s="16"/>
      <c r="U1531" s="16"/>
      <c r="V1531" s="16"/>
      <c r="W1531" s="16"/>
      <c r="X1531" s="16"/>
      <c r="Y1531" s="16"/>
      <c r="Z1531" s="16"/>
      <c r="AA1531" s="16"/>
      <c r="AB1531" s="16"/>
      <c r="AC1531" s="16"/>
      <c r="AD1531" s="27"/>
    </row>
    <row r="1532" spans="18:30" x14ac:dyDescent="0.25">
      <c r="R1532" s="208"/>
      <c r="S1532" s="16"/>
      <c r="T1532" s="16"/>
      <c r="U1532" s="16"/>
      <c r="V1532" s="16"/>
      <c r="W1532" s="16"/>
      <c r="X1532" s="16"/>
      <c r="Y1532" s="16"/>
      <c r="Z1532" s="16"/>
      <c r="AA1532" s="16"/>
      <c r="AB1532" s="16"/>
      <c r="AC1532" s="16"/>
      <c r="AD1532" s="27"/>
    </row>
    <row r="1533" spans="18:30" x14ac:dyDescent="0.25">
      <c r="R1533" s="208"/>
      <c r="S1533" s="16"/>
      <c r="T1533" s="16"/>
      <c r="U1533" s="16"/>
      <c r="V1533" s="16"/>
      <c r="W1533" s="16"/>
      <c r="X1533" s="16"/>
      <c r="Y1533" s="16"/>
      <c r="Z1533" s="16"/>
      <c r="AA1533" s="16"/>
      <c r="AB1533" s="16"/>
      <c r="AC1533" s="16"/>
      <c r="AD1533" s="27"/>
    </row>
    <row r="1534" spans="18:30" x14ac:dyDescent="0.25">
      <c r="R1534" s="208"/>
      <c r="S1534" s="16"/>
      <c r="T1534" s="16"/>
      <c r="U1534" s="16"/>
      <c r="V1534" s="16"/>
      <c r="W1534" s="16"/>
      <c r="X1534" s="16"/>
      <c r="Y1534" s="16"/>
      <c r="Z1534" s="16"/>
      <c r="AA1534" s="16"/>
      <c r="AB1534" s="16"/>
      <c r="AC1534" s="16"/>
      <c r="AD1534" s="27"/>
    </row>
    <row r="1535" spans="18:30" x14ac:dyDescent="0.25">
      <c r="R1535" s="208"/>
      <c r="S1535" s="16"/>
      <c r="T1535" s="16"/>
      <c r="U1535" s="16"/>
      <c r="V1535" s="16"/>
      <c r="W1535" s="16"/>
      <c r="X1535" s="16"/>
      <c r="Y1535" s="16"/>
      <c r="Z1535" s="16"/>
      <c r="AA1535" s="16"/>
      <c r="AB1535" s="16"/>
      <c r="AC1535" s="16"/>
      <c r="AD1535" s="27"/>
    </row>
    <row r="1536" spans="18:30" x14ac:dyDescent="0.25">
      <c r="R1536" s="208"/>
      <c r="S1536" s="16"/>
      <c r="T1536" s="16"/>
      <c r="U1536" s="16"/>
      <c r="V1536" s="16"/>
      <c r="W1536" s="16"/>
      <c r="X1536" s="16"/>
      <c r="Y1536" s="16"/>
      <c r="Z1536" s="16"/>
      <c r="AA1536" s="16"/>
      <c r="AB1536" s="16"/>
      <c r="AC1536" s="16"/>
      <c r="AD1536" s="27"/>
    </row>
    <row r="1537" spans="18:30" x14ac:dyDescent="0.25">
      <c r="R1537" s="208"/>
      <c r="S1537" s="16"/>
      <c r="T1537" s="16"/>
      <c r="U1537" s="16"/>
      <c r="V1537" s="16"/>
      <c r="W1537" s="16"/>
      <c r="X1537" s="16"/>
      <c r="Y1537" s="16"/>
      <c r="Z1537" s="16"/>
      <c r="AA1537" s="16"/>
      <c r="AB1537" s="16"/>
      <c r="AC1537" s="16"/>
      <c r="AD1537" s="27"/>
    </row>
    <row r="1538" spans="18:30" x14ac:dyDescent="0.25">
      <c r="R1538" s="208"/>
      <c r="S1538" s="16"/>
      <c r="T1538" s="16"/>
      <c r="U1538" s="16"/>
      <c r="V1538" s="16"/>
      <c r="W1538" s="16"/>
      <c r="X1538" s="16"/>
      <c r="Y1538" s="16"/>
      <c r="Z1538" s="16"/>
      <c r="AA1538" s="16"/>
      <c r="AB1538" s="16"/>
      <c r="AC1538" s="16"/>
      <c r="AD1538" s="27"/>
    </row>
    <row r="1539" spans="18:30" x14ac:dyDescent="0.25">
      <c r="R1539" s="208"/>
      <c r="S1539" s="16"/>
      <c r="T1539" s="16"/>
      <c r="U1539" s="16"/>
      <c r="V1539" s="16"/>
      <c r="W1539" s="16"/>
      <c r="X1539" s="16"/>
      <c r="Y1539" s="16"/>
      <c r="Z1539" s="16"/>
      <c r="AA1539" s="16"/>
      <c r="AB1539" s="16"/>
      <c r="AC1539" s="16"/>
      <c r="AD1539" s="27"/>
    </row>
    <row r="1540" spans="18:30" x14ac:dyDescent="0.25">
      <c r="R1540" s="208"/>
      <c r="S1540" s="16"/>
      <c r="T1540" s="16"/>
      <c r="U1540" s="16"/>
      <c r="V1540" s="16"/>
      <c r="W1540" s="16"/>
      <c r="X1540" s="16"/>
      <c r="Y1540" s="16"/>
      <c r="Z1540" s="16"/>
      <c r="AA1540" s="16"/>
      <c r="AB1540" s="16"/>
      <c r="AC1540" s="16"/>
      <c r="AD1540" s="27"/>
    </row>
    <row r="1541" spans="18:30" x14ac:dyDescent="0.25">
      <c r="R1541" s="208"/>
      <c r="S1541" s="16"/>
      <c r="T1541" s="16"/>
      <c r="U1541" s="16"/>
      <c r="V1541" s="16"/>
      <c r="W1541" s="16"/>
      <c r="X1541" s="16"/>
      <c r="Y1541" s="16"/>
      <c r="Z1541" s="16"/>
      <c r="AA1541" s="16"/>
      <c r="AB1541" s="16"/>
      <c r="AC1541" s="16"/>
      <c r="AD1541" s="27"/>
    </row>
    <row r="1542" spans="18:30" x14ac:dyDescent="0.25">
      <c r="R1542" s="208"/>
      <c r="S1542" s="16"/>
      <c r="T1542" s="16"/>
      <c r="U1542" s="16"/>
      <c r="V1542" s="16"/>
      <c r="W1542" s="16"/>
      <c r="X1542" s="16"/>
      <c r="Y1542" s="16"/>
      <c r="Z1542" s="16"/>
      <c r="AA1542" s="16"/>
      <c r="AB1542" s="16"/>
      <c r="AC1542" s="16"/>
      <c r="AD1542" s="27"/>
    </row>
    <row r="1543" spans="18:30" x14ac:dyDescent="0.25">
      <c r="R1543" s="208"/>
      <c r="S1543" s="16"/>
      <c r="T1543" s="16"/>
      <c r="U1543" s="16"/>
      <c r="V1543" s="16"/>
      <c r="W1543" s="16"/>
      <c r="X1543" s="16"/>
      <c r="Y1543" s="16"/>
      <c r="Z1543" s="16"/>
      <c r="AA1543" s="16"/>
      <c r="AB1543" s="16"/>
      <c r="AC1543" s="16"/>
      <c r="AD1543" s="27"/>
    </row>
    <row r="1544" spans="18:30" x14ac:dyDescent="0.25">
      <c r="R1544" s="208"/>
      <c r="S1544" s="16"/>
      <c r="T1544" s="16"/>
      <c r="U1544" s="16"/>
      <c r="V1544" s="16"/>
      <c r="W1544" s="16"/>
      <c r="X1544" s="16"/>
      <c r="Y1544" s="16"/>
      <c r="Z1544" s="16"/>
      <c r="AA1544" s="16"/>
      <c r="AB1544" s="16"/>
      <c r="AC1544" s="16"/>
      <c r="AD1544" s="27"/>
    </row>
    <row r="1545" spans="18:30" x14ac:dyDescent="0.25">
      <c r="R1545" s="208"/>
      <c r="S1545" s="16"/>
      <c r="T1545" s="16"/>
      <c r="U1545" s="16"/>
      <c r="V1545" s="16"/>
      <c r="W1545" s="16"/>
      <c r="X1545" s="16"/>
      <c r="Y1545" s="16"/>
      <c r="Z1545" s="16"/>
      <c r="AA1545" s="16"/>
      <c r="AB1545" s="16"/>
      <c r="AC1545" s="16"/>
      <c r="AD1545" s="27"/>
    </row>
    <row r="1546" spans="18:30" x14ac:dyDescent="0.25">
      <c r="R1546" s="208"/>
      <c r="S1546" s="16"/>
      <c r="T1546" s="16"/>
      <c r="U1546" s="16"/>
      <c r="V1546" s="16"/>
      <c r="W1546" s="16"/>
      <c r="X1546" s="16"/>
      <c r="Y1546" s="16"/>
      <c r="Z1546" s="16"/>
      <c r="AA1546" s="16"/>
      <c r="AB1546" s="16"/>
      <c r="AC1546" s="16"/>
      <c r="AD1546" s="27"/>
    </row>
    <row r="1547" spans="18:30" x14ac:dyDescent="0.25">
      <c r="R1547" s="208"/>
      <c r="S1547" s="16"/>
      <c r="T1547" s="16"/>
      <c r="U1547" s="16"/>
      <c r="V1547" s="16"/>
      <c r="W1547" s="16"/>
      <c r="X1547" s="16"/>
      <c r="Y1547" s="16"/>
      <c r="Z1547" s="16"/>
      <c r="AA1547" s="16"/>
      <c r="AB1547" s="16"/>
      <c r="AC1547" s="16"/>
      <c r="AD1547" s="27"/>
    </row>
    <row r="1548" spans="18:30" x14ac:dyDescent="0.25">
      <c r="R1548" s="208"/>
      <c r="S1548" s="16"/>
      <c r="T1548" s="16"/>
      <c r="U1548" s="16"/>
      <c r="V1548" s="16"/>
      <c r="W1548" s="16"/>
      <c r="X1548" s="16"/>
      <c r="Y1548" s="16"/>
      <c r="Z1548" s="16"/>
      <c r="AA1548" s="16"/>
      <c r="AB1548" s="16"/>
      <c r="AC1548" s="16"/>
      <c r="AD1548" s="27"/>
    </row>
    <row r="1549" spans="18:30" x14ac:dyDescent="0.25">
      <c r="R1549" s="208"/>
      <c r="S1549" s="16"/>
      <c r="T1549" s="16"/>
      <c r="U1549" s="16"/>
      <c r="V1549" s="16"/>
      <c r="W1549" s="16"/>
      <c r="X1549" s="16"/>
      <c r="Y1549" s="16"/>
      <c r="Z1549" s="16"/>
      <c r="AA1549" s="16"/>
      <c r="AB1549" s="16"/>
      <c r="AC1549" s="16"/>
      <c r="AD1549" s="27"/>
    </row>
    <row r="1550" spans="18:30" x14ac:dyDescent="0.25">
      <c r="R1550" s="208"/>
      <c r="S1550" s="16"/>
      <c r="T1550" s="16"/>
      <c r="U1550" s="16"/>
      <c r="V1550" s="16"/>
      <c r="W1550" s="16"/>
      <c r="X1550" s="16"/>
      <c r="Y1550" s="16"/>
      <c r="Z1550" s="16"/>
      <c r="AA1550" s="16"/>
      <c r="AB1550" s="16"/>
      <c r="AC1550" s="16"/>
      <c r="AD1550" s="27"/>
    </row>
    <row r="1551" spans="18:30" x14ac:dyDescent="0.25">
      <c r="R1551" s="208"/>
      <c r="S1551" s="16"/>
      <c r="T1551" s="16"/>
      <c r="U1551" s="16"/>
      <c r="V1551" s="16"/>
      <c r="W1551" s="16"/>
      <c r="X1551" s="16"/>
      <c r="Y1551" s="16"/>
      <c r="Z1551" s="16"/>
      <c r="AA1551" s="16"/>
      <c r="AB1551" s="16"/>
      <c r="AC1551" s="16"/>
      <c r="AD1551" s="27"/>
    </row>
    <row r="1552" spans="18:30" x14ac:dyDescent="0.25">
      <c r="R1552" s="208"/>
      <c r="S1552" s="16"/>
      <c r="T1552" s="16"/>
      <c r="U1552" s="16"/>
      <c r="V1552" s="16"/>
      <c r="W1552" s="16"/>
      <c r="X1552" s="16"/>
      <c r="Y1552" s="16"/>
      <c r="Z1552" s="16"/>
      <c r="AA1552" s="16"/>
      <c r="AB1552" s="16"/>
      <c r="AC1552" s="16"/>
      <c r="AD1552" s="27"/>
    </row>
    <row r="1553" spans="18:30" x14ac:dyDescent="0.25">
      <c r="R1553" s="208"/>
      <c r="S1553" s="16"/>
      <c r="T1553" s="16"/>
      <c r="U1553" s="16"/>
      <c r="V1553" s="16"/>
      <c r="W1553" s="16"/>
      <c r="X1553" s="16"/>
      <c r="Y1553" s="16"/>
      <c r="Z1553" s="16"/>
      <c r="AA1553" s="16"/>
      <c r="AB1553" s="16"/>
      <c r="AC1553" s="16"/>
      <c r="AD1553" s="27"/>
    </row>
    <row r="1554" spans="18:30" x14ac:dyDescent="0.25">
      <c r="R1554" s="208"/>
      <c r="S1554" s="16"/>
      <c r="T1554" s="16"/>
      <c r="U1554" s="16"/>
      <c r="V1554" s="16"/>
      <c r="W1554" s="16"/>
      <c r="X1554" s="16"/>
      <c r="Y1554" s="16"/>
      <c r="Z1554" s="16"/>
      <c r="AA1554" s="16"/>
      <c r="AB1554" s="16"/>
      <c r="AC1554" s="16"/>
      <c r="AD1554" s="27"/>
    </row>
    <row r="1555" spans="18:30" x14ac:dyDescent="0.25">
      <c r="R1555" s="208"/>
      <c r="S1555" s="16"/>
      <c r="T1555" s="16"/>
      <c r="U1555" s="16"/>
      <c r="V1555" s="16"/>
      <c r="W1555" s="16"/>
      <c r="X1555" s="16"/>
      <c r="Y1555" s="16"/>
      <c r="Z1555" s="16"/>
      <c r="AA1555" s="16"/>
      <c r="AB1555" s="16"/>
      <c r="AC1555" s="16"/>
      <c r="AD1555" s="27"/>
    </row>
    <row r="1556" spans="18:30" x14ac:dyDescent="0.25">
      <c r="R1556" s="208"/>
      <c r="S1556" s="16"/>
      <c r="T1556" s="16"/>
      <c r="U1556" s="16"/>
      <c r="V1556" s="16"/>
      <c r="W1556" s="16"/>
      <c r="X1556" s="16"/>
      <c r="Y1556" s="16"/>
      <c r="Z1556" s="16"/>
      <c r="AA1556" s="16"/>
      <c r="AB1556" s="16"/>
      <c r="AC1556" s="16"/>
      <c r="AD1556" s="27"/>
    </row>
    <row r="1557" spans="18:30" x14ac:dyDescent="0.25">
      <c r="R1557" s="208"/>
      <c r="S1557" s="16"/>
      <c r="T1557" s="16"/>
      <c r="U1557" s="16"/>
      <c r="V1557" s="16"/>
      <c r="W1557" s="16"/>
      <c r="X1557" s="16"/>
      <c r="Y1557" s="16"/>
      <c r="Z1557" s="16"/>
      <c r="AA1557" s="16"/>
      <c r="AB1557" s="16"/>
      <c r="AC1557" s="16"/>
      <c r="AD1557" s="27"/>
    </row>
    <row r="1558" spans="18:30" x14ac:dyDescent="0.25">
      <c r="R1558" s="208"/>
      <c r="S1558" s="16"/>
      <c r="T1558" s="16"/>
      <c r="U1558" s="16"/>
      <c r="V1558" s="16"/>
      <c r="W1558" s="16"/>
      <c r="X1558" s="16"/>
      <c r="Y1558" s="16"/>
      <c r="Z1558" s="16"/>
      <c r="AA1558" s="16"/>
      <c r="AB1558" s="16"/>
      <c r="AC1558" s="16"/>
      <c r="AD1558" s="27"/>
    </row>
    <row r="1559" spans="18:30" x14ac:dyDescent="0.25">
      <c r="R1559" s="208"/>
      <c r="S1559" s="16"/>
      <c r="T1559" s="16"/>
      <c r="U1559" s="16"/>
      <c r="V1559" s="16"/>
      <c r="W1559" s="16"/>
      <c r="X1559" s="16"/>
      <c r="Y1559" s="16"/>
      <c r="Z1559" s="16"/>
      <c r="AA1559" s="16"/>
      <c r="AB1559" s="16"/>
      <c r="AC1559" s="16"/>
      <c r="AD1559" s="27"/>
    </row>
    <row r="1560" spans="18:30" x14ac:dyDescent="0.25">
      <c r="R1560" s="208"/>
      <c r="S1560" s="16"/>
      <c r="T1560" s="16"/>
      <c r="U1560" s="16"/>
      <c r="V1560" s="16"/>
      <c r="W1560" s="16"/>
      <c r="X1560" s="16"/>
      <c r="Y1560" s="16"/>
      <c r="Z1560" s="16"/>
      <c r="AA1560" s="16"/>
      <c r="AB1560" s="16"/>
      <c r="AC1560" s="16"/>
      <c r="AD1560" s="27"/>
    </row>
    <row r="1561" spans="18:30" x14ac:dyDescent="0.25">
      <c r="R1561" s="208"/>
      <c r="S1561" s="16"/>
      <c r="T1561" s="16"/>
      <c r="U1561" s="16"/>
      <c r="V1561" s="16"/>
      <c r="W1561" s="16"/>
      <c r="X1561" s="16"/>
      <c r="Y1561" s="16"/>
      <c r="Z1561" s="16"/>
      <c r="AA1561" s="16"/>
      <c r="AB1561" s="16"/>
      <c r="AC1561" s="16"/>
      <c r="AD1561" s="27"/>
    </row>
    <row r="1562" spans="18:30" x14ac:dyDescent="0.25">
      <c r="R1562" s="208"/>
      <c r="S1562" s="16"/>
      <c r="T1562" s="16"/>
      <c r="U1562" s="16"/>
      <c r="V1562" s="16"/>
      <c r="W1562" s="16"/>
      <c r="X1562" s="16"/>
      <c r="Y1562" s="16"/>
      <c r="Z1562" s="16"/>
      <c r="AA1562" s="16"/>
      <c r="AB1562" s="16"/>
      <c r="AC1562" s="16"/>
      <c r="AD1562" s="27"/>
    </row>
    <row r="1563" spans="18:30" x14ac:dyDescent="0.25">
      <c r="R1563" s="208"/>
      <c r="S1563" s="16"/>
      <c r="T1563" s="16"/>
      <c r="U1563" s="16"/>
      <c r="V1563" s="16"/>
      <c r="W1563" s="16"/>
      <c r="X1563" s="16"/>
      <c r="Y1563" s="16"/>
      <c r="Z1563" s="16"/>
      <c r="AA1563" s="16"/>
      <c r="AB1563" s="16"/>
      <c r="AC1563" s="16"/>
      <c r="AD1563" s="27"/>
    </row>
    <row r="1564" spans="18:30" x14ac:dyDescent="0.25">
      <c r="R1564" s="208"/>
      <c r="S1564" s="16"/>
      <c r="T1564" s="16"/>
      <c r="U1564" s="16"/>
      <c r="V1564" s="16"/>
      <c r="W1564" s="16"/>
      <c r="X1564" s="16"/>
      <c r="Y1564" s="16"/>
      <c r="Z1564" s="16"/>
      <c r="AA1564" s="16"/>
      <c r="AB1564" s="16"/>
      <c r="AC1564" s="16"/>
      <c r="AD1564" s="27"/>
    </row>
    <row r="1565" spans="18:30" x14ac:dyDescent="0.25">
      <c r="R1565" s="208"/>
      <c r="S1565" s="16"/>
      <c r="T1565" s="16"/>
      <c r="U1565" s="16"/>
      <c r="V1565" s="16"/>
      <c r="W1565" s="16"/>
      <c r="X1565" s="16"/>
      <c r="Y1565" s="16"/>
      <c r="Z1565" s="16"/>
      <c r="AA1565" s="16"/>
      <c r="AB1565" s="16"/>
      <c r="AC1565" s="16"/>
      <c r="AD1565" s="27"/>
    </row>
    <row r="1566" spans="18:30" x14ac:dyDescent="0.25">
      <c r="R1566" s="208"/>
      <c r="S1566" s="16"/>
      <c r="T1566" s="16"/>
      <c r="U1566" s="16"/>
      <c r="V1566" s="16"/>
      <c r="W1566" s="16"/>
      <c r="X1566" s="16"/>
      <c r="Y1566" s="16"/>
      <c r="Z1566" s="16"/>
      <c r="AA1566" s="16"/>
      <c r="AB1566" s="16"/>
      <c r="AC1566" s="16"/>
      <c r="AD1566" s="27"/>
    </row>
    <row r="1567" spans="18:30" x14ac:dyDescent="0.25">
      <c r="R1567" s="208"/>
      <c r="S1567" s="16"/>
      <c r="T1567" s="16"/>
      <c r="U1567" s="16"/>
      <c r="V1567" s="16"/>
      <c r="W1567" s="16"/>
      <c r="X1567" s="16"/>
      <c r="Y1567" s="16"/>
      <c r="Z1567" s="16"/>
      <c r="AA1567" s="16"/>
      <c r="AB1567" s="16"/>
      <c r="AC1567" s="16"/>
      <c r="AD1567" s="27"/>
    </row>
    <row r="1568" spans="18:30" x14ac:dyDescent="0.25">
      <c r="R1568" s="208"/>
      <c r="S1568" s="16"/>
      <c r="T1568" s="16"/>
      <c r="U1568" s="16"/>
      <c r="V1568" s="16"/>
      <c r="W1568" s="16"/>
      <c r="X1568" s="16"/>
      <c r="Y1568" s="16"/>
      <c r="Z1568" s="16"/>
      <c r="AA1568" s="16"/>
      <c r="AB1568" s="16"/>
      <c r="AC1568" s="16"/>
      <c r="AD1568" s="27"/>
    </row>
    <row r="1569" spans="18:30" x14ac:dyDescent="0.25">
      <c r="R1569" s="208"/>
      <c r="S1569" s="16"/>
      <c r="T1569" s="16"/>
      <c r="U1569" s="16"/>
      <c r="V1569" s="16"/>
      <c r="W1569" s="16"/>
      <c r="X1569" s="16"/>
      <c r="Y1569" s="16"/>
      <c r="Z1569" s="16"/>
      <c r="AA1569" s="16"/>
      <c r="AB1569" s="16"/>
      <c r="AC1569" s="16"/>
      <c r="AD1569" s="27"/>
    </row>
    <row r="1570" spans="18:30" x14ac:dyDescent="0.25">
      <c r="R1570" s="208"/>
      <c r="S1570" s="16"/>
      <c r="T1570" s="16"/>
      <c r="U1570" s="16"/>
      <c r="V1570" s="16"/>
      <c r="W1570" s="16"/>
      <c r="X1570" s="16"/>
      <c r="Y1570" s="16"/>
      <c r="Z1570" s="16"/>
      <c r="AA1570" s="16"/>
      <c r="AB1570" s="16"/>
      <c r="AC1570" s="16"/>
      <c r="AD1570" s="27"/>
    </row>
    <row r="1571" spans="18:30" x14ac:dyDescent="0.25">
      <c r="R1571" s="208"/>
      <c r="S1571" s="16"/>
      <c r="T1571" s="16"/>
      <c r="U1571" s="16"/>
      <c r="V1571" s="16"/>
      <c r="W1571" s="16"/>
      <c r="X1571" s="16"/>
      <c r="Y1571" s="16"/>
      <c r="Z1571" s="16"/>
      <c r="AA1571" s="16"/>
      <c r="AB1571" s="16"/>
      <c r="AC1571" s="16"/>
      <c r="AD1571" s="27"/>
    </row>
    <row r="1572" spans="18:30" x14ac:dyDescent="0.25">
      <c r="R1572" s="208"/>
      <c r="S1572" s="16"/>
      <c r="T1572" s="16"/>
      <c r="U1572" s="16"/>
      <c r="V1572" s="16"/>
      <c r="W1572" s="16"/>
      <c r="X1572" s="16"/>
      <c r="Y1572" s="16"/>
      <c r="Z1572" s="16"/>
      <c r="AA1572" s="16"/>
      <c r="AB1572" s="16"/>
      <c r="AC1572" s="16"/>
      <c r="AD1572" s="27"/>
    </row>
    <row r="1573" spans="18:30" x14ac:dyDescent="0.25">
      <c r="R1573" s="208"/>
      <c r="S1573" s="16"/>
      <c r="T1573" s="16"/>
      <c r="U1573" s="16"/>
      <c r="V1573" s="16"/>
      <c r="W1573" s="16"/>
      <c r="X1573" s="16"/>
      <c r="Y1573" s="16"/>
      <c r="Z1573" s="16"/>
      <c r="AA1573" s="16"/>
      <c r="AB1573" s="16"/>
      <c r="AC1573" s="16"/>
      <c r="AD1573" s="27"/>
    </row>
    <row r="1574" spans="18:30" x14ac:dyDescent="0.25">
      <c r="R1574" s="208"/>
      <c r="S1574" s="16"/>
      <c r="T1574" s="16"/>
      <c r="U1574" s="16"/>
      <c r="V1574" s="16"/>
      <c r="W1574" s="16"/>
      <c r="X1574" s="16"/>
      <c r="Y1574" s="16"/>
      <c r="Z1574" s="16"/>
      <c r="AA1574" s="16"/>
      <c r="AB1574" s="16"/>
      <c r="AC1574" s="16"/>
      <c r="AD1574" s="27"/>
    </row>
    <row r="1575" spans="18:30" x14ac:dyDescent="0.25">
      <c r="R1575" s="208"/>
      <c r="S1575" s="16"/>
      <c r="T1575" s="16"/>
      <c r="U1575" s="16"/>
      <c r="V1575" s="16"/>
      <c r="W1575" s="16"/>
      <c r="X1575" s="16"/>
      <c r="Y1575" s="16"/>
      <c r="Z1575" s="16"/>
      <c r="AA1575" s="16"/>
      <c r="AB1575" s="16"/>
      <c r="AC1575" s="16"/>
      <c r="AD1575" s="27"/>
    </row>
    <row r="1576" spans="18:30" x14ac:dyDescent="0.25">
      <c r="R1576" s="208"/>
      <c r="S1576" s="16"/>
      <c r="T1576" s="16"/>
      <c r="U1576" s="16"/>
      <c r="V1576" s="16"/>
      <c r="W1576" s="16"/>
      <c r="X1576" s="16"/>
      <c r="Y1576" s="16"/>
      <c r="Z1576" s="16"/>
      <c r="AA1576" s="16"/>
      <c r="AB1576" s="16"/>
      <c r="AC1576" s="16"/>
      <c r="AD1576" s="27"/>
    </row>
    <row r="1577" spans="18:30" x14ac:dyDescent="0.25">
      <c r="R1577" s="208"/>
      <c r="S1577" s="16"/>
      <c r="T1577" s="16"/>
      <c r="U1577" s="16"/>
      <c r="V1577" s="16"/>
      <c r="W1577" s="16"/>
      <c r="X1577" s="16"/>
      <c r="Y1577" s="16"/>
      <c r="Z1577" s="16"/>
      <c r="AA1577" s="16"/>
      <c r="AB1577" s="16"/>
      <c r="AC1577" s="16"/>
      <c r="AD1577" s="27"/>
    </row>
    <row r="1578" spans="18:30" x14ac:dyDescent="0.25">
      <c r="R1578" s="208"/>
      <c r="S1578" s="16"/>
      <c r="T1578" s="16"/>
      <c r="U1578" s="16"/>
      <c r="V1578" s="16"/>
      <c r="W1578" s="16"/>
      <c r="X1578" s="16"/>
      <c r="Y1578" s="16"/>
      <c r="Z1578" s="16"/>
      <c r="AA1578" s="16"/>
      <c r="AB1578" s="16"/>
      <c r="AC1578" s="16"/>
      <c r="AD1578" s="27"/>
    </row>
    <row r="1579" spans="18:30" x14ac:dyDescent="0.25">
      <c r="R1579" s="208"/>
      <c r="S1579" s="16"/>
      <c r="T1579" s="16"/>
      <c r="U1579" s="16"/>
      <c r="V1579" s="16"/>
      <c r="W1579" s="16"/>
      <c r="X1579" s="16"/>
      <c r="Y1579" s="16"/>
      <c r="Z1579" s="16"/>
      <c r="AA1579" s="16"/>
      <c r="AB1579" s="16"/>
      <c r="AC1579" s="16"/>
      <c r="AD1579" s="27"/>
    </row>
    <row r="1580" spans="18:30" x14ac:dyDescent="0.25">
      <c r="R1580" s="208"/>
      <c r="S1580" s="16"/>
      <c r="T1580" s="16"/>
      <c r="U1580" s="16"/>
      <c r="V1580" s="16"/>
      <c r="W1580" s="16"/>
      <c r="X1580" s="16"/>
      <c r="Y1580" s="16"/>
      <c r="Z1580" s="16"/>
      <c r="AA1580" s="16"/>
      <c r="AB1580" s="16"/>
      <c r="AC1580" s="16"/>
      <c r="AD1580" s="27"/>
    </row>
    <row r="1581" spans="18:30" x14ac:dyDescent="0.25">
      <c r="R1581" s="208"/>
      <c r="S1581" s="16"/>
      <c r="T1581" s="16"/>
      <c r="U1581" s="16"/>
      <c r="V1581" s="16"/>
      <c r="W1581" s="16"/>
      <c r="X1581" s="16"/>
      <c r="Y1581" s="16"/>
      <c r="Z1581" s="16"/>
      <c r="AA1581" s="16"/>
      <c r="AB1581" s="16"/>
      <c r="AC1581" s="16"/>
      <c r="AD1581" s="27"/>
    </row>
    <row r="1582" spans="18:30" x14ac:dyDescent="0.25">
      <c r="R1582" s="208"/>
      <c r="S1582" s="16"/>
      <c r="T1582" s="16"/>
      <c r="U1582" s="16"/>
      <c r="V1582" s="16"/>
      <c r="W1582" s="16"/>
      <c r="X1582" s="16"/>
      <c r="Y1582" s="16"/>
      <c r="Z1582" s="16"/>
      <c r="AA1582" s="16"/>
      <c r="AB1582" s="16"/>
      <c r="AC1582" s="16"/>
      <c r="AD1582" s="27"/>
    </row>
    <row r="1583" spans="18:30" x14ac:dyDescent="0.25">
      <c r="R1583" s="208"/>
      <c r="S1583" s="16"/>
      <c r="T1583" s="16"/>
      <c r="U1583" s="16"/>
      <c r="V1583" s="16"/>
      <c r="W1583" s="16"/>
      <c r="X1583" s="16"/>
      <c r="Y1583" s="16"/>
      <c r="Z1583" s="16"/>
      <c r="AA1583" s="16"/>
      <c r="AB1583" s="16"/>
      <c r="AC1583" s="16"/>
      <c r="AD1583" s="27"/>
    </row>
    <row r="1584" spans="18:30" x14ac:dyDescent="0.25">
      <c r="R1584" s="208"/>
      <c r="S1584" s="16"/>
      <c r="T1584" s="16"/>
      <c r="U1584" s="16"/>
      <c r="V1584" s="16"/>
      <c r="W1584" s="16"/>
      <c r="X1584" s="16"/>
      <c r="Y1584" s="16"/>
      <c r="Z1584" s="16"/>
      <c r="AA1584" s="16"/>
      <c r="AB1584" s="16"/>
      <c r="AC1584" s="16"/>
      <c r="AD1584" s="27"/>
    </row>
    <row r="1585" spans="18:30" x14ac:dyDescent="0.25">
      <c r="R1585" s="208"/>
      <c r="S1585" s="16"/>
      <c r="T1585" s="16"/>
      <c r="U1585" s="16"/>
      <c r="V1585" s="16"/>
      <c r="W1585" s="16"/>
      <c r="X1585" s="16"/>
      <c r="Y1585" s="16"/>
      <c r="Z1585" s="16"/>
      <c r="AA1585" s="16"/>
      <c r="AB1585" s="16"/>
      <c r="AC1585" s="16"/>
      <c r="AD1585" s="27"/>
    </row>
    <row r="1586" spans="18:30" x14ac:dyDescent="0.25">
      <c r="R1586" s="208"/>
      <c r="S1586" s="16"/>
      <c r="T1586" s="16"/>
      <c r="U1586" s="16"/>
      <c r="V1586" s="16"/>
      <c r="W1586" s="16"/>
      <c r="X1586" s="16"/>
      <c r="Y1586" s="16"/>
      <c r="Z1586" s="16"/>
      <c r="AA1586" s="16"/>
      <c r="AB1586" s="16"/>
      <c r="AC1586" s="16"/>
      <c r="AD1586" s="27"/>
    </row>
    <row r="1587" spans="18:30" x14ac:dyDescent="0.25">
      <c r="R1587" s="208"/>
      <c r="S1587" s="16"/>
      <c r="T1587" s="16"/>
      <c r="U1587" s="16"/>
      <c r="V1587" s="16"/>
      <c r="W1587" s="16"/>
      <c r="X1587" s="16"/>
      <c r="Y1587" s="16"/>
      <c r="Z1587" s="16"/>
      <c r="AA1587" s="16"/>
      <c r="AB1587" s="16"/>
      <c r="AC1587" s="16"/>
      <c r="AD1587" s="27"/>
    </row>
    <row r="1588" spans="18:30" x14ac:dyDescent="0.25">
      <c r="R1588" s="208"/>
      <c r="S1588" s="16"/>
      <c r="T1588" s="16"/>
      <c r="U1588" s="16"/>
      <c r="V1588" s="16"/>
      <c r="W1588" s="16"/>
      <c r="X1588" s="16"/>
      <c r="Y1588" s="16"/>
      <c r="Z1588" s="16"/>
      <c r="AA1588" s="16"/>
      <c r="AB1588" s="16"/>
      <c r="AC1588" s="16"/>
      <c r="AD1588" s="27"/>
    </row>
    <row r="1589" spans="18:30" x14ac:dyDescent="0.25">
      <c r="R1589" s="208"/>
      <c r="S1589" s="16"/>
      <c r="T1589" s="16"/>
      <c r="U1589" s="16"/>
      <c r="V1589" s="16"/>
      <c r="W1589" s="16"/>
      <c r="X1589" s="16"/>
      <c r="Y1589" s="16"/>
      <c r="Z1589" s="16"/>
      <c r="AA1589" s="16"/>
      <c r="AB1589" s="16"/>
      <c r="AC1589" s="16"/>
      <c r="AD1589" s="27"/>
    </row>
    <row r="1590" spans="18:30" x14ac:dyDescent="0.25">
      <c r="R1590" s="208"/>
      <c r="S1590" s="16"/>
      <c r="T1590" s="16"/>
      <c r="U1590" s="16"/>
      <c r="V1590" s="16"/>
      <c r="W1590" s="16"/>
      <c r="X1590" s="16"/>
      <c r="Y1590" s="16"/>
      <c r="Z1590" s="16"/>
      <c r="AA1590" s="16"/>
      <c r="AB1590" s="16"/>
      <c r="AC1590" s="16"/>
      <c r="AD1590" s="27"/>
    </row>
    <row r="1591" spans="18:30" x14ac:dyDescent="0.25">
      <c r="R1591" s="208"/>
      <c r="S1591" s="16"/>
      <c r="T1591" s="16"/>
      <c r="U1591" s="16"/>
      <c r="V1591" s="16"/>
      <c r="W1591" s="16"/>
      <c r="X1591" s="16"/>
      <c r="Y1591" s="16"/>
      <c r="Z1591" s="16"/>
      <c r="AA1591" s="16"/>
      <c r="AB1591" s="16"/>
      <c r="AC1591" s="16"/>
      <c r="AD1591" s="27"/>
    </row>
    <row r="1592" spans="18:30" x14ac:dyDescent="0.25">
      <c r="R1592" s="208"/>
      <c r="S1592" s="16"/>
      <c r="T1592" s="16"/>
      <c r="U1592" s="16"/>
      <c r="V1592" s="16"/>
      <c r="W1592" s="16"/>
      <c r="X1592" s="16"/>
      <c r="Y1592" s="16"/>
      <c r="Z1592" s="16"/>
      <c r="AA1592" s="16"/>
      <c r="AB1592" s="16"/>
      <c r="AC1592" s="16"/>
      <c r="AD1592" s="27"/>
    </row>
    <row r="1593" spans="18:30" x14ac:dyDescent="0.25">
      <c r="R1593" s="208"/>
      <c r="S1593" s="16"/>
      <c r="T1593" s="16"/>
      <c r="U1593" s="16"/>
      <c r="V1593" s="16"/>
      <c r="W1593" s="16"/>
      <c r="X1593" s="16"/>
      <c r="Y1593" s="16"/>
      <c r="Z1593" s="16"/>
      <c r="AA1593" s="16"/>
      <c r="AB1593" s="16"/>
      <c r="AC1593" s="16"/>
      <c r="AD1593" s="27"/>
    </row>
    <row r="1594" spans="18:30" x14ac:dyDescent="0.25">
      <c r="R1594" s="208"/>
      <c r="S1594" s="16"/>
      <c r="T1594" s="16"/>
      <c r="U1594" s="16"/>
      <c r="V1594" s="16"/>
      <c r="W1594" s="16"/>
      <c r="X1594" s="16"/>
      <c r="Y1594" s="16"/>
      <c r="Z1594" s="16"/>
      <c r="AA1594" s="16"/>
      <c r="AB1594" s="16"/>
      <c r="AC1594" s="16"/>
      <c r="AD1594" s="27"/>
    </row>
    <row r="1595" spans="18:30" x14ac:dyDescent="0.25">
      <c r="R1595" s="208"/>
      <c r="S1595" s="16"/>
      <c r="T1595" s="16"/>
      <c r="U1595" s="16"/>
      <c r="V1595" s="16"/>
      <c r="W1595" s="16"/>
      <c r="X1595" s="16"/>
      <c r="Y1595" s="16"/>
      <c r="Z1595" s="16"/>
      <c r="AA1595" s="16"/>
      <c r="AB1595" s="16"/>
      <c r="AC1595" s="16"/>
      <c r="AD1595" s="27"/>
    </row>
    <row r="1596" spans="18:30" x14ac:dyDescent="0.25">
      <c r="R1596" s="208"/>
      <c r="S1596" s="16"/>
      <c r="T1596" s="16"/>
      <c r="U1596" s="16"/>
      <c r="V1596" s="16"/>
      <c r="W1596" s="16"/>
      <c r="X1596" s="16"/>
      <c r="Y1596" s="16"/>
      <c r="Z1596" s="16"/>
      <c r="AA1596" s="16"/>
      <c r="AB1596" s="16"/>
      <c r="AC1596" s="16"/>
      <c r="AD1596" s="27"/>
    </row>
    <row r="1597" spans="18:30" x14ac:dyDescent="0.25">
      <c r="R1597" s="208"/>
      <c r="S1597" s="16"/>
      <c r="T1597" s="16"/>
      <c r="U1597" s="16"/>
      <c r="V1597" s="16"/>
      <c r="W1597" s="16"/>
      <c r="X1597" s="16"/>
      <c r="Y1597" s="16"/>
      <c r="Z1597" s="16"/>
      <c r="AA1597" s="16"/>
      <c r="AB1597" s="16"/>
      <c r="AC1597" s="16"/>
      <c r="AD1597" s="27"/>
    </row>
    <row r="1598" spans="18:30" x14ac:dyDescent="0.25">
      <c r="R1598" s="208"/>
      <c r="S1598" s="16"/>
      <c r="T1598" s="16"/>
      <c r="U1598" s="16"/>
      <c r="V1598" s="16"/>
      <c r="W1598" s="16"/>
      <c r="X1598" s="16"/>
      <c r="Y1598" s="16"/>
      <c r="Z1598" s="16"/>
      <c r="AA1598" s="16"/>
      <c r="AB1598" s="16"/>
      <c r="AC1598" s="16"/>
      <c r="AD1598" s="27"/>
    </row>
    <row r="1599" spans="18:30" x14ac:dyDescent="0.25">
      <c r="R1599" s="208"/>
      <c r="S1599" s="16"/>
      <c r="T1599" s="16"/>
      <c r="U1599" s="16"/>
      <c r="V1599" s="16"/>
      <c r="W1599" s="16"/>
      <c r="X1599" s="16"/>
      <c r="Y1599" s="16"/>
      <c r="Z1599" s="16"/>
      <c r="AA1599" s="16"/>
      <c r="AB1599" s="16"/>
      <c r="AC1599" s="16"/>
      <c r="AD1599" s="27"/>
    </row>
    <row r="1600" spans="18:30" x14ac:dyDescent="0.25">
      <c r="R1600" s="208"/>
      <c r="S1600" s="16"/>
      <c r="T1600" s="16"/>
      <c r="U1600" s="16"/>
      <c r="V1600" s="16"/>
      <c r="W1600" s="16"/>
      <c r="X1600" s="16"/>
      <c r="Y1600" s="16"/>
      <c r="Z1600" s="16"/>
      <c r="AA1600" s="16"/>
      <c r="AB1600" s="16"/>
      <c r="AC1600" s="16"/>
      <c r="AD1600" s="27"/>
    </row>
    <row r="1601" spans="18:30" x14ac:dyDescent="0.25">
      <c r="R1601" s="208"/>
      <c r="S1601" s="16"/>
      <c r="T1601" s="16"/>
      <c r="U1601" s="16"/>
      <c r="V1601" s="16"/>
      <c r="W1601" s="16"/>
      <c r="X1601" s="16"/>
      <c r="Y1601" s="16"/>
      <c r="Z1601" s="16"/>
      <c r="AA1601" s="16"/>
      <c r="AB1601" s="16"/>
      <c r="AC1601" s="16"/>
      <c r="AD1601" s="27"/>
    </row>
    <row r="1602" spans="18:30" x14ac:dyDescent="0.25">
      <c r="R1602" s="208"/>
      <c r="S1602" s="16"/>
      <c r="T1602" s="16"/>
      <c r="U1602" s="16"/>
      <c r="V1602" s="16"/>
      <c r="W1602" s="16"/>
      <c r="X1602" s="16"/>
      <c r="Y1602" s="16"/>
      <c r="Z1602" s="16"/>
      <c r="AA1602" s="16"/>
      <c r="AB1602" s="16"/>
      <c r="AC1602" s="16"/>
      <c r="AD1602" s="27"/>
    </row>
    <row r="1603" spans="18:30" x14ac:dyDescent="0.25">
      <c r="R1603" s="208"/>
      <c r="S1603" s="16"/>
      <c r="T1603" s="16"/>
      <c r="U1603" s="16"/>
      <c r="V1603" s="16"/>
      <c r="W1603" s="16"/>
      <c r="X1603" s="16"/>
      <c r="Y1603" s="16"/>
      <c r="Z1603" s="16"/>
      <c r="AA1603" s="16"/>
      <c r="AB1603" s="16"/>
      <c r="AC1603" s="16"/>
      <c r="AD1603" s="27"/>
    </row>
    <row r="1604" spans="18:30" x14ac:dyDescent="0.25">
      <c r="R1604" s="208"/>
      <c r="S1604" s="16"/>
      <c r="T1604" s="16"/>
      <c r="U1604" s="16"/>
      <c r="V1604" s="16"/>
      <c r="W1604" s="16"/>
      <c r="X1604" s="16"/>
      <c r="Y1604" s="16"/>
      <c r="Z1604" s="16"/>
      <c r="AA1604" s="16"/>
      <c r="AB1604" s="16"/>
      <c r="AC1604" s="16"/>
      <c r="AD1604" s="27"/>
    </row>
    <row r="1605" spans="18:30" x14ac:dyDescent="0.25">
      <c r="R1605" s="208"/>
      <c r="S1605" s="16"/>
      <c r="T1605" s="16"/>
      <c r="U1605" s="16"/>
      <c r="V1605" s="16"/>
      <c r="W1605" s="16"/>
      <c r="X1605" s="16"/>
      <c r="Y1605" s="16"/>
      <c r="Z1605" s="16"/>
      <c r="AA1605" s="16"/>
      <c r="AB1605" s="16"/>
      <c r="AC1605" s="16"/>
      <c r="AD1605" s="27"/>
    </row>
    <row r="1606" spans="18:30" x14ac:dyDescent="0.25">
      <c r="R1606" s="208"/>
      <c r="S1606" s="16"/>
      <c r="T1606" s="16"/>
      <c r="U1606" s="16"/>
      <c r="V1606" s="16"/>
      <c r="W1606" s="16"/>
      <c r="X1606" s="16"/>
      <c r="Y1606" s="16"/>
      <c r="Z1606" s="16"/>
      <c r="AA1606" s="16"/>
      <c r="AB1606" s="16"/>
      <c r="AC1606" s="16"/>
      <c r="AD1606" s="27"/>
    </row>
    <row r="1607" spans="18:30" x14ac:dyDescent="0.25">
      <c r="R1607" s="208"/>
      <c r="S1607" s="16"/>
      <c r="T1607" s="16"/>
      <c r="U1607" s="16"/>
      <c r="V1607" s="16"/>
      <c r="W1607" s="16"/>
      <c r="X1607" s="16"/>
      <c r="Y1607" s="16"/>
      <c r="Z1607" s="16"/>
      <c r="AA1607" s="16"/>
      <c r="AB1607" s="16"/>
      <c r="AC1607" s="16"/>
      <c r="AD1607" s="27"/>
    </row>
    <row r="1608" spans="18:30" x14ac:dyDescent="0.25">
      <c r="R1608" s="208"/>
      <c r="S1608" s="16"/>
      <c r="T1608" s="16"/>
      <c r="U1608" s="16"/>
      <c r="V1608" s="16"/>
      <c r="W1608" s="16"/>
      <c r="X1608" s="16"/>
      <c r="Y1608" s="16"/>
      <c r="Z1608" s="16"/>
      <c r="AA1608" s="16"/>
      <c r="AB1608" s="16"/>
      <c r="AC1608" s="16"/>
      <c r="AD1608" s="27"/>
    </row>
    <row r="1609" spans="18:30" x14ac:dyDescent="0.25">
      <c r="R1609" s="208"/>
      <c r="S1609" s="16"/>
      <c r="T1609" s="16"/>
      <c r="U1609" s="16"/>
      <c r="V1609" s="16"/>
      <c r="W1609" s="16"/>
      <c r="X1609" s="16"/>
      <c r="Y1609" s="16"/>
      <c r="Z1609" s="16"/>
      <c r="AA1609" s="16"/>
      <c r="AB1609" s="16"/>
      <c r="AC1609" s="16"/>
      <c r="AD1609" s="27"/>
    </row>
    <row r="1610" spans="18:30" x14ac:dyDescent="0.25">
      <c r="R1610" s="208"/>
      <c r="S1610" s="16"/>
      <c r="T1610" s="16"/>
      <c r="U1610" s="16"/>
      <c r="V1610" s="16"/>
      <c r="W1610" s="16"/>
      <c r="X1610" s="16"/>
      <c r="Y1610" s="16"/>
      <c r="Z1610" s="16"/>
      <c r="AA1610" s="16"/>
      <c r="AB1610" s="16"/>
      <c r="AC1610" s="16"/>
      <c r="AD1610" s="27"/>
    </row>
    <row r="1611" spans="18:30" x14ac:dyDescent="0.25">
      <c r="R1611" s="208"/>
      <c r="S1611" s="16"/>
      <c r="T1611" s="16"/>
      <c r="U1611" s="16"/>
      <c r="V1611" s="16"/>
      <c r="W1611" s="16"/>
      <c r="X1611" s="16"/>
      <c r="Y1611" s="16"/>
      <c r="Z1611" s="16"/>
      <c r="AA1611" s="16"/>
      <c r="AB1611" s="16"/>
      <c r="AC1611" s="16"/>
      <c r="AD1611" s="27"/>
    </row>
    <row r="1612" spans="18:30" x14ac:dyDescent="0.25">
      <c r="R1612" s="208"/>
      <c r="S1612" s="16"/>
      <c r="T1612" s="16"/>
      <c r="U1612" s="16"/>
      <c r="V1612" s="16"/>
      <c r="W1612" s="16"/>
      <c r="X1612" s="16"/>
      <c r="Y1612" s="16"/>
      <c r="Z1612" s="16"/>
      <c r="AA1612" s="16"/>
      <c r="AB1612" s="16"/>
      <c r="AC1612" s="16"/>
      <c r="AD1612" s="27"/>
    </row>
  </sheetData>
  <mergeCells count="170">
    <mergeCell ref="A1:D3"/>
    <mergeCell ref="E1:AY1"/>
    <mergeCell ref="E2:AY2"/>
    <mergeCell ref="E3:AD3"/>
    <mergeCell ref="AE3:AY3"/>
    <mergeCell ref="A4:D4"/>
    <mergeCell ref="E4:AY4"/>
    <mergeCell ref="A5:D5"/>
    <mergeCell ref="E5:AY5"/>
    <mergeCell ref="A6:D6"/>
    <mergeCell ref="E6:AY6"/>
    <mergeCell ref="A7:AY7"/>
    <mergeCell ref="A8:F8"/>
    <mergeCell ref="G8:S8"/>
    <mergeCell ref="T8:AF8"/>
    <mergeCell ref="AG8:AK8"/>
    <mergeCell ref="AL8:AM8"/>
    <mergeCell ref="AO8:AX8"/>
    <mergeCell ref="AY8:AY9"/>
    <mergeCell ref="A10:A16"/>
    <mergeCell ref="B10:B16"/>
    <mergeCell ref="C10:C16"/>
    <mergeCell ref="S10:S16"/>
    <mergeCell ref="AF10:AF16"/>
    <mergeCell ref="AG10:AG16"/>
    <mergeCell ref="AH10:AH16"/>
    <mergeCell ref="AI10:AI16"/>
    <mergeCell ref="AY10:AY16"/>
    <mergeCell ref="A17:A23"/>
    <mergeCell ref="B17:B23"/>
    <mergeCell ref="C17:C23"/>
    <mergeCell ref="S17:S23"/>
    <mergeCell ref="AF17:AF23"/>
    <mergeCell ref="AG17:AG23"/>
    <mergeCell ref="AP10:AP16"/>
    <mergeCell ref="AQ10:AQ16"/>
    <mergeCell ref="AR10:AR16"/>
    <mergeCell ref="AS10:AS16"/>
    <mergeCell ref="AT10:AT16"/>
    <mergeCell ref="AU10:AU16"/>
    <mergeCell ref="AJ10:AJ16"/>
    <mergeCell ref="AK10:AK16"/>
    <mergeCell ref="AL10:AL16"/>
    <mergeCell ref="AM10:AM16"/>
    <mergeCell ref="AN10:AN16"/>
    <mergeCell ref="AO10:AO16"/>
    <mergeCell ref="AH17:AH23"/>
    <mergeCell ref="AI17:AI23"/>
    <mergeCell ref="AJ17:AJ23"/>
    <mergeCell ref="AK17:AK23"/>
    <mergeCell ref="AL17:AL23"/>
    <mergeCell ref="AM17:AM23"/>
    <mergeCell ref="AV10:AV16"/>
    <mergeCell ref="AW10:AW16"/>
    <mergeCell ref="AX10:AX16"/>
    <mergeCell ref="AT17:AT23"/>
    <mergeCell ref="AU17:AU23"/>
    <mergeCell ref="AV17:AV23"/>
    <mergeCell ref="AW17:AW23"/>
    <mergeCell ref="AX17:AX23"/>
    <mergeCell ref="AY17:AY23"/>
    <mergeCell ref="AN17:AN23"/>
    <mergeCell ref="AO17:AO23"/>
    <mergeCell ref="AP17:AP23"/>
    <mergeCell ref="AQ17:AQ23"/>
    <mergeCell ref="AR17:AR23"/>
    <mergeCell ref="AS17:AS23"/>
    <mergeCell ref="AH24:AH30"/>
    <mergeCell ref="AI24:AI30"/>
    <mergeCell ref="AJ24:AJ30"/>
    <mergeCell ref="AK24:AK30"/>
    <mergeCell ref="AL24:AL30"/>
    <mergeCell ref="AM24:AM30"/>
    <mergeCell ref="A24:A30"/>
    <mergeCell ref="B24:B30"/>
    <mergeCell ref="C24:C30"/>
    <mergeCell ref="S24:S30"/>
    <mergeCell ref="AF24:AF30"/>
    <mergeCell ref="AG24:AG30"/>
    <mergeCell ref="AT24:AT30"/>
    <mergeCell ref="AU24:AU30"/>
    <mergeCell ref="AV24:AV30"/>
    <mergeCell ref="AW24:AW30"/>
    <mergeCell ref="AX24:AX30"/>
    <mergeCell ref="AY24:AY30"/>
    <mergeCell ref="AN24:AN30"/>
    <mergeCell ref="AO24:AO30"/>
    <mergeCell ref="AP24:AP30"/>
    <mergeCell ref="AQ24:AQ30"/>
    <mergeCell ref="AR24:AR30"/>
    <mergeCell ref="AS24:AS30"/>
    <mergeCell ref="AH31:AH37"/>
    <mergeCell ref="AI31:AI37"/>
    <mergeCell ref="AJ31:AJ37"/>
    <mergeCell ref="AK31:AK37"/>
    <mergeCell ref="AL31:AL37"/>
    <mergeCell ref="AM31:AM37"/>
    <mergeCell ref="A31:A37"/>
    <mergeCell ref="B31:B37"/>
    <mergeCell ref="C31:C37"/>
    <mergeCell ref="S31:S37"/>
    <mergeCell ref="AF31:AF37"/>
    <mergeCell ref="AG31:AG37"/>
    <mergeCell ref="AT31:AT37"/>
    <mergeCell ref="AU31:AU37"/>
    <mergeCell ref="AV31:AV37"/>
    <mergeCell ref="AW31:AW37"/>
    <mergeCell ref="AX31:AX37"/>
    <mergeCell ref="AY31:AY37"/>
    <mergeCell ref="AN31:AN37"/>
    <mergeCell ref="AO31:AO37"/>
    <mergeCell ref="AP31:AP37"/>
    <mergeCell ref="AQ31:AQ37"/>
    <mergeCell ref="AR31:AR37"/>
    <mergeCell ref="AS31:AS37"/>
    <mergeCell ref="AH38:AH44"/>
    <mergeCell ref="AI38:AI44"/>
    <mergeCell ref="AJ38:AJ44"/>
    <mergeCell ref="AK38:AK44"/>
    <mergeCell ref="AL38:AL44"/>
    <mergeCell ref="AM38:AM44"/>
    <mergeCell ref="A38:A44"/>
    <mergeCell ref="B38:B44"/>
    <mergeCell ref="C38:C44"/>
    <mergeCell ref="S38:S44"/>
    <mergeCell ref="AF38:AF44"/>
    <mergeCell ref="AG38:AG44"/>
    <mergeCell ref="AT38:AT44"/>
    <mergeCell ref="AU38:AU44"/>
    <mergeCell ref="AV38:AV44"/>
    <mergeCell ref="AW38:AW44"/>
    <mergeCell ref="AX38:AX44"/>
    <mergeCell ref="AY38:AY44"/>
    <mergeCell ref="AN38:AN44"/>
    <mergeCell ref="AO38:AO44"/>
    <mergeCell ref="AP38:AP44"/>
    <mergeCell ref="AQ38:AQ44"/>
    <mergeCell ref="AR38:AR44"/>
    <mergeCell ref="AS38:AS44"/>
    <mergeCell ref="AV45:AV51"/>
    <mergeCell ref="AW45:AW51"/>
    <mergeCell ref="AX45:AX51"/>
    <mergeCell ref="AY45:AY51"/>
    <mergeCell ref="AN45:AN51"/>
    <mergeCell ref="AO45:AO51"/>
    <mergeCell ref="AP45:AP51"/>
    <mergeCell ref="AQ45:AQ51"/>
    <mergeCell ref="AR45:AR51"/>
    <mergeCell ref="AS45:AS51"/>
    <mergeCell ref="C58:I58"/>
    <mergeCell ref="J58:P58"/>
    <mergeCell ref="C59:I59"/>
    <mergeCell ref="J59:P59"/>
    <mergeCell ref="C60:I60"/>
    <mergeCell ref="J60:P60"/>
    <mergeCell ref="A52:C54"/>
    <mergeCell ref="AT45:AT51"/>
    <mergeCell ref="AU45:AU51"/>
    <mergeCell ref="AH45:AH51"/>
    <mergeCell ref="AI45:AI51"/>
    <mergeCell ref="AJ45:AJ51"/>
    <mergeCell ref="AK45:AK51"/>
    <mergeCell ref="AL45:AL51"/>
    <mergeCell ref="AM45:AM51"/>
    <mergeCell ref="A45:A51"/>
    <mergeCell ref="B45:B51"/>
    <mergeCell ref="C45:C51"/>
    <mergeCell ref="S45:S51"/>
    <mergeCell ref="AF45:AF51"/>
    <mergeCell ref="AG45:AG51"/>
  </mergeCells>
  <pageMargins left="0.7" right="0.7" top="0.75" bottom="0.75" header="0.3" footer="0.3"/>
  <pageSetup orientation="portrait" horizontalDpi="4294967292"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R772"/>
  <sheetViews>
    <sheetView zoomScale="55" zoomScaleNormal="55" workbookViewId="0">
      <selection activeCell="H20" sqref="H20"/>
    </sheetView>
  </sheetViews>
  <sheetFormatPr baseColWidth="10" defaultColWidth="11.140625" defaultRowHeight="14.25" x14ac:dyDescent="0.2"/>
  <cols>
    <col min="1" max="1" width="16.28515625" style="33" customWidth="1"/>
    <col min="2" max="2" width="28.85546875" style="33" customWidth="1"/>
    <col min="3" max="3" width="19.140625" style="33" customWidth="1"/>
    <col min="4" max="4" width="22.5703125" style="33" customWidth="1"/>
    <col min="5" max="5" width="24.85546875" style="33" customWidth="1"/>
    <col min="6" max="6" width="20.28515625" style="33" customWidth="1"/>
    <col min="7" max="7" width="19.28515625" style="33" customWidth="1"/>
    <col min="8" max="8" width="20.28515625" style="33" customWidth="1"/>
    <col min="9" max="9" width="18.28515625" style="33" customWidth="1"/>
    <col min="10" max="10" width="15.140625" style="33" customWidth="1"/>
    <col min="11" max="11" width="11.140625" style="33"/>
    <col min="12" max="12" width="14.28515625" style="33" customWidth="1"/>
    <col min="13" max="13" width="14.140625" style="33" customWidth="1"/>
    <col min="14" max="14" width="34.28515625" style="33" customWidth="1"/>
    <col min="15" max="16384" width="11.140625" style="33"/>
  </cols>
  <sheetData>
    <row r="1" spans="1:14" ht="18" customHeight="1" x14ac:dyDescent="0.2">
      <c r="A1" s="740"/>
      <c r="B1" s="741"/>
      <c r="C1" s="746" t="s">
        <v>39</v>
      </c>
      <c r="D1" s="747"/>
      <c r="E1" s="747"/>
      <c r="F1" s="747"/>
      <c r="G1" s="747"/>
      <c r="H1" s="747"/>
      <c r="I1" s="747"/>
      <c r="J1" s="747"/>
      <c r="K1" s="747"/>
      <c r="L1" s="747"/>
      <c r="M1" s="747"/>
      <c r="N1" s="748"/>
    </row>
    <row r="2" spans="1:14" ht="23.25" customHeight="1" thickBot="1" x14ac:dyDescent="0.25">
      <c r="A2" s="742"/>
      <c r="B2" s="743"/>
      <c r="C2" s="749" t="s">
        <v>121</v>
      </c>
      <c r="D2" s="750"/>
      <c r="E2" s="750"/>
      <c r="F2" s="750"/>
      <c r="G2" s="750"/>
      <c r="H2" s="751"/>
      <c r="I2" s="751"/>
      <c r="J2" s="751"/>
      <c r="K2" s="751"/>
      <c r="L2" s="751"/>
      <c r="M2" s="751"/>
      <c r="N2" s="752"/>
    </row>
    <row r="3" spans="1:14" ht="23.25" customHeight="1" thickBot="1" x14ac:dyDescent="0.3">
      <c r="A3" s="744"/>
      <c r="B3" s="745"/>
      <c r="C3" s="753" t="s">
        <v>40</v>
      </c>
      <c r="D3" s="754"/>
      <c r="E3" s="754"/>
      <c r="F3" s="754"/>
      <c r="G3" s="754"/>
      <c r="H3" s="755" t="s">
        <v>273</v>
      </c>
      <c r="I3" s="756"/>
      <c r="J3" s="756"/>
      <c r="K3" s="756"/>
      <c r="L3" s="756"/>
      <c r="M3" s="756"/>
      <c r="N3" s="757"/>
    </row>
    <row r="4" spans="1:14" ht="23.25" customHeight="1" thickBot="1" x14ac:dyDescent="0.25">
      <c r="A4" s="758" t="s">
        <v>0</v>
      </c>
      <c r="B4" s="759"/>
      <c r="C4" s="760" t="s">
        <v>307</v>
      </c>
      <c r="D4" s="760"/>
      <c r="E4" s="760"/>
      <c r="F4" s="760"/>
      <c r="G4" s="760"/>
      <c r="H4" s="760"/>
      <c r="I4" s="760"/>
      <c r="J4" s="760"/>
      <c r="K4" s="760"/>
      <c r="L4" s="760"/>
      <c r="M4" s="760"/>
      <c r="N4" s="761"/>
    </row>
    <row r="5" spans="1:14" ht="23.25" customHeight="1" thickBot="1" x14ac:dyDescent="0.25">
      <c r="A5" s="730" t="s">
        <v>2</v>
      </c>
      <c r="B5" s="731"/>
      <c r="C5" s="732" t="s">
        <v>281</v>
      </c>
      <c r="D5" s="732"/>
      <c r="E5" s="732"/>
      <c r="F5" s="732"/>
      <c r="G5" s="732"/>
      <c r="H5" s="732"/>
      <c r="I5" s="732"/>
      <c r="J5" s="732"/>
      <c r="K5" s="732"/>
      <c r="L5" s="732"/>
      <c r="M5" s="732"/>
      <c r="N5" s="733"/>
    </row>
    <row r="6" spans="1:14" ht="15" thickBot="1" x14ac:dyDescent="0.25"/>
    <row r="7" spans="1:14" ht="28.5" customHeight="1" x14ac:dyDescent="0.2">
      <c r="A7" s="734" t="s">
        <v>122</v>
      </c>
      <c r="B7" s="735"/>
      <c r="C7" s="735"/>
      <c r="D7" s="735"/>
      <c r="E7" s="735"/>
      <c r="F7" s="735"/>
      <c r="G7" s="735"/>
      <c r="H7" s="736"/>
    </row>
    <row r="8" spans="1:14" ht="33.75" customHeight="1" thickBot="1" x14ac:dyDescent="0.25">
      <c r="A8" s="34" t="s">
        <v>49</v>
      </c>
      <c r="B8" s="35" t="s">
        <v>123</v>
      </c>
      <c r="C8" s="35" t="s">
        <v>124</v>
      </c>
      <c r="D8" s="35" t="s">
        <v>125</v>
      </c>
      <c r="E8" s="35" t="s">
        <v>126</v>
      </c>
      <c r="F8" s="35" t="s">
        <v>127</v>
      </c>
      <c r="G8" s="35" t="s">
        <v>128</v>
      </c>
      <c r="H8" s="36" t="s">
        <v>129</v>
      </c>
    </row>
    <row r="9" spans="1:14" ht="16.5" customHeight="1" x14ac:dyDescent="0.2">
      <c r="A9" s="37" t="s">
        <v>130</v>
      </c>
      <c r="B9" s="38"/>
      <c r="C9" s="38"/>
      <c r="D9" s="38"/>
      <c r="E9" s="38"/>
      <c r="F9" s="38"/>
      <c r="G9" s="38"/>
      <c r="H9" s="39" t="e">
        <f t="shared" ref="H9:H14" si="0">G9/E9</f>
        <v>#DIV/0!</v>
      </c>
    </row>
    <row r="10" spans="1:14" ht="16.5" customHeight="1" x14ac:dyDescent="0.2">
      <c r="A10" s="40" t="s">
        <v>131</v>
      </c>
      <c r="B10" s="41"/>
      <c r="C10" s="41"/>
      <c r="D10" s="41"/>
      <c r="E10" s="41"/>
      <c r="F10" s="41"/>
      <c r="G10" s="41"/>
      <c r="H10" s="42" t="e">
        <f t="shared" si="0"/>
        <v>#DIV/0!</v>
      </c>
    </row>
    <row r="11" spans="1:14" ht="16.5" customHeight="1" x14ac:dyDescent="0.2">
      <c r="A11" s="40" t="s">
        <v>132</v>
      </c>
      <c r="B11" s="41"/>
      <c r="C11" s="41"/>
      <c r="D11" s="41"/>
      <c r="E11" s="41"/>
      <c r="F11" s="41"/>
      <c r="G11" s="41"/>
      <c r="H11" s="42" t="e">
        <f t="shared" si="0"/>
        <v>#DIV/0!</v>
      </c>
    </row>
    <row r="12" spans="1:14" ht="30.75" customHeight="1" x14ac:dyDescent="0.2">
      <c r="A12" s="40" t="s">
        <v>133</v>
      </c>
      <c r="B12" s="41" t="s">
        <v>308</v>
      </c>
      <c r="C12" s="41">
        <v>0</v>
      </c>
      <c r="D12" s="43">
        <v>910000000</v>
      </c>
      <c r="E12" s="43">
        <v>142254000</v>
      </c>
      <c r="F12" s="43">
        <v>142254000</v>
      </c>
      <c r="G12" s="41">
        <v>0</v>
      </c>
      <c r="H12" s="42">
        <f t="shared" si="0"/>
        <v>0</v>
      </c>
    </row>
    <row r="13" spans="1:14" ht="16.5" customHeight="1" x14ac:dyDescent="0.2">
      <c r="A13" s="40" t="s">
        <v>134</v>
      </c>
      <c r="B13" s="41" t="s">
        <v>308</v>
      </c>
      <c r="C13" s="41">
        <v>0</v>
      </c>
      <c r="D13" s="43">
        <v>910000000</v>
      </c>
      <c r="E13" s="41"/>
      <c r="F13" s="41"/>
      <c r="G13" s="41"/>
      <c r="H13" s="42" t="e">
        <f t="shared" si="0"/>
        <v>#DIV/0!</v>
      </c>
    </row>
    <row r="14" spans="1:14" ht="17.25" customHeight="1" thickBot="1" x14ac:dyDescent="0.25">
      <c r="A14" s="44" t="s">
        <v>135</v>
      </c>
      <c r="B14" s="45"/>
      <c r="C14" s="45"/>
      <c r="D14" s="45"/>
      <c r="E14" s="45"/>
      <c r="F14" s="45"/>
      <c r="G14" s="45"/>
      <c r="H14" s="46" t="e">
        <f t="shared" si="0"/>
        <v>#DIV/0!</v>
      </c>
    </row>
    <row r="15" spans="1:14" ht="17.25" customHeight="1" thickBot="1" x14ac:dyDescent="0.25"/>
    <row r="16" spans="1:14" ht="17.25" customHeight="1" x14ac:dyDescent="0.2">
      <c r="A16" s="734" t="s">
        <v>136</v>
      </c>
      <c r="B16" s="735"/>
      <c r="C16" s="735"/>
      <c r="D16" s="735"/>
      <c r="E16" s="735"/>
      <c r="F16" s="735"/>
      <c r="G16" s="735"/>
      <c r="H16" s="736"/>
    </row>
    <row r="17" spans="1:8" ht="23.25" customHeight="1" x14ac:dyDescent="0.2">
      <c r="A17" s="47" t="s">
        <v>50</v>
      </c>
      <c r="B17" s="48" t="s">
        <v>123</v>
      </c>
      <c r="C17" s="48" t="s">
        <v>124</v>
      </c>
      <c r="D17" s="48" t="s">
        <v>125</v>
      </c>
      <c r="E17" s="48" t="s">
        <v>126</v>
      </c>
      <c r="F17" s="48" t="s">
        <v>127</v>
      </c>
      <c r="G17" s="48" t="s">
        <v>128</v>
      </c>
      <c r="H17" s="49" t="s">
        <v>129</v>
      </c>
    </row>
    <row r="18" spans="1:8" ht="17.25" customHeight="1" x14ac:dyDescent="0.2">
      <c r="A18" s="40" t="s">
        <v>137</v>
      </c>
      <c r="B18" s="41"/>
      <c r="C18" s="30">
        <v>6606000000</v>
      </c>
      <c r="D18" s="30">
        <v>6606000000</v>
      </c>
      <c r="E18" s="41"/>
      <c r="F18" s="41"/>
      <c r="G18" s="41"/>
      <c r="H18" s="138" t="e">
        <f t="shared" ref="H18:H29" si="1">G18/E18</f>
        <v>#DIV/0!</v>
      </c>
    </row>
    <row r="19" spans="1:8" ht="17.25" customHeight="1" x14ac:dyDescent="0.2">
      <c r="A19" s="40" t="s">
        <v>138</v>
      </c>
      <c r="B19" s="41"/>
      <c r="C19" s="30">
        <v>6606000000</v>
      </c>
      <c r="D19" s="30">
        <v>6606000000</v>
      </c>
      <c r="E19" s="43">
        <v>113950000</v>
      </c>
      <c r="F19" s="43">
        <v>113950000</v>
      </c>
      <c r="G19" s="41"/>
      <c r="H19" s="138">
        <f t="shared" si="1"/>
        <v>0</v>
      </c>
    </row>
    <row r="20" spans="1:8" ht="17.25" customHeight="1" x14ac:dyDescent="0.2">
      <c r="A20" s="40" t="s">
        <v>139</v>
      </c>
      <c r="B20" s="41"/>
      <c r="C20" s="30">
        <v>6606000000</v>
      </c>
      <c r="D20" s="30">
        <v>6606000000</v>
      </c>
      <c r="E20" s="43">
        <v>385381000</v>
      </c>
      <c r="F20" s="43">
        <v>385381000</v>
      </c>
      <c r="G20" s="41"/>
      <c r="H20" s="138">
        <f t="shared" si="1"/>
        <v>0</v>
      </c>
    </row>
    <row r="21" spans="1:8" ht="17.25" customHeight="1" x14ac:dyDescent="0.2">
      <c r="A21" s="40" t="s">
        <v>140</v>
      </c>
      <c r="B21" s="41"/>
      <c r="C21" s="30">
        <v>6606000000</v>
      </c>
      <c r="D21" s="30">
        <v>6165800000</v>
      </c>
      <c r="E21" s="43">
        <v>1041401000</v>
      </c>
      <c r="F21" s="43">
        <v>1041401000</v>
      </c>
      <c r="G21" s="41"/>
      <c r="H21" s="138">
        <f t="shared" si="1"/>
        <v>0</v>
      </c>
    </row>
    <row r="22" spans="1:8" ht="17.25" customHeight="1" x14ac:dyDescent="0.2">
      <c r="A22" s="40" t="s">
        <v>141</v>
      </c>
      <c r="B22" s="41"/>
      <c r="C22" s="30">
        <v>6606000000</v>
      </c>
      <c r="D22" s="41"/>
      <c r="E22" s="41"/>
      <c r="F22" s="41"/>
      <c r="G22" s="41"/>
      <c r="H22" s="138" t="e">
        <f t="shared" si="1"/>
        <v>#DIV/0!</v>
      </c>
    </row>
    <row r="23" spans="1:8" ht="17.25" customHeight="1" x14ac:dyDescent="0.2">
      <c r="A23" s="40" t="s">
        <v>142</v>
      </c>
      <c r="B23" s="41"/>
      <c r="C23" s="30">
        <v>6606000000</v>
      </c>
      <c r="D23" s="30">
        <v>6165800000</v>
      </c>
      <c r="E23" s="43">
        <v>1359439000</v>
      </c>
      <c r="F23" s="43">
        <v>1373524000</v>
      </c>
      <c r="G23" s="43">
        <v>282224666</v>
      </c>
      <c r="H23" s="138">
        <f t="shared" si="1"/>
        <v>0.20760377332120089</v>
      </c>
    </row>
    <row r="24" spans="1:8" ht="17.25" customHeight="1" x14ac:dyDescent="0.2">
      <c r="A24" s="40" t="s">
        <v>130</v>
      </c>
      <c r="B24" s="41"/>
      <c r="C24" s="30">
        <v>6606000000</v>
      </c>
      <c r="D24" s="30">
        <v>6165800000</v>
      </c>
      <c r="E24" s="43">
        <v>1409439000</v>
      </c>
      <c r="F24" s="43">
        <v>415671666</v>
      </c>
      <c r="G24" s="43">
        <v>415671666</v>
      </c>
      <c r="H24" s="138">
        <f t="shared" si="1"/>
        <v>0.29491994048695969</v>
      </c>
    </row>
    <row r="25" spans="1:8" ht="17.25" customHeight="1" x14ac:dyDescent="0.2">
      <c r="A25" s="40" t="s">
        <v>131</v>
      </c>
      <c r="B25" s="41"/>
      <c r="C25" s="30">
        <v>6606000000</v>
      </c>
      <c r="D25" s="30">
        <v>5897270000</v>
      </c>
      <c r="E25" s="43">
        <v>1359439000</v>
      </c>
      <c r="F25" s="43">
        <v>539427770</v>
      </c>
      <c r="G25" s="43">
        <v>539427770</v>
      </c>
      <c r="H25" s="138">
        <f t="shared" si="1"/>
        <v>0.39680174689706565</v>
      </c>
    </row>
    <row r="26" spans="1:8" ht="17.25" customHeight="1" x14ac:dyDescent="0.2">
      <c r="A26" s="40" t="s">
        <v>132</v>
      </c>
      <c r="B26" s="41"/>
      <c r="C26" s="30">
        <v>6606000000</v>
      </c>
      <c r="D26" s="30">
        <v>5829044845</v>
      </c>
      <c r="E26" s="43">
        <v>1359439000</v>
      </c>
      <c r="F26" s="43">
        <v>706861028</v>
      </c>
      <c r="G26" s="43">
        <v>706861028</v>
      </c>
      <c r="H26" s="138">
        <f t="shared" si="1"/>
        <v>0.51996524154449009</v>
      </c>
    </row>
    <row r="27" spans="1:8" ht="17.25" customHeight="1" x14ac:dyDescent="0.2">
      <c r="A27" s="40" t="s">
        <v>133</v>
      </c>
      <c r="B27" s="41"/>
      <c r="C27" s="30">
        <v>6606000000</v>
      </c>
      <c r="D27" s="30">
        <v>5829044845</v>
      </c>
      <c r="E27" s="43">
        <v>3345111000</v>
      </c>
      <c r="F27" s="43">
        <v>2820366298</v>
      </c>
      <c r="G27" s="43">
        <v>2820366298</v>
      </c>
      <c r="H27" s="138">
        <f>G27/E27</f>
        <v>0.84313085514950026</v>
      </c>
    </row>
    <row r="28" spans="1:8" ht="17.25" customHeight="1" x14ac:dyDescent="0.2">
      <c r="A28" s="40" t="s">
        <v>134</v>
      </c>
      <c r="B28" s="41"/>
      <c r="C28" s="182">
        <v>6606000000</v>
      </c>
      <c r="D28" s="43">
        <v>5829044845</v>
      </c>
      <c r="E28" s="43">
        <v>3345111000</v>
      </c>
      <c r="F28" s="43">
        <v>3345111000</v>
      </c>
      <c r="G28" s="43">
        <v>2971611968</v>
      </c>
      <c r="H28" s="138">
        <f t="shared" si="1"/>
        <v>0.88834480171211061</v>
      </c>
    </row>
    <row r="29" spans="1:8" ht="17.25" customHeight="1" thickBot="1" x14ac:dyDescent="0.25">
      <c r="A29" s="44" t="s">
        <v>135</v>
      </c>
      <c r="B29" s="45"/>
      <c r="C29" s="182">
        <v>6606000000</v>
      </c>
      <c r="D29" s="183">
        <v>3708860533</v>
      </c>
      <c r="E29" s="183">
        <v>3691392400</v>
      </c>
      <c r="F29" s="183">
        <v>3691392400</v>
      </c>
      <c r="G29" s="183">
        <v>3137206833.0997419</v>
      </c>
      <c r="H29" s="138">
        <f t="shared" si="1"/>
        <v>0.84987085986841771</v>
      </c>
    </row>
    <row r="30" spans="1:8" ht="17.25" customHeight="1" thickBot="1" x14ac:dyDescent="0.25"/>
    <row r="31" spans="1:8" ht="17.25" customHeight="1" x14ac:dyDescent="0.2">
      <c r="A31" s="737" t="s">
        <v>143</v>
      </c>
      <c r="B31" s="738"/>
      <c r="C31" s="738"/>
      <c r="D31" s="738"/>
      <c r="E31" s="738"/>
      <c r="F31" s="738"/>
      <c r="G31" s="738"/>
      <c r="H31" s="739"/>
    </row>
    <row r="32" spans="1:8" ht="31.15" customHeight="1" x14ac:dyDescent="0.2">
      <c r="A32" s="47" t="s">
        <v>62</v>
      </c>
      <c r="B32" s="48" t="s">
        <v>123</v>
      </c>
      <c r="C32" s="48" t="s">
        <v>124</v>
      </c>
      <c r="D32" s="48" t="s">
        <v>125</v>
      </c>
      <c r="E32" s="48" t="s">
        <v>126</v>
      </c>
      <c r="F32" s="48" t="s">
        <v>127</v>
      </c>
      <c r="G32" s="48" t="s">
        <v>128</v>
      </c>
      <c r="H32" s="49" t="s">
        <v>129</v>
      </c>
    </row>
    <row r="33" spans="1:8" ht="17.25" customHeight="1" x14ac:dyDescent="0.2">
      <c r="A33" s="40" t="s">
        <v>137</v>
      </c>
      <c r="B33" s="41"/>
      <c r="C33" s="43">
        <f>+INVERSIÓN!BF52</f>
        <v>6566291000</v>
      </c>
      <c r="D33" s="43">
        <f>+C33</f>
        <v>6566291000</v>
      </c>
      <c r="E33" s="43">
        <f>+INVERSIÓN!BG52</f>
        <v>2013884001</v>
      </c>
      <c r="F33" s="43">
        <f>+INVERSIÓN!BG52</f>
        <v>2013884001</v>
      </c>
      <c r="G33" s="43">
        <v>0</v>
      </c>
      <c r="H33" s="138">
        <f>G33/E33</f>
        <v>0</v>
      </c>
    </row>
    <row r="34" spans="1:8" ht="17.25" customHeight="1" x14ac:dyDescent="0.2">
      <c r="A34" s="40" t="s">
        <v>138</v>
      </c>
      <c r="B34" s="41"/>
      <c r="C34" s="43">
        <v>6566291100</v>
      </c>
      <c r="D34" s="43">
        <v>6566291100</v>
      </c>
      <c r="E34" s="43">
        <v>2013884101</v>
      </c>
      <c r="F34" s="43">
        <v>2013884101</v>
      </c>
      <c r="G34" s="43"/>
      <c r="H34" s="138">
        <f t="shared" ref="H34:H44" si="2">G34/E34</f>
        <v>0</v>
      </c>
    </row>
    <row r="35" spans="1:8" ht="17.25" customHeight="1" x14ac:dyDescent="0.2">
      <c r="A35" s="40" t="s">
        <v>139</v>
      </c>
      <c r="B35" s="41"/>
      <c r="C35" s="43">
        <v>6566291100</v>
      </c>
      <c r="D35" s="43">
        <v>6566291100</v>
      </c>
      <c r="E35" s="43">
        <v>2013884101</v>
      </c>
      <c r="F35" s="43">
        <v>2013884101</v>
      </c>
      <c r="G35" s="43">
        <v>148304367</v>
      </c>
      <c r="H35" s="138">
        <v>7.3640964207602133E-2</v>
      </c>
    </row>
    <row r="36" spans="1:8" ht="17.25" customHeight="1" x14ac:dyDescent="0.2">
      <c r="A36" s="40" t="s">
        <v>140</v>
      </c>
      <c r="B36" s="41"/>
      <c r="C36" s="43">
        <v>6566291100</v>
      </c>
      <c r="D36" s="43">
        <v>6566291100</v>
      </c>
      <c r="E36" s="43">
        <v>2013884101</v>
      </c>
      <c r="F36" s="43">
        <v>2013884101</v>
      </c>
      <c r="G36" s="43">
        <v>298728367</v>
      </c>
      <c r="H36" s="138">
        <f t="shared" si="2"/>
        <v>0.14833443833816731</v>
      </c>
    </row>
    <row r="37" spans="1:8" ht="17.25" customHeight="1" x14ac:dyDescent="0.2">
      <c r="A37" s="40" t="s">
        <v>141</v>
      </c>
      <c r="B37" s="41"/>
      <c r="C37" s="43">
        <v>6566291100</v>
      </c>
      <c r="D37" s="43">
        <v>6566291100</v>
      </c>
      <c r="E37" s="43">
        <f>+E36+INVERSIÓN!BP46</f>
        <v>2013884101</v>
      </c>
      <c r="F37" s="43">
        <f>+E37</f>
        <v>2013884101</v>
      </c>
      <c r="G37" s="43">
        <f>626315367-46638000</f>
        <v>579677367</v>
      </c>
      <c r="H37" s="138">
        <f t="shared" si="2"/>
        <v>0.28784048034946974</v>
      </c>
    </row>
    <row r="38" spans="1:8" ht="17.25" customHeight="1" x14ac:dyDescent="0.2">
      <c r="A38" s="40" t="s">
        <v>142</v>
      </c>
      <c r="B38" s="41"/>
      <c r="C38" s="43">
        <v>6566291100</v>
      </c>
      <c r="D38" s="43">
        <v>6566291100</v>
      </c>
      <c r="E38" s="43">
        <v>2028012533</v>
      </c>
      <c r="F38" s="43">
        <v>2028012533</v>
      </c>
      <c r="G38" s="43">
        <v>626315367</v>
      </c>
      <c r="H38" s="138">
        <f t="shared" si="2"/>
        <v>0.30883209882017038</v>
      </c>
    </row>
    <row r="39" spans="1:8" ht="17.25" customHeight="1" x14ac:dyDescent="0.2">
      <c r="A39" s="40" t="s">
        <v>130</v>
      </c>
      <c r="B39" s="41"/>
      <c r="C39" s="43">
        <v>6566291100</v>
      </c>
      <c r="D39" s="43">
        <v>6566291100</v>
      </c>
      <c r="E39" s="43">
        <v>2028012533</v>
      </c>
      <c r="F39" s="43">
        <v>2028012533</v>
      </c>
      <c r="G39" s="43">
        <v>883039834</v>
      </c>
      <c r="H39" s="138">
        <f t="shared" si="2"/>
        <v>0.43542129036734112</v>
      </c>
    </row>
    <row r="40" spans="1:8" ht="17.25" customHeight="1" x14ac:dyDescent="0.2">
      <c r="A40" s="40" t="s">
        <v>131</v>
      </c>
      <c r="B40" s="41"/>
      <c r="C40" s="43">
        <v>6566291100</v>
      </c>
      <c r="D40" s="43">
        <v>6566291100</v>
      </c>
      <c r="E40" s="43">
        <v>2161585445</v>
      </c>
      <c r="F40" s="43" t="e">
        <f>+#REF!</f>
        <v>#REF!</v>
      </c>
      <c r="G40" s="43" t="e">
        <f>+#REF!</f>
        <v>#REF!</v>
      </c>
      <c r="H40" s="138" t="e">
        <f t="shared" si="2"/>
        <v>#REF!</v>
      </c>
    </row>
    <row r="41" spans="1:8" ht="17.25" customHeight="1" x14ac:dyDescent="0.2">
      <c r="A41" s="40" t="s">
        <v>132</v>
      </c>
      <c r="B41" s="41"/>
      <c r="C41" s="43">
        <v>6566291100</v>
      </c>
      <c r="D41" s="43">
        <v>6566291100</v>
      </c>
      <c r="E41" s="43">
        <v>2185306145</v>
      </c>
      <c r="F41" s="43" t="e">
        <f>+#REF!</f>
        <v>#REF!</v>
      </c>
      <c r="G41" s="43">
        <v>1303835774</v>
      </c>
      <c r="H41" s="138">
        <f t="shared" si="2"/>
        <v>0.59663758187070859</v>
      </c>
    </row>
    <row r="42" spans="1:8" ht="17.25" customHeight="1" x14ac:dyDescent="0.2">
      <c r="A42" s="40" t="s">
        <v>133</v>
      </c>
      <c r="B42" s="41"/>
      <c r="C42" s="43">
        <v>6566291100</v>
      </c>
      <c r="D42" s="43">
        <v>6566291100</v>
      </c>
      <c r="E42" s="43">
        <v>2185306145</v>
      </c>
      <c r="F42" s="43">
        <v>2185306145</v>
      </c>
      <c r="G42" s="226">
        <v>1303835774</v>
      </c>
      <c r="H42" s="138">
        <f t="shared" si="2"/>
        <v>0.59663758187070859</v>
      </c>
    </row>
    <row r="43" spans="1:8" ht="17.25" customHeight="1" x14ac:dyDescent="0.2">
      <c r="A43" s="40" t="s">
        <v>134</v>
      </c>
      <c r="B43" s="41"/>
      <c r="C43" s="43">
        <v>6566291100</v>
      </c>
      <c r="D43" s="43">
        <v>6566291100</v>
      </c>
      <c r="E43" s="43">
        <v>2201386478</v>
      </c>
      <c r="F43" s="43">
        <f>+E43</f>
        <v>2201386478</v>
      </c>
      <c r="G43" s="43" t="e">
        <f>+INVERSIÓN!#REF!</f>
        <v>#REF!</v>
      </c>
      <c r="H43" s="138" t="e">
        <f t="shared" si="2"/>
        <v>#REF!</v>
      </c>
    </row>
    <row r="44" spans="1:8" ht="17.25" customHeight="1" thickBot="1" x14ac:dyDescent="0.25">
      <c r="A44" s="44" t="s">
        <v>135</v>
      </c>
      <c r="B44" s="45"/>
      <c r="C44" s="183"/>
      <c r="D44" s="183"/>
      <c r="E44" s="183"/>
      <c r="F44" s="183"/>
      <c r="G44" s="183"/>
      <c r="H44" s="200" t="e">
        <f t="shared" si="2"/>
        <v>#DIV/0!</v>
      </c>
    </row>
    <row r="45" spans="1:8" ht="17.25" customHeight="1" thickBot="1" x14ac:dyDescent="0.25"/>
    <row r="46" spans="1:8" ht="17.25" customHeight="1" x14ac:dyDescent="0.2">
      <c r="A46" s="734" t="s">
        <v>144</v>
      </c>
      <c r="B46" s="735"/>
      <c r="C46" s="735"/>
      <c r="D46" s="735"/>
      <c r="E46" s="735"/>
      <c r="F46" s="735"/>
      <c r="G46" s="735"/>
      <c r="H46" s="736"/>
    </row>
    <row r="47" spans="1:8" ht="17.25" customHeight="1" x14ac:dyDescent="0.2">
      <c r="A47" s="47" t="s">
        <v>63</v>
      </c>
      <c r="B47" s="48" t="s">
        <v>123</v>
      </c>
      <c r="C47" s="48" t="s">
        <v>124</v>
      </c>
      <c r="D47" s="48" t="s">
        <v>125</v>
      </c>
      <c r="E47" s="48" t="s">
        <v>126</v>
      </c>
      <c r="F47" s="48" t="s">
        <v>127</v>
      </c>
      <c r="G47" s="48" t="s">
        <v>128</v>
      </c>
      <c r="H47" s="49" t="s">
        <v>129</v>
      </c>
    </row>
    <row r="48" spans="1:8" ht="17.25" customHeight="1" x14ac:dyDescent="0.2">
      <c r="A48" s="40" t="s">
        <v>137</v>
      </c>
      <c r="B48" s="41" t="s">
        <v>308</v>
      </c>
      <c r="C48" s="43" t="e">
        <f>+INVERSIÓN!#REF!</f>
        <v>#REF!</v>
      </c>
      <c r="D48" s="43" t="e">
        <f>+C48</f>
        <v>#REF!</v>
      </c>
      <c r="E48" s="43">
        <v>558000000</v>
      </c>
      <c r="F48" s="43">
        <f>+INVERSIÓN!CL25+INVERSIÓN!CL32+INVERSIÓN!CL46</f>
        <v>558000000</v>
      </c>
      <c r="G48" s="43">
        <v>558000000</v>
      </c>
      <c r="H48" s="42">
        <f>G48/E48</f>
        <v>1</v>
      </c>
    </row>
    <row r="49" spans="1:8" ht="17.25" customHeight="1" x14ac:dyDescent="0.2">
      <c r="A49" s="40" t="s">
        <v>138</v>
      </c>
      <c r="B49" s="41" t="s">
        <v>308</v>
      </c>
      <c r="C49" s="43">
        <v>3858734000</v>
      </c>
      <c r="D49" s="43">
        <v>3858734000</v>
      </c>
      <c r="E49" s="43">
        <v>1913570000</v>
      </c>
      <c r="F49" s="43">
        <f>+INVERSIÓN!CN18+INVERSIÓN!CN32+INVERSIÓN!CN46+F48</f>
        <v>1913570000</v>
      </c>
      <c r="G49" s="43">
        <v>1913570000</v>
      </c>
      <c r="H49" s="42">
        <f t="shared" ref="H49:H59" si="3">G49/E49</f>
        <v>1</v>
      </c>
    </row>
    <row r="50" spans="1:8" ht="17.25" customHeight="1" x14ac:dyDescent="0.2">
      <c r="A50" s="40" t="s">
        <v>139</v>
      </c>
      <c r="B50" s="41" t="s">
        <v>308</v>
      </c>
      <c r="C50" s="43">
        <v>3858734000</v>
      </c>
      <c r="D50" s="43">
        <v>3858734000</v>
      </c>
      <c r="E50" s="43">
        <v>2218171000</v>
      </c>
      <c r="F50" s="43">
        <f>+INVERSIÓN!CP18+INVERSIÓN!CP32+INVERSIÓN!CP46+F49</f>
        <v>2218171000</v>
      </c>
      <c r="G50" s="43">
        <v>2218171000</v>
      </c>
      <c r="H50" s="42">
        <f t="shared" si="3"/>
        <v>1</v>
      </c>
    </row>
    <row r="51" spans="1:8" ht="17.25" customHeight="1" x14ac:dyDescent="0.2">
      <c r="A51" s="40" t="s">
        <v>140</v>
      </c>
      <c r="B51" s="41"/>
      <c r="C51" s="41"/>
      <c r="D51" s="41"/>
      <c r="E51" s="41"/>
      <c r="F51" s="41"/>
      <c r="G51" s="41"/>
      <c r="H51" s="42" t="e">
        <f t="shared" si="3"/>
        <v>#DIV/0!</v>
      </c>
    </row>
    <row r="52" spans="1:8" ht="17.25" customHeight="1" x14ac:dyDescent="0.2">
      <c r="A52" s="40" t="s">
        <v>141</v>
      </c>
      <c r="B52" s="41"/>
      <c r="C52" s="41"/>
      <c r="D52" s="41"/>
      <c r="E52" s="41"/>
      <c r="F52" s="41"/>
      <c r="G52" s="41"/>
      <c r="H52" s="42" t="e">
        <f t="shared" si="3"/>
        <v>#DIV/0!</v>
      </c>
    </row>
    <row r="53" spans="1:8" ht="17.25" customHeight="1" x14ac:dyDescent="0.2">
      <c r="A53" s="40" t="s">
        <v>142</v>
      </c>
      <c r="B53" s="41"/>
      <c r="C53" s="41"/>
      <c r="D53" s="41"/>
      <c r="E53" s="41"/>
      <c r="F53" s="41"/>
      <c r="G53" s="41"/>
      <c r="H53" s="42" t="e">
        <f t="shared" si="3"/>
        <v>#DIV/0!</v>
      </c>
    </row>
    <row r="54" spans="1:8" ht="17.25" customHeight="1" x14ac:dyDescent="0.2">
      <c r="A54" s="40" t="s">
        <v>130</v>
      </c>
      <c r="B54" s="41"/>
      <c r="C54" s="41"/>
      <c r="D54" s="41"/>
      <c r="E54" s="41"/>
      <c r="F54" s="41"/>
      <c r="G54" s="41"/>
      <c r="H54" s="42" t="e">
        <f t="shared" si="3"/>
        <v>#DIV/0!</v>
      </c>
    </row>
    <row r="55" spans="1:8" ht="17.25" customHeight="1" x14ac:dyDescent="0.2">
      <c r="A55" s="40" t="s">
        <v>131</v>
      </c>
      <c r="B55" s="41"/>
      <c r="C55" s="41"/>
      <c r="D55" s="41"/>
      <c r="E55" s="41"/>
      <c r="F55" s="41"/>
      <c r="G55" s="41"/>
      <c r="H55" s="42" t="e">
        <f t="shared" si="3"/>
        <v>#DIV/0!</v>
      </c>
    </row>
    <row r="56" spans="1:8" ht="17.25" customHeight="1" x14ac:dyDescent="0.2">
      <c r="A56" s="40" t="s">
        <v>132</v>
      </c>
      <c r="B56" s="41"/>
      <c r="C56" s="41"/>
      <c r="D56" s="41"/>
      <c r="E56" s="41"/>
      <c r="F56" s="41"/>
      <c r="G56" s="41"/>
      <c r="H56" s="42" t="e">
        <f t="shared" si="3"/>
        <v>#DIV/0!</v>
      </c>
    </row>
    <row r="57" spans="1:8" ht="17.25" customHeight="1" x14ac:dyDescent="0.2">
      <c r="A57" s="40" t="s">
        <v>133</v>
      </c>
      <c r="B57" s="41"/>
      <c r="C57" s="41"/>
      <c r="D57" s="41"/>
      <c r="E57" s="41"/>
      <c r="F57" s="41"/>
      <c r="G57" s="41"/>
      <c r="H57" s="42" t="e">
        <f t="shared" si="3"/>
        <v>#DIV/0!</v>
      </c>
    </row>
    <row r="58" spans="1:8" ht="17.25" customHeight="1" x14ac:dyDescent="0.2">
      <c r="A58" s="40" t="s">
        <v>134</v>
      </c>
      <c r="B58" s="41"/>
      <c r="C58" s="41"/>
      <c r="D58" s="41"/>
      <c r="E58" s="41"/>
      <c r="F58" s="41"/>
      <c r="G58" s="41"/>
      <c r="H58" s="42" t="e">
        <f t="shared" si="3"/>
        <v>#DIV/0!</v>
      </c>
    </row>
    <row r="59" spans="1:8" ht="17.25" customHeight="1" thickBot="1" x14ac:dyDescent="0.25">
      <c r="A59" s="44" t="s">
        <v>135</v>
      </c>
      <c r="B59" s="45"/>
      <c r="C59" s="45"/>
      <c r="D59" s="45"/>
      <c r="E59" s="45"/>
      <c r="F59" s="45"/>
      <c r="G59" s="45"/>
      <c r="H59" s="42" t="e">
        <f t="shared" si="3"/>
        <v>#DIV/0!</v>
      </c>
    </row>
    <row r="60" spans="1:8" ht="17.25" hidden="1" customHeight="1" thickBot="1" x14ac:dyDescent="0.25"/>
    <row r="61" spans="1:8" ht="17.25" hidden="1" customHeight="1" x14ac:dyDescent="0.2">
      <c r="A61" s="734" t="s">
        <v>145</v>
      </c>
      <c r="B61" s="735"/>
      <c r="C61" s="735"/>
      <c r="D61" s="735"/>
      <c r="E61" s="735"/>
      <c r="F61" s="735"/>
      <c r="G61" s="735"/>
      <c r="H61" s="736"/>
    </row>
    <row r="62" spans="1:8" ht="17.25" hidden="1" customHeight="1" x14ac:dyDescent="0.2">
      <c r="A62" s="47" t="s">
        <v>64</v>
      </c>
      <c r="B62" s="48" t="s">
        <v>123</v>
      </c>
      <c r="C62" s="48" t="s">
        <v>124</v>
      </c>
      <c r="D62" s="48" t="s">
        <v>125</v>
      </c>
      <c r="E62" s="48" t="s">
        <v>126</v>
      </c>
      <c r="F62" s="48" t="s">
        <v>127</v>
      </c>
      <c r="G62" s="48" t="s">
        <v>128</v>
      </c>
      <c r="H62" s="49" t="s">
        <v>129</v>
      </c>
    </row>
    <row r="63" spans="1:8" ht="17.25" hidden="1" customHeight="1" x14ac:dyDescent="0.2">
      <c r="A63" s="40" t="s">
        <v>137</v>
      </c>
      <c r="B63" s="41"/>
      <c r="C63" s="41"/>
      <c r="D63" s="41"/>
      <c r="E63" s="41"/>
      <c r="F63" s="41"/>
      <c r="G63" s="41"/>
      <c r="H63" s="42" t="e">
        <f>G63/E63</f>
        <v>#DIV/0!</v>
      </c>
    </row>
    <row r="64" spans="1:8" ht="17.25" hidden="1" customHeight="1" x14ac:dyDescent="0.2">
      <c r="A64" s="40" t="s">
        <v>138</v>
      </c>
      <c r="B64" s="41"/>
      <c r="C64" s="41"/>
      <c r="D64" s="41"/>
      <c r="E64" s="41"/>
      <c r="F64" s="41"/>
      <c r="G64" s="41"/>
      <c r="H64" s="42" t="e">
        <f t="shared" ref="H64:H74" si="4">G64/E64</f>
        <v>#DIV/0!</v>
      </c>
    </row>
    <row r="65" spans="1:14" ht="17.25" hidden="1" customHeight="1" x14ac:dyDescent="0.2">
      <c r="A65" s="40" t="s">
        <v>139</v>
      </c>
      <c r="B65" s="41"/>
      <c r="C65" s="41"/>
      <c r="D65" s="41"/>
      <c r="E65" s="41"/>
      <c r="F65" s="41"/>
      <c r="G65" s="41"/>
      <c r="H65" s="42" t="e">
        <f t="shared" si="4"/>
        <v>#DIV/0!</v>
      </c>
    </row>
    <row r="66" spans="1:14" ht="17.25" hidden="1" customHeight="1" x14ac:dyDescent="0.2">
      <c r="A66" s="40" t="s">
        <v>140</v>
      </c>
      <c r="B66" s="41"/>
      <c r="C66" s="41"/>
      <c r="D66" s="41"/>
      <c r="E66" s="41"/>
      <c r="F66" s="41"/>
      <c r="G66" s="41"/>
      <c r="H66" s="42" t="e">
        <f t="shared" si="4"/>
        <v>#DIV/0!</v>
      </c>
    </row>
    <row r="67" spans="1:14" ht="17.25" hidden="1" customHeight="1" x14ac:dyDescent="0.2">
      <c r="A67" s="40" t="s">
        <v>141</v>
      </c>
      <c r="B67" s="41"/>
      <c r="C67" s="41"/>
      <c r="D67" s="41"/>
      <c r="E67" s="41"/>
      <c r="F67" s="41"/>
      <c r="G67" s="41"/>
      <c r="H67" s="42" t="e">
        <f t="shared" si="4"/>
        <v>#DIV/0!</v>
      </c>
    </row>
    <row r="68" spans="1:14" ht="17.25" hidden="1" customHeight="1" x14ac:dyDescent="0.2">
      <c r="A68" s="40" t="s">
        <v>142</v>
      </c>
      <c r="B68" s="41"/>
      <c r="C68" s="41"/>
      <c r="D68" s="41"/>
      <c r="E68" s="41"/>
      <c r="F68" s="41"/>
      <c r="G68" s="41"/>
      <c r="H68" s="42" t="e">
        <f t="shared" si="4"/>
        <v>#DIV/0!</v>
      </c>
    </row>
    <row r="69" spans="1:14" ht="17.25" hidden="1" customHeight="1" x14ac:dyDescent="0.2">
      <c r="A69" s="40" t="s">
        <v>130</v>
      </c>
      <c r="B69" s="41"/>
      <c r="C69" s="41"/>
      <c r="D69" s="41"/>
      <c r="E69" s="41"/>
      <c r="F69" s="41"/>
      <c r="G69" s="41"/>
      <c r="H69" s="42" t="e">
        <f t="shared" si="4"/>
        <v>#DIV/0!</v>
      </c>
    </row>
    <row r="70" spans="1:14" ht="17.25" hidden="1" customHeight="1" x14ac:dyDescent="0.2">
      <c r="A70" s="40" t="s">
        <v>131</v>
      </c>
      <c r="B70" s="41"/>
      <c r="C70" s="41"/>
      <c r="D70" s="41"/>
      <c r="E70" s="41"/>
      <c r="F70" s="41"/>
      <c r="G70" s="41"/>
      <c r="H70" s="42" t="e">
        <f t="shared" si="4"/>
        <v>#DIV/0!</v>
      </c>
    </row>
    <row r="71" spans="1:14" ht="17.25" hidden="1" customHeight="1" x14ac:dyDescent="0.2">
      <c r="A71" s="40" t="s">
        <v>132</v>
      </c>
      <c r="B71" s="41"/>
      <c r="C71" s="41"/>
      <c r="D71" s="41"/>
      <c r="E71" s="41"/>
      <c r="F71" s="41"/>
      <c r="G71" s="41"/>
      <c r="H71" s="42" t="e">
        <f t="shared" si="4"/>
        <v>#DIV/0!</v>
      </c>
    </row>
    <row r="72" spans="1:14" ht="17.25" hidden="1" customHeight="1" x14ac:dyDescent="0.2">
      <c r="A72" s="40" t="s">
        <v>133</v>
      </c>
      <c r="B72" s="41"/>
      <c r="C72" s="41"/>
      <c r="D72" s="41"/>
      <c r="E72" s="41"/>
      <c r="F72" s="41"/>
      <c r="G72" s="41"/>
      <c r="H72" s="42" t="e">
        <f t="shared" si="4"/>
        <v>#DIV/0!</v>
      </c>
    </row>
    <row r="73" spans="1:14" ht="17.25" hidden="1" customHeight="1" x14ac:dyDescent="0.2">
      <c r="A73" s="40" t="s">
        <v>134</v>
      </c>
      <c r="B73" s="41"/>
      <c r="C73" s="41"/>
      <c r="D73" s="41"/>
      <c r="E73" s="41"/>
      <c r="F73" s="41"/>
      <c r="G73" s="41"/>
      <c r="H73" s="42" t="e">
        <f t="shared" si="4"/>
        <v>#DIV/0!</v>
      </c>
    </row>
    <row r="74" spans="1:14" ht="17.25" hidden="1" customHeight="1" thickBot="1" x14ac:dyDescent="0.25">
      <c r="A74" s="44" t="s">
        <v>135</v>
      </c>
      <c r="B74" s="45"/>
      <c r="C74" s="45"/>
      <c r="D74" s="45"/>
      <c r="E74" s="45"/>
      <c r="F74" s="45"/>
      <c r="G74" s="45"/>
      <c r="H74" s="42" t="e">
        <f t="shared" si="4"/>
        <v>#DIV/0!</v>
      </c>
    </row>
    <row r="75" spans="1:14" ht="17.25" customHeight="1" x14ac:dyDescent="0.2"/>
    <row r="76" spans="1:14" ht="23.25" hidden="1" customHeight="1" x14ac:dyDescent="0.2">
      <c r="A76" s="762" t="s">
        <v>146</v>
      </c>
      <c r="B76" s="763"/>
      <c r="C76" s="763"/>
      <c r="D76" s="763"/>
      <c r="E76" s="763"/>
      <c r="F76" s="763"/>
      <c r="G76" s="763"/>
      <c r="H76" s="763"/>
      <c r="I76" s="763"/>
      <c r="J76" s="763"/>
      <c r="K76" s="763"/>
      <c r="L76" s="763"/>
      <c r="M76" s="763"/>
      <c r="N76" s="764"/>
    </row>
    <row r="77" spans="1:14" ht="44.25" hidden="1" customHeight="1" thickBot="1" x14ac:dyDescent="0.25">
      <c r="A77" s="34" t="s">
        <v>49</v>
      </c>
      <c r="B77" s="35" t="s">
        <v>147</v>
      </c>
      <c r="C77" s="35" t="s">
        <v>148</v>
      </c>
      <c r="D77" s="35" t="s">
        <v>149</v>
      </c>
      <c r="E77" s="35" t="s">
        <v>150</v>
      </c>
      <c r="F77" s="35" t="s">
        <v>151</v>
      </c>
      <c r="G77" s="35" t="s">
        <v>152</v>
      </c>
      <c r="H77" s="35" t="s">
        <v>153</v>
      </c>
      <c r="I77" s="35" t="s">
        <v>154</v>
      </c>
      <c r="J77" s="50" t="s">
        <v>155</v>
      </c>
      <c r="K77" s="35" t="s">
        <v>156</v>
      </c>
      <c r="L77" s="35" t="s">
        <v>157</v>
      </c>
      <c r="M77" s="35" t="s">
        <v>158</v>
      </c>
      <c r="N77" s="36" t="s">
        <v>159</v>
      </c>
    </row>
    <row r="78" spans="1:14" ht="14.25" hidden="1" customHeight="1" x14ac:dyDescent="0.2">
      <c r="A78" s="51" t="s">
        <v>130</v>
      </c>
      <c r="B78" s="765" t="s">
        <v>309</v>
      </c>
      <c r="C78" s="769" t="s">
        <v>310</v>
      </c>
      <c r="D78" s="772" t="s">
        <v>209</v>
      </c>
      <c r="E78" s="772" t="s">
        <v>311</v>
      </c>
      <c r="F78" s="52"/>
      <c r="G78" s="52"/>
      <c r="H78" s="52"/>
      <c r="I78" s="52"/>
      <c r="J78" s="52" t="e">
        <f t="shared" ref="J78:J107" si="5">I78/H78</f>
        <v>#DIV/0!</v>
      </c>
      <c r="K78" s="52"/>
      <c r="L78" s="52"/>
      <c r="M78" s="52" t="e">
        <f t="shared" ref="M78:M107" si="6">L78/K78</f>
        <v>#DIV/0!</v>
      </c>
      <c r="N78" s="53"/>
    </row>
    <row r="79" spans="1:14" ht="15" hidden="1" customHeight="1" x14ac:dyDescent="0.2">
      <c r="A79" s="54" t="s">
        <v>131</v>
      </c>
      <c r="B79" s="766"/>
      <c r="C79" s="770"/>
      <c r="D79" s="773"/>
      <c r="E79" s="773"/>
      <c r="F79" s="55"/>
      <c r="G79" s="55"/>
      <c r="H79" s="55"/>
      <c r="I79" s="55"/>
      <c r="J79" s="55" t="e">
        <f t="shared" si="5"/>
        <v>#DIV/0!</v>
      </c>
      <c r="K79" s="55"/>
      <c r="L79" s="55"/>
      <c r="M79" s="55" t="e">
        <f t="shared" si="6"/>
        <v>#DIV/0!</v>
      </c>
      <c r="N79" s="56"/>
    </row>
    <row r="80" spans="1:14" ht="15" hidden="1" customHeight="1" x14ac:dyDescent="0.2">
      <c r="A80" s="54" t="s">
        <v>132</v>
      </c>
      <c r="B80" s="766"/>
      <c r="C80" s="770"/>
      <c r="D80" s="773"/>
      <c r="E80" s="773"/>
      <c r="F80" s="55"/>
      <c r="G80" s="55"/>
      <c r="H80" s="55"/>
      <c r="I80" s="55"/>
      <c r="J80" s="55" t="e">
        <f t="shared" si="5"/>
        <v>#DIV/0!</v>
      </c>
      <c r="K80" s="55"/>
      <c r="L80" s="55"/>
      <c r="M80" s="55" t="e">
        <f t="shared" si="6"/>
        <v>#DIV/0!</v>
      </c>
      <c r="N80" s="56"/>
    </row>
    <row r="81" spans="1:14" ht="127.9" hidden="1" customHeight="1" x14ac:dyDescent="0.25">
      <c r="A81" s="54" t="s">
        <v>133</v>
      </c>
      <c r="B81" s="766"/>
      <c r="C81" s="770"/>
      <c r="D81" s="773"/>
      <c r="E81" s="773"/>
      <c r="F81" s="55">
        <v>100</v>
      </c>
      <c r="G81" s="55">
        <v>5</v>
      </c>
      <c r="H81" s="55">
        <v>0.5</v>
      </c>
      <c r="I81" s="57">
        <v>0.2</v>
      </c>
      <c r="J81" s="55">
        <f t="shared" si="5"/>
        <v>0.4</v>
      </c>
      <c r="K81" s="55">
        <v>0</v>
      </c>
      <c r="L81" s="55">
        <v>0</v>
      </c>
      <c r="M81" s="55" t="e">
        <f t="shared" si="6"/>
        <v>#DIV/0!</v>
      </c>
      <c r="N81" s="58" t="s">
        <v>312</v>
      </c>
    </row>
    <row r="82" spans="1:14" ht="15" hidden="1" customHeight="1" x14ac:dyDescent="0.2">
      <c r="A82" s="54" t="s">
        <v>134</v>
      </c>
      <c r="B82" s="766"/>
      <c r="C82" s="770"/>
      <c r="D82" s="773"/>
      <c r="E82" s="773"/>
      <c r="F82" s="55"/>
      <c r="G82" s="55"/>
      <c r="H82" s="55"/>
      <c r="I82" s="55"/>
      <c r="J82" s="55" t="e">
        <f t="shared" si="5"/>
        <v>#DIV/0!</v>
      </c>
      <c r="K82" s="55"/>
      <c r="L82" s="55"/>
      <c r="M82" s="55" t="e">
        <f t="shared" si="6"/>
        <v>#DIV/0!</v>
      </c>
      <c r="N82" s="56"/>
    </row>
    <row r="83" spans="1:14" ht="15" hidden="1" customHeight="1" thickBot="1" x14ac:dyDescent="0.25">
      <c r="A83" s="59" t="s">
        <v>135</v>
      </c>
      <c r="B83" s="766"/>
      <c r="C83" s="771"/>
      <c r="D83" s="774"/>
      <c r="E83" s="774"/>
      <c r="F83" s="60"/>
      <c r="G83" s="60"/>
      <c r="H83" s="60"/>
      <c r="I83" s="60"/>
      <c r="J83" s="60" t="e">
        <f t="shared" si="5"/>
        <v>#DIV/0!</v>
      </c>
      <c r="K83" s="60"/>
      <c r="L83" s="60"/>
      <c r="M83" s="60" t="e">
        <f t="shared" si="6"/>
        <v>#DIV/0!</v>
      </c>
      <c r="N83" s="61"/>
    </row>
    <row r="84" spans="1:14" ht="15" hidden="1" customHeight="1" thickBot="1" x14ac:dyDescent="0.25">
      <c r="A84" s="62" t="s">
        <v>130</v>
      </c>
      <c r="B84" s="767"/>
      <c r="C84" s="775" t="s">
        <v>313</v>
      </c>
      <c r="D84" s="773" t="s">
        <v>314</v>
      </c>
      <c r="E84" s="773" t="s">
        <v>311</v>
      </c>
      <c r="F84" s="63"/>
      <c r="G84" s="63"/>
      <c r="H84" s="63"/>
      <c r="I84" s="63"/>
      <c r="J84" s="64" t="e">
        <f t="shared" si="5"/>
        <v>#DIV/0!</v>
      </c>
      <c r="K84" s="63"/>
      <c r="L84" s="63"/>
      <c r="M84" s="63" t="e">
        <f t="shared" si="6"/>
        <v>#DIV/0!</v>
      </c>
      <c r="N84" s="65"/>
    </row>
    <row r="85" spans="1:14" ht="15" hidden="1" customHeight="1" x14ac:dyDescent="0.2">
      <c r="A85" s="66" t="s">
        <v>131</v>
      </c>
      <c r="B85" s="767"/>
      <c r="C85" s="775"/>
      <c r="D85" s="773"/>
      <c r="E85" s="773"/>
      <c r="F85" s="55"/>
      <c r="G85" s="55"/>
      <c r="H85" s="55"/>
      <c r="I85" s="55"/>
      <c r="J85" s="55" t="e">
        <f t="shared" si="5"/>
        <v>#DIV/0!</v>
      </c>
      <c r="K85" s="55"/>
      <c r="L85" s="55"/>
      <c r="M85" s="55" t="e">
        <f t="shared" si="6"/>
        <v>#DIV/0!</v>
      </c>
      <c r="N85" s="56"/>
    </row>
    <row r="86" spans="1:14" ht="15" hidden="1" customHeight="1" x14ac:dyDescent="0.2">
      <c r="A86" s="66" t="s">
        <v>132</v>
      </c>
      <c r="B86" s="767"/>
      <c r="C86" s="775"/>
      <c r="D86" s="773"/>
      <c r="E86" s="773"/>
      <c r="F86" s="55"/>
      <c r="G86" s="55"/>
      <c r="H86" s="55"/>
      <c r="I86" s="55"/>
      <c r="J86" s="55" t="e">
        <f t="shared" si="5"/>
        <v>#DIV/0!</v>
      </c>
      <c r="K86" s="55"/>
      <c r="L86" s="55"/>
      <c r="M86" s="55" t="e">
        <f t="shared" si="6"/>
        <v>#DIV/0!</v>
      </c>
      <c r="N86" s="56"/>
    </row>
    <row r="87" spans="1:14" ht="71.25" hidden="1" customHeight="1" x14ac:dyDescent="0.25">
      <c r="A87" s="66" t="s">
        <v>133</v>
      </c>
      <c r="B87" s="767"/>
      <c r="C87" s="775"/>
      <c r="D87" s="773"/>
      <c r="E87" s="773"/>
      <c r="F87" s="55">
        <v>100</v>
      </c>
      <c r="G87" s="55">
        <v>1000</v>
      </c>
      <c r="H87" s="55">
        <v>10</v>
      </c>
      <c r="I87" s="67">
        <v>0</v>
      </c>
      <c r="J87" s="55" t="e">
        <f>#REF!/#REF!</f>
        <v>#REF!</v>
      </c>
      <c r="K87" s="55">
        <v>0</v>
      </c>
      <c r="L87" s="55">
        <v>0</v>
      </c>
      <c r="M87" s="55" t="e">
        <f t="shared" si="6"/>
        <v>#DIV/0!</v>
      </c>
      <c r="N87" s="56" t="s">
        <v>315</v>
      </c>
    </row>
    <row r="88" spans="1:14" ht="15" hidden="1" customHeight="1" x14ac:dyDescent="0.2">
      <c r="A88" s="66" t="s">
        <v>134</v>
      </c>
      <c r="B88" s="767"/>
      <c r="C88" s="775"/>
      <c r="D88" s="773"/>
      <c r="E88" s="773"/>
      <c r="F88" s="55"/>
      <c r="G88" s="55"/>
      <c r="H88" s="55"/>
      <c r="I88" s="55"/>
      <c r="J88" s="55" t="e">
        <f t="shared" si="5"/>
        <v>#DIV/0!</v>
      </c>
      <c r="K88" s="55"/>
      <c r="L88" s="55"/>
      <c r="M88" s="55" t="e">
        <f t="shared" si="6"/>
        <v>#DIV/0!</v>
      </c>
      <c r="N88" s="56"/>
    </row>
    <row r="89" spans="1:14" ht="15" hidden="1" customHeight="1" thickBot="1" x14ac:dyDescent="0.25">
      <c r="A89" s="68" t="s">
        <v>135</v>
      </c>
      <c r="B89" s="767"/>
      <c r="C89" s="776"/>
      <c r="D89" s="774"/>
      <c r="E89" s="774"/>
      <c r="F89" s="60"/>
      <c r="G89" s="60"/>
      <c r="H89" s="60"/>
      <c r="I89" s="60"/>
      <c r="J89" s="60" t="e">
        <f t="shared" si="5"/>
        <v>#DIV/0!</v>
      </c>
      <c r="K89" s="60"/>
      <c r="L89" s="60"/>
      <c r="M89" s="60" t="e">
        <f t="shared" si="6"/>
        <v>#DIV/0!</v>
      </c>
      <c r="N89" s="61"/>
    </row>
    <row r="90" spans="1:14" s="72" customFormat="1" ht="15" hidden="1" customHeight="1" x14ac:dyDescent="0.2">
      <c r="A90" s="69" t="s">
        <v>130</v>
      </c>
      <c r="B90" s="767"/>
      <c r="C90" s="777" t="s">
        <v>316</v>
      </c>
      <c r="D90" s="772" t="s">
        <v>317</v>
      </c>
      <c r="E90" s="772" t="s">
        <v>311</v>
      </c>
      <c r="F90" s="70"/>
      <c r="G90" s="70"/>
      <c r="H90" s="70"/>
      <c r="I90" s="70"/>
      <c r="J90" s="70" t="e">
        <f t="shared" si="5"/>
        <v>#DIV/0!</v>
      </c>
      <c r="K90" s="70"/>
      <c r="L90" s="70"/>
      <c r="M90" s="70" t="e">
        <f t="shared" si="6"/>
        <v>#DIV/0!</v>
      </c>
      <c r="N90" s="71"/>
    </row>
    <row r="91" spans="1:14" ht="15" hidden="1" customHeight="1" x14ac:dyDescent="0.2">
      <c r="A91" s="66" t="s">
        <v>131</v>
      </c>
      <c r="B91" s="767"/>
      <c r="C91" s="775"/>
      <c r="D91" s="773"/>
      <c r="E91" s="773"/>
      <c r="F91" s="55"/>
      <c r="G91" s="55"/>
      <c r="H91" s="55"/>
      <c r="I91" s="55"/>
      <c r="J91" s="55" t="e">
        <f t="shared" si="5"/>
        <v>#DIV/0!</v>
      </c>
      <c r="K91" s="55"/>
      <c r="L91" s="55"/>
      <c r="M91" s="55" t="e">
        <f t="shared" si="6"/>
        <v>#DIV/0!</v>
      </c>
      <c r="N91" s="56"/>
    </row>
    <row r="92" spans="1:14" ht="15" hidden="1" customHeight="1" x14ac:dyDescent="0.2">
      <c r="A92" s="66" t="s">
        <v>132</v>
      </c>
      <c r="B92" s="767"/>
      <c r="C92" s="775"/>
      <c r="D92" s="773"/>
      <c r="E92" s="773"/>
      <c r="F92" s="55"/>
      <c r="G92" s="55"/>
      <c r="H92" s="55"/>
      <c r="I92" s="55"/>
      <c r="J92" s="55" t="e">
        <f t="shared" si="5"/>
        <v>#DIV/0!</v>
      </c>
      <c r="K92" s="55"/>
      <c r="L92" s="55"/>
      <c r="M92" s="55" t="e">
        <f t="shared" si="6"/>
        <v>#DIV/0!</v>
      </c>
      <c r="N92" s="56"/>
    </row>
    <row r="93" spans="1:14" ht="15" hidden="1" customHeight="1" x14ac:dyDescent="0.25">
      <c r="A93" s="66" t="s">
        <v>133</v>
      </c>
      <c r="B93" s="767"/>
      <c r="C93" s="775"/>
      <c r="D93" s="773"/>
      <c r="E93" s="773"/>
      <c r="F93" s="55">
        <v>100</v>
      </c>
      <c r="G93" s="55">
        <v>500</v>
      </c>
      <c r="H93" s="55"/>
      <c r="I93" s="67"/>
      <c r="J93" s="55" t="e">
        <f t="shared" si="5"/>
        <v>#DIV/0!</v>
      </c>
      <c r="K93" s="55"/>
      <c r="L93" s="55"/>
      <c r="M93" s="55" t="e">
        <f t="shared" si="6"/>
        <v>#DIV/0!</v>
      </c>
      <c r="N93" s="56"/>
    </row>
    <row r="94" spans="1:14" ht="15" hidden="1" customHeight="1" x14ac:dyDescent="0.2">
      <c r="A94" s="66" t="s">
        <v>134</v>
      </c>
      <c r="B94" s="767"/>
      <c r="C94" s="775"/>
      <c r="D94" s="773"/>
      <c r="E94" s="773"/>
      <c r="F94" s="55"/>
      <c r="G94" s="55"/>
      <c r="H94" s="55"/>
      <c r="I94" s="55"/>
      <c r="J94" s="55" t="e">
        <f t="shared" si="5"/>
        <v>#DIV/0!</v>
      </c>
      <c r="K94" s="55"/>
      <c r="L94" s="55"/>
      <c r="M94" s="55" t="e">
        <f t="shared" si="6"/>
        <v>#DIV/0!</v>
      </c>
      <c r="N94" s="56"/>
    </row>
    <row r="95" spans="1:14" ht="15" hidden="1" customHeight="1" thickBot="1" x14ac:dyDescent="0.25">
      <c r="A95" s="68" t="s">
        <v>135</v>
      </c>
      <c r="B95" s="768"/>
      <c r="C95" s="776"/>
      <c r="D95" s="774"/>
      <c r="E95" s="774"/>
      <c r="F95" s="60"/>
      <c r="G95" s="60"/>
      <c r="H95" s="60"/>
      <c r="I95" s="60"/>
      <c r="J95" s="60" t="e">
        <f t="shared" si="5"/>
        <v>#DIV/0!</v>
      </c>
      <c r="K95" s="60"/>
      <c r="L95" s="60"/>
      <c r="M95" s="60" t="e">
        <f t="shared" si="6"/>
        <v>#DIV/0!</v>
      </c>
      <c r="N95" s="61"/>
    </row>
    <row r="96" spans="1:14" hidden="1" x14ac:dyDescent="0.2">
      <c r="A96" s="66" t="s">
        <v>130</v>
      </c>
      <c r="B96" s="778" t="s">
        <v>318</v>
      </c>
      <c r="C96" s="780" t="s">
        <v>319</v>
      </c>
      <c r="D96" s="783" t="s">
        <v>311</v>
      </c>
      <c r="E96" s="783">
        <v>100</v>
      </c>
      <c r="F96" s="55"/>
      <c r="G96" s="55"/>
      <c r="H96" s="55"/>
      <c r="I96" s="55"/>
      <c r="J96" s="55" t="e">
        <f t="shared" si="5"/>
        <v>#DIV/0!</v>
      </c>
      <c r="K96" s="55"/>
      <c r="L96" s="55"/>
      <c r="M96" s="55" t="e">
        <f t="shared" si="6"/>
        <v>#DIV/0!</v>
      </c>
      <c r="N96" s="56"/>
    </row>
    <row r="97" spans="1:15" hidden="1" x14ac:dyDescent="0.2">
      <c r="A97" s="66" t="s">
        <v>131</v>
      </c>
      <c r="B97" s="714"/>
      <c r="C97" s="781"/>
      <c r="D97" s="773"/>
      <c r="E97" s="773"/>
      <c r="F97" s="55"/>
      <c r="G97" s="55"/>
      <c r="H97" s="55"/>
      <c r="I97" s="55"/>
      <c r="J97" s="55" t="e">
        <f t="shared" si="5"/>
        <v>#DIV/0!</v>
      </c>
      <c r="K97" s="55"/>
      <c r="L97" s="55"/>
      <c r="M97" s="55" t="e">
        <f t="shared" si="6"/>
        <v>#DIV/0!</v>
      </c>
      <c r="N97" s="56"/>
    </row>
    <row r="98" spans="1:15" hidden="1" x14ac:dyDescent="0.2">
      <c r="A98" s="66" t="s">
        <v>132</v>
      </c>
      <c r="B98" s="714"/>
      <c r="C98" s="781"/>
      <c r="D98" s="773"/>
      <c r="E98" s="773"/>
      <c r="F98" s="55"/>
      <c r="G98" s="55"/>
      <c r="H98" s="55"/>
      <c r="I98" s="55"/>
      <c r="J98" s="55" t="e">
        <f t="shared" si="5"/>
        <v>#DIV/0!</v>
      </c>
      <c r="K98" s="55"/>
      <c r="L98" s="55"/>
      <c r="M98" s="55" t="e">
        <f t="shared" si="6"/>
        <v>#DIV/0!</v>
      </c>
      <c r="N98" s="56"/>
    </row>
    <row r="99" spans="1:15" ht="42.75" hidden="1" x14ac:dyDescent="0.2">
      <c r="A99" s="66" t="s">
        <v>133</v>
      </c>
      <c r="B99" s="714"/>
      <c r="C99" s="781"/>
      <c r="D99" s="773"/>
      <c r="E99" s="773"/>
      <c r="F99" s="55">
        <v>1</v>
      </c>
      <c r="G99" s="55">
        <v>0</v>
      </c>
      <c r="H99" s="55">
        <v>0.5</v>
      </c>
      <c r="I99" s="55">
        <v>2.5000000000000001E-3</v>
      </c>
      <c r="J99" s="55">
        <f t="shared" si="5"/>
        <v>5.0000000000000001E-3</v>
      </c>
      <c r="K99" s="55">
        <v>0</v>
      </c>
      <c r="L99" s="55">
        <v>0</v>
      </c>
      <c r="M99" s="55" t="e">
        <f t="shared" si="6"/>
        <v>#DIV/0!</v>
      </c>
      <c r="N99" s="56" t="s">
        <v>320</v>
      </c>
    </row>
    <row r="100" spans="1:15" hidden="1" x14ac:dyDescent="0.2">
      <c r="A100" s="66" t="s">
        <v>134</v>
      </c>
      <c r="B100" s="714"/>
      <c r="C100" s="781"/>
      <c r="D100" s="773"/>
      <c r="E100" s="773"/>
      <c r="F100" s="55"/>
      <c r="G100" s="55"/>
      <c r="H100" s="55"/>
      <c r="I100" s="55"/>
      <c r="J100" s="55" t="e">
        <f t="shared" si="5"/>
        <v>#DIV/0!</v>
      </c>
      <c r="K100" s="55"/>
      <c r="L100" s="55"/>
      <c r="M100" s="55" t="e">
        <f t="shared" si="6"/>
        <v>#DIV/0!</v>
      </c>
      <c r="N100" s="56"/>
    </row>
    <row r="101" spans="1:15" ht="15" hidden="1" thickBot="1" x14ac:dyDescent="0.25">
      <c r="A101" s="68" t="s">
        <v>135</v>
      </c>
      <c r="B101" s="714"/>
      <c r="C101" s="782"/>
      <c r="D101" s="774"/>
      <c r="E101" s="774"/>
      <c r="F101" s="60"/>
      <c r="G101" s="60"/>
      <c r="H101" s="60"/>
      <c r="I101" s="60"/>
      <c r="J101" s="60" t="e">
        <f t="shared" si="5"/>
        <v>#DIV/0!</v>
      </c>
      <c r="K101" s="60"/>
      <c r="L101" s="60"/>
      <c r="M101" s="60" t="e">
        <f t="shared" si="6"/>
        <v>#DIV/0!</v>
      </c>
      <c r="N101" s="61"/>
    </row>
    <row r="102" spans="1:15" hidden="1" x14ac:dyDescent="0.2">
      <c r="A102" s="66" t="s">
        <v>130</v>
      </c>
      <c r="B102" s="714"/>
      <c r="C102" s="780"/>
      <c r="D102" s="55"/>
      <c r="E102" s="55"/>
      <c r="F102" s="55"/>
      <c r="G102" s="55"/>
      <c r="H102" s="55"/>
      <c r="I102" s="55"/>
      <c r="J102" s="55" t="e">
        <f t="shared" si="5"/>
        <v>#DIV/0!</v>
      </c>
      <c r="K102" s="55"/>
      <c r="L102" s="55"/>
      <c r="M102" s="55" t="e">
        <f t="shared" si="6"/>
        <v>#DIV/0!</v>
      </c>
      <c r="N102" s="56"/>
    </row>
    <row r="103" spans="1:15" hidden="1" x14ac:dyDescent="0.2">
      <c r="A103" s="66" t="s">
        <v>131</v>
      </c>
      <c r="B103" s="714"/>
      <c r="C103" s="781"/>
      <c r="D103" s="55"/>
      <c r="E103" s="55"/>
      <c r="F103" s="55"/>
      <c r="G103" s="55"/>
      <c r="H103" s="55"/>
      <c r="I103" s="55"/>
      <c r="J103" s="55" t="e">
        <f t="shared" si="5"/>
        <v>#DIV/0!</v>
      </c>
      <c r="K103" s="55"/>
      <c r="L103" s="55"/>
      <c r="M103" s="55" t="e">
        <f t="shared" si="6"/>
        <v>#DIV/0!</v>
      </c>
      <c r="N103" s="56"/>
    </row>
    <row r="104" spans="1:15" hidden="1" x14ac:dyDescent="0.2">
      <c r="A104" s="66" t="s">
        <v>132</v>
      </c>
      <c r="B104" s="714"/>
      <c r="C104" s="781"/>
      <c r="D104" s="55"/>
      <c r="E104" s="55"/>
      <c r="F104" s="55"/>
      <c r="G104" s="55"/>
      <c r="H104" s="55"/>
      <c r="I104" s="55"/>
      <c r="J104" s="55" t="e">
        <f t="shared" si="5"/>
        <v>#DIV/0!</v>
      </c>
      <c r="K104" s="55"/>
      <c r="L104" s="55"/>
      <c r="M104" s="55" t="e">
        <f t="shared" si="6"/>
        <v>#DIV/0!</v>
      </c>
      <c r="N104" s="56"/>
    </row>
    <row r="105" spans="1:15" hidden="1" x14ac:dyDescent="0.2">
      <c r="A105" s="66" t="s">
        <v>133</v>
      </c>
      <c r="B105" s="714"/>
      <c r="C105" s="781"/>
      <c r="D105" s="55"/>
      <c r="E105" s="55"/>
      <c r="F105" s="55"/>
      <c r="G105" s="55"/>
      <c r="H105" s="55"/>
      <c r="I105" s="55"/>
      <c r="J105" s="55" t="e">
        <f t="shared" si="5"/>
        <v>#DIV/0!</v>
      </c>
      <c r="K105" s="55"/>
      <c r="L105" s="55"/>
      <c r="M105" s="55" t="e">
        <f t="shared" si="6"/>
        <v>#DIV/0!</v>
      </c>
      <c r="N105" s="56"/>
    </row>
    <row r="106" spans="1:15" hidden="1" x14ac:dyDescent="0.2">
      <c r="A106" s="66" t="s">
        <v>134</v>
      </c>
      <c r="B106" s="714"/>
      <c r="C106" s="781"/>
      <c r="D106" s="55"/>
      <c r="E106" s="55"/>
      <c r="F106" s="55"/>
      <c r="G106" s="55"/>
      <c r="H106" s="55"/>
      <c r="I106" s="55"/>
      <c r="J106" s="55" t="e">
        <f t="shared" si="5"/>
        <v>#DIV/0!</v>
      </c>
      <c r="K106" s="55"/>
      <c r="L106" s="55"/>
      <c r="M106" s="55" t="e">
        <f t="shared" si="6"/>
        <v>#DIV/0!</v>
      </c>
      <c r="N106" s="56"/>
    </row>
    <row r="107" spans="1:15" ht="15" hidden="1" thickBot="1" x14ac:dyDescent="0.25">
      <c r="A107" s="68" t="s">
        <v>135</v>
      </c>
      <c r="B107" s="779"/>
      <c r="C107" s="782"/>
      <c r="D107" s="60"/>
      <c r="E107" s="60"/>
      <c r="F107" s="60"/>
      <c r="G107" s="60"/>
      <c r="H107" s="60"/>
      <c r="I107" s="60"/>
      <c r="J107" s="60" t="e">
        <f t="shared" si="5"/>
        <v>#DIV/0!</v>
      </c>
      <c r="K107" s="60"/>
      <c r="L107" s="60"/>
      <c r="M107" s="60" t="e">
        <f t="shared" si="6"/>
        <v>#DIV/0!</v>
      </c>
      <c r="N107" s="61"/>
    </row>
    <row r="108" spans="1:15" ht="23.25" hidden="1" customHeight="1" x14ac:dyDescent="0.2">
      <c r="A108" s="762" t="s">
        <v>213</v>
      </c>
      <c r="B108" s="763"/>
      <c r="C108" s="763"/>
      <c r="D108" s="763"/>
      <c r="E108" s="763"/>
      <c r="F108" s="763"/>
      <c r="G108" s="763"/>
      <c r="H108" s="763"/>
      <c r="I108" s="763"/>
      <c r="J108" s="763"/>
      <c r="K108" s="763"/>
      <c r="L108" s="763"/>
      <c r="M108" s="763"/>
      <c r="N108" s="764"/>
    </row>
    <row r="109" spans="1:15" ht="44.25" hidden="1" customHeight="1" thickBot="1" x14ac:dyDescent="0.25">
      <c r="A109" s="34">
        <v>2021</v>
      </c>
      <c r="B109" s="35" t="s">
        <v>147</v>
      </c>
      <c r="C109" s="35" t="s">
        <v>148</v>
      </c>
      <c r="D109" s="35" t="s">
        <v>149</v>
      </c>
      <c r="E109" s="35" t="s">
        <v>150</v>
      </c>
      <c r="F109" s="35" t="s">
        <v>160</v>
      </c>
      <c r="G109" s="35" t="s">
        <v>152</v>
      </c>
      <c r="H109" s="35" t="s">
        <v>161</v>
      </c>
      <c r="I109" s="35" t="s">
        <v>162</v>
      </c>
      <c r="J109" s="50" t="s">
        <v>163</v>
      </c>
      <c r="K109" s="35" t="s">
        <v>156</v>
      </c>
      <c r="L109" s="35" t="s">
        <v>157</v>
      </c>
      <c r="M109" s="35" t="s">
        <v>158</v>
      </c>
      <c r="N109" s="36" t="s">
        <v>159</v>
      </c>
    </row>
    <row r="110" spans="1:15" ht="14.25" hidden="1" customHeight="1" x14ac:dyDescent="0.2">
      <c r="A110" s="55" t="s">
        <v>137</v>
      </c>
      <c r="B110" s="783" t="s">
        <v>309</v>
      </c>
      <c r="C110" s="716" t="s">
        <v>310</v>
      </c>
      <c r="D110" s="716" t="s">
        <v>209</v>
      </c>
      <c r="E110" s="716" t="s">
        <v>311</v>
      </c>
      <c r="F110" s="717">
        <v>100</v>
      </c>
      <c r="G110" s="718">
        <v>5</v>
      </c>
      <c r="H110" s="107">
        <v>2.5</v>
      </c>
      <c r="I110" s="107">
        <v>0</v>
      </c>
      <c r="J110" s="108">
        <f t="shared" ref="J110:J169" si="7">I110/H110</f>
        <v>0</v>
      </c>
      <c r="K110" s="52"/>
      <c r="L110" s="52"/>
      <c r="M110" s="52" t="e">
        <f t="shared" ref="M110:M169" si="8">L110/K110</f>
        <v>#DIV/0!</v>
      </c>
      <c r="N110" s="112" t="s">
        <v>341</v>
      </c>
      <c r="O110" s="33" t="s">
        <v>384</v>
      </c>
    </row>
    <row r="111" spans="1:15" hidden="1" x14ac:dyDescent="0.2">
      <c r="A111" s="55" t="s">
        <v>138</v>
      </c>
      <c r="B111" s="773"/>
      <c r="C111" s="716"/>
      <c r="D111" s="716"/>
      <c r="E111" s="716"/>
      <c r="F111" s="717"/>
      <c r="G111" s="719"/>
      <c r="H111" s="99">
        <v>2.5</v>
      </c>
      <c r="I111" s="99">
        <v>0</v>
      </c>
      <c r="J111" s="109">
        <f t="shared" si="7"/>
        <v>0</v>
      </c>
      <c r="K111" s="55"/>
      <c r="L111" s="55"/>
      <c r="M111" s="55" t="e">
        <f t="shared" si="8"/>
        <v>#DIV/0!</v>
      </c>
      <c r="N111" s="112" t="s">
        <v>342</v>
      </c>
      <c r="O111" s="33" t="s">
        <v>385</v>
      </c>
    </row>
    <row r="112" spans="1:15" hidden="1" x14ac:dyDescent="0.2">
      <c r="A112" s="55" t="s">
        <v>139</v>
      </c>
      <c r="B112" s="773"/>
      <c r="C112" s="716"/>
      <c r="D112" s="716"/>
      <c r="E112" s="716"/>
      <c r="F112" s="717"/>
      <c r="G112" s="719"/>
      <c r="H112" s="99">
        <v>2.5</v>
      </c>
      <c r="I112" s="99">
        <v>0.2</v>
      </c>
      <c r="J112" s="109">
        <f t="shared" si="7"/>
        <v>0.08</v>
      </c>
      <c r="K112" s="55"/>
      <c r="L112" s="55"/>
      <c r="M112" s="55" t="e">
        <f t="shared" si="8"/>
        <v>#DIV/0!</v>
      </c>
      <c r="N112" s="112" t="s">
        <v>343</v>
      </c>
      <c r="O112" s="33" t="s">
        <v>384</v>
      </c>
    </row>
    <row r="113" spans="1:15" hidden="1" x14ac:dyDescent="0.2">
      <c r="A113" s="55" t="s">
        <v>140</v>
      </c>
      <c r="B113" s="773"/>
      <c r="C113" s="716"/>
      <c r="D113" s="716"/>
      <c r="E113" s="716"/>
      <c r="F113" s="717"/>
      <c r="G113" s="719"/>
      <c r="H113" s="99">
        <v>2.5</v>
      </c>
      <c r="I113" s="99">
        <v>0.5</v>
      </c>
      <c r="J113" s="109">
        <f t="shared" si="7"/>
        <v>0.2</v>
      </c>
      <c r="K113" s="55"/>
      <c r="L113" s="55"/>
      <c r="M113" s="55" t="e">
        <f t="shared" si="8"/>
        <v>#DIV/0!</v>
      </c>
      <c r="N113" s="112" t="s">
        <v>344</v>
      </c>
      <c r="O113" s="33" t="s">
        <v>384</v>
      </c>
    </row>
    <row r="114" spans="1:15" hidden="1" x14ac:dyDescent="0.2">
      <c r="A114" s="55" t="s">
        <v>141</v>
      </c>
      <c r="B114" s="773"/>
      <c r="C114" s="716"/>
      <c r="D114" s="716"/>
      <c r="E114" s="716"/>
      <c r="F114" s="717"/>
      <c r="G114" s="719"/>
      <c r="H114" s="99">
        <v>2.5</v>
      </c>
      <c r="I114" s="99">
        <v>0.75</v>
      </c>
      <c r="J114" s="109">
        <f t="shared" si="7"/>
        <v>0.3</v>
      </c>
      <c r="K114" s="55"/>
      <c r="L114" s="55"/>
      <c r="M114" s="55" t="e">
        <f t="shared" si="8"/>
        <v>#DIV/0!</v>
      </c>
      <c r="N114" s="112" t="s">
        <v>374</v>
      </c>
      <c r="O114" s="33" t="s">
        <v>384</v>
      </c>
    </row>
    <row r="115" spans="1:15" ht="15" hidden="1" customHeight="1" x14ac:dyDescent="0.2">
      <c r="A115" s="55" t="s">
        <v>142</v>
      </c>
      <c r="B115" s="773"/>
      <c r="C115" s="716"/>
      <c r="D115" s="716"/>
      <c r="E115" s="716"/>
      <c r="F115" s="717"/>
      <c r="G115" s="719"/>
      <c r="H115" s="99">
        <v>2.5</v>
      </c>
      <c r="I115" s="99">
        <v>1</v>
      </c>
      <c r="J115" s="109">
        <f t="shared" si="7"/>
        <v>0.4</v>
      </c>
      <c r="K115" s="55"/>
      <c r="L115" s="55"/>
      <c r="M115" s="55" t="e">
        <f t="shared" si="8"/>
        <v>#DIV/0!</v>
      </c>
      <c r="N115" s="112" t="s">
        <v>372</v>
      </c>
      <c r="O115" s="33" t="s">
        <v>384</v>
      </c>
    </row>
    <row r="116" spans="1:15" ht="15" hidden="1" customHeight="1" x14ac:dyDescent="0.2">
      <c r="A116" s="55" t="s">
        <v>130</v>
      </c>
      <c r="B116" s="773"/>
      <c r="C116" s="716"/>
      <c r="D116" s="716"/>
      <c r="E116" s="716"/>
      <c r="F116" s="717"/>
      <c r="G116" s="719"/>
      <c r="H116" s="99">
        <v>2.5</v>
      </c>
      <c r="I116" s="125">
        <f>+INVERSIÓN!AP10</f>
        <v>0.25</v>
      </c>
      <c r="J116" s="109">
        <f t="shared" si="7"/>
        <v>0.1</v>
      </c>
      <c r="K116" s="55"/>
      <c r="L116" s="55"/>
      <c r="M116" s="55" t="e">
        <f t="shared" si="8"/>
        <v>#DIV/0!</v>
      </c>
      <c r="N116" s="112" t="s">
        <v>382</v>
      </c>
      <c r="O116" s="33" t="s">
        <v>384</v>
      </c>
    </row>
    <row r="117" spans="1:15" ht="15" hidden="1" customHeight="1" x14ac:dyDescent="0.2">
      <c r="A117" s="55" t="s">
        <v>131</v>
      </c>
      <c r="B117" s="773"/>
      <c r="C117" s="716"/>
      <c r="D117" s="716"/>
      <c r="E117" s="716"/>
      <c r="F117" s="717"/>
      <c r="G117" s="719"/>
      <c r="H117" s="99">
        <v>2.5</v>
      </c>
      <c r="I117" s="125">
        <f>+INVERSIÓN!AQ10</f>
        <v>0</v>
      </c>
      <c r="J117" s="109">
        <f t="shared" si="7"/>
        <v>0</v>
      </c>
      <c r="K117" s="55"/>
      <c r="L117" s="55"/>
      <c r="M117" s="55" t="e">
        <f t="shared" si="8"/>
        <v>#DIV/0!</v>
      </c>
      <c r="N117" s="112" t="s">
        <v>389</v>
      </c>
      <c r="O117" s="33" t="s">
        <v>384</v>
      </c>
    </row>
    <row r="118" spans="1:15" ht="15" hidden="1" customHeight="1" x14ac:dyDescent="0.2">
      <c r="A118" s="55" t="s">
        <v>132</v>
      </c>
      <c r="B118" s="773"/>
      <c r="C118" s="716"/>
      <c r="D118" s="716"/>
      <c r="E118" s="716"/>
      <c r="F118" s="717"/>
      <c r="G118" s="719"/>
      <c r="H118" s="99">
        <v>2.5</v>
      </c>
      <c r="I118" s="125">
        <f>+INVERSIÓN!AS10</f>
        <v>0</v>
      </c>
      <c r="J118" s="109">
        <f t="shared" si="7"/>
        <v>0</v>
      </c>
      <c r="K118" s="55"/>
      <c r="L118" s="55"/>
      <c r="M118" s="55" t="e">
        <f t="shared" si="8"/>
        <v>#DIV/0!</v>
      </c>
      <c r="N118" s="112" t="s">
        <v>389</v>
      </c>
      <c r="O118" s="33" t="s">
        <v>384</v>
      </c>
    </row>
    <row r="119" spans="1:15" ht="15" hidden="1" customHeight="1" x14ac:dyDescent="0.2">
      <c r="A119" s="55" t="s">
        <v>133</v>
      </c>
      <c r="B119" s="773"/>
      <c r="C119" s="716"/>
      <c r="D119" s="716"/>
      <c r="E119" s="716"/>
      <c r="F119" s="717"/>
      <c r="G119" s="719"/>
      <c r="H119" s="99">
        <v>2.5</v>
      </c>
      <c r="I119" s="99">
        <v>0</v>
      </c>
      <c r="J119" s="109">
        <f t="shared" si="7"/>
        <v>0</v>
      </c>
      <c r="K119" s="55"/>
      <c r="L119" s="55"/>
      <c r="M119" s="55" t="e">
        <f t="shared" si="8"/>
        <v>#DIV/0!</v>
      </c>
      <c r="N119" s="139" t="s">
        <v>393</v>
      </c>
      <c r="O119" s="33" t="s">
        <v>384</v>
      </c>
    </row>
    <row r="120" spans="1:15" ht="15" hidden="1" customHeight="1" x14ac:dyDescent="0.2">
      <c r="A120" s="55" t="s">
        <v>134</v>
      </c>
      <c r="B120" s="773"/>
      <c r="C120" s="716"/>
      <c r="D120" s="716"/>
      <c r="E120" s="716"/>
      <c r="F120" s="717"/>
      <c r="G120" s="719"/>
      <c r="H120" s="99">
        <v>2.5</v>
      </c>
      <c r="I120" s="99">
        <v>1.25</v>
      </c>
      <c r="J120" s="109">
        <f t="shared" si="7"/>
        <v>0.5</v>
      </c>
      <c r="K120" s="55"/>
      <c r="L120" s="55"/>
      <c r="M120" s="55" t="e">
        <f t="shared" si="8"/>
        <v>#DIV/0!</v>
      </c>
      <c r="N120" s="112" t="s">
        <v>402</v>
      </c>
      <c r="O120" s="33" t="s">
        <v>384</v>
      </c>
    </row>
    <row r="121" spans="1:15" ht="15" hidden="1" customHeight="1" thickBot="1" x14ac:dyDescent="0.25">
      <c r="A121" s="55" t="s">
        <v>135</v>
      </c>
      <c r="B121" s="773"/>
      <c r="C121" s="716"/>
      <c r="D121" s="716"/>
      <c r="E121" s="716"/>
      <c r="F121" s="717"/>
      <c r="G121" s="720"/>
      <c r="H121" s="99">
        <v>2.5</v>
      </c>
      <c r="I121" s="113"/>
      <c r="J121" s="114">
        <f t="shared" si="7"/>
        <v>0</v>
      </c>
      <c r="K121" s="60"/>
      <c r="L121" s="60"/>
      <c r="M121" s="60" t="e">
        <f t="shared" si="8"/>
        <v>#DIV/0!</v>
      </c>
      <c r="N121" s="115" t="str">
        <f>+INVERSIÓN!EW10</f>
        <v>En 2022 se completó la meta para el cuatrenio con la firma de la alianza con la Alcaldía Local de Chapinero en el mes de diciembre y en meses anteriores, con las Alcaldías de Usme y Ciudad Bolívar.
Se adelantó seguimiento a las acciones conjuntas acordadas en las alianzas suscritas.
Se avanza en la formulación del proyecto de Cazadores de Semilla; se apoyó la celebración del día del campesino y se apoyó la propagación de cedro y aliso en el invernadero de la Alcaldía de Sumapaz.
En 2021 se celebraron alianzas con las localidades de Suba y Sumapaz.
En la vigencia 2023 se esta pendiente de terminar de girar los recursos presupuestales de las reservas.</v>
      </c>
      <c r="O121" s="33" t="s">
        <v>384</v>
      </c>
    </row>
    <row r="122" spans="1:15" ht="27" hidden="1" customHeight="1" x14ac:dyDescent="0.2">
      <c r="A122" s="55" t="s">
        <v>137</v>
      </c>
      <c r="B122" s="773"/>
      <c r="C122" s="716" t="s">
        <v>313</v>
      </c>
      <c r="D122" s="716" t="s">
        <v>314</v>
      </c>
      <c r="E122" s="716" t="s">
        <v>311</v>
      </c>
      <c r="F122" s="717">
        <v>100</v>
      </c>
      <c r="G122" s="718">
        <v>1000</v>
      </c>
      <c r="H122" s="52">
        <v>190</v>
      </c>
      <c r="I122" s="52">
        <v>3</v>
      </c>
      <c r="J122" s="108">
        <f t="shared" si="7"/>
        <v>1.5789473684210527E-2</v>
      </c>
      <c r="K122" s="52"/>
      <c r="L122" s="52"/>
      <c r="M122" s="52" t="e">
        <f t="shared" si="8"/>
        <v>#DIV/0!</v>
      </c>
      <c r="N122" s="112" t="s">
        <v>345</v>
      </c>
      <c r="O122" s="33" t="s">
        <v>384</v>
      </c>
    </row>
    <row r="123" spans="1:15" hidden="1" x14ac:dyDescent="0.2">
      <c r="A123" s="55" t="s">
        <v>138</v>
      </c>
      <c r="B123" s="773"/>
      <c r="C123" s="716"/>
      <c r="D123" s="716"/>
      <c r="E123" s="716"/>
      <c r="F123" s="717"/>
      <c r="G123" s="719"/>
      <c r="H123" s="55">
        <v>190</v>
      </c>
      <c r="I123" s="55">
        <v>3</v>
      </c>
      <c r="J123" s="109">
        <f t="shared" si="7"/>
        <v>1.5789473684210527E-2</v>
      </c>
      <c r="K123" s="55"/>
      <c r="L123" s="55"/>
      <c r="M123" s="55" t="e">
        <f t="shared" si="8"/>
        <v>#DIV/0!</v>
      </c>
      <c r="N123" s="112" t="s">
        <v>346</v>
      </c>
      <c r="O123" s="33" t="s">
        <v>384</v>
      </c>
    </row>
    <row r="124" spans="1:15" hidden="1" x14ac:dyDescent="0.2">
      <c r="A124" s="55" t="s">
        <v>139</v>
      </c>
      <c r="B124" s="773"/>
      <c r="C124" s="716"/>
      <c r="D124" s="716"/>
      <c r="E124" s="716"/>
      <c r="F124" s="717"/>
      <c r="G124" s="719"/>
      <c r="H124" s="55">
        <v>190</v>
      </c>
      <c r="I124" s="55">
        <v>3</v>
      </c>
      <c r="J124" s="109">
        <f t="shared" si="7"/>
        <v>1.5789473684210527E-2</v>
      </c>
      <c r="K124" s="55"/>
      <c r="L124" s="55"/>
      <c r="M124" s="55" t="e">
        <f t="shared" si="8"/>
        <v>#DIV/0!</v>
      </c>
      <c r="N124" s="112" t="s">
        <v>346</v>
      </c>
      <c r="O124" s="33" t="s">
        <v>384</v>
      </c>
    </row>
    <row r="125" spans="1:15" hidden="1" x14ac:dyDescent="0.2">
      <c r="A125" s="55" t="s">
        <v>140</v>
      </c>
      <c r="B125" s="773"/>
      <c r="C125" s="716"/>
      <c r="D125" s="716"/>
      <c r="E125" s="716"/>
      <c r="F125" s="717"/>
      <c r="G125" s="719"/>
      <c r="H125" s="55">
        <v>190</v>
      </c>
      <c r="I125" s="55">
        <v>3</v>
      </c>
      <c r="J125" s="109">
        <f t="shared" si="7"/>
        <v>1.5789473684210527E-2</v>
      </c>
      <c r="K125" s="55"/>
      <c r="L125" s="55"/>
      <c r="M125" s="55" t="e">
        <f t="shared" si="8"/>
        <v>#DIV/0!</v>
      </c>
      <c r="N125" s="112" t="s">
        <v>347</v>
      </c>
      <c r="O125" s="33" t="s">
        <v>384</v>
      </c>
    </row>
    <row r="126" spans="1:15" ht="12.75" hidden="1" customHeight="1" x14ac:dyDescent="0.2">
      <c r="A126" s="55" t="s">
        <v>141</v>
      </c>
      <c r="B126" s="773"/>
      <c r="C126" s="716"/>
      <c r="D126" s="716"/>
      <c r="E126" s="716"/>
      <c r="F126" s="717"/>
      <c r="G126" s="719"/>
      <c r="H126" s="55">
        <v>190</v>
      </c>
      <c r="I126" s="55">
        <v>11</v>
      </c>
      <c r="J126" s="109">
        <f t="shared" si="7"/>
        <v>5.7894736842105263E-2</v>
      </c>
      <c r="K126" s="55"/>
      <c r="L126" s="55"/>
      <c r="M126" s="55" t="e">
        <f t="shared" si="8"/>
        <v>#DIV/0!</v>
      </c>
      <c r="N126" s="112" t="s">
        <v>373</v>
      </c>
      <c r="O126" s="33" t="s">
        <v>384</v>
      </c>
    </row>
    <row r="127" spans="1:15" ht="12.75" hidden="1" customHeight="1" x14ac:dyDescent="0.2">
      <c r="A127" s="55" t="s">
        <v>142</v>
      </c>
      <c r="B127" s="773"/>
      <c r="C127" s="716"/>
      <c r="D127" s="716"/>
      <c r="E127" s="716"/>
      <c r="F127" s="717"/>
      <c r="G127" s="719"/>
      <c r="H127" s="55">
        <v>190</v>
      </c>
      <c r="J127" s="109">
        <f t="shared" si="7"/>
        <v>0</v>
      </c>
      <c r="K127" s="55"/>
      <c r="L127" s="55"/>
      <c r="M127" s="55" t="e">
        <f t="shared" si="8"/>
        <v>#DIV/0!</v>
      </c>
      <c r="N127" s="112" t="s">
        <v>370</v>
      </c>
      <c r="O127" s="33" t="s">
        <v>384</v>
      </c>
    </row>
    <row r="128" spans="1:15" ht="12.75" hidden="1" customHeight="1" x14ac:dyDescent="0.2">
      <c r="A128" s="55" t="s">
        <v>130</v>
      </c>
      <c r="B128" s="773"/>
      <c r="C128" s="716"/>
      <c r="D128" s="716" t="s">
        <v>314</v>
      </c>
      <c r="E128" s="716" t="s">
        <v>311</v>
      </c>
      <c r="F128" s="717"/>
      <c r="G128" s="719"/>
      <c r="H128" s="55">
        <v>190</v>
      </c>
      <c r="I128" s="55">
        <v>85</v>
      </c>
      <c r="J128" s="109">
        <f t="shared" si="7"/>
        <v>0.44736842105263158</v>
      </c>
      <c r="K128" s="55"/>
      <c r="L128" s="55"/>
      <c r="M128" s="55" t="e">
        <f t="shared" si="8"/>
        <v>#DIV/0!</v>
      </c>
      <c r="N128" s="112" t="s">
        <v>383</v>
      </c>
      <c r="O128" s="33" t="s">
        <v>384</v>
      </c>
    </row>
    <row r="129" spans="1:15" ht="12.75" hidden="1" customHeight="1" x14ac:dyDescent="0.2">
      <c r="A129" s="55" t="s">
        <v>131</v>
      </c>
      <c r="B129" s="773"/>
      <c r="C129" s="716"/>
      <c r="D129" s="716"/>
      <c r="E129" s="716"/>
      <c r="F129" s="717"/>
      <c r="G129" s="719"/>
      <c r="H129" s="55">
        <v>190</v>
      </c>
      <c r="I129" s="126">
        <f>+INVERSIÓN!AP24</f>
        <v>51</v>
      </c>
      <c r="J129" s="109">
        <f t="shared" si="7"/>
        <v>0.26842105263157895</v>
      </c>
      <c r="K129" s="55"/>
      <c r="L129" s="55"/>
      <c r="M129" s="55" t="e">
        <f t="shared" si="8"/>
        <v>#DIV/0!</v>
      </c>
      <c r="N129" s="78" t="s">
        <v>387</v>
      </c>
      <c r="O129" s="33" t="s">
        <v>384</v>
      </c>
    </row>
    <row r="130" spans="1:15" ht="12.75" hidden="1" customHeight="1" x14ac:dyDescent="0.2">
      <c r="A130" s="55" t="s">
        <v>132</v>
      </c>
      <c r="B130" s="773"/>
      <c r="C130" s="716"/>
      <c r="D130" s="716"/>
      <c r="E130" s="716"/>
      <c r="F130" s="717"/>
      <c r="G130" s="719"/>
      <c r="H130" s="55">
        <v>190</v>
      </c>
      <c r="I130" s="125">
        <f>+INVERSIÓN!AQ24</f>
        <v>35</v>
      </c>
      <c r="J130" s="109">
        <f t="shared" si="7"/>
        <v>0.18421052631578946</v>
      </c>
      <c r="K130" s="55"/>
      <c r="L130" s="55"/>
      <c r="M130" s="55" t="e">
        <f t="shared" si="8"/>
        <v>#DIV/0!</v>
      </c>
      <c r="N130" s="112" t="s">
        <v>394</v>
      </c>
      <c r="O130" s="33" t="s">
        <v>384</v>
      </c>
    </row>
    <row r="131" spans="1:15" ht="12.75" hidden="1" customHeight="1" x14ac:dyDescent="0.2">
      <c r="A131" s="55" t="s">
        <v>133</v>
      </c>
      <c r="B131" s="773"/>
      <c r="C131" s="716"/>
      <c r="D131" s="716"/>
      <c r="E131" s="716"/>
      <c r="F131" s="717"/>
      <c r="G131" s="719"/>
      <c r="H131" s="55">
        <v>190</v>
      </c>
      <c r="I131" s="125">
        <f>+INVERSIÓN!AV24</f>
        <v>138</v>
      </c>
      <c r="J131" s="109">
        <f t="shared" si="7"/>
        <v>0.72631578947368425</v>
      </c>
      <c r="K131" s="55"/>
      <c r="L131" s="55"/>
      <c r="M131" s="55" t="e">
        <f t="shared" si="8"/>
        <v>#DIV/0!</v>
      </c>
      <c r="N131" s="111" t="s">
        <v>394</v>
      </c>
      <c r="O131" s="33" t="s">
        <v>384</v>
      </c>
    </row>
    <row r="132" spans="1:15" ht="12.75" hidden="1" customHeight="1" x14ac:dyDescent="0.2">
      <c r="A132" s="55" t="s">
        <v>134</v>
      </c>
      <c r="B132" s="773"/>
      <c r="C132" s="716"/>
      <c r="D132" s="716"/>
      <c r="E132" s="716"/>
      <c r="F132" s="717"/>
      <c r="G132" s="719"/>
      <c r="H132" s="55">
        <v>481</v>
      </c>
      <c r="I132" s="55">
        <v>481</v>
      </c>
      <c r="J132" s="109">
        <f t="shared" si="7"/>
        <v>1</v>
      </c>
      <c r="K132" s="55"/>
      <c r="L132" s="55"/>
      <c r="M132" s="55" t="e">
        <f t="shared" si="8"/>
        <v>#DIV/0!</v>
      </c>
      <c r="N132" s="112" t="s">
        <v>401</v>
      </c>
      <c r="O132" s="33" t="s">
        <v>384</v>
      </c>
    </row>
    <row r="133" spans="1:15" ht="12.75" hidden="1" customHeight="1" thickBot="1" x14ac:dyDescent="0.25">
      <c r="A133" s="55" t="s">
        <v>135</v>
      </c>
      <c r="B133" s="773"/>
      <c r="C133" s="716"/>
      <c r="D133" s="716"/>
      <c r="E133" s="716"/>
      <c r="F133" s="717"/>
      <c r="G133" s="720"/>
      <c r="H133" s="55">
        <v>481</v>
      </c>
      <c r="I133" s="60">
        <v>481</v>
      </c>
      <c r="J133" s="114">
        <f t="shared" si="7"/>
        <v>1</v>
      </c>
      <c r="K133" s="60"/>
      <c r="L133" s="60"/>
      <c r="M133" s="60" t="e">
        <f t="shared" si="8"/>
        <v>#DIV/0!</v>
      </c>
      <c r="N133" s="115" t="str">
        <f>+INVERSIÓN!EW24</f>
        <v>En Marzo de 2023 no se presentó avance con nuevas personas capacitadas, conforme a lo programado. Sin embargo, como parte del fortalecimiento en conocimiento ambiental con los procesos de Ordenamiento Ambiental de Finca vigentes se realizaron las siguientes acciones: En San Juan Sumapaz, como para la celebración del día del agua se realizó un taller con los estudiantes del Colegio Erasmo Valencia, en la Cuenca Tunjuelo se realizó un evento de capacitación sobre preparación de hidrolato a base de suero en la vereda Quiba Bajo. Predio la Gata Golosa.
En 2020,  2021 y 2022, se capacitaron 1097 personas en mejoramiento de praderas, biodigestores, preparación de abonos verdes Biol, entre otros temas.</v>
      </c>
      <c r="O133" s="33" t="s">
        <v>384</v>
      </c>
    </row>
    <row r="134" spans="1:15" ht="12.75" hidden="1" customHeight="1" x14ac:dyDescent="0.2">
      <c r="A134" s="55" t="s">
        <v>137</v>
      </c>
      <c r="B134" s="773"/>
      <c r="C134" s="716" t="s">
        <v>316</v>
      </c>
      <c r="D134" s="716" t="s">
        <v>317</v>
      </c>
      <c r="E134" s="716" t="s">
        <v>311</v>
      </c>
      <c r="F134" s="717">
        <v>100</v>
      </c>
      <c r="G134" s="718">
        <v>500</v>
      </c>
      <c r="H134" s="52">
        <v>55</v>
      </c>
      <c r="I134" s="52">
        <v>5</v>
      </c>
      <c r="J134" s="108">
        <f t="shared" si="7"/>
        <v>9.0909090909090912E-2</v>
      </c>
      <c r="K134" s="52"/>
      <c r="L134" s="52"/>
      <c r="M134" s="52" t="e">
        <f t="shared" si="8"/>
        <v>#DIV/0!</v>
      </c>
      <c r="N134" s="112" t="s">
        <v>348</v>
      </c>
      <c r="O134" s="33" t="s">
        <v>384</v>
      </c>
    </row>
    <row r="135" spans="1:15" hidden="1" x14ac:dyDescent="0.2">
      <c r="A135" s="55" t="s">
        <v>138</v>
      </c>
      <c r="B135" s="773"/>
      <c r="C135" s="716"/>
      <c r="D135" s="716"/>
      <c r="E135" s="716"/>
      <c r="F135" s="717"/>
      <c r="G135" s="719"/>
      <c r="H135" s="55">
        <v>55</v>
      </c>
      <c r="I135" s="55">
        <v>5</v>
      </c>
      <c r="J135" s="109">
        <f t="shared" si="7"/>
        <v>9.0909090909090912E-2</v>
      </c>
      <c r="K135" s="55"/>
      <c r="L135" s="55"/>
      <c r="M135" s="55" t="e">
        <f t="shared" si="8"/>
        <v>#DIV/0!</v>
      </c>
      <c r="N135" s="112" t="s">
        <v>349</v>
      </c>
      <c r="O135" s="33" t="s">
        <v>384</v>
      </c>
    </row>
    <row r="136" spans="1:15" hidden="1" x14ac:dyDescent="0.2">
      <c r="A136" s="55" t="s">
        <v>139</v>
      </c>
      <c r="B136" s="773"/>
      <c r="C136" s="716"/>
      <c r="D136" s="716"/>
      <c r="E136" s="716"/>
      <c r="F136" s="717"/>
      <c r="G136" s="719"/>
      <c r="H136" s="55">
        <v>55</v>
      </c>
      <c r="I136" s="55">
        <v>5</v>
      </c>
      <c r="J136" s="109">
        <f t="shared" si="7"/>
        <v>9.0909090909090912E-2</v>
      </c>
      <c r="K136" s="55"/>
      <c r="L136" s="55"/>
      <c r="M136" s="55" t="e">
        <f t="shared" si="8"/>
        <v>#DIV/0!</v>
      </c>
      <c r="N136" s="112" t="s">
        <v>350</v>
      </c>
      <c r="O136" s="33" t="s">
        <v>384</v>
      </c>
    </row>
    <row r="137" spans="1:15" hidden="1" x14ac:dyDescent="0.2">
      <c r="A137" s="55" t="s">
        <v>140</v>
      </c>
      <c r="B137" s="773"/>
      <c r="C137" s="716"/>
      <c r="D137" s="716"/>
      <c r="E137" s="716"/>
      <c r="F137" s="717"/>
      <c r="G137" s="719"/>
      <c r="H137" s="55">
        <v>55</v>
      </c>
      <c r="I137" s="55">
        <v>6</v>
      </c>
      <c r="J137" s="109">
        <f t="shared" si="7"/>
        <v>0.10909090909090909</v>
      </c>
      <c r="K137" s="55"/>
      <c r="L137" s="55"/>
      <c r="M137" s="55" t="e">
        <f t="shared" si="8"/>
        <v>#DIV/0!</v>
      </c>
      <c r="N137" s="112" t="s">
        <v>351</v>
      </c>
      <c r="O137" s="33" t="s">
        <v>384</v>
      </c>
    </row>
    <row r="138" spans="1:15" hidden="1" x14ac:dyDescent="0.2">
      <c r="A138" s="55" t="s">
        <v>141</v>
      </c>
      <c r="B138" s="773"/>
      <c r="C138" s="716"/>
      <c r="D138" s="716"/>
      <c r="E138" s="716"/>
      <c r="F138" s="717"/>
      <c r="G138" s="719"/>
      <c r="H138" s="55">
        <v>55</v>
      </c>
      <c r="I138" s="55">
        <v>20</v>
      </c>
      <c r="J138" s="109">
        <f t="shared" si="7"/>
        <v>0.36363636363636365</v>
      </c>
      <c r="K138" s="55"/>
      <c r="L138" s="55"/>
      <c r="M138" s="55" t="e">
        <f t="shared" si="8"/>
        <v>#DIV/0!</v>
      </c>
      <c r="N138" s="112" t="s">
        <v>375</v>
      </c>
      <c r="O138" s="33" t="s">
        <v>384</v>
      </c>
    </row>
    <row r="139" spans="1:15" ht="26.25" hidden="1" customHeight="1" x14ac:dyDescent="0.2">
      <c r="A139" s="55" t="s">
        <v>142</v>
      </c>
      <c r="B139" s="773"/>
      <c r="C139" s="716"/>
      <c r="D139" s="716"/>
      <c r="E139" s="716"/>
      <c r="F139" s="717"/>
      <c r="G139" s="719"/>
      <c r="H139" s="55">
        <v>55</v>
      </c>
      <c r="I139" s="55"/>
      <c r="J139" s="109">
        <f t="shared" si="7"/>
        <v>0</v>
      </c>
      <c r="K139" s="55"/>
      <c r="L139" s="55"/>
      <c r="M139" s="55" t="e">
        <f t="shared" si="8"/>
        <v>#DIV/0!</v>
      </c>
      <c r="N139" s="112" t="s">
        <v>369</v>
      </c>
      <c r="O139" s="33" t="s">
        <v>384</v>
      </c>
    </row>
    <row r="140" spans="1:15" s="72" customFormat="1" ht="26.25" hidden="1" customHeight="1" x14ac:dyDescent="0.2">
      <c r="A140" s="55" t="s">
        <v>130</v>
      </c>
      <c r="B140" s="773"/>
      <c r="C140" s="716" t="s">
        <v>316</v>
      </c>
      <c r="D140" s="716" t="s">
        <v>317</v>
      </c>
      <c r="E140" s="716" t="s">
        <v>311</v>
      </c>
      <c r="F140" s="717"/>
      <c r="G140" s="719"/>
      <c r="H140" s="55">
        <v>55</v>
      </c>
      <c r="I140" s="127">
        <f>+INVERSIÓN!AP31</f>
        <v>28</v>
      </c>
      <c r="J140" s="109">
        <f t="shared" si="7"/>
        <v>0.50909090909090904</v>
      </c>
      <c r="K140" s="55"/>
      <c r="L140" s="55"/>
      <c r="M140" s="55" t="e">
        <f t="shared" si="8"/>
        <v>#DIV/0!</v>
      </c>
      <c r="N140" s="112" t="s">
        <v>381</v>
      </c>
      <c r="O140" s="72" t="s">
        <v>384</v>
      </c>
    </row>
    <row r="141" spans="1:15" ht="26.25" hidden="1" customHeight="1" x14ac:dyDescent="0.2">
      <c r="A141" s="55" t="s">
        <v>131</v>
      </c>
      <c r="B141" s="773"/>
      <c r="C141" s="716"/>
      <c r="D141" s="716"/>
      <c r="E141" s="716"/>
      <c r="F141" s="717"/>
      <c r="G141" s="719"/>
      <c r="H141" s="55">
        <v>55</v>
      </c>
      <c r="I141" s="125">
        <f>+INVERSIÓN!AQ31</f>
        <v>4</v>
      </c>
      <c r="J141" s="109">
        <f t="shared" si="7"/>
        <v>7.2727272727272724E-2</v>
      </c>
      <c r="K141" s="55"/>
      <c r="L141" s="55"/>
      <c r="M141" s="55" t="e">
        <f t="shared" si="8"/>
        <v>#DIV/0!</v>
      </c>
      <c r="N141" s="78" t="s">
        <v>390</v>
      </c>
      <c r="O141" s="33" t="s">
        <v>384</v>
      </c>
    </row>
    <row r="142" spans="1:15" ht="26.25" hidden="1" customHeight="1" x14ac:dyDescent="0.2">
      <c r="A142" s="55" t="s">
        <v>132</v>
      </c>
      <c r="B142" s="773"/>
      <c r="C142" s="716"/>
      <c r="D142" s="716"/>
      <c r="E142" s="716"/>
      <c r="F142" s="717"/>
      <c r="G142" s="719"/>
      <c r="H142" s="55">
        <v>55</v>
      </c>
      <c r="I142" s="125">
        <f>+INVERSIÓN!AS31</f>
        <v>5</v>
      </c>
      <c r="J142" s="109">
        <f t="shared" si="7"/>
        <v>9.0909090909090912E-2</v>
      </c>
      <c r="K142" s="55"/>
      <c r="L142" s="55"/>
      <c r="M142" s="55" t="e">
        <f t="shared" si="8"/>
        <v>#DIV/0!</v>
      </c>
      <c r="N142" s="78" t="s">
        <v>396</v>
      </c>
      <c r="O142" s="33" t="s">
        <v>384</v>
      </c>
    </row>
    <row r="143" spans="1:15" ht="26.25" hidden="1" customHeight="1" x14ac:dyDescent="0.2">
      <c r="A143" s="55" t="s">
        <v>133</v>
      </c>
      <c r="B143" s="773"/>
      <c r="C143" s="716"/>
      <c r="D143" s="716"/>
      <c r="E143" s="716"/>
      <c r="F143" s="717"/>
      <c r="G143" s="719"/>
      <c r="H143" s="55">
        <v>55</v>
      </c>
      <c r="I143" s="125">
        <f>+INVERSIÓN!AV31</f>
        <v>27</v>
      </c>
      <c r="J143" s="109">
        <f t="shared" si="7"/>
        <v>0.49090909090909091</v>
      </c>
      <c r="K143" s="55"/>
      <c r="L143" s="55"/>
      <c r="M143" s="55" t="e">
        <f t="shared" si="8"/>
        <v>#DIV/0!</v>
      </c>
      <c r="N143" s="78" t="s">
        <v>403</v>
      </c>
      <c r="O143" s="33" t="s">
        <v>384</v>
      </c>
    </row>
    <row r="144" spans="1:15" ht="26.25" hidden="1" customHeight="1" x14ac:dyDescent="0.2">
      <c r="A144" s="55" t="s">
        <v>134</v>
      </c>
      <c r="B144" s="773"/>
      <c r="C144" s="716"/>
      <c r="D144" s="716"/>
      <c r="E144" s="716"/>
      <c r="F144" s="717"/>
      <c r="G144" s="719"/>
      <c r="H144" s="55">
        <v>192</v>
      </c>
      <c r="I144" s="125">
        <v>192</v>
      </c>
      <c r="J144" s="109">
        <f t="shared" si="7"/>
        <v>1</v>
      </c>
      <c r="K144" s="55"/>
      <c r="L144" s="55"/>
      <c r="M144" s="55" t="e">
        <f t="shared" si="8"/>
        <v>#DIV/0!</v>
      </c>
      <c r="N144" s="78" t="s">
        <v>404</v>
      </c>
      <c r="O144" s="33" t="s">
        <v>384</v>
      </c>
    </row>
    <row r="145" spans="1:15" ht="26.25" hidden="1" customHeight="1" thickBot="1" x14ac:dyDescent="0.25">
      <c r="A145" s="55" t="s">
        <v>135</v>
      </c>
      <c r="B145" s="784"/>
      <c r="C145" s="716"/>
      <c r="D145" s="716"/>
      <c r="E145" s="716"/>
      <c r="F145" s="717"/>
      <c r="G145" s="720"/>
      <c r="H145" s="55">
        <v>192</v>
      </c>
      <c r="I145" s="60">
        <v>192</v>
      </c>
      <c r="J145" s="114">
        <f t="shared" si="7"/>
        <v>1</v>
      </c>
      <c r="K145" s="60"/>
      <c r="L145" s="60"/>
      <c r="M145" s="60" t="e">
        <f t="shared" si="8"/>
        <v>#DIV/0!</v>
      </c>
      <c r="N145" s="78" t="s">
        <v>405</v>
      </c>
      <c r="O145" s="33" t="s">
        <v>384</v>
      </c>
    </row>
    <row r="146" spans="1:15" ht="26.25" hidden="1" customHeight="1" x14ac:dyDescent="0.2">
      <c r="A146" s="55" t="s">
        <v>137</v>
      </c>
      <c r="B146" s="713" t="s">
        <v>318</v>
      </c>
      <c r="C146" s="716" t="s">
        <v>319</v>
      </c>
      <c r="D146" s="716" t="s">
        <v>211</v>
      </c>
      <c r="E146" s="716" t="s">
        <v>352</v>
      </c>
      <c r="F146" s="717">
        <v>100</v>
      </c>
      <c r="G146" s="718">
        <v>1</v>
      </c>
      <c r="H146" s="52">
        <v>0.8</v>
      </c>
      <c r="I146" s="52"/>
      <c r="J146" s="109">
        <f t="shared" si="7"/>
        <v>0</v>
      </c>
      <c r="K146" s="52"/>
      <c r="L146" s="52"/>
      <c r="M146" s="52" t="e">
        <f t="shared" si="8"/>
        <v>#DIV/0!</v>
      </c>
      <c r="N146" s="112" t="s">
        <v>353</v>
      </c>
      <c r="O146" s="33" t="s">
        <v>384</v>
      </c>
    </row>
    <row r="147" spans="1:15" hidden="1" x14ac:dyDescent="0.2">
      <c r="A147" s="55" t="s">
        <v>138</v>
      </c>
      <c r="B147" s="714"/>
      <c r="C147" s="716"/>
      <c r="D147" s="716"/>
      <c r="E147" s="716"/>
      <c r="F147" s="717"/>
      <c r="G147" s="719"/>
      <c r="H147" s="55">
        <v>0.8</v>
      </c>
      <c r="I147" s="55"/>
      <c r="J147" s="109">
        <f t="shared" si="7"/>
        <v>0</v>
      </c>
      <c r="K147" s="55"/>
      <c r="L147" s="55"/>
      <c r="M147" s="55" t="e">
        <f t="shared" si="8"/>
        <v>#DIV/0!</v>
      </c>
      <c r="N147" s="112" t="s">
        <v>354</v>
      </c>
      <c r="O147" s="33" t="s">
        <v>384</v>
      </c>
    </row>
    <row r="148" spans="1:15" hidden="1" x14ac:dyDescent="0.2">
      <c r="A148" s="55" t="s">
        <v>139</v>
      </c>
      <c r="B148" s="714"/>
      <c r="C148" s="716"/>
      <c r="D148" s="716"/>
      <c r="E148" s="716"/>
      <c r="F148" s="717"/>
      <c r="G148" s="719"/>
      <c r="H148" s="55">
        <v>0.8</v>
      </c>
      <c r="I148" s="55"/>
      <c r="J148" s="109">
        <f t="shared" si="7"/>
        <v>0</v>
      </c>
      <c r="K148" s="55"/>
      <c r="L148" s="55"/>
      <c r="M148" s="55" t="e">
        <f t="shared" si="8"/>
        <v>#DIV/0!</v>
      </c>
      <c r="N148" s="112" t="s">
        <v>355</v>
      </c>
      <c r="O148" s="33" t="s">
        <v>384</v>
      </c>
    </row>
    <row r="149" spans="1:15" hidden="1" x14ac:dyDescent="0.2">
      <c r="A149" s="55" t="s">
        <v>140</v>
      </c>
      <c r="B149" s="714"/>
      <c r="C149" s="716"/>
      <c r="D149" s="716"/>
      <c r="E149" s="716"/>
      <c r="F149" s="717"/>
      <c r="G149" s="719"/>
      <c r="H149" s="55">
        <v>0.8</v>
      </c>
      <c r="I149" s="55"/>
      <c r="J149" s="109">
        <f t="shared" si="7"/>
        <v>0</v>
      </c>
      <c r="K149" s="55"/>
      <c r="L149" s="55"/>
      <c r="M149" s="55" t="e">
        <f t="shared" si="8"/>
        <v>#DIV/0!</v>
      </c>
      <c r="N149" s="112" t="s">
        <v>356</v>
      </c>
      <c r="O149" s="33" t="s">
        <v>384</v>
      </c>
    </row>
    <row r="150" spans="1:15" ht="30" hidden="1" customHeight="1" x14ac:dyDescent="0.2">
      <c r="A150" s="55" t="s">
        <v>141</v>
      </c>
      <c r="B150" s="714"/>
      <c r="C150" s="716"/>
      <c r="D150" s="716"/>
      <c r="E150" s="716"/>
      <c r="F150" s="717"/>
      <c r="G150" s="719"/>
      <c r="H150" s="55">
        <v>0.8</v>
      </c>
      <c r="I150" s="55"/>
      <c r="J150" s="109">
        <f t="shared" si="7"/>
        <v>0</v>
      </c>
      <c r="K150" s="55"/>
      <c r="L150" s="55"/>
      <c r="M150" s="55" t="e">
        <f t="shared" si="8"/>
        <v>#DIV/0!</v>
      </c>
      <c r="N150" s="112" t="s">
        <v>376</v>
      </c>
      <c r="O150" s="33" t="s">
        <v>384</v>
      </c>
    </row>
    <row r="151" spans="1:15" ht="30" hidden="1" customHeight="1" x14ac:dyDescent="0.2">
      <c r="A151" s="55" t="s">
        <v>142</v>
      </c>
      <c r="B151" s="714"/>
      <c r="C151" s="716"/>
      <c r="D151" s="716"/>
      <c r="E151" s="716"/>
      <c r="F151" s="717"/>
      <c r="G151" s="719"/>
      <c r="H151" s="55">
        <v>0.8</v>
      </c>
      <c r="I151" s="126">
        <f>+INVERSIÓN!AN38</f>
        <v>0</v>
      </c>
      <c r="J151" s="109">
        <f t="shared" si="7"/>
        <v>0</v>
      </c>
      <c r="K151" s="55"/>
      <c r="L151" s="55"/>
      <c r="M151" s="55" t="e">
        <f t="shared" si="8"/>
        <v>#DIV/0!</v>
      </c>
      <c r="N151" s="112" t="s">
        <v>368</v>
      </c>
      <c r="O151" s="33" t="s">
        <v>384</v>
      </c>
    </row>
    <row r="152" spans="1:15" ht="30" hidden="1" customHeight="1" x14ac:dyDescent="0.2">
      <c r="A152" s="55" t="s">
        <v>130</v>
      </c>
      <c r="B152" s="714"/>
      <c r="C152" s="716"/>
      <c r="D152" s="716"/>
      <c r="E152" s="716"/>
      <c r="F152" s="717"/>
      <c r="G152" s="719"/>
      <c r="H152" s="55">
        <v>0.8</v>
      </c>
      <c r="I152" s="126">
        <f>+INVERSIÓN!AP38</f>
        <v>0</v>
      </c>
      <c r="J152" s="109">
        <f t="shared" si="7"/>
        <v>0</v>
      </c>
      <c r="K152" s="55"/>
      <c r="L152" s="55"/>
      <c r="M152" s="55" t="e">
        <f t="shared" si="8"/>
        <v>#DIV/0!</v>
      </c>
      <c r="N152" s="112" t="s">
        <v>379</v>
      </c>
      <c r="O152" s="33" t="s">
        <v>384</v>
      </c>
    </row>
    <row r="153" spans="1:15" ht="30" hidden="1" customHeight="1" x14ac:dyDescent="0.2">
      <c r="A153" s="55" t="s">
        <v>131</v>
      </c>
      <c r="B153" s="714"/>
      <c r="C153" s="716"/>
      <c r="D153" s="716"/>
      <c r="E153" s="716"/>
      <c r="F153" s="717"/>
      <c r="G153" s="719"/>
      <c r="H153" s="55">
        <v>0.8</v>
      </c>
      <c r="I153" s="125">
        <f>+INVERSIÓN!AQ38</f>
        <v>0.06</v>
      </c>
      <c r="J153" s="109">
        <f t="shared" si="7"/>
        <v>7.4999999999999997E-2</v>
      </c>
      <c r="K153" s="55"/>
      <c r="L153" s="55"/>
      <c r="M153" s="55" t="e">
        <f t="shared" si="8"/>
        <v>#DIV/0!</v>
      </c>
      <c r="N153" s="112" t="s">
        <v>388</v>
      </c>
      <c r="O153" s="33" t="s">
        <v>384</v>
      </c>
    </row>
    <row r="154" spans="1:15" ht="30" hidden="1" customHeight="1" x14ac:dyDescent="0.2">
      <c r="A154" s="55" t="s">
        <v>132</v>
      </c>
      <c r="B154" s="714"/>
      <c r="C154" s="716"/>
      <c r="D154" s="716"/>
      <c r="E154" s="716"/>
      <c r="F154" s="717"/>
      <c r="G154" s="719"/>
      <c r="H154" s="55">
        <v>0.8</v>
      </c>
      <c r="I154" s="125">
        <f>+INVERSIÓN!AS38</f>
        <v>0.06</v>
      </c>
      <c r="J154" s="109">
        <f t="shared" si="7"/>
        <v>7.4999999999999997E-2</v>
      </c>
      <c r="K154" s="55"/>
      <c r="L154" s="55"/>
      <c r="M154" s="55" t="e">
        <f t="shared" si="8"/>
        <v>#DIV/0!</v>
      </c>
      <c r="N154" s="112" t="s">
        <v>395</v>
      </c>
      <c r="O154" s="33" t="s">
        <v>384</v>
      </c>
    </row>
    <row r="155" spans="1:15" ht="30" hidden="1" customHeight="1" x14ac:dyDescent="0.2">
      <c r="A155" s="55" t="s">
        <v>133</v>
      </c>
      <c r="B155" s="714"/>
      <c r="C155" s="716"/>
      <c r="D155" s="716"/>
      <c r="E155" s="716"/>
      <c r="F155" s="717"/>
      <c r="G155" s="719"/>
      <c r="H155" s="55">
        <v>0.8</v>
      </c>
      <c r="I155" s="126">
        <f>+INVERSIÓN!AV38</f>
        <v>0.06</v>
      </c>
      <c r="J155" s="109">
        <f t="shared" si="7"/>
        <v>7.4999999999999997E-2</v>
      </c>
      <c r="K155" s="55"/>
      <c r="L155" s="55"/>
      <c r="M155" s="55" t="e">
        <f t="shared" si="8"/>
        <v>#DIV/0!</v>
      </c>
      <c r="N155" s="112" t="s">
        <v>395</v>
      </c>
      <c r="O155" s="33" t="s">
        <v>384</v>
      </c>
    </row>
    <row r="156" spans="1:15" ht="30" hidden="1" customHeight="1" x14ac:dyDescent="0.2">
      <c r="A156" s="55" t="s">
        <v>134</v>
      </c>
      <c r="B156" s="714"/>
      <c r="C156" s="716"/>
      <c r="D156" s="716"/>
      <c r="E156" s="716"/>
      <c r="F156" s="717"/>
      <c r="G156" s="719"/>
      <c r="H156" s="55">
        <v>0.8</v>
      </c>
      <c r="I156" s="55"/>
      <c r="J156" s="109">
        <f t="shared" si="7"/>
        <v>0</v>
      </c>
      <c r="K156" s="55"/>
      <c r="L156" s="55"/>
      <c r="M156" s="55" t="e">
        <f t="shared" si="8"/>
        <v>#DIV/0!</v>
      </c>
      <c r="N156" s="110" t="s">
        <v>406</v>
      </c>
      <c r="O156" s="33" t="s">
        <v>384</v>
      </c>
    </row>
    <row r="157" spans="1:15" ht="30" hidden="1" customHeight="1" thickBot="1" x14ac:dyDescent="0.25">
      <c r="A157" s="55" t="s">
        <v>135</v>
      </c>
      <c r="B157" s="715"/>
      <c r="C157" s="716"/>
      <c r="D157" s="716"/>
      <c r="E157" s="716"/>
      <c r="F157" s="717"/>
      <c r="G157" s="720"/>
      <c r="H157" s="55">
        <v>0.8</v>
      </c>
      <c r="I157" s="60"/>
      <c r="J157" s="109">
        <f t="shared" si="7"/>
        <v>0</v>
      </c>
      <c r="K157" s="60"/>
      <c r="L157" s="60"/>
      <c r="M157" s="60" t="e">
        <f t="shared" si="8"/>
        <v>#DIV/0!</v>
      </c>
      <c r="N157" s="118" t="str">
        <f>+INVERSIÓN!EW38</f>
        <v>N/A</v>
      </c>
      <c r="O157" s="33" t="s">
        <v>384</v>
      </c>
    </row>
    <row r="158" spans="1:15" ht="30" hidden="1" customHeight="1" x14ac:dyDescent="0.2">
      <c r="A158" s="55" t="s">
        <v>137</v>
      </c>
      <c r="B158" s="713" t="s">
        <v>318</v>
      </c>
      <c r="C158" s="716" t="s">
        <v>332</v>
      </c>
      <c r="D158" s="716" t="s">
        <v>357</v>
      </c>
      <c r="E158" s="716" t="s">
        <v>210</v>
      </c>
      <c r="F158" s="717">
        <v>100</v>
      </c>
      <c r="G158" s="718">
        <v>1000</v>
      </c>
      <c r="H158" s="52">
        <v>200</v>
      </c>
      <c r="I158" s="52">
        <v>0</v>
      </c>
      <c r="J158" s="109">
        <f t="shared" si="7"/>
        <v>0</v>
      </c>
      <c r="K158" s="52"/>
      <c r="L158" s="52"/>
      <c r="M158" s="52" t="e">
        <f t="shared" si="8"/>
        <v>#DIV/0!</v>
      </c>
      <c r="N158" s="112" t="s">
        <v>358</v>
      </c>
      <c r="O158" s="33" t="s">
        <v>385</v>
      </c>
    </row>
    <row r="159" spans="1:15" hidden="1" x14ac:dyDescent="0.2">
      <c r="A159" s="55" t="s">
        <v>138</v>
      </c>
      <c r="B159" s="714"/>
      <c r="C159" s="716"/>
      <c r="D159" s="716"/>
      <c r="E159" s="716"/>
      <c r="F159" s="717"/>
      <c r="G159" s="719"/>
      <c r="H159" s="55">
        <v>200</v>
      </c>
      <c r="I159" s="55">
        <v>0</v>
      </c>
      <c r="J159" s="109">
        <f t="shared" si="7"/>
        <v>0</v>
      </c>
      <c r="K159" s="55"/>
      <c r="L159" s="55"/>
      <c r="M159" s="55" t="e">
        <f t="shared" si="8"/>
        <v>#DIV/0!</v>
      </c>
      <c r="N159" s="112" t="s">
        <v>359</v>
      </c>
      <c r="O159" s="33" t="s">
        <v>384</v>
      </c>
    </row>
    <row r="160" spans="1:15" hidden="1" x14ac:dyDescent="0.2">
      <c r="A160" s="55" t="s">
        <v>139</v>
      </c>
      <c r="B160" s="714"/>
      <c r="C160" s="716"/>
      <c r="D160" s="716"/>
      <c r="E160" s="716"/>
      <c r="F160" s="717"/>
      <c r="G160" s="719"/>
      <c r="H160" s="55">
        <v>200</v>
      </c>
      <c r="I160" s="55">
        <v>0</v>
      </c>
      <c r="J160" s="109">
        <f t="shared" si="7"/>
        <v>0</v>
      </c>
      <c r="K160" s="55"/>
      <c r="L160" s="55"/>
      <c r="M160" s="55" t="e">
        <f t="shared" si="8"/>
        <v>#DIV/0!</v>
      </c>
      <c r="N160" s="112" t="s">
        <v>360</v>
      </c>
      <c r="O160" s="33" t="s">
        <v>384</v>
      </c>
    </row>
    <row r="161" spans="1:15" hidden="1" x14ac:dyDescent="0.2">
      <c r="A161" s="55" t="s">
        <v>140</v>
      </c>
      <c r="B161" s="714"/>
      <c r="C161" s="716"/>
      <c r="D161" s="716"/>
      <c r="E161" s="716"/>
      <c r="F161" s="717"/>
      <c r="G161" s="719"/>
      <c r="H161" s="55">
        <v>200</v>
      </c>
      <c r="I161" s="55">
        <v>0</v>
      </c>
      <c r="J161" s="184">
        <f t="shared" si="7"/>
        <v>0</v>
      </c>
      <c r="K161" s="55"/>
      <c r="L161" s="55"/>
      <c r="M161" s="55" t="e">
        <f t="shared" si="8"/>
        <v>#DIV/0!</v>
      </c>
      <c r="N161" s="112" t="s">
        <v>360</v>
      </c>
      <c r="O161" s="33" t="s">
        <v>384</v>
      </c>
    </row>
    <row r="162" spans="1:15" ht="28.15" hidden="1" customHeight="1" x14ac:dyDescent="0.2">
      <c r="A162" s="55" t="s">
        <v>141</v>
      </c>
      <c r="B162" s="714"/>
      <c r="C162" s="716"/>
      <c r="D162" s="716"/>
      <c r="E162" s="716"/>
      <c r="F162" s="717"/>
      <c r="G162" s="719"/>
      <c r="H162" s="55">
        <v>200</v>
      </c>
      <c r="I162" s="55">
        <v>0</v>
      </c>
      <c r="J162" s="184">
        <f t="shared" si="7"/>
        <v>0</v>
      </c>
      <c r="K162" s="55"/>
      <c r="L162" s="55"/>
      <c r="M162" s="55" t="e">
        <f t="shared" si="8"/>
        <v>#DIV/0!</v>
      </c>
      <c r="N162" s="112" t="s">
        <v>377</v>
      </c>
      <c r="O162" s="33" t="s">
        <v>384</v>
      </c>
    </row>
    <row r="163" spans="1:15" ht="28.15" hidden="1" customHeight="1" x14ac:dyDescent="0.2">
      <c r="A163" s="55" t="s">
        <v>142</v>
      </c>
      <c r="B163" s="714"/>
      <c r="C163" s="716"/>
      <c r="D163" s="716"/>
      <c r="E163" s="716"/>
      <c r="F163" s="717"/>
      <c r="G163" s="719"/>
      <c r="H163" s="55">
        <v>200</v>
      </c>
      <c r="I163" s="55">
        <v>0</v>
      </c>
      <c r="J163" s="184">
        <f t="shared" si="7"/>
        <v>0</v>
      </c>
      <c r="K163" s="55"/>
      <c r="L163" s="55"/>
      <c r="M163" s="55" t="e">
        <f t="shared" si="8"/>
        <v>#DIV/0!</v>
      </c>
      <c r="N163" s="112" t="s">
        <v>371</v>
      </c>
      <c r="O163" s="33" t="s">
        <v>384</v>
      </c>
    </row>
    <row r="164" spans="1:15" ht="28.15" hidden="1" customHeight="1" x14ac:dyDescent="0.2">
      <c r="A164" s="55" t="s">
        <v>130</v>
      </c>
      <c r="B164" s="714"/>
      <c r="C164" s="716"/>
      <c r="D164" s="716"/>
      <c r="E164" s="716"/>
      <c r="F164" s="717"/>
      <c r="G164" s="719"/>
      <c r="H164" s="55">
        <v>200</v>
      </c>
      <c r="I164" s="126">
        <f>+INVERSIÓN!AO45</f>
        <v>0</v>
      </c>
      <c r="J164" s="184">
        <f t="shared" si="7"/>
        <v>0</v>
      </c>
      <c r="K164" s="55"/>
      <c r="L164" s="55"/>
      <c r="M164" s="55" t="e">
        <f t="shared" si="8"/>
        <v>#DIV/0!</v>
      </c>
      <c r="N164" s="112" t="s">
        <v>380</v>
      </c>
      <c r="O164" s="33" t="s">
        <v>384</v>
      </c>
    </row>
    <row r="165" spans="1:15" ht="28.15" hidden="1" customHeight="1" x14ac:dyDescent="0.2">
      <c r="A165" s="55" t="s">
        <v>131</v>
      </c>
      <c r="B165" s="714"/>
      <c r="C165" s="716"/>
      <c r="D165" s="716"/>
      <c r="E165" s="716"/>
      <c r="F165" s="717"/>
      <c r="G165" s="719"/>
      <c r="H165" s="55">
        <v>200</v>
      </c>
      <c r="I165" s="125">
        <f>+INVERSIÓN!AQ45</f>
        <v>10</v>
      </c>
      <c r="J165" s="184">
        <f t="shared" si="7"/>
        <v>0.05</v>
      </c>
      <c r="K165" s="55"/>
      <c r="L165" s="55"/>
      <c r="M165" s="55" t="e">
        <f t="shared" si="8"/>
        <v>#DIV/0!</v>
      </c>
      <c r="N165" s="112" t="s">
        <v>391</v>
      </c>
      <c r="O165" s="33" t="s">
        <v>384</v>
      </c>
    </row>
    <row r="166" spans="1:15" ht="28.15" hidden="1" customHeight="1" x14ac:dyDescent="0.2">
      <c r="A166" s="55" t="s">
        <v>132</v>
      </c>
      <c r="B166" s="714"/>
      <c r="C166" s="716"/>
      <c r="D166" s="716"/>
      <c r="E166" s="716"/>
      <c r="F166" s="717"/>
      <c r="G166" s="719"/>
      <c r="H166" s="55">
        <v>200</v>
      </c>
      <c r="I166" s="125">
        <f>+INVERSIÓN!AS45</f>
        <v>20</v>
      </c>
      <c r="J166" s="184">
        <f t="shared" si="7"/>
        <v>0.1</v>
      </c>
      <c r="K166" s="55"/>
      <c r="L166" s="55"/>
      <c r="M166" s="55" t="e">
        <f t="shared" si="8"/>
        <v>#DIV/0!</v>
      </c>
      <c r="N166" s="112" t="s">
        <v>391</v>
      </c>
      <c r="O166" s="33" t="s">
        <v>384</v>
      </c>
    </row>
    <row r="167" spans="1:15" ht="28.15" hidden="1" customHeight="1" x14ac:dyDescent="0.2">
      <c r="A167" s="55" t="s">
        <v>133</v>
      </c>
      <c r="B167" s="714"/>
      <c r="C167" s="716"/>
      <c r="D167" s="716"/>
      <c r="E167" s="716"/>
      <c r="F167" s="717"/>
      <c r="G167" s="719"/>
      <c r="H167" s="55">
        <v>200</v>
      </c>
      <c r="I167" s="55">
        <v>0</v>
      </c>
      <c r="J167" s="184">
        <f t="shared" si="7"/>
        <v>0</v>
      </c>
      <c r="K167" s="55"/>
      <c r="L167" s="55"/>
      <c r="M167" s="55" t="e">
        <f t="shared" si="8"/>
        <v>#DIV/0!</v>
      </c>
      <c r="N167" s="112" t="s">
        <v>392</v>
      </c>
      <c r="O167" s="33" t="s">
        <v>384</v>
      </c>
    </row>
    <row r="168" spans="1:15" ht="28.15" hidden="1" customHeight="1" x14ac:dyDescent="0.2">
      <c r="A168" s="55" t="s">
        <v>134</v>
      </c>
      <c r="B168" s="714"/>
      <c r="C168" s="716"/>
      <c r="D168" s="716"/>
      <c r="E168" s="716"/>
      <c r="F168" s="717"/>
      <c r="G168" s="719"/>
      <c r="H168" s="55">
        <v>200</v>
      </c>
      <c r="I168" s="55"/>
      <c r="J168" s="184">
        <f t="shared" si="7"/>
        <v>0</v>
      </c>
      <c r="K168" s="55"/>
      <c r="L168" s="55"/>
      <c r="M168" s="55" t="e">
        <f t="shared" si="8"/>
        <v>#DIV/0!</v>
      </c>
      <c r="N168" s="56" t="s">
        <v>407</v>
      </c>
      <c r="O168" s="33" t="s">
        <v>384</v>
      </c>
    </row>
    <row r="169" spans="1:15" ht="28.15" hidden="1" customHeight="1" thickBot="1" x14ac:dyDescent="0.25">
      <c r="A169" s="55" t="s">
        <v>135</v>
      </c>
      <c r="B169" s="715"/>
      <c r="C169" s="716"/>
      <c r="D169" s="716"/>
      <c r="E169" s="716"/>
      <c r="F169" s="717"/>
      <c r="G169" s="720"/>
      <c r="H169" s="55">
        <v>200</v>
      </c>
      <c r="I169" s="60">
        <v>200</v>
      </c>
      <c r="J169" s="185">
        <f t="shared" si="7"/>
        <v>1</v>
      </c>
      <c r="K169" s="60"/>
      <c r="L169" s="60"/>
      <c r="M169" s="60" t="e">
        <f t="shared" si="8"/>
        <v>#DIV/0!</v>
      </c>
      <c r="N169" s="61" t="s">
        <v>408</v>
      </c>
      <c r="O169" s="33" t="s">
        <v>384</v>
      </c>
    </row>
    <row r="170" spans="1:15" ht="28.15" customHeight="1" x14ac:dyDescent="0.2">
      <c r="O170" s="33" t="s">
        <v>384</v>
      </c>
    </row>
    <row r="171" spans="1:15" ht="15" hidden="1" thickBot="1" x14ac:dyDescent="0.25"/>
    <row r="172" spans="1:15" ht="15" hidden="1" x14ac:dyDescent="0.2">
      <c r="A172" s="762" t="s">
        <v>164</v>
      </c>
      <c r="B172" s="763"/>
      <c r="C172" s="763"/>
      <c r="D172" s="763"/>
      <c r="E172" s="763"/>
      <c r="F172" s="763"/>
      <c r="G172" s="763"/>
      <c r="H172" s="763"/>
      <c r="I172" s="763"/>
      <c r="J172" s="763"/>
      <c r="K172" s="763"/>
      <c r="L172" s="763"/>
      <c r="M172" s="763"/>
      <c r="N172" s="764"/>
    </row>
    <row r="173" spans="1:15" ht="45.75" hidden="1" thickBot="1" x14ac:dyDescent="0.25">
      <c r="A173" s="47" t="s">
        <v>62</v>
      </c>
      <c r="B173" s="48" t="s">
        <v>147</v>
      </c>
      <c r="C173" s="48" t="s">
        <v>148</v>
      </c>
      <c r="D173" s="48" t="s">
        <v>149</v>
      </c>
      <c r="E173" s="48" t="s">
        <v>150</v>
      </c>
      <c r="F173" s="48" t="s">
        <v>165</v>
      </c>
      <c r="G173" s="48" t="s">
        <v>152</v>
      </c>
      <c r="H173" s="48" t="s">
        <v>166</v>
      </c>
      <c r="I173" s="48" t="s">
        <v>167</v>
      </c>
      <c r="J173" s="73" t="s">
        <v>168</v>
      </c>
      <c r="K173" s="48" t="s">
        <v>156</v>
      </c>
      <c r="L173" s="48" t="s">
        <v>157</v>
      </c>
      <c r="M173" s="48" t="s">
        <v>158</v>
      </c>
      <c r="N173" s="49" t="s">
        <v>159</v>
      </c>
    </row>
    <row r="174" spans="1:15" ht="17.25" hidden="1" customHeight="1" thickBot="1" x14ac:dyDescent="0.25">
      <c r="A174" s="55" t="s">
        <v>137</v>
      </c>
      <c r="B174" s="41"/>
      <c r="C174" s="716" t="s">
        <v>310</v>
      </c>
      <c r="D174" s="716" t="s">
        <v>209</v>
      </c>
      <c r="E174" s="716" t="s">
        <v>311</v>
      </c>
      <c r="F174" s="717">
        <v>100</v>
      </c>
      <c r="G174" s="718">
        <v>5</v>
      </c>
      <c r="H174" s="107">
        <v>2</v>
      </c>
      <c r="I174" s="231">
        <v>0</v>
      </c>
      <c r="J174" s="108">
        <f>I174/H174</f>
        <v>0</v>
      </c>
      <c r="K174" s="52">
        <v>0</v>
      </c>
      <c r="L174" s="52">
        <v>0</v>
      </c>
      <c r="M174" s="52" t="e">
        <f>L174/K174</f>
        <v>#DIV/0!</v>
      </c>
      <c r="N174" s="112"/>
      <c r="O174" s="33" t="s">
        <v>384</v>
      </c>
    </row>
    <row r="175" spans="1:15" ht="17.25" hidden="1" customHeight="1" thickBot="1" x14ac:dyDescent="0.25">
      <c r="A175" s="55" t="s">
        <v>138</v>
      </c>
      <c r="B175" s="41"/>
      <c r="C175" s="716"/>
      <c r="D175" s="716"/>
      <c r="E175" s="716"/>
      <c r="F175" s="717"/>
      <c r="G175" s="719"/>
      <c r="H175" s="107">
        <v>2</v>
      </c>
      <c r="I175" s="232">
        <v>0</v>
      </c>
      <c r="J175" s="108">
        <f t="shared" ref="J175:J185" si="9">I175/H175</f>
        <v>0</v>
      </c>
      <c r="K175" s="52">
        <v>0</v>
      </c>
      <c r="L175" s="52">
        <v>0</v>
      </c>
      <c r="M175" s="52" t="e">
        <f t="shared" ref="M175:M185" si="10">L175/K175</f>
        <v>#DIV/0!</v>
      </c>
      <c r="N175" s="112" t="s">
        <v>423</v>
      </c>
      <c r="O175" s="33" t="s">
        <v>385</v>
      </c>
    </row>
    <row r="176" spans="1:15" ht="17.25" hidden="1" customHeight="1" thickBot="1" x14ac:dyDescent="0.25">
      <c r="A176" s="55" t="s">
        <v>139</v>
      </c>
      <c r="B176" s="41"/>
      <c r="C176" s="716"/>
      <c r="D176" s="716"/>
      <c r="E176" s="716"/>
      <c r="F176" s="717"/>
      <c r="G176" s="719"/>
      <c r="H176" s="99">
        <v>2</v>
      </c>
      <c r="I176" s="232">
        <v>0</v>
      </c>
      <c r="J176" s="108">
        <v>0</v>
      </c>
      <c r="K176" s="52">
        <v>0</v>
      </c>
      <c r="L176" s="52">
        <v>0</v>
      </c>
      <c r="M176" s="52" t="e">
        <v>#DIV/0!</v>
      </c>
      <c r="N176" s="112" t="s">
        <v>422</v>
      </c>
      <c r="O176" s="33" t="s">
        <v>384</v>
      </c>
    </row>
    <row r="177" spans="1:15" ht="17.25" hidden="1" customHeight="1" thickBot="1" x14ac:dyDescent="0.25">
      <c r="A177" s="55" t="s">
        <v>140</v>
      </c>
      <c r="B177" s="41"/>
      <c r="C177" s="716"/>
      <c r="D177" s="716"/>
      <c r="E177" s="716"/>
      <c r="F177" s="717"/>
      <c r="G177" s="719"/>
      <c r="H177" s="99">
        <v>2</v>
      </c>
      <c r="I177" s="232">
        <v>0</v>
      </c>
      <c r="J177" s="108">
        <f t="shared" si="9"/>
        <v>0</v>
      </c>
      <c r="K177" s="52">
        <v>0</v>
      </c>
      <c r="L177" s="52">
        <v>0</v>
      </c>
      <c r="M177" s="52" t="e">
        <f t="shared" si="10"/>
        <v>#DIV/0!</v>
      </c>
      <c r="N177" s="112" t="s">
        <v>427</v>
      </c>
      <c r="O177" s="33" t="s">
        <v>384</v>
      </c>
    </row>
    <row r="178" spans="1:15" ht="17.25" hidden="1" customHeight="1" thickBot="1" x14ac:dyDescent="0.25">
      <c r="A178" s="55" t="s">
        <v>141</v>
      </c>
      <c r="B178" s="41"/>
      <c r="C178" s="716"/>
      <c r="D178" s="716"/>
      <c r="E178" s="716"/>
      <c r="F178" s="717"/>
      <c r="G178" s="719"/>
      <c r="H178" s="99">
        <v>2</v>
      </c>
      <c r="I178" s="232">
        <v>0</v>
      </c>
      <c r="J178" s="108">
        <f t="shared" si="9"/>
        <v>0</v>
      </c>
      <c r="K178" s="52">
        <v>0</v>
      </c>
      <c r="L178" s="52">
        <v>0</v>
      </c>
      <c r="M178" s="52" t="e">
        <f t="shared" si="10"/>
        <v>#DIV/0!</v>
      </c>
      <c r="N178" s="112" t="s">
        <v>442</v>
      </c>
      <c r="O178" s="33" t="s">
        <v>384</v>
      </c>
    </row>
    <row r="179" spans="1:15" ht="17.25" hidden="1" customHeight="1" thickBot="1" x14ac:dyDescent="0.25">
      <c r="A179" s="55" t="s">
        <v>142</v>
      </c>
      <c r="B179" s="41"/>
      <c r="C179" s="716"/>
      <c r="D179" s="716"/>
      <c r="E179" s="716"/>
      <c r="F179" s="717"/>
      <c r="G179" s="719"/>
      <c r="H179" s="99">
        <v>2</v>
      </c>
      <c r="I179" s="232">
        <v>0</v>
      </c>
      <c r="J179" s="108">
        <f t="shared" si="9"/>
        <v>0</v>
      </c>
      <c r="K179" s="52">
        <v>0</v>
      </c>
      <c r="L179" s="52">
        <v>0</v>
      </c>
      <c r="M179" s="52" t="e">
        <f t="shared" si="10"/>
        <v>#DIV/0!</v>
      </c>
      <c r="N179" s="112" t="s">
        <v>449</v>
      </c>
      <c r="O179" s="33" t="s">
        <v>384</v>
      </c>
    </row>
    <row r="180" spans="1:15" ht="17.25" hidden="1" customHeight="1" thickBot="1" x14ac:dyDescent="0.25">
      <c r="A180" s="55" t="s">
        <v>130</v>
      </c>
      <c r="B180" s="41"/>
      <c r="C180" s="716"/>
      <c r="D180" s="716"/>
      <c r="E180" s="716"/>
      <c r="F180" s="717"/>
      <c r="G180" s="719"/>
      <c r="H180" s="99">
        <v>2</v>
      </c>
      <c r="I180" s="232">
        <v>0</v>
      </c>
      <c r="J180" s="108">
        <f t="shared" si="9"/>
        <v>0</v>
      </c>
      <c r="K180" s="52">
        <v>0</v>
      </c>
      <c r="L180" s="52">
        <v>0</v>
      </c>
      <c r="M180" s="52" t="e">
        <f t="shared" si="10"/>
        <v>#DIV/0!</v>
      </c>
      <c r="N180" s="78" t="s">
        <v>456</v>
      </c>
      <c r="O180" s="33" t="s">
        <v>384</v>
      </c>
    </row>
    <row r="181" spans="1:15" ht="17.25" hidden="1" customHeight="1" thickBot="1" x14ac:dyDescent="0.25">
      <c r="A181" s="55" t="s">
        <v>131</v>
      </c>
      <c r="B181" s="41"/>
      <c r="C181" s="716"/>
      <c r="D181" s="716"/>
      <c r="E181" s="716"/>
      <c r="F181" s="717"/>
      <c r="G181" s="719"/>
      <c r="H181" s="99">
        <v>2</v>
      </c>
      <c r="I181" s="232">
        <v>0</v>
      </c>
      <c r="J181" s="108">
        <f t="shared" si="9"/>
        <v>0</v>
      </c>
      <c r="K181" s="52">
        <v>0</v>
      </c>
      <c r="L181" s="52">
        <v>0</v>
      </c>
      <c r="M181" s="52" t="e">
        <f t="shared" si="10"/>
        <v>#DIV/0!</v>
      </c>
      <c r="N181" s="78" t="s">
        <v>461</v>
      </c>
      <c r="O181" s="33" t="s">
        <v>384</v>
      </c>
    </row>
    <row r="182" spans="1:15" ht="17.25" hidden="1" customHeight="1" thickBot="1" x14ac:dyDescent="0.25">
      <c r="A182" s="55" t="s">
        <v>132</v>
      </c>
      <c r="B182" s="41"/>
      <c r="C182" s="716"/>
      <c r="D182" s="716"/>
      <c r="E182" s="716"/>
      <c r="F182" s="717"/>
      <c r="G182" s="719"/>
      <c r="H182" s="99">
        <v>2</v>
      </c>
      <c r="I182" s="232">
        <v>1</v>
      </c>
      <c r="J182" s="108">
        <f t="shared" si="9"/>
        <v>0.5</v>
      </c>
      <c r="K182" s="52">
        <v>0</v>
      </c>
      <c r="L182" s="52">
        <v>0</v>
      </c>
      <c r="M182" s="52" t="e">
        <f t="shared" si="10"/>
        <v>#DIV/0!</v>
      </c>
      <c r="N182" s="224" t="s">
        <v>453</v>
      </c>
      <c r="O182" s="33" t="s">
        <v>384</v>
      </c>
    </row>
    <row r="183" spans="1:15" ht="17.25" hidden="1" customHeight="1" thickBot="1" x14ac:dyDescent="0.25">
      <c r="A183" s="55" t="s">
        <v>133</v>
      </c>
      <c r="B183" s="41"/>
      <c r="C183" s="716"/>
      <c r="D183" s="716"/>
      <c r="E183" s="716"/>
      <c r="F183" s="717"/>
      <c r="G183" s="719"/>
      <c r="H183" s="99">
        <v>2</v>
      </c>
      <c r="I183" s="232">
        <v>1</v>
      </c>
      <c r="J183" s="108">
        <f t="shared" si="9"/>
        <v>0.5</v>
      </c>
      <c r="K183" s="52">
        <v>0</v>
      </c>
      <c r="L183" s="52">
        <v>0</v>
      </c>
      <c r="M183" s="52" t="e">
        <f t="shared" si="10"/>
        <v>#DIV/0!</v>
      </c>
      <c r="N183" s="139" t="s">
        <v>470</v>
      </c>
      <c r="O183" s="33" t="s">
        <v>384</v>
      </c>
    </row>
    <row r="184" spans="1:15" ht="17.25" hidden="1" customHeight="1" thickBot="1" x14ac:dyDescent="0.25">
      <c r="A184" s="55" t="s">
        <v>134</v>
      </c>
      <c r="B184" s="41"/>
      <c r="C184" s="716"/>
      <c r="D184" s="716"/>
      <c r="E184" s="716"/>
      <c r="F184" s="717"/>
      <c r="G184" s="719"/>
      <c r="H184" s="99">
        <v>2</v>
      </c>
      <c r="I184" s="232">
        <v>2</v>
      </c>
      <c r="J184" s="108">
        <f t="shared" si="9"/>
        <v>1</v>
      </c>
      <c r="K184" s="52">
        <v>0</v>
      </c>
      <c r="L184" s="52">
        <v>0</v>
      </c>
      <c r="M184" s="52" t="e">
        <f t="shared" si="10"/>
        <v>#DIV/0!</v>
      </c>
      <c r="N184" s="112" t="s">
        <v>472</v>
      </c>
      <c r="O184" s="33" t="s">
        <v>384</v>
      </c>
    </row>
    <row r="185" spans="1:15" ht="17.25" hidden="1" customHeight="1" thickBot="1" x14ac:dyDescent="0.25">
      <c r="A185" s="55" t="s">
        <v>135</v>
      </c>
      <c r="B185" s="45"/>
      <c r="C185" s="716"/>
      <c r="D185" s="716"/>
      <c r="E185" s="716"/>
      <c r="F185" s="717"/>
      <c r="G185" s="720"/>
      <c r="H185" s="99">
        <v>2</v>
      </c>
      <c r="I185" s="232">
        <v>0</v>
      </c>
      <c r="J185" s="108">
        <f t="shared" si="9"/>
        <v>0</v>
      </c>
      <c r="K185" s="52">
        <v>0</v>
      </c>
      <c r="L185" s="52">
        <v>0</v>
      </c>
      <c r="M185" s="52" t="e">
        <f t="shared" si="10"/>
        <v>#DIV/0!</v>
      </c>
      <c r="N185" s="115"/>
      <c r="O185" s="33" t="s">
        <v>384</v>
      </c>
    </row>
    <row r="186" spans="1:15" ht="17.25" hidden="1" customHeight="1" thickBot="1" x14ac:dyDescent="0.25">
      <c r="A186" s="55" t="s">
        <v>137</v>
      </c>
      <c r="B186" s="190"/>
      <c r="C186" s="716" t="s">
        <v>313</v>
      </c>
      <c r="D186" s="716" t="s">
        <v>314</v>
      </c>
      <c r="E186" s="716" t="s">
        <v>311</v>
      </c>
      <c r="F186" s="717">
        <v>100</v>
      </c>
      <c r="G186" s="718">
        <v>1000</v>
      </c>
      <c r="H186" s="191">
        <f>+INVERSIÓN!CE24</f>
        <v>550</v>
      </c>
      <c r="I186" s="233">
        <v>0</v>
      </c>
      <c r="J186" s="108">
        <f>I186/H186</f>
        <v>0</v>
      </c>
      <c r="K186" s="52"/>
      <c r="L186" s="52"/>
      <c r="M186" s="52" t="e">
        <f>L186/K186</f>
        <v>#DIV/0!</v>
      </c>
      <c r="N186" s="112"/>
      <c r="O186" s="33" t="s">
        <v>384</v>
      </c>
    </row>
    <row r="187" spans="1:15" ht="17.25" hidden="1" customHeight="1" thickBot="1" x14ac:dyDescent="0.25">
      <c r="A187" s="55" t="s">
        <v>138</v>
      </c>
      <c r="B187" s="190"/>
      <c r="C187" s="716"/>
      <c r="D187" s="716"/>
      <c r="E187" s="716"/>
      <c r="F187" s="717"/>
      <c r="G187" s="719"/>
      <c r="H187" s="55">
        <v>550</v>
      </c>
      <c r="I187" s="234">
        <v>25</v>
      </c>
      <c r="J187" s="108">
        <f t="shared" ref="J187:J197" si="11">I187/H187</f>
        <v>4.5454545454545456E-2</v>
      </c>
      <c r="K187" s="52"/>
      <c r="L187" s="52"/>
      <c r="M187" s="52" t="e">
        <f t="shared" ref="M187:M197" si="12">L187/K187</f>
        <v>#DIV/0!</v>
      </c>
      <c r="N187" s="112" t="s">
        <v>424</v>
      </c>
      <c r="O187" s="33" t="s">
        <v>384</v>
      </c>
    </row>
    <row r="188" spans="1:15" ht="17.25" hidden="1" customHeight="1" thickBot="1" x14ac:dyDescent="0.25">
      <c r="A188" s="55" t="s">
        <v>139</v>
      </c>
      <c r="B188" s="190"/>
      <c r="C188" s="716"/>
      <c r="D188" s="716"/>
      <c r="E188" s="716"/>
      <c r="F188" s="717"/>
      <c r="G188" s="719"/>
      <c r="H188" s="55">
        <v>550</v>
      </c>
      <c r="I188" s="234">
        <v>188</v>
      </c>
      <c r="J188" s="108">
        <f t="shared" si="11"/>
        <v>0.3418181818181818</v>
      </c>
      <c r="K188" s="52"/>
      <c r="L188" s="52"/>
      <c r="M188" s="52" t="e">
        <f t="shared" si="12"/>
        <v>#DIV/0!</v>
      </c>
      <c r="N188" s="112" t="s">
        <v>419</v>
      </c>
      <c r="O188" s="33" t="s">
        <v>384</v>
      </c>
    </row>
    <row r="189" spans="1:15" ht="17.25" hidden="1" customHeight="1" thickBot="1" x14ac:dyDescent="0.25">
      <c r="A189" s="55" t="s">
        <v>140</v>
      </c>
      <c r="B189" s="190"/>
      <c r="C189" s="716"/>
      <c r="D189" s="716"/>
      <c r="E189" s="716"/>
      <c r="F189" s="717"/>
      <c r="G189" s="719"/>
      <c r="H189" s="55">
        <v>550</v>
      </c>
      <c r="I189" s="234">
        <v>285</v>
      </c>
      <c r="J189" s="108">
        <f t="shared" si="11"/>
        <v>0.51818181818181819</v>
      </c>
      <c r="K189" s="52"/>
      <c r="L189" s="52"/>
      <c r="M189" s="52" t="e">
        <f t="shared" si="12"/>
        <v>#DIV/0!</v>
      </c>
      <c r="N189" s="112" t="s">
        <v>434</v>
      </c>
      <c r="O189" s="33" t="s">
        <v>384</v>
      </c>
    </row>
    <row r="190" spans="1:15" ht="17.25" hidden="1" customHeight="1" thickBot="1" x14ac:dyDescent="0.25">
      <c r="A190" s="55" t="s">
        <v>141</v>
      </c>
      <c r="B190" s="190"/>
      <c r="C190" s="716"/>
      <c r="D190" s="716"/>
      <c r="E190" s="716"/>
      <c r="F190" s="717"/>
      <c r="G190" s="719"/>
      <c r="H190" s="55">
        <v>550</v>
      </c>
      <c r="I190" s="234">
        <v>395</v>
      </c>
      <c r="J190" s="108">
        <f t="shared" si="11"/>
        <v>0.71818181818181814</v>
      </c>
      <c r="K190" s="52"/>
      <c r="L190" s="52"/>
      <c r="M190" s="52" t="e">
        <f t="shared" si="12"/>
        <v>#DIV/0!</v>
      </c>
      <c r="N190" s="112" t="s">
        <v>441</v>
      </c>
      <c r="O190" s="33" t="s">
        <v>384</v>
      </c>
    </row>
    <row r="191" spans="1:15" ht="17.25" hidden="1" customHeight="1" thickBot="1" x14ac:dyDescent="0.25">
      <c r="A191" s="55" t="s">
        <v>142</v>
      </c>
      <c r="B191" s="190"/>
      <c r="C191" s="716"/>
      <c r="D191" s="716"/>
      <c r="E191" s="716"/>
      <c r="F191" s="717"/>
      <c r="G191" s="719"/>
      <c r="H191" s="55">
        <v>550</v>
      </c>
      <c r="I191" s="235">
        <v>445</v>
      </c>
      <c r="J191" s="108">
        <f t="shared" si="11"/>
        <v>0.80909090909090908</v>
      </c>
      <c r="K191" s="52"/>
      <c r="L191" s="52"/>
      <c r="M191" s="52" t="e">
        <f t="shared" si="12"/>
        <v>#DIV/0!</v>
      </c>
      <c r="N191" s="112" t="s">
        <v>448</v>
      </c>
      <c r="O191" s="33" t="s">
        <v>384</v>
      </c>
    </row>
    <row r="192" spans="1:15" ht="17.25" hidden="1" customHeight="1" thickBot="1" x14ac:dyDescent="0.25">
      <c r="A192" s="55" t="s">
        <v>130</v>
      </c>
      <c r="B192" s="190"/>
      <c r="C192" s="716"/>
      <c r="D192" s="716" t="s">
        <v>314</v>
      </c>
      <c r="E192" s="716" t="s">
        <v>311</v>
      </c>
      <c r="F192" s="717"/>
      <c r="G192" s="719"/>
      <c r="H192" s="55">
        <v>550</v>
      </c>
      <c r="I192" s="234">
        <v>463</v>
      </c>
      <c r="J192" s="108">
        <f t="shared" si="11"/>
        <v>0.8418181818181818</v>
      </c>
      <c r="K192" s="52"/>
      <c r="L192" s="52"/>
      <c r="M192" s="52" t="e">
        <f t="shared" si="12"/>
        <v>#DIV/0!</v>
      </c>
      <c r="N192" s="112" t="s">
        <v>457</v>
      </c>
      <c r="O192" s="33" t="s">
        <v>384</v>
      </c>
    </row>
    <row r="193" spans="1:15" ht="17.25" hidden="1" customHeight="1" thickBot="1" x14ac:dyDescent="0.25">
      <c r="A193" s="55" t="s">
        <v>131</v>
      </c>
      <c r="B193" s="190"/>
      <c r="C193" s="716"/>
      <c r="D193" s="716"/>
      <c r="E193" s="716"/>
      <c r="F193" s="717"/>
      <c r="G193" s="719"/>
      <c r="H193" s="55">
        <v>550</v>
      </c>
      <c r="I193" s="234">
        <v>490</v>
      </c>
      <c r="J193" s="108">
        <f t="shared" si="11"/>
        <v>0.89090909090909087</v>
      </c>
      <c r="K193" s="52"/>
      <c r="L193" s="52"/>
      <c r="M193" s="52" t="e">
        <f t="shared" si="12"/>
        <v>#DIV/0!</v>
      </c>
      <c r="N193" s="78" t="s">
        <v>462</v>
      </c>
      <c r="O193" s="33" t="s">
        <v>384</v>
      </c>
    </row>
    <row r="194" spans="1:15" ht="17.25" hidden="1" customHeight="1" thickBot="1" x14ac:dyDescent="0.25">
      <c r="A194" s="55" t="s">
        <v>132</v>
      </c>
      <c r="B194" s="190"/>
      <c r="C194" s="716"/>
      <c r="D194" s="716"/>
      <c r="E194" s="716"/>
      <c r="F194" s="717"/>
      <c r="G194" s="719"/>
      <c r="H194" s="55">
        <v>550</v>
      </c>
      <c r="I194" s="232">
        <v>538</v>
      </c>
      <c r="J194" s="108">
        <f t="shared" si="11"/>
        <v>0.97818181818181815</v>
      </c>
      <c r="K194" s="52"/>
      <c r="L194" s="52"/>
      <c r="M194" s="52" t="e">
        <f t="shared" si="12"/>
        <v>#DIV/0!</v>
      </c>
      <c r="N194" s="224" t="s">
        <v>452</v>
      </c>
      <c r="O194" s="33" t="s">
        <v>384</v>
      </c>
    </row>
    <row r="195" spans="1:15" ht="17.25" hidden="1" customHeight="1" thickBot="1" x14ac:dyDescent="0.25">
      <c r="A195" s="55" t="s">
        <v>133</v>
      </c>
      <c r="B195" s="190"/>
      <c r="C195" s="716"/>
      <c r="D195" s="716"/>
      <c r="E195" s="716"/>
      <c r="F195" s="717"/>
      <c r="G195" s="719"/>
      <c r="H195" s="55">
        <v>550</v>
      </c>
      <c r="I195" s="232">
        <v>550</v>
      </c>
      <c r="J195" s="108">
        <f t="shared" si="11"/>
        <v>1</v>
      </c>
      <c r="K195" s="52"/>
      <c r="L195" s="52"/>
      <c r="M195" s="52" t="e">
        <f t="shared" si="12"/>
        <v>#DIV/0!</v>
      </c>
      <c r="N195" s="111" t="s">
        <v>466</v>
      </c>
      <c r="O195" s="33" t="s">
        <v>384</v>
      </c>
    </row>
    <row r="196" spans="1:15" ht="17.25" hidden="1" customHeight="1" thickBot="1" x14ac:dyDescent="0.25">
      <c r="A196" s="55" t="s">
        <v>134</v>
      </c>
      <c r="B196" s="190"/>
      <c r="C196" s="716"/>
      <c r="D196" s="716"/>
      <c r="E196" s="716"/>
      <c r="F196" s="717"/>
      <c r="G196" s="719"/>
      <c r="H196" s="55">
        <v>550</v>
      </c>
      <c r="I196" s="234">
        <v>550</v>
      </c>
      <c r="J196" s="108">
        <f t="shared" si="11"/>
        <v>1</v>
      </c>
      <c r="K196" s="52"/>
      <c r="L196" s="52"/>
      <c r="M196" s="52" t="e">
        <f t="shared" si="12"/>
        <v>#DIV/0!</v>
      </c>
      <c r="N196" s="112" t="s">
        <v>473</v>
      </c>
      <c r="O196" s="33" t="s">
        <v>384</v>
      </c>
    </row>
    <row r="197" spans="1:15" ht="17.25" hidden="1" customHeight="1" thickBot="1" x14ac:dyDescent="0.25">
      <c r="A197" s="55" t="s">
        <v>135</v>
      </c>
      <c r="B197" s="190"/>
      <c r="C197" s="716"/>
      <c r="D197" s="716"/>
      <c r="E197" s="716"/>
      <c r="F197" s="717"/>
      <c r="G197" s="720"/>
      <c r="H197" s="55">
        <v>550</v>
      </c>
      <c r="I197" s="236"/>
      <c r="J197" s="108">
        <f t="shared" si="11"/>
        <v>0</v>
      </c>
      <c r="K197" s="52"/>
      <c r="L197" s="52"/>
      <c r="M197" s="52" t="e">
        <f t="shared" si="12"/>
        <v>#DIV/0!</v>
      </c>
      <c r="N197" s="115"/>
      <c r="O197" s="33" t="s">
        <v>384</v>
      </c>
    </row>
    <row r="198" spans="1:15" ht="17.25" hidden="1" customHeight="1" thickBot="1" x14ac:dyDescent="0.25">
      <c r="A198" s="55" t="s">
        <v>137</v>
      </c>
      <c r="B198" s="190"/>
      <c r="C198" s="716" t="s">
        <v>316</v>
      </c>
      <c r="D198" s="716" t="s">
        <v>317</v>
      </c>
      <c r="E198" s="716" t="s">
        <v>311</v>
      </c>
      <c r="F198" s="717">
        <v>100</v>
      </c>
      <c r="G198" s="718">
        <v>500</v>
      </c>
      <c r="H198" s="191">
        <f>+INVERSIÓN!CE31</f>
        <v>168</v>
      </c>
      <c r="I198" s="233">
        <v>0</v>
      </c>
      <c r="J198" s="108">
        <f>I198/H198</f>
        <v>0</v>
      </c>
      <c r="K198" s="52"/>
      <c r="L198" s="52"/>
      <c r="M198" s="52" t="e">
        <f>L198/K198</f>
        <v>#DIV/0!</v>
      </c>
      <c r="N198" s="112"/>
      <c r="O198" s="33" t="s">
        <v>384</v>
      </c>
    </row>
    <row r="199" spans="1:15" ht="17.25" hidden="1" customHeight="1" thickBot="1" x14ac:dyDescent="0.25">
      <c r="A199" s="55" t="s">
        <v>138</v>
      </c>
      <c r="B199" s="190"/>
      <c r="C199" s="716"/>
      <c r="D199" s="716"/>
      <c r="E199" s="716"/>
      <c r="F199" s="717"/>
      <c r="G199" s="719"/>
      <c r="H199" s="55">
        <v>168</v>
      </c>
      <c r="I199" s="234">
        <v>18</v>
      </c>
      <c r="J199" s="108">
        <f t="shared" ref="J199:J209" si="13">I199/H199</f>
        <v>0.10714285714285714</v>
      </c>
      <c r="K199" s="52"/>
      <c r="L199" s="52"/>
      <c r="M199" s="52" t="e">
        <f t="shared" ref="M199:M209" si="14">L199/K199</f>
        <v>#DIV/0!</v>
      </c>
      <c r="N199" s="112" t="s">
        <v>425</v>
      </c>
      <c r="O199" s="33" t="s">
        <v>384</v>
      </c>
    </row>
    <row r="200" spans="1:15" ht="17.25" hidden="1" customHeight="1" thickBot="1" x14ac:dyDescent="0.25">
      <c r="A200" s="55" t="s">
        <v>139</v>
      </c>
      <c r="B200" s="190"/>
      <c r="C200" s="716"/>
      <c r="D200" s="716"/>
      <c r="E200" s="716"/>
      <c r="F200" s="717"/>
      <c r="G200" s="719"/>
      <c r="H200" s="55">
        <v>168</v>
      </c>
      <c r="I200" s="234">
        <v>44</v>
      </c>
      <c r="J200" s="108">
        <f t="shared" si="13"/>
        <v>0.26190476190476192</v>
      </c>
      <c r="K200" s="52"/>
      <c r="L200" s="52"/>
      <c r="M200" s="52" t="e">
        <f t="shared" si="14"/>
        <v>#DIV/0!</v>
      </c>
      <c r="N200" s="112" t="s">
        <v>420</v>
      </c>
      <c r="O200" s="33" t="s">
        <v>384</v>
      </c>
    </row>
    <row r="201" spans="1:15" ht="17.25" hidden="1" customHeight="1" thickBot="1" x14ac:dyDescent="0.25">
      <c r="A201" s="55" t="s">
        <v>140</v>
      </c>
      <c r="B201" s="190"/>
      <c r="C201" s="716"/>
      <c r="D201" s="716"/>
      <c r="E201" s="716"/>
      <c r="F201" s="717"/>
      <c r="G201" s="719"/>
      <c r="H201" s="55">
        <v>168</v>
      </c>
      <c r="I201" s="234">
        <v>62</v>
      </c>
      <c r="J201" s="108">
        <f t="shared" si="13"/>
        <v>0.36904761904761907</v>
      </c>
      <c r="K201" s="52"/>
      <c r="L201" s="52"/>
      <c r="M201" s="52" t="e">
        <f t="shared" si="14"/>
        <v>#DIV/0!</v>
      </c>
      <c r="N201" s="78" t="s">
        <v>440</v>
      </c>
      <c r="O201" s="33" t="s">
        <v>384</v>
      </c>
    </row>
    <row r="202" spans="1:15" ht="17.25" hidden="1" customHeight="1" thickBot="1" x14ac:dyDescent="0.25">
      <c r="A202" s="55" t="s">
        <v>141</v>
      </c>
      <c r="B202" s="190"/>
      <c r="C202" s="716"/>
      <c r="D202" s="716"/>
      <c r="E202" s="716"/>
      <c r="F202" s="717"/>
      <c r="G202" s="719"/>
      <c r="H202" s="55">
        <v>168</v>
      </c>
      <c r="I202" s="234">
        <v>77</v>
      </c>
      <c r="J202" s="108">
        <f t="shared" si="13"/>
        <v>0.45833333333333331</v>
      </c>
      <c r="K202" s="52"/>
      <c r="L202" s="52"/>
      <c r="M202" s="52" t="e">
        <f t="shared" si="14"/>
        <v>#DIV/0!</v>
      </c>
      <c r="N202" s="112" t="s">
        <v>443</v>
      </c>
      <c r="O202" s="33" t="s">
        <v>384</v>
      </c>
    </row>
    <row r="203" spans="1:15" ht="17.25" hidden="1" customHeight="1" thickBot="1" x14ac:dyDescent="0.25">
      <c r="A203" s="55" t="s">
        <v>142</v>
      </c>
      <c r="B203" s="190"/>
      <c r="C203" s="716"/>
      <c r="D203" s="716"/>
      <c r="E203" s="716"/>
      <c r="F203" s="717"/>
      <c r="G203" s="719"/>
      <c r="H203" s="55">
        <v>168</v>
      </c>
      <c r="I203" s="234">
        <v>99</v>
      </c>
      <c r="J203" s="108">
        <f t="shared" si="13"/>
        <v>0.5892857142857143</v>
      </c>
      <c r="K203" s="52"/>
      <c r="L203" s="52"/>
      <c r="M203" s="52" t="e">
        <f t="shared" si="14"/>
        <v>#DIV/0!</v>
      </c>
      <c r="N203" s="112" t="s">
        <v>450</v>
      </c>
      <c r="O203" s="33" t="s">
        <v>384</v>
      </c>
    </row>
    <row r="204" spans="1:15" s="72" customFormat="1" ht="17.25" hidden="1" customHeight="1" thickBot="1" x14ac:dyDescent="0.25">
      <c r="A204" s="55" t="s">
        <v>130</v>
      </c>
      <c r="B204" s="190"/>
      <c r="C204" s="716" t="s">
        <v>316</v>
      </c>
      <c r="D204" s="716" t="s">
        <v>317</v>
      </c>
      <c r="E204" s="716" t="s">
        <v>311</v>
      </c>
      <c r="F204" s="717"/>
      <c r="G204" s="719"/>
      <c r="H204" s="55">
        <v>168</v>
      </c>
      <c r="I204" s="237">
        <v>115</v>
      </c>
      <c r="J204" s="108">
        <f t="shared" si="13"/>
        <v>0.68452380952380953</v>
      </c>
      <c r="K204" s="52"/>
      <c r="L204" s="52"/>
      <c r="M204" s="52" t="e">
        <f t="shared" si="14"/>
        <v>#DIV/0!</v>
      </c>
      <c r="N204" s="78" t="s">
        <v>458</v>
      </c>
      <c r="O204" s="72" t="s">
        <v>384</v>
      </c>
    </row>
    <row r="205" spans="1:15" ht="17.25" hidden="1" customHeight="1" thickBot="1" x14ac:dyDescent="0.25">
      <c r="A205" s="55" t="s">
        <v>131</v>
      </c>
      <c r="B205" s="190"/>
      <c r="C205" s="716"/>
      <c r="D205" s="716"/>
      <c r="E205" s="716"/>
      <c r="F205" s="717"/>
      <c r="G205" s="719"/>
      <c r="H205" s="55">
        <v>168</v>
      </c>
      <c r="I205" s="232">
        <v>136</v>
      </c>
      <c r="J205" s="108">
        <f t="shared" si="13"/>
        <v>0.80952380952380953</v>
      </c>
      <c r="K205" s="52"/>
      <c r="L205" s="52"/>
      <c r="M205" s="52" t="e">
        <f t="shared" si="14"/>
        <v>#DIV/0!</v>
      </c>
      <c r="N205" s="78" t="s">
        <v>463</v>
      </c>
      <c r="O205" s="33" t="s">
        <v>384</v>
      </c>
    </row>
    <row r="206" spans="1:15" ht="17.25" hidden="1" customHeight="1" thickBot="1" x14ac:dyDescent="0.25">
      <c r="A206" s="55" t="s">
        <v>132</v>
      </c>
      <c r="B206" s="190"/>
      <c r="C206" s="716"/>
      <c r="D206" s="716"/>
      <c r="E206" s="716"/>
      <c r="F206" s="717"/>
      <c r="G206" s="719"/>
      <c r="H206" s="55">
        <v>168</v>
      </c>
      <c r="I206" s="232">
        <v>150</v>
      </c>
      <c r="J206" s="108">
        <f t="shared" si="13"/>
        <v>0.8928571428571429</v>
      </c>
      <c r="K206" s="52"/>
      <c r="L206" s="52"/>
      <c r="M206" s="52" t="e">
        <f t="shared" si="14"/>
        <v>#DIV/0!</v>
      </c>
      <c r="N206" s="225" t="s">
        <v>452</v>
      </c>
      <c r="O206" s="33" t="s">
        <v>384</v>
      </c>
    </row>
    <row r="207" spans="1:15" ht="17.25" hidden="1" customHeight="1" thickBot="1" x14ac:dyDescent="0.25">
      <c r="A207" s="55" t="s">
        <v>133</v>
      </c>
      <c r="B207" s="190"/>
      <c r="C207" s="716"/>
      <c r="D207" s="716"/>
      <c r="E207" s="716"/>
      <c r="F207" s="717"/>
      <c r="G207" s="719"/>
      <c r="H207" s="55">
        <v>168</v>
      </c>
      <c r="I207" s="232">
        <v>169</v>
      </c>
      <c r="J207" s="108">
        <f t="shared" si="13"/>
        <v>1.0059523809523809</v>
      </c>
      <c r="K207" s="52"/>
      <c r="L207" s="52"/>
      <c r="M207" s="52" t="e">
        <f t="shared" si="14"/>
        <v>#DIV/0!</v>
      </c>
      <c r="N207" s="78" t="s">
        <v>467</v>
      </c>
      <c r="O207" s="33" t="s">
        <v>384</v>
      </c>
    </row>
    <row r="208" spans="1:15" ht="17.25" hidden="1" customHeight="1" thickBot="1" x14ac:dyDescent="0.25">
      <c r="A208" s="55" t="s">
        <v>134</v>
      </c>
      <c r="B208" s="190"/>
      <c r="C208" s="716"/>
      <c r="D208" s="716"/>
      <c r="E208" s="716"/>
      <c r="F208" s="717"/>
      <c r="G208" s="719"/>
      <c r="H208" s="55">
        <v>168</v>
      </c>
      <c r="I208" s="232">
        <v>169</v>
      </c>
      <c r="J208" s="108">
        <f t="shared" si="13"/>
        <v>1.0059523809523809</v>
      </c>
      <c r="K208" s="52"/>
      <c r="L208" s="52"/>
      <c r="M208" s="52" t="e">
        <f t="shared" si="14"/>
        <v>#DIV/0!</v>
      </c>
      <c r="N208" s="78" t="s">
        <v>474</v>
      </c>
      <c r="O208" s="33" t="s">
        <v>384</v>
      </c>
    </row>
    <row r="209" spans="1:15" ht="17.25" hidden="1" customHeight="1" thickBot="1" x14ac:dyDescent="0.25">
      <c r="A209" s="55" t="s">
        <v>135</v>
      </c>
      <c r="B209" s="190"/>
      <c r="C209" s="716"/>
      <c r="D209" s="716"/>
      <c r="E209" s="716"/>
      <c r="F209" s="717"/>
      <c r="G209" s="720"/>
      <c r="H209" s="55">
        <v>168</v>
      </c>
      <c r="I209" s="236"/>
      <c r="J209" s="108">
        <f t="shared" si="13"/>
        <v>0</v>
      </c>
      <c r="K209" s="52"/>
      <c r="L209" s="52"/>
      <c r="M209" s="52" t="e">
        <f t="shared" si="14"/>
        <v>#DIV/0!</v>
      </c>
      <c r="N209" s="78"/>
      <c r="O209" s="33" t="s">
        <v>384</v>
      </c>
    </row>
    <row r="210" spans="1:15" ht="17.25" hidden="1" customHeight="1" thickBot="1" x14ac:dyDescent="0.25">
      <c r="A210" s="55" t="s">
        <v>137</v>
      </c>
      <c r="B210" s="713" t="s">
        <v>318</v>
      </c>
      <c r="C210" s="716" t="s">
        <v>319</v>
      </c>
      <c r="D210" s="716" t="s">
        <v>211</v>
      </c>
      <c r="E210" s="716" t="s">
        <v>352</v>
      </c>
      <c r="F210" s="717">
        <v>100</v>
      </c>
      <c r="G210" s="718">
        <v>1</v>
      </c>
      <c r="H210" s="52">
        <v>0.1</v>
      </c>
      <c r="I210" s="233"/>
      <c r="J210" s="109">
        <f>I210/H210</f>
        <v>0</v>
      </c>
      <c r="K210" s="52"/>
      <c r="L210" s="52"/>
      <c r="M210" s="52" t="e">
        <f>L210/K210</f>
        <v>#DIV/0!</v>
      </c>
      <c r="N210" s="112" t="str">
        <f>+INVERSIÓN!EW38</f>
        <v>N/A</v>
      </c>
      <c r="O210" s="33" t="s">
        <v>384</v>
      </c>
    </row>
    <row r="211" spans="1:15" ht="17.25" hidden="1" customHeight="1" thickBot="1" x14ac:dyDescent="0.25">
      <c r="A211" s="55" t="s">
        <v>138</v>
      </c>
      <c r="B211" s="714"/>
      <c r="C211" s="716"/>
      <c r="D211" s="716"/>
      <c r="E211" s="716"/>
      <c r="F211" s="717"/>
      <c r="G211" s="719"/>
      <c r="H211" s="55">
        <v>0.1</v>
      </c>
      <c r="I211" s="230">
        <v>0.01</v>
      </c>
      <c r="J211" s="109">
        <f t="shared" ref="J211:J221" si="15">I211/H211</f>
        <v>9.9999999999999992E-2</v>
      </c>
      <c r="K211" s="52"/>
      <c r="L211" s="52"/>
      <c r="M211" s="52" t="e">
        <f t="shared" ref="M211:M221" si="16">L211/K211</f>
        <v>#DIV/0!</v>
      </c>
      <c r="N211" s="112" t="s">
        <v>426</v>
      </c>
      <c r="O211" s="33" t="s">
        <v>384</v>
      </c>
    </row>
    <row r="212" spans="1:15" ht="17.25" hidden="1" customHeight="1" thickBot="1" x14ac:dyDescent="0.25">
      <c r="A212" s="55" t="s">
        <v>139</v>
      </c>
      <c r="B212" s="714"/>
      <c r="C212" s="716"/>
      <c r="D212" s="716"/>
      <c r="E212" s="716"/>
      <c r="F212" s="717"/>
      <c r="G212" s="719"/>
      <c r="H212" s="55">
        <v>0.1</v>
      </c>
      <c r="I212" s="230">
        <v>0.02</v>
      </c>
      <c r="J212" s="109">
        <f t="shared" si="15"/>
        <v>0.19999999999999998</v>
      </c>
      <c r="K212" s="52"/>
      <c r="L212" s="52"/>
      <c r="M212" s="52" t="e">
        <f t="shared" si="16"/>
        <v>#DIV/0!</v>
      </c>
      <c r="N212" s="112" t="s">
        <v>421</v>
      </c>
      <c r="O212" s="33" t="s">
        <v>384</v>
      </c>
    </row>
    <row r="213" spans="1:15" ht="17.25" hidden="1" customHeight="1" thickBot="1" x14ac:dyDescent="0.25">
      <c r="A213" s="55" t="s">
        <v>140</v>
      </c>
      <c r="B213" s="714"/>
      <c r="C213" s="716"/>
      <c r="D213" s="716"/>
      <c r="E213" s="716"/>
      <c r="F213" s="717"/>
      <c r="G213" s="719"/>
      <c r="H213" s="55">
        <v>0.1</v>
      </c>
      <c r="I213" s="230">
        <v>0.03</v>
      </c>
      <c r="J213" s="109">
        <f t="shared" si="15"/>
        <v>0.3</v>
      </c>
      <c r="K213" s="52"/>
      <c r="L213" s="52"/>
      <c r="M213" s="52" t="e">
        <f t="shared" si="16"/>
        <v>#DIV/0!</v>
      </c>
      <c r="N213" s="112" t="s">
        <v>435</v>
      </c>
      <c r="O213" s="33" t="s">
        <v>384</v>
      </c>
    </row>
    <row r="214" spans="1:15" ht="17.25" hidden="1" customHeight="1" thickBot="1" x14ac:dyDescent="0.25">
      <c r="A214" s="55" t="s">
        <v>141</v>
      </c>
      <c r="B214" s="714"/>
      <c r="C214" s="716"/>
      <c r="D214" s="716"/>
      <c r="E214" s="716"/>
      <c r="F214" s="717"/>
      <c r="G214" s="719"/>
      <c r="H214" s="55">
        <v>0.1</v>
      </c>
      <c r="I214" s="230">
        <v>0.04</v>
      </c>
      <c r="J214" s="109">
        <f t="shared" si="15"/>
        <v>0.39999999999999997</v>
      </c>
      <c r="K214" s="52"/>
      <c r="L214" s="52"/>
      <c r="M214" s="52" t="e">
        <f t="shared" si="16"/>
        <v>#DIV/0!</v>
      </c>
      <c r="N214" s="112" t="s">
        <v>445</v>
      </c>
      <c r="O214" s="33" t="s">
        <v>384</v>
      </c>
    </row>
    <row r="215" spans="1:15" ht="17.25" hidden="1" customHeight="1" thickBot="1" x14ac:dyDescent="0.25">
      <c r="A215" s="55" t="s">
        <v>142</v>
      </c>
      <c r="B215" s="714"/>
      <c r="C215" s="716"/>
      <c r="D215" s="716"/>
      <c r="E215" s="716"/>
      <c r="F215" s="717"/>
      <c r="G215" s="719"/>
      <c r="H215" s="55">
        <v>0.1</v>
      </c>
      <c r="I215" s="230">
        <v>0.05</v>
      </c>
      <c r="J215" s="109">
        <f t="shared" si="15"/>
        <v>0.5</v>
      </c>
      <c r="K215" s="52"/>
      <c r="L215" s="52"/>
      <c r="M215" s="52" t="e">
        <f t="shared" si="16"/>
        <v>#DIV/0!</v>
      </c>
      <c r="N215" s="112" t="s">
        <v>446</v>
      </c>
      <c r="O215" s="33" t="s">
        <v>384</v>
      </c>
    </row>
    <row r="216" spans="1:15" ht="17.25" hidden="1" customHeight="1" thickBot="1" x14ac:dyDescent="0.25">
      <c r="A216" s="55" t="s">
        <v>130</v>
      </c>
      <c r="B216" s="714"/>
      <c r="C216" s="716"/>
      <c r="D216" s="716"/>
      <c r="E216" s="716"/>
      <c r="F216" s="717"/>
      <c r="G216" s="719"/>
      <c r="H216" s="55">
        <v>0.1</v>
      </c>
      <c r="I216" s="230">
        <v>6.0000000000000005E-2</v>
      </c>
      <c r="J216" s="109">
        <f t="shared" si="15"/>
        <v>0.6</v>
      </c>
      <c r="K216" s="52"/>
      <c r="L216" s="52"/>
      <c r="M216" s="52" t="e">
        <f t="shared" si="16"/>
        <v>#DIV/0!</v>
      </c>
      <c r="N216" s="78" t="s">
        <v>459</v>
      </c>
      <c r="O216" s="33" t="s">
        <v>384</v>
      </c>
    </row>
    <row r="217" spans="1:15" ht="17.25" hidden="1" customHeight="1" thickBot="1" x14ac:dyDescent="0.25">
      <c r="A217" s="55" t="s">
        <v>131</v>
      </c>
      <c r="B217" s="714"/>
      <c r="C217" s="716"/>
      <c r="D217" s="716"/>
      <c r="E217" s="716"/>
      <c r="F217" s="717"/>
      <c r="G217" s="719"/>
      <c r="H217" s="55">
        <v>0.1</v>
      </c>
      <c r="I217" s="229">
        <v>7.0000000000000007E-2</v>
      </c>
      <c r="J217" s="109">
        <f t="shared" si="15"/>
        <v>0.70000000000000007</v>
      </c>
      <c r="K217" s="52"/>
      <c r="L217" s="52"/>
      <c r="M217" s="52" t="e">
        <f t="shared" si="16"/>
        <v>#DIV/0!</v>
      </c>
      <c r="N217" s="78" t="s">
        <v>464</v>
      </c>
      <c r="O217" s="33" t="s">
        <v>384</v>
      </c>
    </row>
    <row r="218" spans="1:15" ht="17.25" hidden="1" customHeight="1" thickBot="1" x14ac:dyDescent="0.25">
      <c r="A218" s="55" t="s">
        <v>132</v>
      </c>
      <c r="B218" s="714"/>
      <c r="C218" s="716"/>
      <c r="D218" s="716"/>
      <c r="E218" s="716"/>
      <c r="F218" s="717"/>
      <c r="G218" s="719"/>
      <c r="H218" s="55">
        <v>0.1</v>
      </c>
      <c r="I218" s="229">
        <v>0.08</v>
      </c>
      <c r="J218" s="109">
        <f t="shared" si="15"/>
        <v>0.79999999999999993</v>
      </c>
      <c r="K218" s="52"/>
      <c r="L218" s="52"/>
      <c r="M218" s="52" t="e">
        <f t="shared" si="16"/>
        <v>#DIV/0!</v>
      </c>
      <c r="N218" s="224" t="s">
        <v>454</v>
      </c>
      <c r="O218" s="33" t="s">
        <v>384</v>
      </c>
    </row>
    <row r="219" spans="1:15" ht="17.25" hidden="1" customHeight="1" thickBot="1" x14ac:dyDescent="0.25">
      <c r="A219" s="55" t="s">
        <v>133</v>
      </c>
      <c r="B219" s="714"/>
      <c r="C219" s="716"/>
      <c r="D219" s="716"/>
      <c r="E219" s="716"/>
      <c r="F219" s="717"/>
      <c r="G219" s="719"/>
      <c r="H219" s="55">
        <v>0.1</v>
      </c>
      <c r="I219" s="230">
        <v>0.09</v>
      </c>
      <c r="J219" s="109">
        <f t="shared" si="15"/>
        <v>0.89999999999999991</v>
      </c>
      <c r="K219" s="52"/>
      <c r="L219" s="52"/>
      <c r="M219" s="52" t="e">
        <f t="shared" si="16"/>
        <v>#DIV/0!</v>
      </c>
      <c r="N219" s="112" t="s">
        <v>468</v>
      </c>
      <c r="O219" s="33" t="s">
        <v>384</v>
      </c>
    </row>
    <row r="220" spans="1:15" ht="17.25" hidden="1" customHeight="1" thickBot="1" x14ac:dyDescent="0.25">
      <c r="A220" s="55" t="s">
        <v>134</v>
      </c>
      <c r="B220" s="714"/>
      <c r="C220" s="716"/>
      <c r="D220" s="716"/>
      <c r="E220" s="716"/>
      <c r="F220" s="717"/>
      <c r="G220" s="719"/>
      <c r="H220" s="55">
        <v>0.1</v>
      </c>
      <c r="I220" s="230">
        <v>9.9999999999999992E-2</v>
      </c>
      <c r="J220" s="109">
        <f t="shared" si="15"/>
        <v>0.99999999999999989</v>
      </c>
      <c r="K220" s="52"/>
      <c r="L220" s="52"/>
      <c r="M220" s="52" t="e">
        <f t="shared" si="16"/>
        <v>#DIV/0!</v>
      </c>
      <c r="N220" s="112" t="s">
        <v>475</v>
      </c>
      <c r="O220" s="33" t="s">
        <v>384</v>
      </c>
    </row>
    <row r="221" spans="1:15" ht="17.25" hidden="1" customHeight="1" thickBot="1" x14ac:dyDescent="0.25">
      <c r="A221" s="55" t="s">
        <v>135</v>
      </c>
      <c r="B221" s="715"/>
      <c r="C221" s="716"/>
      <c r="D221" s="716"/>
      <c r="E221" s="716"/>
      <c r="F221" s="717"/>
      <c r="G221" s="720"/>
      <c r="H221" s="55">
        <v>0.1</v>
      </c>
      <c r="I221" s="236"/>
      <c r="J221" s="109">
        <f t="shared" si="15"/>
        <v>0</v>
      </c>
      <c r="K221" s="52"/>
      <c r="L221" s="52"/>
      <c r="M221" s="52" t="e">
        <f t="shared" si="16"/>
        <v>#DIV/0!</v>
      </c>
      <c r="N221" s="118"/>
      <c r="O221" s="33" t="s">
        <v>384</v>
      </c>
    </row>
    <row r="222" spans="1:15" ht="17.25" hidden="1" customHeight="1" thickBot="1" x14ac:dyDescent="0.25">
      <c r="A222" s="55" t="s">
        <v>137</v>
      </c>
      <c r="B222" s="713" t="s">
        <v>318</v>
      </c>
      <c r="C222" s="716" t="s">
        <v>332</v>
      </c>
      <c r="D222" s="716" t="s">
        <v>357</v>
      </c>
      <c r="E222" s="716" t="s">
        <v>210</v>
      </c>
      <c r="F222" s="717">
        <v>100</v>
      </c>
      <c r="G222" s="718">
        <v>1000</v>
      </c>
      <c r="H222" s="52">
        <v>550</v>
      </c>
      <c r="I222" s="233">
        <v>0</v>
      </c>
      <c r="J222" s="109">
        <f>I222/H222</f>
        <v>0</v>
      </c>
      <c r="K222" s="52"/>
      <c r="L222" s="52"/>
      <c r="M222" s="52" t="e">
        <f>L222/K222</f>
        <v>#DIV/0!</v>
      </c>
      <c r="N222" s="112" t="str">
        <f>+INVERSIÓN!EW45</f>
        <v xml:space="preserve">En marzo se realizó visita de seguimiento al predio Montebello, Localidad de Usme; encontrando que las áreas de conservación incluidas en el Acuerdo voluntario 01 de 2021, están en perfecto estado con lo que se da cumplimiento a lo pactado en el acuerdo.
Se adelantó ejercicio de priorización de predios a ser incluidos en primer semestre 2023; y en marzo se visitaron 16 predios postulados en las localidades de Sumapaz y Ciudad Bolívar para identificar tensionantes; georreferenciar áreas con potencial de vinculación; identificar herramientas de manejo del paisaje -HMP- necesarias para reducir el riesgo de transformación de las áreas a conservar; y verificar presencia de cuerpos de agua naturales en el predio o en sus inmediaciones. Además, se realizó sobrevuelo con drone, con especial énfasis en las áreas en donde se identificó presencia de tensionantes.
Se analizó la información recolectada en campo y se cuenta con los datos correspondientes a 12 predios, con 168, 8ha aptas para vinculación.
Se realizó acompañamiento y asistencia en campo a 8 propietarios de predios de la Localidad de Usme (107 ha); para la correcta implementación de las HMP, de acuerdo con lo establecido en el Plan Predial Ambiental -PPA, el Anexo técnico de implementación y el mapa de localización de las acciones concertadas; los insumos fueron entregados en enero para el control de los tensionantes sobre las áreas vinculadas al Programa. 
Se cuenta con 1.220 metros de cercas vivas y 3390 metros de cerca tradicional.
Se presentó el Convenio con la Gobernación a los alcaldes, secretarios de ambiente y otros profesionales de los municipios de Guasca, Guatavita, Sesquilé, Fómeque y La Calera, obteniendo la vinculación de las administraciones locales al proyecto de PSA Regional con la designación de funcionarios para realizar la interlocución con Biocuenca a fin de trabajar conjuntamente en la implementación de este instrumento económico en las microcuencas priorizadas en sus territorios.
En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v>
      </c>
      <c r="O222" s="33" t="s">
        <v>385</v>
      </c>
    </row>
    <row r="223" spans="1:15" ht="17.25" hidden="1" customHeight="1" thickBot="1" x14ac:dyDescent="0.25">
      <c r="A223" s="55" t="s">
        <v>138</v>
      </c>
      <c r="B223" s="714"/>
      <c r="C223" s="716"/>
      <c r="D223" s="716"/>
      <c r="E223" s="716"/>
      <c r="F223" s="717"/>
      <c r="G223" s="719"/>
      <c r="H223" s="55">
        <v>550</v>
      </c>
      <c r="I223" s="234">
        <v>0</v>
      </c>
      <c r="J223" s="109">
        <f t="shared" ref="J223:J233" si="17">I223/H223</f>
        <v>0</v>
      </c>
      <c r="K223" s="52"/>
      <c r="L223" s="52"/>
      <c r="M223" s="52" t="e">
        <f t="shared" ref="M223:M233" si="18">L223/K223</f>
        <v>#DIV/0!</v>
      </c>
      <c r="N223" s="112" t="s">
        <v>416</v>
      </c>
      <c r="O223" s="33" t="s">
        <v>384</v>
      </c>
    </row>
    <row r="224" spans="1:15" ht="17.25" hidden="1" customHeight="1" thickBot="1" x14ac:dyDescent="0.25">
      <c r="A224" s="55" t="s">
        <v>139</v>
      </c>
      <c r="B224" s="714"/>
      <c r="C224" s="716"/>
      <c r="D224" s="716"/>
      <c r="E224" s="716"/>
      <c r="F224" s="717"/>
      <c r="G224" s="719"/>
      <c r="H224" s="55">
        <v>550</v>
      </c>
      <c r="I224" s="234">
        <v>0</v>
      </c>
      <c r="J224" s="109">
        <f t="shared" si="17"/>
        <v>0</v>
      </c>
      <c r="K224" s="52"/>
      <c r="L224" s="52"/>
      <c r="M224" s="52" t="e">
        <f t="shared" si="18"/>
        <v>#DIV/0!</v>
      </c>
      <c r="N224" s="112" t="s">
        <v>416</v>
      </c>
      <c r="O224" s="33" t="s">
        <v>384</v>
      </c>
    </row>
    <row r="225" spans="1:15" ht="17.25" hidden="1" customHeight="1" thickBot="1" x14ac:dyDescent="0.25">
      <c r="A225" s="55" t="s">
        <v>140</v>
      </c>
      <c r="B225" s="714"/>
      <c r="C225" s="716"/>
      <c r="D225" s="716"/>
      <c r="E225" s="716"/>
      <c r="F225" s="717"/>
      <c r="G225" s="719"/>
      <c r="H225" s="55">
        <v>550</v>
      </c>
      <c r="I225" s="234">
        <v>0</v>
      </c>
      <c r="J225" s="109">
        <f t="shared" si="17"/>
        <v>0</v>
      </c>
      <c r="K225" s="52"/>
      <c r="L225" s="52"/>
      <c r="M225" s="52" t="e">
        <f t="shared" si="18"/>
        <v>#DIV/0!</v>
      </c>
      <c r="N225" s="112" t="s">
        <v>436</v>
      </c>
      <c r="O225" s="33" t="s">
        <v>384</v>
      </c>
    </row>
    <row r="226" spans="1:15" ht="17.25" hidden="1" customHeight="1" thickBot="1" x14ac:dyDescent="0.25">
      <c r="A226" s="55" t="s">
        <v>141</v>
      </c>
      <c r="B226" s="714"/>
      <c r="C226" s="716"/>
      <c r="D226" s="716"/>
      <c r="E226" s="716"/>
      <c r="F226" s="717"/>
      <c r="G226" s="719"/>
      <c r="H226" s="55">
        <v>550</v>
      </c>
      <c r="I226" s="234">
        <v>53.9</v>
      </c>
      <c r="J226" s="109">
        <f t="shared" si="17"/>
        <v>9.8000000000000004E-2</v>
      </c>
      <c r="K226" s="52"/>
      <c r="L226" s="52"/>
      <c r="M226" s="52" t="e">
        <f t="shared" si="18"/>
        <v>#DIV/0!</v>
      </c>
      <c r="N226" s="112" t="s">
        <v>444</v>
      </c>
      <c r="O226" s="33" t="s">
        <v>384</v>
      </c>
    </row>
    <row r="227" spans="1:15" ht="17.25" hidden="1" customHeight="1" thickBot="1" x14ac:dyDescent="0.25">
      <c r="A227" s="55" t="s">
        <v>142</v>
      </c>
      <c r="B227" s="714"/>
      <c r="C227" s="716"/>
      <c r="D227" s="716"/>
      <c r="E227" s="716"/>
      <c r="F227" s="717"/>
      <c r="G227" s="719"/>
      <c r="H227" s="55">
        <v>550</v>
      </c>
      <c r="I227" s="234">
        <v>53.9</v>
      </c>
      <c r="J227" s="109">
        <f t="shared" si="17"/>
        <v>9.8000000000000004E-2</v>
      </c>
      <c r="K227" s="52"/>
      <c r="L227" s="52"/>
      <c r="M227" s="52" t="e">
        <f t="shared" si="18"/>
        <v>#DIV/0!</v>
      </c>
      <c r="N227" s="112" t="s">
        <v>447</v>
      </c>
      <c r="O227" s="33" t="s">
        <v>384</v>
      </c>
    </row>
    <row r="228" spans="1:15" ht="17.25" hidden="1" customHeight="1" thickBot="1" x14ac:dyDescent="0.25">
      <c r="A228" s="55" t="s">
        <v>130</v>
      </c>
      <c r="B228" s="714"/>
      <c r="C228" s="716"/>
      <c r="D228" s="716"/>
      <c r="E228" s="716"/>
      <c r="F228" s="717"/>
      <c r="G228" s="719"/>
      <c r="H228" s="55">
        <v>550</v>
      </c>
      <c r="I228" s="234">
        <v>53.9</v>
      </c>
      <c r="J228" s="109">
        <f t="shared" si="17"/>
        <v>9.8000000000000004E-2</v>
      </c>
      <c r="K228" s="52"/>
      <c r="L228" s="52"/>
      <c r="M228" s="52" t="e">
        <f t="shared" si="18"/>
        <v>#DIV/0!</v>
      </c>
      <c r="N228" s="78" t="s">
        <v>460</v>
      </c>
      <c r="O228" s="33" t="s">
        <v>384</v>
      </c>
    </row>
    <row r="229" spans="1:15" ht="17.25" hidden="1" customHeight="1" thickBot="1" x14ac:dyDescent="0.25">
      <c r="A229" s="55" t="s">
        <v>131</v>
      </c>
      <c r="B229" s="714"/>
      <c r="C229" s="716"/>
      <c r="D229" s="716"/>
      <c r="E229" s="716"/>
      <c r="F229" s="717"/>
      <c r="G229" s="719"/>
      <c r="H229" s="55">
        <v>550</v>
      </c>
      <c r="I229" s="232">
        <v>53.9</v>
      </c>
      <c r="J229" s="109">
        <f t="shared" si="17"/>
        <v>9.8000000000000004E-2</v>
      </c>
      <c r="K229" s="52"/>
      <c r="L229" s="52"/>
      <c r="M229" s="52" t="e">
        <f t="shared" si="18"/>
        <v>#DIV/0!</v>
      </c>
      <c r="N229" s="78" t="s">
        <v>465</v>
      </c>
      <c r="O229" s="33" t="s">
        <v>384</v>
      </c>
    </row>
    <row r="230" spans="1:15" ht="17.25" hidden="1" customHeight="1" thickBot="1" x14ac:dyDescent="0.25">
      <c r="A230" s="55" t="s">
        <v>132</v>
      </c>
      <c r="B230" s="714"/>
      <c r="C230" s="716"/>
      <c r="D230" s="716"/>
      <c r="E230" s="716"/>
      <c r="F230" s="717"/>
      <c r="G230" s="719"/>
      <c r="H230" s="55">
        <v>550</v>
      </c>
      <c r="I230" s="232">
        <v>53.9</v>
      </c>
      <c r="J230" s="109">
        <f t="shared" si="17"/>
        <v>9.8000000000000004E-2</v>
      </c>
      <c r="K230" s="52"/>
      <c r="L230" s="52"/>
      <c r="M230" s="52" t="e">
        <f t="shared" si="18"/>
        <v>#DIV/0!</v>
      </c>
      <c r="N230" s="224" t="s">
        <v>455</v>
      </c>
      <c r="O230" s="33" t="s">
        <v>384</v>
      </c>
    </row>
    <row r="231" spans="1:15" ht="17.25" hidden="1" customHeight="1" thickBot="1" x14ac:dyDescent="0.25">
      <c r="A231" s="55" t="s">
        <v>133</v>
      </c>
      <c r="B231" s="714"/>
      <c r="C231" s="716"/>
      <c r="D231" s="716"/>
      <c r="E231" s="716"/>
      <c r="F231" s="717"/>
      <c r="G231" s="719"/>
      <c r="H231" s="55">
        <v>550</v>
      </c>
      <c r="I231" s="234">
        <v>53.9</v>
      </c>
      <c r="J231" s="109">
        <f t="shared" si="17"/>
        <v>9.8000000000000004E-2</v>
      </c>
      <c r="K231" s="52"/>
      <c r="L231" s="52"/>
      <c r="M231" s="52" t="e">
        <f t="shared" si="18"/>
        <v>#DIV/0!</v>
      </c>
      <c r="N231" s="112" t="s">
        <v>469</v>
      </c>
      <c r="O231" s="33" t="s">
        <v>384</v>
      </c>
    </row>
    <row r="232" spans="1:15" ht="17.25" hidden="1" customHeight="1" thickBot="1" x14ac:dyDescent="0.25">
      <c r="A232" s="55" t="s">
        <v>134</v>
      </c>
      <c r="B232" s="714"/>
      <c r="C232" s="716"/>
      <c r="D232" s="716"/>
      <c r="E232" s="716"/>
      <c r="F232" s="717"/>
      <c r="G232" s="719"/>
      <c r="H232" s="55">
        <v>550</v>
      </c>
      <c r="I232" s="234">
        <v>550</v>
      </c>
      <c r="J232" s="109">
        <f t="shared" si="17"/>
        <v>1</v>
      </c>
      <c r="K232" s="52"/>
      <c r="L232" s="52"/>
      <c r="M232" s="52" t="e">
        <f t="shared" si="18"/>
        <v>#DIV/0!</v>
      </c>
      <c r="N232" s="112" t="s">
        <v>476</v>
      </c>
      <c r="O232" s="33" t="s">
        <v>384</v>
      </c>
    </row>
    <row r="233" spans="1:15" ht="17.25" hidden="1" customHeight="1" thickBot="1" x14ac:dyDescent="0.25">
      <c r="A233" s="55" t="s">
        <v>135</v>
      </c>
      <c r="B233" s="715"/>
      <c r="C233" s="716"/>
      <c r="D233" s="716"/>
      <c r="E233" s="716"/>
      <c r="F233" s="717"/>
      <c r="G233" s="720"/>
      <c r="H233" s="55">
        <v>550</v>
      </c>
      <c r="I233" s="236"/>
      <c r="J233" s="109">
        <f t="shared" si="17"/>
        <v>0</v>
      </c>
      <c r="K233" s="52"/>
      <c r="L233" s="52"/>
      <c r="M233" s="52" t="e">
        <f t="shared" si="18"/>
        <v>#DIV/0!</v>
      </c>
      <c r="N233" s="61"/>
      <c r="O233" s="33" t="s">
        <v>384</v>
      </c>
    </row>
    <row r="234" spans="1:15" ht="12" customHeight="1" thickBot="1" x14ac:dyDescent="0.25"/>
    <row r="235" spans="1:15" ht="15" x14ac:dyDescent="0.2">
      <c r="A235" s="762" t="s">
        <v>169</v>
      </c>
      <c r="B235" s="763"/>
      <c r="C235" s="763"/>
      <c r="D235" s="763"/>
      <c r="E235" s="763"/>
      <c r="F235" s="763"/>
      <c r="G235" s="763"/>
      <c r="H235" s="763"/>
      <c r="I235" s="763"/>
      <c r="J235" s="763"/>
      <c r="K235" s="763"/>
      <c r="L235" s="763"/>
      <c r="M235" s="763"/>
      <c r="N235" s="764"/>
    </row>
    <row r="236" spans="1:15" ht="45.75" thickBot="1" x14ac:dyDescent="0.25">
      <c r="A236" s="47" t="s">
        <v>63</v>
      </c>
      <c r="B236" s="48" t="s">
        <v>147</v>
      </c>
      <c r="C236" s="48" t="s">
        <v>148</v>
      </c>
      <c r="D236" s="48" t="s">
        <v>149</v>
      </c>
      <c r="E236" s="48" t="s">
        <v>150</v>
      </c>
      <c r="F236" s="48" t="s">
        <v>170</v>
      </c>
      <c r="G236" s="48" t="s">
        <v>152</v>
      </c>
      <c r="H236" s="48" t="s">
        <v>171</v>
      </c>
      <c r="I236" s="48" t="s">
        <v>172</v>
      </c>
      <c r="J236" s="73" t="s">
        <v>173</v>
      </c>
      <c r="K236" s="48" t="s">
        <v>156</v>
      </c>
      <c r="L236" s="48" t="s">
        <v>157</v>
      </c>
      <c r="M236" s="48" t="s">
        <v>158</v>
      </c>
      <c r="N236" s="49" t="s">
        <v>159</v>
      </c>
    </row>
    <row r="237" spans="1:15" ht="17.25" customHeight="1" thickBot="1" x14ac:dyDescent="0.25">
      <c r="A237" s="55" t="s">
        <v>137</v>
      </c>
      <c r="B237" s="41"/>
      <c r="C237" s="707" t="s">
        <v>322</v>
      </c>
      <c r="D237" s="716" t="s">
        <v>510</v>
      </c>
      <c r="E237" s="716" t="s">
        <v>311</v>
      </c>
      <c r="F237" s="717">
        <v>100</v>
      </c>
      <c r="G237" s="718">
        <v>100</v>
      </c>
      <c r="H237" s="239">
        <v>1</v>
      </c>
      <c r="I237" s="231">
        <v>0</v>
      </c>
      <c r="J237" s="108">
        <f>I237/H237</f>
        <v>0</v>
      </c>
      <c r="K237" s="52">
        <v>0</v>
      </c>
      <c r="L237" s="52">
        <v>0</v>
      </c>
      <c r="M237" s="52" t="e">
        <f>L237/K237</f>
        <v>#DIV/0!</v>
      </c>
      <c r="N237" s="112" t="s">
        <v>486</v>
      </c>
      <c r="O237" s="33" t="s">
        <v>384</v>
      </c>
    </row>
    <row r="238" spans="1:15" ht="17.25" customHeight="1" thickBot="1" x14ac:dyDescent="0.25">
      <c r="A238" s="55" t="s">
        <v>138</v>
      </c>
      <c r="B238" s="41"/>
      <c r="C238" s="708"/>
      <c r="D238" s="716"/>
      <c r="E238" s="716"/>
      <c r="F238" s="717"/>
      <c r="G238" s="719"/>
      <c r="H238" s="239">
        <v>1</v>
      </c>
      <c r="I238" s="232"/>
      <c r="J238" s="108">
        <f t="shared" ref="J238:J247" si="19">I238/H238</f>
        <v>0</v>
      </c>
      <c r="K238" s="52"/>
      <c r="L238" s="52"/>
      <c r="M238" s="52" t="e">
        <f t="shared" ref="M238" si="20">L238/K238</f>
        <v>#DIV/0!</v>
      </c>
      <c r="N238" s="112" t="s">
        <v>486</v>
      </c>
      <c r="O238" s="33" t="s">
        <v>385</v>
      </c>
    </row>
    <row r="239" spans="1:15" ht="17.25" customHeight="1" thickBot="1" x14ac:dyDescent="0.25">
      <c r="A239" s="55" t="s">
        <v>139</v>
      </c>
      <c r="B239" s="41"/>
      <c r="C239" s="708"/>
      <c r="D239" s="716"/>
      <c r="E239" s="716"/>
      <c r="F239" s="717"/>
      <c r="G239" s="719"/>
      <c r="H239" s="241">
        <v>1</v>
      </c>
      <c r="I239" s="232"/>
      <c r="J239" s="108">
        <f t="shared" si="19"/>
        <v>0</v>
      </c>
      <c r="K239" s="52"/>
      <c r="L239" s="52"/>
      <c r="M239" s="52" t="e">
        <v>#DIV/0!</v>
      </c>
      <c r="N239" s="112" t="s">
        <v>504</v>
      </c>
      <c r="O239" s="33" t="s">
        <v>384</v>
      </c>
    </row>
    <row r="240" spans="1:15" ht="17.25" customHeight="1" thickBot="1" x14ac:dyDescent="0.25">
      <c r="A240" s="55" t="s">
        <v>140</v>
      </c>
      <c r="B240" s="41"/>
      <c r="C240" s="708"/>
      <c r="D240" s="716"/>
      <c r="E240" s="716"/>
      <c r="F240" s="717"/>
      <c r="G240" s="719"/>
      <c r="H240" s="99"/>
      <c r="I240" s="232"/>
      <c r="J240" s="108" t="e">
        <f t="shared" si="19"/>
        <v>#DIV/0!</v>
      </c>
      <c r="K240" s="52"/>
      <c r="L240" s="52"/>
      <c r="M240" s="52" t="e">
        <f t="shared" ref="M240:M248" si="21">L240/K240</f>
        <v>#DIV/0!</v>
      </c>
      <c r="N240" s="112"/>
      <c r="O240" s="33" t="s">
        <v>384</v>
      </c>
    </row>
    <row r="241" spans="1:15" ht="17.25" customHeight="1" thickBot="1" x14ac:dyDescent="0.25">
      <c r="A241" s="55" t="s">
        <v>141</v>
      </c>
      <c r="B241" s="41"/>
      <c r="C241" s="708"/>
      <c r="D241" s="716"/>
      <c r="E241" s="716"/>
      <c r="F241" s="717"/>
      <c r="G241" s="719"/>
      <c r="H241" s="99"/>
      <c r="I241" s="232"/>
      <c r="J241" s="108" t="e">
        <f t="shared" si="19"/>
        <v>#DIV/0!</v>
      </c>
      <c r="K241" s="52"/>
      <c r="L241" s="52"/>
      <c r="M241" s="52" t="e">
        <f t="shared" si="21"/>
        <v>#DIV/0!</v>
      </c>
      <c r="N241" s="112"/>
      <c r="O241" s="33" t="s">
        <v>384</v>
      </c>
    </row>
    <row r="242" spans="1:15" ht="17.25" customHeight="1" thickBot="1" x14ac:dyDescent="0.25">
      <c r="A242" s="55" t="s">
        <v>142</v>
      </c>
      <c r="B242" s="41"/>
      <c r="C242" s="708"/>
      <c r="D242" s="716"/>
      <c r="E242" s="716"/>
      <c r="F242" s="717"/>
      <c r="G242" s="719"/>
      <c r="H242" s="99"/>
      <c r="I242" s="232"/>
      <c r="J242" s="108" t="e">
        <f t="shared" si="19"/>
        <v>#DIV/0!</v>
      </c>
      <c r="K242" s="52"/>
      <c r="L242" s="52"/>
      <c r="M242" s="52" t="e">
        <f t="shared" si="21"/>
        <v>#DIV/0!</v>
      </c>
      <c r="N242" s="112"/>
      <c r="O242" s="33" t="s">
        <v>384</v>
      </c>
    </row>
    <row r="243" spans="1:15" ht="17.25" customHeight="1" thickBot="1" x14ac:dyDescent="0.25">
      <c r="A243" s="55" t="s">
        <v>130</v>
      </c>
      <c r="B243" s="41"/>
      <c r="C243" s="708"/>
      <c r="D243" s="716"/>
      <c r="E243" s="716"/>
      <c r="F243" s="717"/>
      <c r="G243" s="719"/>
      <c r="H243" s="99"/>
      <c r="I243" s="232"/>
      <c r="J243" s="108" t="e">
        <f t="shared" si="19"/>
        <v>#DIV/0!</v>
      </c>
      <c r="K243" s="52"/>
      <c r="L243" s="52"/>
      <c r="M243" s="52" t="e">
        <f t="shared" si="21"/>
        <v>#DIV/0!</v>
      </c>
      <c r="N243" s="78"/>
      <c r="O243" s="33" t="s">
        <v>384</v>
      </c>
    </row>
    <row r="244" spans="1:15" ht="17.25" customHeight="1" thickBot="1" x14ac:dyDescent="0.25">
      <c r="A244" s="55" t="s">
        <v>131</v>
      </c>
      <c r="B244" s="41"/>
      <c r="C244" s="708"/>
      <c r="D244" s="716"/>
      <c r="E244" s="716"/>
      <c r="F244" s="717"/>
      <c r="G244" s="719"/>
      <c r="H244" s="99"/>
      <c r="I244" s="232"/>
      <c r="J244" s="108" t="e">
        <f t="shared" si="19"/>
        <v>#DIV/0!</v>
      </c>
      <c r="K244" s="52"/>
      <c r="L244" s="52"/>
      <c r="M244" s="52" t="e">
        <f t="shared" si="21"/>
        <v>#DIV/0!</v>
      </c>
      <c r="N244" s="78"/>
      <c r="O244" s="33" t="s">
        <v>384</v>
      </c>
    </row>
    <row r="245" spans="1:15" ht="17.25" customHeight="1" thickBot="1" x14ac:dyDescent="0.25">
      <c r="A245" s="55" t="s">
        <v>132</v>
      </c>
      <c r="B245" s="41"/>
      <c r="C245" s="708"/>
      <c r="D245" s="716"/>
      <c r="E245" s="716"/>
      <c r="F245" s="717"/>
      <c r="G245" s="719"/>
      <c r="H245" s="99"/>
      <c r="I245" s="232"/>
      <c r="J245" s="108" t="e">
        <f t="shared" si="19"/>
        <v>#DIV/0!</v>
      </c>
      <c r="K245" s="52"/>
      <c r="L245" s="52"/>
      <c r="M245" s="52" t="e">
        <f t="shared" si="21"/>
        <v>#DIV/0!</v>
      </c>
      <c r="N245" s="224"/>
      <c r="O245" s="33" t="s">
        <v>384</v>
      </c>
    </row>
    <row r="246" spans="1:15" ht="17.25" customHeight="1" thickBot="1" x14ac:dyDescent="0.25">
      <c r="A246" s="55" t="s">
        <v>133</v>
      </c>
      <c r="B246" s="41"/>
      <c r="C246" s="708"/>
      <c r="D246" s="716"/>
      <c r="E246" s="716"/>
      <c r="F246" s="717"/>
      <c r="G246" s="719"/>
      <c r="H246" s="99"/>
      <c r="I246" s="232"/>
      <c r="J246" s="108" t="e">
        <f t="shared" si="19"/>
        <v>#DIV/0!</v>
      </c>
      <c r="K246" s="52"/>
      <c r="L246" s="52"/>
      <c r="M246" s="52" t="e">
        <f t="shared" si="21"/>
        <v>#DIV/0!</v>
      </c>
      <c r="N246" s="139"/>
      <c r="O246" s="33" t="s">
        <v>384</v>
      </c>
    </row>
    <row r="247" spans="1:15" ht="17.25" customHeight="1" thickBot="1" x14ac:dyDescent="0.25">
      <c r="A247" s="55" t="s">
        <v>134</v>
      </c>
      <c r="B247" s="41"/>
      <c r="C247" s="708"/>
      <c r="D247" s="716"/>
      <c r="E247" s="716"/>
      <c r="F247" s="717"/>
      <c r="G247" s="719"/>
      <c r="H247" s="99"/>
      <c r="I247" s="232"/>
      <c r="J247" s="108" t="e">
        <f t="shared" si="19"/>
        <v>#DIV/0!</v>
      </c>
      <c r="K247" s="52"/>
      <c r="L247" s="52"/>
      <c r="M247" s="52" t="e">
        <f t="shared" si="21"/>
        <v>#DIV/0!</v>
      </c>
      <c r="N247" s="112"/>
      <c r="O247" s="33" t="s">
        <v>384</v>
      </c>
    </row>
    <row r="248" spans="1:15" ht="17.25" customHeight="1" thickBot="1" x14ac:dyDescent="0.25">
      <c r="A248" s="55" t="s">
        <v>135</v>
      </c>
      <c r="B248" s="45"/>
      <c r="C248" s="709"/>
      <c r="D248" s="716"/>
      <c r="E248" s="716"/>
      <c r="F248" s="717"/>
      <c r="G248" s="720"/>
      <c r="H248" s="99"/>
      <c r="I248" s="232"/>
      <c r="J248" s="108" t="e">
        <f>I248/H248</f>
        <v>#DIV/0!</v>
      </c>
      <c r="K248" s="52"/>
      <c r="L248" s="52"/>
      <c r="M248" s="52" t="e">
        <f t="shared" si="21"/>
        <v>#DIV/0!</v>
      </c>
      <c r="N248" s="115"/>
      <c r="O248" s="33" t="s">
        <v>384</v>
      </c>
    </row>
    <row r="249" spans="1:15" ht="17.25" customHeight="1" thickBot="1" x14ac:dyDescent="0.25">
      <c r="A249" s="55" t="s">
        <v>137</v>
      </c>
      <c r="B249" s="190"/>
      <c r="C249" s="716" t="s">
        <v>313</v>
      </c>
      <c r="D249" s="716" t="s">
        <v>314</v>
      </c>
      <c r="E249" s="716" t="s">
        <v>311</v>
      </c>
      <c r="F249" s="717">
        <v>100</v>
      </c>
      <c r="G249" s="718">
        <v>1000</v>
      </c>
      <c r="H249" s="191">
        <v>100</v>
      </c>
      <c r="I249" s="233">
        <v>0</v>
      </c>
      <c r="J249" s="108">
        <f>I249/H249</f>
        <v>0</v>
      </c>
      <c r="K249" s="52"/>
      <c r="L249" s="52"/>
      <c r="M249" s="52" t="e">
        <f>L249/K249</f>
        <v>#DIV/0!</v>
      </c>
      <c r="N249" s="112" t="s">
        <v>488</v>
      </c>
      <c r="O249" s="33" t="s">
        <v>384</v>
      </c>
    </row>
    <row r="250" spans="1:15" ht="17.25" customHeight="1" thickBot="1" x14ac:dyDescent="0.25">
      <c r="A250" s="55" t="s">
        <v>138</v>
      </c>
      <c r="B250" s="190"/>
      <c r="C250" s="716"/>
      <c r="D250" s="716"/>
      <c r="E250" s="716"/>
      <c r="F250" s="717"/>
      <c r="G250" s="719"/>
      <c r="H250" s="55">
        <v>100</v>
      </c>
      <c r="I250" s="234"/>
      <c r="J250" s="108">
        <f t="shared" ref="J250:J260" si="22">I250/H250</f>
        <v>0</v>
      </c>
      <c r="K250" s="52"/>
      <c r="L250" s="52"/>
      <c r="M250" s="52" t="e">
        <f t="shared" ref="M250:M260" si="23">L250/K250</f>
        <v>#DIV/0!</v>
      </c>
      <c r="N250" s="112" t="s">
        <v>486</v>
      </c>
      <c r="O250" s="33" t="s">
        <v>384</v>
      </c>
    </row>
    <row r="251" spans="1:15" ht="17.25" customHeight="1" thickBot="1" x14ac:dyDescent="0.25">
      <c r="A251" s="55" t="s">
        <v>139</v>
      </c>
      <c r="B251" s="190"/>
      <c r="C251" s="716"/>
      <c r="D251" s="716"/>
      <c r="E251" s="716"/>
      <c r="F251" s="717"/>
      <c r="G251" s="719"/>
      <c r="H251" s="55">
        <v>100</v>
      </c>
      <c r="I251" s="234"/>
      <c r="J251" s="108">
        <f t="shared" si="22"/>
        <v>0</v>
      </c>
      <c r="K251" s="52"/>
      <c r="L251" s="52"/>
      <c r="M251" s="52" t="e">
        <f t="shared" si="23"/>
        <v>#DIV/0!</v>
      </c>
      <c r="N251" s="112" t="s">
        <v>505</v>
      </c>
      <c r="O251" s="33" t="s">
        <v>384</v>
      </c>
    </row>
    <row r="252" spans="1:15" ht="17.25" customHeight="1" thickBot="1" x14ac:dyDescent="0.25">
      <c r="A252" s="55" t="s">
        <v>140</v>
      </c>
      <c r="B252" s="190"/>
      <c r="C252" s="716"/>
      <c r="D252" s="716"/>
      <c r="E252" s="716"/>
      <c r="F252" s="717"/>
      <c r="G252" s="719"/>
      <c r="H252" s="55"/>
      <c r="I252" s="234"/>
      <c r="J252" s="108" t="e">
        <f t="shared" si="22"/>
        <v>#DIV/0!</v>
      </c>
      <c r="K252" s="52"/>
      <c r="L252" s="52"/>
      <c r="M252" s="52" t="e">
        <f t="shared" si="23"/>
        <v>#DIV/0!</v>
      </c>
      <c r="N252" s="112"/>
      <c r="O252" s="33" t="s">
        <v>384</v>
      </c>
    </row>
    <row r="253" spans="1:15" ht="17.25" customHeight="1" thickBot="1" x14ac:dyDescent="0.25">
      <c r="A253" s="55" t="s">
        <v>141</v>
      </c>
      <c r="B253" s="190"/>
      <c r="C253" s="716"/>
      <c r="D253" s="716"/>
      <c r="E253" s="716"/>
      <c r="F253" s="717"/>
      <c r="G253" s="719"/>
      <c r="H253" s="55"/>
      <c r="I253" s="234"/>
      <c r="J253" s="108" t="e">
        <f t="shared" si="22"/>
        <v>#DIV/0!</v>
      </c>
      <c r="K253" s="52"/>
      <c r="L253" s="52"/>
      <c r="M253" s="52" t="e">
        <f t="shared" si="23"/>
        <v>#DIV/0!</v>
      </c>
      <c r="N253" s="112"/>
      <c r="O253" s="33" t="s">
        <v>384</v>
      </c>
    </row>
    <row r="254" spans="1:15" ht="17.25" customHeight="1" thickBot="1" x14ac:dyDescent="0.25">
      <c r="A254" s="55" t="s">
        <v>142</v>
      </c>
      <c r="B254" s="190"/>
      <c r="C254" s="716"/>
      <c r="D254" s="716"/>
      <c r="E254" s="716"/>
      <c r="F254" s="717"/>
      <c r="G254" s="719"/>
      <c r="H254" s="55"/>
      <c r="I254" s="235"/>
      <c r="J254" s="108" t="e">
        <f t="shared" si="22"/>
        <v>#DIV/0!</v>
      </c>
      <c r="K254" s="52"/>
      <c r="L254" s="52"/>
      <c r="M254" s="52" t="e">
        <f t="shared" si="23"/>
        <v>#DIV/0!</v>
      </c>
      <c r="N254" s="112"/>
      <c r="O254" s="33" t="s">
        <v>384</v>
      </c>
    </row>
    <row r="255" spans="1:15" ht="17.25" customHeight="1" thickBot="1" x14ac:dyDescent="0.25">
      <c r="A255" s="55" t="s">
        <v>130</v>
      </c>
      <c r="B255" s="190"/>
      <c r="C255" s="716"/>
      <c r="D255" s="716" t="s">
        <v>314</v>
      </c>
      <c r="E255" s="716" t="s">
        <v>311</v>
      </c>
      <c r="F255" s="717"/>
      <c r="G255" s="719"/>
      <c r="H255" s="55"/>
      <c r="I255" s="234"/>
      <c r="J255" s="108" t="e">
        <f t="shared" si="22"/>
        <v>#DIV/0!</v>
      </c>
      <c r="K255" s="52"/>
      <c r="L255" s="52"/>
      <c r="M255" s="52" t="e">
        <f t="shared" si="23"/>
        <v>#DIV/0!</v>
      </c>
      <c r="N255" s="112"/>
      <c r="O255" s="33" t="s">
        <v>384</v>
      </c>
    </row>
    <row r="256" spans="1:15" ht="17.25" customHeight="1" thickBot="1" x14ac:dyDescent="0.25">
      <c r="A256" s="55" t="s">
        <v>131</v>
      </c>
      <c r="B256" s="190"/>
      <c r="C256" s="716"/>
      <c r="D256" s="716"/>
      <c r="E256" s="716"/>
      <c r="F256" s="717"/>
      <c r="G256" s="719"/>
      <c r="H256" s="55"/>
      <c r="I256" s="234"/>
      <c r="J256" s="108" t="e">
        <f t="shared" si="22"/>
        <v>#DIV/0!</v>
      </c>
      <c r="K256" s="52"/>
      <c r="L256" s="52"/>
      <c r="M256" s="52" t="e">
        <f t="shared" si="23"/>
        <v>#DIV/0!</v>
      </c>
      <c r="N256" s="78"/>
      <c r="O256" s="33" t="s">
        <v>384</v>
      </c>
    </row>
    <row r="257" spans="1:15" ht="17.25" customHeight="1" thickBot="1" x14ac:dyDescent="0.25">
      <c r="A257" s="55" t="s">
        <v>132</v>
      </c>
      <c r="B257" s="190"/>
      <c r="C257" s="716"/>
      <c r="D257" s="716"/>
      <c r="E257" s="716"/>
      <c r="F257" s="717"/>
      <c r="G257" s="719"/>
      <c r="H257" s="55"/>
      <c r="I257" s="232"/>
      <c r="J257" s="108" t="e">
        <f t="shared" si="22"/>
        <v>#DIV/0!</v>
      </c>
      <c r="K257" s="52"/>
      <c r="L257" s="52"/>
      <c r="M257" s="52" t="e">
        <f t="shared" si="23"/>
        <v>#DIV/0!</v>
      </c>
      <c r="N257" s="224"/>
      <c r="O257" s="33" t="s">
        <v>384</v>
      </c>
    </row>
    <row r="258" spans="1:15" ht="17.25" customHeight="1" thickBot="1" x14ac:dyDescent="0.25">
      <c r="A258" s="55" t="s">
        <v>133</v>
      </c>
      <c r="B258" s="190"/>
      <c r="C258" s="716"/>
      <c r="D258" s="716"/>
      <c r="E258" s="716"/>
      <c r="F258" s="717"/>
      <c r="G258" s="719"/>
      <c r="H258" s="55"/>
      <c r="I258" s="232"/>
      <c r="J258" s="108" t="e">
        <f t="shared" si="22"/>
        <v>#DIV/0!</v>
      </c>
      <c r="K258" s="52"/>
      <c r="L258" s="52"/>
      <c r="M258" s="52" t="e">
        <f t="shared" si="23"/>
        <v>#DIV/0!</v>
      </c>
      <c r="N258" s="111"/>
      <c r="O258" s="33" t="s">
        <v>384</v>
      </c>
    </row>
    <row r="259" spans="1:15" ht="17.25" customHeight="1" thickBot="1" x14ac:dyDescent="0.25">
      <c r="A259" s="55" t="s">
        <v>134</v>
      </c>
      <c r="B259" s="190"/>
      <c r="C259" s="716"/>
      <c r="D259" s="716"/>
      <c r="E259" s="716"/>
      <c r="F259" s="717"/>
      <c r="G259" s="719"/>
      <c r="H259" s="55"/>
      <c r="I259" s="234"/>
      <c r="J259" s="108" t="e">
        <f t="shared" si="22"/>
        <v>#DIV/0!</v>
      </c>
      <c r="K259" s="52"/>
      <c r="L259" s="52"/>
      <c r="M259" s="52" t="e">
        <f t="shared" si="23"/>
        <v>#DIV/0!</v>
      </c>
      <c r="N259" s="112"/>
      <c r="O259" s="33" t="s">
        <v>384</v>
      </c>
    </row>
    <row r="260" spans="1:15" ht="17.25" customHeight="1" thickBot="1" x14ac:dyDescent="0.25">
      <c r="A260" s="55" t="s">
        <v>135</v>
      </c>
      <c r="B260" s="190"/>
      <c r="C260" s="716"/>
      <c r="D260" s="716"/>
      <c r="E260" s="716"/>
      <c r="F260" s="717"/>
      <c r="G260" s="720"/>
      <c r="H260" s="55"/>
      <c r="I260" s="236"/>
      <c r="J260" s="108" t="e">
        <f t="shared" si="22"/>
        <v>#DIV/0!</v>
      </c>
      <c r="K260" s="52"/>
      <c r="L260" s="52"/>
      <c r="M260" s="52" t="e">
        <f t="shared" si="23"/>
        <v>#DIV/0!</v>
      </c>
      <c r="N260" s="115"/>
      <c r="O260" s="33" t="s">
        <v>384</v>
      </c>
    </row>
    <row r="261" spans="1:15" ht="17.25" customHeight="1" thickBot="1" x14ac:dyDescent="0.25">
      <c r="A261" s="55" t="s">
        <v>137</v>
      </c>
      <c r="B261" s="190"/>
      <c r="C261" s="716" t="s">
        <v>316</v>
      </c>
      <c r="D261" s="716" t="s">
        <v>317</v>
      </c>
      <c r="E261" s="716" t="s">
        <v>311</v>
      </c>
      <c r="F261" s="717">
        <v>100</v>
      </c>
      <c r="G261" s="718">
        <v>500</v>
      </c>
      <c r="H261" s="191">
        <v>52</v>
      </c>
      <c r="I261" s="233">
        <v>0</v>
      </c>
      <c r="J261" s="108">
        <f>I261/H261</f>
        <v>0</v>
      </c>
      <c r="K261" s="52"/>
      <c r="L261" s="52"/>
      <c r="M261" s="52" t="e">
        <f>L261/K261</f>
        <v>#DIV/0!</v>
      </c>
      <c r="N261" s="112" t="s">
        <v>487</v>
      </c>
      <c r="O261" s="33" t="s">
        <v>384</v>
      </c>
    </row>
    <row r="262" spans="1:15" ht="17.25" customHeight="1" thickBot="1" x14ac:dyDescent="0.25">
      <c r="A262" s="55" t="s">
        <v>138</v>
      </c>
      <c r="B262" s="190"/>
      <c r="C262" s="716"/>
      <c r="D262" s="716"/>
      <c r="E262" s="716"/>
      <c r="F262" s="717"/>
      <c r="G262" s="719"/>
      <c r="H262" s="55">
        <v>52</v>
      </c>
      <c r="I262" s="234"/>
      <c r="J262" s="108">
        <f t="shared" ref="J262:J272" si="24">I262/H262</f>
        <v>0</v>
      </c>
      <c r="K262" s="52"/>
      <c r="L262" s="52"/>
      <c r="M262" s="52" t="e">
        <f t="shared" ref="M262:M272" si="25">L262/K262</f>
        <v>#DIV/0!</v>
      </c>
      <c r="N262" s="112" t="s">
        <v>508</v>
      </c>
      <c r="O262" s="33" t="s">
        <v>384</v>
      </c>
    </row>
    <row r="263" spans="1:15" ht="17.25" customHeight="1" thickBot="1" x14ac:dyDescent="0.25">
      <c r="A263" s="55" t="s">
        <v>139</v>
      </c>
      <c r="B263" s="190"/>
      <c r="C263" s="716"/>
      <c r="D263" s="716"/>
      <c r="E263" s="716"/>
      <c r="F263" s="717"/>
      <c r="G263" s="719"/>
      <c r="H263" s="55">
        <v>52</v>
      </c>
      <c r="I263" s="234"/>
      <c r="J263" s="108">
        <f t="shared" si="24"/>
        <v>0</v>
      </c>
      <c r="K263" s="52"/>
      <c r="L263" s="52"/>
      <c r="M263" s="52" t="e">
        <f t="shared" si="25"/>
        <v>#DIV/0!</v>
      </c>
      <c r="N263" s="112" t="s">
        <v>506</v>
      </c>
      <c r="O263" s="33" t="s">
        <v>384</v>
      </c>
    </row>
    <row r="264" spans="1:15" ht="17.25" customHeight="1" thickBot="1" x14ac:dyDescent="0.25">
      <c r="A264" s="55" t="s">
        <v>140</v>
      </c>
      <c r="B264" s="190"/>
      <c r="C264" s="716"/>
      <c r="D264" s="716"/>
      <c r="E264" s="716"/>
      <c r="F264" s="717"/>
      <c r="G264" s="719"/>
      <c r="H264" s="55"/>
      <c r="I264" s="234"/>
      <c r="J264" s="108" t="e">
        <f t="shared" si="24"/>
        <v>#DIV/0!</v>
      </c>
      <c r="K264" s="52"/>
      <c r="L264" s="52"/>
      <c r="M264" s="52" t="e">
        <f t="shared" si="25"/>
        <v>#DIV/0!</v>
      </c>
      <c r="N264" s="78"/>
      <c r="O264" s="33" t="s">
        <v>384</v>
      </c>
    </row>
    <row r="265" spans="1:15" ht="17.25" customHeight="1" thickBot="1" x14ac:dyDescent="0.25">
      <c r="A265" s="55" t="s">
        <v>141</v>
      </c>
      <c r="B265" s="190"/>
      <c r="C265" s="716"/>
      <c r="D265" s="716"/>
      <c r="E265" s="716"/>
      <c r="F265" s="717"/>
      <c r="G265" s="719"/>
      <c r="H265" s="55"/>
      <c r="I265" s="234"/>
      <c r="J265" s="108" t="e">
        <f t="shared" si="24"/>
        <v>#DIV/0!</v>
      </c>
      <c r="K265" s="52"/>
      <c r="L265" s="52"/>
      <c r="M265" s="52" t="e">
        <f t="shared" si="25"/>
        <v>#DIV/0!</v>
      </c>
      <c r="N265" s="112"/>
      <c r="O265" s="33" t="s">
        <v>384</v>
      </c>
    </row>
    <row r="266" spans="1:15" ht="17.25" customHeight="1" thickBot="1" x14ac:dyDescent="0.25">
      <c r="A266" s="55" t="s">
        <v>142</v>
      </c>
      <c r="B266" s="190"/>
      <c r="C266" s="716"/>
      <c r="D266" s="716"/>
      <c r="E266" s="716"/>
      <c r="F266" s="717"/>
      <c r="G266" s="719"/>
      <c r="H266" s="55"/>
      <c r="I266" s="234"/>
      <c r="J266" s="108" t="e">
        <f t="shared" si="24"/>
        <v>#DIV/0!</v>
      </c>
      <c r="K266" s="52"/>
      <c r="L266" s="52"/>
      <c r="M266" s="52" t="e">
        <f t="shared" si="25"/>
        <v>#DIV/0!</v>
      </c>
      <c r="N266" s="112"/>
      <c r="O266" s="33" t="s">
        <v>384</v>
      </c>
    </row>
    <row r="267" spans="1:15" s="72" customFormat="1" ht="17.25" customHeight="1" thickBot="1" x14ac:dyDescent="0.25">
      <c r="A267" s="55" t="s">
        <v>130</v>
      </c>
      <c r="B267" s="190"/>
      <c r="C267" s="716" t="s">
        <v>316</v>
      </c>
      <c r="D267" s="716" t="s">
        <v>317</v>
      </c>
      <c r="E267" s="716" t="s">
        <v>311</v>
      </c>
      <c r="F267" s="717"/>
      <c r="G267" s="719"/>
      <c r="H267" s="55"/>
      <c r="I267" s="237"/>
      <c r="J267" s="108" t="e">
        <f t="shared" si="24"/>
        <v>#DIV/0!</v>
      </c>
      <c r="K267" s="52"/>
      <c r="L267" s="52"/>
      <c r="M267" s="52" t="e">
        <f t="shared" si="25"/>
        <v>#DIV/0!</v>
      </c>
      <c r="N267" s="78"/>
      <c r="O267" s="72" t="s">
        <v>384</v>
      </c>
    </row>
    <row r="268" spans="1:15" ht="17.25" customHeight="1" thickBot="1" x14ac:dyDescent="0.25">
      <c r="A268" s="55" t="s">
        <v>131</v>
      </c>
      <c r="B268" s="190"/>
      <c r="C268" s="716"/>
      <c r="D268" s="716"/>
      <c r="E268" s="716"/>
      <c r="F268" s="717"/>
      <c r="G268" s="719"/>
      <c r="H268" s="55"/>
      <c r="I268" s="232"/>
      <c r="J268" s="108" t="e">
        <f t="shared" si="24"/>
        <v>#DIV/0!</v>
      </c>
      <c r="K268" s="52"/>
      <c r="L268" s="52"/>
      <c r="M268" s="52" t="e">
        <f t="shared" si="25"/>
        <v>#DIV/0!</v>
      </c>
      <c r="N268" s="78"/>
      <c r="O268" s="33" t="s">
        <v>384</v>
      </c>
    </row>
    <row r="269" spans="1:15" ht="17.25" customHeight="1" thickBot="1" x14ac:dyDescent="0.25">
      <c r="A269" s="55" t="s">
        <v>132</v>
      </c>
      <c r="B269" s="190"/>
      <c r="C269" s="716"/>
      <c r="D269" s="716"/>
      <c r="E269" s="716"/>
      <c r="F269" s="717"/>
      <c r="G269" s="719"/>
      <c r="H269" s="55"/>
      <c r="I269" s="232"/>
      <c r="J269" s="108" t="e">
        <f t="shared" si="24"/>
        <v>#DIV/0!</v>
      </c>
      <c r="K269" s="52"/>
      <c r="L269" s="52"/>
      <c r="M269" s="52" t="e">
        <f t="shared" si="25"/>
        <v>#DIV/0!</v>
      </c>
      <c r="N269" s="225"/>
      <c r="O269" s="33" t="s">
        <v>384</v>
      </c>
    </row>
    <row r="270" spans="1:15" ht="17.25" customHeight="1" thickBot="1" x14ac:dyDescent="0.25">
      <c r="A270" s="55" t="s">
        <v>133</v>
      </c>
      <c r="B270" s="190"/>
      <c r="C270" s="716"/>
      <c r="D270" s="716"/>
      <c r="E270" s="716"/>
      <c r="F270" s="717"/>
      <c r="G270" s="719"/>
      <c r="H270" s="55"/>
      <c r="I270" s="232"/>
      <c r="J270" s="108" t="e">
        <f t="shared" si="24"/>
        <v>#DIV/0!</v>
      </c>
      <c r="K270" s="52"/>
      <c r="L270" s="52"/>
      <c r="M270" s="52" t="e">
        <f t="shared" si="25"/>
        <v>#DIV/0!</v>
      </c>
      <c r="N270" s="78"/>
      <c r="O270" s="33" t="s">
        <v>384</v>
      </c>
    </row>
    <row r="271" spans="1:15" ht="17.25" customHeight="1" thickBot="1" x14ac:dyDescent="0.25">
      <c r="A271" s="55" t="s">
        <v>134</v>
      </c>
      <c r="B271" s="190"/>
      <c r="C271" s="716"/>
      <c r="D271" s="716"/>
      <c r="E271" s="716"/>
      <c r="F271" s="717"/>
      <c r="G271" s="719"/>
      <c r="H271" s="55"/>
      <c r="I271" s="232"/>
      <c r="J271" s="108" t="e">
        <f t="shared" si="24"/>
        <v>#DIV/0!</v>
      </c>
      <c r="K271" s="52"/>
      <c r="L271" s="52"/>
      <c r="M271" s="52" t="e">
        <f t="shared" si="25"/>
        <v>#DIV/0!</v>
      </c>
      <c r="N271" s="78"/>
      <c r="O271" s="33" t="s">
        <v>384</v>
      </c>
    </row>
    <row r="272" spans="1:15" ht="17.25" customHeight="1" thickBot="1" x14ac:dyDescent="0.25">
      <c r="A272" s="55" t="s">
        <v>135</v>
      </c>
      <c r="B272" s="190"/>
      <c r="C272" s="716"/>
      <c r="D272" s="716"/>
      <c r="E272" s="716"/>
      <c r="F272" s="717"/>
      <c r="G272" s="720"/>
      <c r="H272" s="55"/>
      <c r="I272" s="236"/>
      <c r="J272" s="108" t="e">
        <f t="shared" si="24"/>
        <v>#DIV/0!</v>
      </c>
      <c r="K272" s="52"/>
      <c r="L272" s="52"/>
      <c r="M272" s="52" t="e">
        <f t="shared" si="25"/>
        <v>#DIV/0!</v>
      </c>
      <c r="N272" s="78"/>
      <c r="O272" s="33" t="s">
        <v>384</v>
      </c>
    </row>
    <row r="273" spans="1:15" ht="17.25" customHeight="1" thickBot="1" x14ac:dyDescent="0.25">
      <c r="A273" s="55" t="s">
        <v>137</v>
      </c>
      <c r="B273" s="713" t="s">
        <v>318</v>
      </c>
      <c r="C273" s="716" t="s">
        <v>319</v>
      </c>
      <c r="D273" s="716" t="s">
        <v>211</v>
      </c>
      <c r="E273" s="716" t="s">
        <v>352</v>
      </c>
      <c r="F273" s="717">
        <v>100</v>
      </c>
      <c r="G273" s="718">
        <v>1</v>
      </c>
      <c r="H273" s="191">
        <v>0</v>
      </c>
      <c r="I273" s="233">
        <v>0</v>
      </c>
      <c r="J273" s="109" t="e">
        <f>I273/H273</f>
        <v>#DIV/0!</v>
      </c>
      <c r="K273" s="52"/>
      <c r="L273" s="52"/>
      <c r="M273" s="52" t="e">
        <f>L273/K273</f>
        <v>#DIV/0!</v>
      </c>
      <c r="N273" s="112" t="s">
        <v>71</v>
      </c>
      <c r="O273" s="33" t="s">
        <v>384</v>
      </c>
    </row>
    <row r="274" spans="1:15" ht="17.25" customHeight="1" thickBot="1" x14ac:dyDescent="0.25">
      <c r="A274" s="55" t="s">
        <v>138</v>
      </c>
      <c r="B274" s="714"/>
      <c r="C274" s="716"/>
      <c r="D274" s="716"/>
      <c r="E274" s="716"/>
      <c r="F274" s="717"/>
      <c r="G274" s="719"/>
      <c r="H274" s="55">
        <v>0</v>
      </c>
      <c r="I274" s="230"/>
      <c r="J274" s="109" t="e">
        <f t="shared" ref="J274:J284" si="26">I274/H274</f>
        <v>#DIV/0!</v>
      </c>
      <c r="K274" s="52"/>
      <c r="L274" s="52"/>
      <c r="M274" s="52" t="e">
        <f t="shared" ref="M274:M284" si="27">L274/K274</f>
        <v>#DIV/0!</v>
      </c>
      <c r="N274" s="112" t="s">
        <v>71</v>
      </c>
      <c r="O274" s="33" t="s">
        <v>384</v>
      </c>
    </row>
    <row r="275" spans="1:15" ht="17.25" customHeight="1" thickBot="1" x14ac:dyDescent="0.25">
      <c r="A275" s="55" t="s">
        <v>139</v>
      </c>
      <c r="B275" s="714"/>
      <c r="C275" s="716"/>
      <c r="D275" s="716"/>
      <c r="E275" s="716"/>
      <c r="F275" s="717"/>
      <c r="G275" s="719"/>
      <c r="H275" s="55">
        <v>0</v>
      </c>
      <c r="I275" s="230"/>
      <c r="J275" s="109" t="e">
        <f t="shared" si="26"/>
        <v>#DIV/0!</v>
      </c>
      <c r="K275" s="52"/>
      <c r="L275" s="52"/>
      <c r="M275" s="52" t="e">
        <f t="shared" si="27"/>
        <v>#DIV/0!</v>
      </c>
      <c r="N275" s="112" t="s">
        <v>71</v>
      </c>
      <c r="O275" s="33" t="s">
        <v>384</v>
      </c>
    </row>
    <row r="276" spans="1:15" ht="17.25" customHeight="1" thickBot="1" x14ac:dyDescent="0.25">
      <c r="A276" s="55" t="s">
        <v>140</v>
      </c>
      <c r="B276" s="714"/>
      <c r="C276" s="716"/>
      <c r="D276" s="716"/>
      <c r="E276" s="716"/>
      <c r="F276" s="717"/>
      <c r="G276" s="719"/>
      <c r="H276" s="55"/>
      <c r="I276" s="230"/>
      <c r="J276" s="109" t="e">
        <f t="shared" si="26"/>
        <v>#DIV/0!</v>
      </c>
      <c r="K276" s="52"/>
      <c r="L276" s="52"/>
      <c r="M276" s="52" t="e">
        <f t="shared" si="27"/>
        <v>#DIV/0!</v>
      </c>
      <c r="N276" s="112"/>
      <c r="O276" s="33" t="s">
        <v>384</v>
      </c>
    </row>
    <row r="277" spans="1:15" ht="17.25" customHeight="1" thickBot="1" x14ac:dyDescent="0.25">
      <c r="A277" s="55" t="s">
        <v>141</v>
      </c>
      <c r="B277" s="714"/>
      <c r="C277" s="716"/>
      <c r="D277" s="716"/>
      <c r="E277" s="716"/>
      <c r="F277" s="717"/>
      <c r="G277" s="719"/>
      <c r="H277" s="55"/>
      <c r="I277" s="230"/>
      <c r="J277" s="109" t="e">
        <f t="shared" si="26"/>
        <v>#DIV/0!</v>
      </c>
      <c r="K277" s="52"/>
      <c r="L277" s="52"/>
      <c r="M277" s="52" t="e">
        <f t="shared" si="27"/>
        <v>#DIV/0!</v>
      </c>
      <c r="N277" s="112"/>
      <c r="O277" s="33" t="s">
        <v>384</v>
      </c>
    </row>
    <row r="278" spans="1:15" ht="17.25" customHeight="1" thickBot="1" x14ac:dyDescent="0.25">
      <c r="A278" s="55" t="s">
        <v>142</v>
      </c>
      <c r="B278" s="714"/>
      <c r="C278" s="716"/>
      <c r="D278" s="716"/>
      <c r="E278" s="716"/>
      <c r="F278" s="717"/>
      <c r="G278" s="719"/>
      <c r="H278" s="55"/>
      <c r="I278" s="230"/>
      <c r="J278" s="109" t="e">
        <f t="shared" si="26"/>
        <v>#DIV/0!</v>
      </c>
      <c r="K278" s="52"/>
      <c r="L278" s="52"/>
      <c r="M278" s="52" t="e">
        <f t="shared" si="27"/>
        <v>#DIV/0!</v>
      </c>
      <c r="N278" s="112"/>
      <c r="O278" s="33" t="s">
        <v>384</v>
      </c>
    </row>
    <row r="279" spans="1:15" ht="17.25" customHeight="1" thickBot="1" x14ac:dyDescent="0.25">
      <c r="A279" s="55" t="s">
        <v>130</v>
      </c>
      <c r="B279" s="714"/>
      <c r="C279" s="716"/>
      <c r="D279" s="716"/>
      <c r="E279" s="716"/>
      <c r="F279" s="717"/>
      <c r="G279" s="719"/>
      <c r="H279" s="55"/>
      <c r="I279" s="230"/>
      <c r="J279" s="109" t="e">
        <f t="shared" si="26"/>
        <v>#DIV/0!</v>
      </c>
      <c r="K279" s="52"/>
      <c r="L279" s="52"/>
      <c r="M279" s="52" t="e">
        <f t="shared" si="27"/>
        <v>#DIV/0!</v>
      </c>
      <c r="N279" s="78"/>
      <c r="O279" s="33" t="s">
        <v>384</v>
      </c>
    </row>
    <row r="280" spans="1:15" ht="17.25" customHeight="1" thickBot="1" x14ac:dyDescent="0.25">
      <c r="A280" s="55" t="s">
        <v>131</v>
      </c>
      <c r="B280" s="714"/>
      <c r="C280" s="716"/>
      <c r="D280" s="716"/>
      <c r="E280" s="716"/>
      <c r="F280" s="717"/>
      <c r="G280" s="719"/>
      <c r="H280" s="55"/>
      <c r="I280" s="229"/>
      <c r="J280" s="109" t="e">
        <f t="shared" si="26"/>
        <v>#DIV/0!</v>
      </c>
      <c r="K280" s="52"/>
      <c r="L280" s="52"/>
      <c r="M280" s="52" t="e">
        <f t="shared" si="27"/>
        <v>#DIV/0!</v>
      </c>
      <c r="N280" s="78"/>
      <c r="O280" s="33" t="s">
        <v>384</v>
      </c>
    </row>
    <row r="281" spans="1:15" ht="17.25" customHeight="1" thickBot="1" x14ac:dyDescent="0.25">
      <c r="A281" s="55" t="s">
        <v>132</v>
      </c>
      <c r="B281" s="714"/>
      <c r="C281" s="716"/>
      <c r="D281" s="716"/>
      <c r="E281" s="716"/>
      <c r="F281" s="717"/>
      <c r="G281" s="719"/>
      <c r="H281" s="55"/>
      <c r="I281" s="229"/>
      <c r="J281" s="109" t="e">
        <f t="shared" si="26"/>
        <v>#DIV/0!</v>
      </c>
      <c r="K281" s="52"/>
      <c r="L281" s="52"/>
      <c r="M281" s="52" t="e">
        <f t="shared" si="27"/>
        <v>#DIV/0!</v>
      </c>
      <c r="N281" s="224"/>
      <c r="O281" s="33" t="s">
        <v>384</v>
      </c>
    </row>
    <row r="282" spans="1:15" ht="17.25" customHeight="1" thickBot="1" x14ac:dyDescent="0.25">
      <c r="A282" s="55" t="s">
        <v>133</v>
      </c>
      <c r="B282" s="714"/>
      <c r="C282" s="716"/>
      <c r="D282" s="716"/>
      <c r="E282" s="716"/>
      <c r="F282" s="717"/>
      <c r="G282" s="719"/>
      <c r="H282" s="55"/>
      <c r="I282" s="230"/>
      <c r="J282" s="109" t="e">
        <f t="shared" si="26"/>
        <v>#DIV/0!</v>
      </c>
      <c r="K282" s="52"/>
      <c r="L282" s="52"/>
      <c r="M282" s="52" t="e">
        <f t="shared" si="27"/>
        <v>#DIV/0!</v>
      </c>
      <c r="N282" s="112"/>
      <c r="O282" s="33" t="s">
        <v>384</v>
      </c>
    </row>
    <row r="283" spans="1:15" ht="17.25" customHeight="1" thickBot="1" x14ac:dyDescent="0.25">
      <c r="A283" s="55" t="s">
        <v>134</v>
      </c>
      <c r="B283" s="714"/>
      <c r="C283" s="716"/>
      <c r="D283" s="716"/>
      <c r="E283" s="716"/>
      <c r="F283" s="717"/>
      <c r="G283" s="719"/>
      <c r="H283" s="55"/>
      <c r="I283" s="230"/>
      <c r="J283" s="109" t="e">
        <f t="shared" si="26"/>
        <v>#DIV/0!</v>
      </c>
      <c r="K283" s="52"/>
      <c r="L283" s="52"/>
      <c r="M283" s="52" t="e">
        <f t="shared" si="27"/>
        <v>#DIV/0!</v>
      </c>
      <c r="N283" s="112"/>
      <c r="O283" s="33" t="s">
        <v>384</v>
      </c>
    </row>
    <row r="284" spans="1:15" ht="17.25" customHeight="1" thickBot="1" x14ac:dyDescent="0.25">
      <c r="A284" s="55" t="s">
        <v>135</v>
      </c>
      <c r="B284" s="715"/>
      <c r="C284" s="716"/>
      <c r="D284" s="716"/>
      <c r="E284" s="716"/>
      <c r="F284" s="717"/>
      <c r="G284" s="720"/>
      <c r="H284" s="55"/>
      <c r="I284" s="236"/>
      <c r="J284" s="109" t="e">
        <f t="shared" si="26"/>
        <v>#DIV/0!</v>
      </c>
      <c r="K284" s="52"/>
      <c r="L284" s="52"/>
      <c r="M284" s="52" t="e">
        <f t="shared" si="27"/>
        <v>#DIV/0!</v>
      </c>
      <c r="N284" s="118"/>
      <c r="O284" s="33" t="s">
        <v>384</v>
      </c>
    </row>
    <row r="285" spans="1:15" ht="17.25" customHeight="1" thickBot="1" x14ac:dyDescent="0.25">
      <c r="A285" s="55" t="s">
        <v>137</v>
      </c>
      <c r="B285" s="713" t="s">
        <v>318</v>
      </c>
      <c r="C285" s="716" t="s">
        <v>332</v>
      </c>
      <c r="D285" s="716" t="s">
        <v>357</v>
      </c>
      <c r="E285" s="716" t="s">
        <v>210</v>
      </c>
      <c r="F285" s="717">
        <v>100</v>
      </c>
      <c r="G285" s="718">
        <v>1000</v>
      </c>
      <c r="H285" s="191">
        <v>0</v>
      </c>
      <c r="I285" s="233">
        <v>0</v>
      </c>
      <c r="J285" s="109" t="e">
        <f>I285/H285</f>
        <v>#DIV/0!</v>
      </c>
      <c r="K285" s="52"/>
      <c r="L285" s="52"/>
      <c r="M285" s="52" t="e">
        <f>L285/K285</f>
        <v>#DIV/0!</v>
      </c>
      <c r="N285" s="112" t="s">
        <v>490</v>
      </c>
      <c r="O285" s="33" t="s">
        <v>385</v>
      </c>
    </row>
    <row r="286" spans="1:15" ht="17.25" customHeight="1" thickBot="1" x14ac:dyDescent="0.25">
      <c r="A286" s="55" t="s">
        <v>138</v>
      </c>
      <c r="B286" s="714"/>
      <c r="C286" s="716"/>
      <c r="D286" s="716"/>
      <c r="E286" s="716"/>
      <c r="F286" s="717"/>
      <c r="G286" s="719"/>
      <c r="H286" s="55">
        <v>0</v>
      </c>
      <c r="I286" s="234"/>
      <c r="J286" s="109" t="e">
        <f t="shared" ref="J286:J296" si="28">I286/H286</f>
        <v>#DIV/0!</v>
      </c>
      <c r="K286" s="52"/>
      <c r="L286" s="52"/>
      <c r="M286" s="52" t="e">
        <f t="shared" ref="M286:M296" si="29">L286/K286</f>
        <v>#DIV/0!</v>
      </c>
      <c r="N286" s="112" t="s">
        <v>509</v>
      </c>
      <c r="O286" s="33" t="s">
        <v>384</v>
      </c>
    </row>
    <row r="287" spans="1:15" ht="17.25" customHeight="1" thickBot="1" x14ac:dyDescent="0.25">
      <c r="A287" s="55" t="s">
        <v>139</v>
      </c>
      <c r="B287" s="714"/>
      <c r="C287" s="716"/>
      <c r="D287" s="716"/>
      <c r="E287" s="716"/>
      <c r="F287" s="717"/>
      <c r="G287" s="719"/>
      <c r="H287" s="55"/>
      <c r="I287" s="234"/>
      <c r="J287" s="109" t="e">
        <f t="shared" si="28"/>
        <v>#DIV/0!</v>
      </c>
      <c r="K287" s="52"/>
      <c r="L287" s="52"/>
      <c r="M287" s="52" t="e">
        <f t="shared" si="29"/>
        <v>#DIV/0!</v>
      </c>
      <c r="N287" s="112" t="s">
        <v>507</v>
      </c>
      <c r="O287" s="33" t="s">
        <v>384</v>
      </c>
    </row>
    <row r="288" spans="1:15" ht="17.25" customHeight="1" thickBot="1" x14ac:dyDescent="0.25">
      <c r="A288" s="55" t="s">
        <v>140</v>
      </c>
      <c r="B288" s="714"/>
      <c r="C288" s="716"/>
      <c r="D288" s="716"/>
      <c r="E288" s="716"/>
      <c r="F288" s="717"/>
      <c r="G288" s="719"/>
      <c r="H288" s="55"/>
      <c r="I288" s="234"/>
      <c r="J288" s="109" t="e">
        <f t="shared" si="28"/>
        <v>#DIV/0!</v>
      </c>
      <c r="K288" s="52"/>
      <c r="L288" s="52"/>
      <c r="M288" s="52" t="e">
        <f t="shared" si="29"/>
        <v>#DIV/0!</v>
      </c>
      <c r="N288" s="112"/>
      <c r="O288" s="33" t="s">
        <v>384</v>
      </c>
    </row>
    <row r="289" spans="1:15" ht="17.25" customHeight="1" thickBot="1" x14ac:dyDescent="0.25">
      <c r="A289" s="55" t="s">
        <v>141</v>
      </c>
      <c r="B289" s="714"/>
      <c r="C289" s="716"/>
      <c r="D289" s="716"/>
      <c r="E289" s="716"/>
      <c r="F289" s="717"/>
      <c r="G289" s="719"/>
      <c r="H289" s="55"/>
      <c r="I289" s="234"/>
      <c r="J289" s="109" t="e">
        <f t="shared" si="28"/>
        <v>#DIV/0!</v>
      </c>
      <c r="K289" s="52"/>
      <c r="L289" s="52"/>
      <c r="M289" s="52" t="e">
        <f t="shared" si="29"/>
        <v>#DIV/0!</v>
      </c>
      <c r="N289" s="112"/>
      <c r="O289" s="33" t="s">
        <v>384</v>
      </c>
    </row>
    <row r="290" spans="1:15" ht="17.25" customHeight="1" thickBot="1" x14ac:dyDescent="0.25">
      <c r="A290" s="55" t="s">
        <v>142</v>
      </c>
      <c r="B290" s="714"/>
      <c r="C290" s="716"/>
      <c r="D290" s="716"/>
      <c r="E290" s="716"/>
      <c r="F290" s="717"/>
      <c r="G290" s="719"/>
      <c r="H290" s="55"/>
      <c r="I290" s="234"/>
      <c r="J290" s="109" t="e">
        <f t="shared" si="28"/>
        <v>#DIV/0!</v>
      </c>
      <c r="K290" s="52"/>
      <c r="L290" s="52"/>
      <c r="M290" s="52" t="e">
        <f t="shared" si="29"/>
        <v>#DIV/0!</v>
      </c>
      <c r="N290" s="112"/>
      <c r="O290" s="33" t="s">
        <v>384</v>
      </c>
    </row>
    <row r="291" spans="1:15" ht="17.25" customHeight="1" thickBot="1" x14ac:dyDescent="0.25">
      <c r="A291" s="55" t="s">
        <v>130</v>
      </c>
      <c r="B291" s="714"/>
      <c r="C291" s="716"/>
      <c r="D291" s="716"/>
      <c r="E291" s="716"/>
      <c r="F291" s="717"/>
      <c r="G291" s="719"/>
      <c r="H291" s="55"/>
      <c r="I291" s="234"/>
      <c r="J291" s="109" t="e">
        <f t="shared" si="28"/>
        <v>#DIV/0!</v>
      </c>
      <c r="K291" s="52"/>
      <c r="L291" s="52"/>
      <c r="M291" s="52" t="e">
        <f t="shared" si="29"/>
        <v>#DIV/0!</v>
      </c>
      <c r="N291" s="78"/>
      <c r="O291" s="33" t="s">
        <v>384</v>
      </c>
    </row>
    <row r="292" spans="1:15" ht="17.25" customHeight="1" thickBot="1" x14ac:dyDescent="0.25">
      <c r="A292" s="55" t="s">
        <v>131</v>
      </c>
      <c r="B292" s="714"/>
      <c r="C292" s="716"/>
      <c r="D292" s="716"/>
      <c r="E292" s="716"/>
      <c r="F292" s="717"/>
      <c r="G292" s="719"/>
      <c r="H292" s="55"/>
      <c r="I292" s="232"/>
      <c r="J292" s="109" t="e">
        <f t="shared" si="28"/>
        <v>#DIV/0!</v>
      </c>
      <c r="K292" s="52"/>
      <c r="L292" s="52"/>
      <c r="M292" s="52" t="e">
        <f t="shared" si="29"/>
        <v>#DIV/0!</v>
      </c>
      <c r="N292" s="78"/>
      <c r="O292" s="33" t="s">
        <v>384</v>
      </c>
    </row>
    <row r="293" spans="1:15" ht="17.25" customHeight="1" thickBot="1" x14ac:dyDescent="0.25">
      <c r="A293" s="55" t="s">
        <v>132</v>
      </c>
      <c r="B293" s="714"/>
      <c r="C293" s="716"/>
      <c r="D293" s="716"/>
      <c r="E293" s="716"/>
      <c r="F293" s="717"/>
      <c r="G293" s="719"/>
      <c r="H293" s="55"/>
      <c r="I293" s="232"/>
      <c r="J293" s="109" t="e">
        <f t="shared" si="28"/>
        <v>#DIV/0!</v>
      </c>
      <c r="K293" s="52"/>
      <c r="L293" s="52"/>
      <c r="M293" s="52" t="e">
        <f t="shared" si="29"/>
        <v>#DIV/0!</v>
      </c>
      <c r="N293" s="224"/>
      <c r="O293" s="33" t="s">
        <v>384</v>
      </c>
    </row>
    <row r="294" spans="1:15" ht="17.25" customHeight="1" thickBot="1" x14ac:dyDescent="0.25">
      <c r="A294" s="55" t="s">
        <v>133</v>
      </c>
      <c r="B294" s="714"/>
      <c r="C294" s="716"/>
      <c r="D294" s="716"/>
      <c r="E294" s="716"/>
      <c r="F294" s="717"/>
      <c r="G294" s="719"/>
      <c r="H294" s="55"/>
      <c r="I294" s="234"/>
      <c r="J294" s="109" t="e">
        <f t="shared" si="28"/>
        <v>#DIV/0!</v>
      </c>
      <c r="K294" s="52"/>
      <c r="L294" s="52"/>
      <c r="M294" s="52" t="e">
        <f t="shared" si="29"/>
        <v>#DIV/0!</v>
      </c>
      <c r="N294" s="112"/>
      <c r="O294" s="33" t="s">
        <v>384</v>
      </c>
    </row>
    <row r="295" spans="1:15" ht="17.25" customHeight="1" thickBot="1" x14ac:dyDescent="0.25">
      <c r="A295" s="55" t="s">
        <v>134</v>
      </c>
      <c r="B295" s="714"/>
      <c r="C295" s="716"/>
      <c r="D295" s="716"/>
      <c r="E295" s="716"/>
      <c r="F295" s="717"/>
      <c r="G295" s="719"/>
      <c r="H295" s="55"/>
      <c r="I295" s="234"/>
      <c r="J295" s="109" t="e">
        <f t="shared" si="28"/>
        <v>#DIV/0!</v>
      </c>
      <c r="K295" s="52"/>
      <c r="L295" s="52"/>
      <c r="M295" s="52" t="e">
        <f t="shared" si="29"/>
        <v>#DIV/0!</v>
      </c>
      <c r="N295" s="112"/>
      <c r="O295" s="33" t="s">
        <v>384</v>
      </c>
    </row>
    <row r="296" spans="1:15" ht="17.25" customHeight="1" thickBot="1" x14ac:dyDescent="0.25">
      <c r="A296" s="55" t="s">
        <v>135</v>
      </c>
      <c r="B296" s="715"/>
      <c r="C296" s="716"/>
      <c r="D296" s="716"/>
      <c r="E296" s="716"/>
      <c r="F296" s="717"/>
      <c r="G296" s="720"/>
      <c r="H296" s="55"/>
      <c r="I296" s="236"/>
      <c r="J296" s="109" t="e">
        <f t="shared" si="28"/>
        <v>#DIV/0!</v>
      </c>
      <c r="K296" s="52"/>
      <c r="L296" s="52"/>
      <c r="M296" s="52" t="e">
        <f t="shared" si="29"/>
        <v>#DIV/0!</v>
      </c>
      <c r="N296" s="61"/>
      <c r="O296" s="33" t="s">
        <v>384</v>
      </c>
    </row>
    <row r="298" spans="1:15" ht="15" hidden="1" x14ac:dyDescent="0.2">
      <c r="A298" s="762" t="s">
        <v>174</v>
      </c>
      <c r="B298" s="763"/>
      <c r="C298" s="763"/>
      <c r="D298" s="763"/>
      <c r="E298" s="763"/>
      <c r="F298" s="763"/>
      <c r="G298" s="763"/>
      <c r="H298" s="763"/>
      <c r="I298" s="763"/>
      <c r="J298" s="763"/>
      <c r="K298" s="763"/>
      <c r="L298" s="763"/>
      <c r="M298" s="763"/>
      <c r="N298" s="764"/>
    </row>
    <row r="299" spans="1:15" ht="45" hidden="1" x14ac:dyDescent="0.2">
      <c r="A299" s="47" t="s">
        <v>64</v>
      </c>
      <c r="B299" s="48" t="s">
        <v>147</v>
      </c>
      <c r="C299" s="48" t="s">
        <v>148</v>
      </c>
      <c r="D299" s="48" t="s">
        <v>149</v>
      </c>
      <c r="E299" s="48" t="s">
        <v>150</v>
      </c>
      <c r="F299" s="48" t="s">
        <v>175</v>
      </c>
      <c r="G299" s="48" t="s">
        <v>152</v>
      </c>
      <c r="H299" s="48" t="s">
        <v>176</v>
      </c>
      <c r="I299" s="48" t="s">
        <v>177</v>
      </c>
      <c r="J299" s="73" t="s">
        <v>178</v>
      </c>
      <c r="K299" s="48" t="s">
        <v>156</v>
      </c>
      <c r="L299" s="48" t="s">
        <v>157</v>
      </c>
      <c r="M299" s="48" t="s">
        <v>158</v>
      </c>
      <c r="N299" s="49" t="s">
        <v>159</v>
      </c>
    </row>
    <row r="300" spans="1:15" hidden="1" x14ac:dyDescent="0.2">
      <c r="A300" s="40" t="s">
        <v>137</v>
      </c>
      <c r="B300" s="41"/>
      <c r="C300" s="41"/>
      <c r="D300" s="41"/>
      <c r="E300" s="41"/>
      <c r="F300" s="41"/>
      <c r="G300" s="41"/>
      <c r="H300" s="41"/>
      <c r="I300" s="41"/>
      <c r="J300" s="41" t="e">
        <f t="shared" ref="J300:J311" si="30">I300/H300</f>
        <v>#DIV/0!</v>
      </c>
      <c r="K300" s="41"/>
      <c r="L300" s="41"/>
      <c r="M300" s="41" t="e">
        <f t="shared" ref="M300:M311" si="31">L300/K300</f>
        <v>#DIV/0!</v>
      </c>
      <c r="N300" s="42"/>
    </row>
    <row r="301" spans="1:15" hidden="1" x14ac:dyDescent="0.2">
      <c r="A301" s="40" t="s">
        <v>138</v>
      </c>
      <c r="B301" s="41"/>
      <c r="C301" s="41"/>
      <c r="D301" s="41"/>
      <c r="E301" s="41"/>
      <c r="F301" s="41"/>
      <c r="G301" s="41"/>
      <c r="H301" s="41"/>
      <c r="I301" s="41"/>
      <c r="J301" s="41" t="e">
        <f t="shared" si="30"/>
        <v>#DIV/0!</v>
      </c>
      <c r="K301" s="41"/>
      <c r="L301" s="41"/>
      <c r="M301" s="41" t="e">
        <f t="shared" si="31"/>
        <v>#DIV/0!</v>
      </c>
      <c r="N301" s="42"/>
    </row>
    <row r="302" spans="1:15" hidden="1" x14ac:dyDescent="0.2">
      <c r="A302" s="40" t="s">
        <v>139</v>
      </c>
      <c r="B302" s="41"/>
      <c r="C302" s="41"/>
      <c r="D302" s="41"/>
      <c r="E302" s="41"/>
      <c r="F302" s="41"/>
      <c r="G302" s="41"/>
      <c r="H302" s="41"/>
      <c r="I302" s="41"/>
      <c r="J302" s="41" t="e">
        <f t="shared" si="30"/>
        <v>#DIV/0!</v>
      </c>
      <c r="K302" s="41"/>
      <c r="L302" s="41"/>
      <c r="M302" s="41" t="e">
        <f t="shared" si="31"/>
        <v>#DIV/0!</v>
      </c>
      <c r="N302" s="42"/>
    </row>
    <row r="303" spans="1:15" hidden="1" x14ac:dyDescent="0.2">
      <c r="A303" s="40" t="s">
        <v>140</v>
      </c>
      <c r="B303" s="41"/>
      <c r="C303" s="41"/>
      <c r="D303" s="41"/>
      <c r="E303" s="41"/>
      <c r="F303" s="41"/>
      <c r="G303" s="41"/>
      <c r="H303" s="41"/>
      <c r="I303" s="41"/>
      <c r="J303" s="41" t="e">
        <f t="shared" si="30"/>
        <v>#DIV/0!</v>
      </c>
      <c r="K303" s="41"/>
      <c r="L303" s="41"/>
      <c r="M303" s="41" t="e">
        <f t="shared" si="31"/>
        <v>#DIV/0!</v>
      </c>
      <c r="N303" s="42"/>
    </row>
    <row r="304" spans="1:15" hidden="1" x14ac:dyDescent="0.2">
      <c r="A304" s="40" t="s">
        <v>141</v>
      </c>
      <c r="B304" s="41"/>
      <c r="C304" s="41"/>
      <c r="D304" s="41"/>
      <c r="E304" s="41"/>
      <c r="F304" s="41"/>
      <c r="G304" s="41"/>
      <c r="H304" s="41"/>
      <c r="I304" s="41"/>
      <c r="J304" s="41" t="e">
        <f t="shared" si="30"/>
        <v>#DIV/0!</v>
      </c>
      <c r="K304" s="41"/>
      <c r="L304" s="41"/>
      <c r="M304" s="41" t="e">
        <f t="shared" si="31"/>
        <v>#DIV/0!</v>
      </c>
      <c r="N304" s="42"/>
    </row>
    <row r="305" spans="1:15" hidden="1" x14ac:dyDescent="0.2">
      <c r="A305" s="40" t="s">
        <v>142</v>
      </c>
      <c r="B305" s="41"/>
      <c r="C305" s="41"/>
      <c r="D305" s="41"/>
      <c r="E305" s="41"/>
      <c r="F305" s="41"/>
      <c r="G305" s="41"/>
      <c r="H305" s="41"/>
      <c r="I305" s="41"/>
      <c r="J305" s="41" t="e">
        <f t="shared" si="30"/>
        <v>#DIV/0!</v>
      </c>
      <c r="K305" s="41"/>
      <c r="L305" s="41"/>
      <c r="M305" s="41" t="e">
        <f t="shared" si="31"/>
        <v>#DIV/0!</v>
      </c>
      <c r="N305" s="42"/>
    </row>
    <row r="306" spans="1:15" hidden="1" x14ac:dyDescent="0.2">
      <c r="A306" s="40" t="s">
        <v>130</v>
      </c>
      <c r="B306" s="41"/>
      <c r="C306" s="41"/>
      <c r="D306" s="41"/>
      <c r="E306" s="41"/>
      <c r="F306" s="41"/>
      <c r="G306" s="41"/>
      <c r="H306" s="41"/>
      <c r="I306" s="41"/>
      <c r="J306" s="41" t="e">
        <f t="shared" si="30"/>
        <v>#DIV/0!</v>
      </c>
      <c r="K306" s="41"/>
      <c r="L306" s="41"/>
      <c r="M306" s="41" t="e">
        <f t="shared" si="31"/>
        <v>#DIV/0!</v>
      </c>
      <c r="N306" s="42"/>
    </row>
    <row r="307" spans="1:15" hidden="1" x14ac:dyDescent="0.2">
      <c r="A307" s="40" t="s">
        <v>131</v>
      </c>
      <c r="B307" s="41"/>
      <c r="C307" s="41"/>
      <c r="D307" s="41"/>
      <c r="E307" s="41"/>
      <c r="F307" s="41"/>
      <c r="G307" s="41"/>
      <c r="H307" s="41"/>
      <c r="I307" s="41"/>
      <c r="J307" s="41" t="e">
        <f t="shared" si="30"/>
        <v>#DIV/0!</v>
      </c>
      <c r="K307" s="41"/>
      <c r="L307" s="41"/>
      <c r="M307" s="41" t="e">
        <f t="shared" si="31"/>
        <v>#DIV/0!</v>
      </c>
      <c r="N307" s="42"/>
    </row>
    <row r="308" spans="1:15" hidden="1" x14ac:dyDescent="0.2">
      <c r="A308" s="40" t="s">
        <v>132</v>
      </c>
      <c r="B308" s="41"/>
      <c r="C308" s="41"/>
      <c r="D308" s="41"/>
      <c r="E308" s="41"/>
      <c r="F308" s="41"/>
      <c r="G308" s="41"/>
      <c r="H308" s="41"/>
      <c r="I308" s="41"/>
      <c r="J308" s="41" t="e">
        <f t="shared" si="30"/>
        <v>#DIV/0!</v>
      </c>
      <c r="K308" s="41"/>
      <c r="L308" s="41"/>
      <c r="M308" s="41" t="e">
        <f t="shared" si="31"/>
        <v>#DIV/0!</v>
      </c>
      <c r="N308" s="42"/>
    </row>
    <row r="309" spans="1:15" hidden="1" x14ac:dyDescent="0.2">
      <c r="A309" s="40" t="s">
        <v>133</v>
      </c>
      <c r="B309" s="41"/>
      <c r="C309" s="41"/>
      <c r="D309" s="41"/>
      <c r="E309" s="41"/>
      <c r="F309" s="41"/>
      <c r="G309" s="41"/>
      <c r="H309" s="41"/>
      <c r="I309" s="41"/>
      <c r="J309" s="41" t="e">
        <f t="shared" si="30"/>
        <v>#DIV/0!</v>
      </c>
      <c r="K309" s="41"/>
      <c r="L309" s="41"/>
      <c r="M309" s="41" t="e">
        <f t="shared" si="31"/>
        <v>#DIV/0!</v>
      </c>
      <c r="N309" s="42"/>
    </row>
    <row r="310" spans="1:15" hidden="1" x14ac:dyDescent="0.2">
      <c r="A310" s="40" t="s">
        <v>134</v>
      </c>
      <c r="B310" s="41"/>
      <c r="C310" s="41"/>
      <c r="D310" s="41"/>
      <c r="E310" s="41"/>
      <c r="F310" s="41"/>
      <c r="G310" s="41"/>
      <c r="H310" s="41"/>
      <c r="I310" s="41"/>
      <c r="J310" s="41" t="e">
        <f t="shared" si="30"/>
        <v>#DIV/0!</v>
      </c>
      <c r="K310" s="41"/>
      <c r="L310" s="41"/>
      <c r="M310" s="41" t="e">
        <f t="shared" si="31"/>
        <v>#DIV/0!</v>
      </c>
      <c r="N310" s="42"/>
    </row>
    <row r="311" spans="1:15" ht="15" hidden="1" thickBot="1" x14ac:dyDescent="0.25">
      <c r="A311" s="44" t="s">
        <v>135</v>
      </c>
      <c r="B311" s="45"/>
      <c r="C311" s="45"/>
      <c r="D311" s="45"/>
      <c r="E311" s="45"/>
      <c r="F311" s="45"/>
      <c r="G311" s="45"/>
      <c r="H311" s="45"/>
      <c r="I311" s="45"/>
      <c r="J311" s="45" t="e">
        <f t="shared" si="30"/>
        <v>#DIV/0!</v>
      </c>
      <c r="K311" s="45"/>
      <c r="L311" s="45"/>
      <c r="M311" s="45" t="e">
        <f t="shared" si="31"/>
        <v>#DIV/0!</v>
      </c>
      <c r="N311" s="46"/>
    </row>
    <row r="312" spans="1:15" x14ac:dyDescent="0.2">
      <c r="O312" s="33" t="s">
        <v>384</v>
      </c>
    </row>
    <row r="313" spans="1:15" ht="15" hidden="1" thickBot="1" x14ac:dyDescent="0.25"/>
    <row r="314" spans="1:15" ht="15.75" hidden="1" thickBot="1" x14ac:dyDescent="0.3">
      <c r="A314" s="724" t="s">
        <v>179</v>
      </c>
      <c r="B314" s="725"/>
      <c r="C314" s="725"/>
      <c r="D314" s="725"/>
      <c r="E314" s="725"/>
      <c r="F314" s="725"/>
      <c r="G314" s="726"/>
    </row>
    <row r="315" spans="1:15" ht="45.75" hidden="1" thickBot="1" x14ac:dyDescent="0.25">
      <c r="A315" s="47" t="s">
        <v>49</v>
      </c>
      <c r="B315" s="74" t="s">
        <v>147</v>
      </c>
      <c r="C315" s="35" t="s">
        <v>148</v>
      </c>
      <c r="D315" s="35" t="s">
        <v>180</v>
      </c>
      <c r="E315" s="35" t="s">
        <v>181</v>
      </c>
      <c r="F315" s="35" t="s">
        <v>182</v>
      </c>
      <c r="G315" s="36" t="s">
        <v>183</v>
      </c>
    </row>
    <row r="316" spans="1:15" ht="14.25" hidden="1" customHeight="1" x14ac:dyDescent="0.2">
      <c r="A316" s="62" t="s">
        <v>130</v>
      </c>
      <c r="B316" s="785" t="s">
        <v>321</v>
      </c>
      <c r="C316" s="786" t="s">
        <v>322</v>
      </c>
      <c r="D316" s="788" t="s">
        <v>323</v>
      </c>
      <c r="E316" s="52"/>
      <c r="F316" s="52"/>
      <c r="G316" s="53"/>
    </row>
    <row r="317" spans="1:15" ht="15" hidden="1" customHeight="1" x14ac:dyDescent="0.2">
      <c r="A317" s="66" t="s">
        <v>131</v>
      </c>
      <c r="B317" s="767"/>
      <c r="C317" s="787"/>
      <c r="D317" s="789"/>
      <c r="E317" s="55"/>
      <c r="F317" s="55"/>
      <c r="G317" s="56"/>
    </row>
    <row r="318" spans="1:15" ht="15" hidden="1" customHeight="1" x14ac:dyDescent="0.2">
      <c r="A318" s="66" t="s">
        <v>132</v>
      </c>
      <c r="B318" s="767"/>
      <c r="C318" s="787"/>
      <c r="D318" s="789"/>
      <c r="E318" s="55"/>
      <c r="F318" s="55"/>
      <c r="G318" s="56"/>
    </row>
    <row r="319" spans="1:15" ht="15" hidden="1" customHeight="1" x14ac:dyDescent="0.2">
      <c r="A319" s="66" t="s">
        <v>133</v>
      </c>
      <c r="B319" s="767"/>
      <c r="C319" s="787"/>
      <c r="D319" s="789"/>
      <c r="E319" s="75">
        <v>100000000</v>
      </c>
      <c r="F319" s="75">
        <v>62272000</v>
      </c>
      <c r="G319" s="76" t="s">
        <v>324</v>
      </c>
    </row>
    <row r="320" spans="1:15" ht="15" hidden="1" customHeight="1" x14ac:dyDescent="0.2">
      <c r="A320" s="66" t="s">
        <v>134</v>
      </c>
      <c r="B320" s="767"/>
      <c r="C320" s="787"/>
      <c r="D320" s="789"/>
      <c r="E320" s="77"/>
      <c r="F320" s="77"/>
      <c r="G320" s="78"/>
    </row>
    <row r="321" spans="1:7" ht="15" hidden="1" customHeight="1" x14ac:dyDescent="0.2">
      <c r="A321" s="68" t="s">
        <v>135</v>
      </c>
      <c r="B321" s="767"/>
      <c r="C321" s="787"/>
      <c r="D321" s="789"/>
      <c r="E321" s="77"/>
      <c r="F321" s="77"/>
      <c r="G321" s="78"/>
    </row>
    <row r="322" spans="1:7" ht="14.25" hidden="1" customHeight="1" x14ac:dyDescent="0.2">
      <c r="A322" s="62" t="s">
        <v>130</v>
      </c>
      <c r="B322" s="767"/>
      <c r="C322" s="787" t="s">
        <v>313</v>
      </c>
      <c r="D322" s="789" t="s">
        <v>325</v>
      </c>
      <c r="E322" s="77"/>
      <c r="F322" s="77"/>
      <c r="G322" s="78"/>
    </row>
    <row r="323" spans="1:7" ht="15" hidden="1" customHeight="1" x14ac:dyDescent="0.2">
      <c r="A323" s="66" t="s">
        <v>131</v>
      </c>
      <c r="B323" s="767"/>
      <c r="C323" s="787"/>
      <c r="D323" s="789"/>
      <c r="E323" s="77"/>
      <c r="F323" s="77"/>
      <c r="G323" s="78"/>
    </row>
    <row r="324" spans="1:7" ht="15" hidden="1" customHeight="1" x14ac:dyDescent="0.2">
      <c r="A324" s="66" t="s">
        <v>132</v>
      </c>
      <c r="B324" s="767"/>
      <c r="C324" s="787"/>
      <c r="D324" s="789"/>
      <c r="E324" s="77"/>
      <c r="F324" s="77"/>
      <c r="G324" s="78"/>
    </row>
    <row r="325" spans="1:7" ht="15" hidden="1" customHeight="1" x14ac:dyDescent="0.2">
      <c r="A325" s="66" t="s">
        <v>133</v>
      </c>
      <c r="B325" s="767"/>
      <c r="C325" s="787"/>
      <c r="D325" s="789"/>
      <c r="E325" s="75">
        <v>100000000</v>
      </c>
      <c r="F325" s="75">
        <v>10000000</v>
      </c>
      <c r="G325" s="76" t="s">
        <v>326</v>
      </c>
    </row>
    <row r="326" spans="1:7" ht="15" hidden="1" customHeight="1" x14ac:dyDescent="0.2">
      <c r="A326" s="66" t="s">
        <v>134</v>
      </c>
      <c r="B326" s="767"/>
      <c r="C326" s="787"/>
      <c r="D326" s="789"/>
      <c r="E326" s="77"/>
      <c r="F326" s="77"/>
      <c r="G326" s="78"/>
    </row>
    <row r="327" spans="1:7" ht="15" hidden="1" customHeight="1" x14ac:dyDescent="0.2">
      <c r="A327" s="68" t="s">
        <v>135</v>
      </c>
      <c r="B327" s="767"/>
      <c r="C327" s="787"/>
      <c r="D327" s="789"/>
      <c r="E327" s="77"/>
      <c r="F327" s="77"/>
      <c r="G327" s="78"/>
    </row>
    <row r="328" spans="1:7" ht="14.25" hidden="1" customHeight="1" x14ac:dyDescent="0.2">
      <c r="A328" s="62" t="s">
        <v>130</v>
      </c>
      <c r="B328" s="767"/>
      <c r="C328" s="787" t="s">
        <v>327</v>
      </c>
      <c r="D328" s="789" t="s">
        <v>328</v>
      </c>
      <c r="E328" s="77"/>
      <c r="F328" s="77"/>
      <c r="G328" s="78"/>
    </row>
    <row r="329" spans="1:7" ht="15" hidden="1" customHeight="1" x14ac:dyDescent="0.2">
      <c r="A329" s="66" t="s">
        <v>131</v>
      </c>
      <c r="B329" s="767"/>
      <c r="C329" s="787"/>
      <c r="D329" s="789"/>
      <c r="E329" s="77"/>
      <c r="F329" s="77"/>
      <c r="G329" s="78"/>
    </row>
    <row r="330" spans="1:7" ht="15" hidden="1" customHeight="1" x14ac:dyDescent="0.2">
      <c r="A330" s="66" t="s">
        <v>132</v>
      </c>
      <c r="B330" s="767"/>
      <c r="C330" s="787"/>
      <c r="D330" s="789"/>
      <c r="E330" s="77"/>
      <c r="F330" s="77"/>
      <c r="G330" s="78"/>
    </row>
    <row r="331" spans="1:7" ht="15" hidden="1" customHeight="1" x14ac:dyDescent="0.2">
      <c r="A331" s="66" t="s">
        <v>133</v>
      </c>
      <c r="B331" s="767"/>
      <c r="C331" s="787"/>
      <c r="D331" s="789"/>
      <c r="E331" s="75">
        <v>610000000</v>
      </c>
      <c r="F331" s="79"/>
      <c r="G331" s="76" t="s">
        <v>329</v>
      </c>
    </row>
    <row r="332" spans="1:7" ht="15" hidden="1" customHeight="1" x14ac:dyDescent="0.2">
      <c r="A332" s="66" t="s">
        <v>134</v>
      </c>
      <c r="B332" s="767"/>
      <c r="C332" s="787"/>
      <c r="D332" s="789"/>
      <c r="E332" s="77"/>
      <c r="F332" s="77"/>
      <c r="G332" s="78"/>
    </row>
    <row r="333" spans="1:7" ht="15" hidden="1" customHeight="1" x14ac:dyDescent="0.2">
      <c r="A333" s="68" t="s">
        <v>135</v>
      </c>
      <c r="B333" s="768"/>
      <c r="C333" s="790"/>
      <c r="D333" s="794"/>
      <c r="E333" s="80"/>
      <c r="F333" s="80"/>
      <c r="G333" s="81"/>
    </row>
    <row r="334" spans="1:7" ht="14.25" hidden="1" customHeight="1" x14ac:dyDescent="0.2">
      <c r="A334" s="62" t="s">
        <v>130</v>
      </c>
      <c r="B334" s="772" t="s">
        <v>318</v>
      </c>
      <c r="C334" s="781" t="s">
        <v>319</v>
      </c>
      <c r="D334" s="781" t="s">
        <v>330</v>
      </c>
      <c r="E334" s="82"/>
      <c r="F334" s="82"/>
      <c r="G334" s="83"/>
    </row>
    <row r="335" spans="1:7" ht="15" hidden="1" customHeight="1" x14ac:dyDescent="0.2">
      <c r="A335" s="66" t="s">
        <v>131</v>
      </c>
      <c r="B335" s="773"/>
      <c r="C335" s="781"/>
      <c r="D335" s="781"/>
      <c r="E335" s="77"/>
      <c r="F335" s="77"/>
      <c r="G335" s="78"/>
    </row>
    <row r="336" spans="1:7" ht="15" hidden="1" customHeight="1" x14ac:dyDescent="0.2">
      <c r="A336" s="66" t="s">
        <v>132</v>
      </c>
      <c r="B336" s="773"/>
      <c r="C336" s="781"/>
      <c r="D336" s="781"/>
      <c r="E336" s="77"/>
      <c r="F336" s="77"/>
      <c r="G336" s="78"/>
    </row>
    <row r="337" spans="1:15" ht="15" hidden="1" customHeight="1" x14ac:dyDescent="0.2">
      <c r="A337" s="66" t="s">
        <v>133</v>
      </c>
      <c r="B337" s="773"/>
      <c r="C337" s="781"/>
      <c r="D337" s="781"/>
      <c r="E337" s="84">
        <v>100000000</v>
      </c>
      <c r="F337" s="85">
        <v>69982000</v>
      </c>
      <c r="G337" s="86" t="s">
        <v>331</v>
      </c>
    </row>
    <row r="338" spans="1:15" ht="15" hidden="1" customHeight="1" x14ac:dyDescent="0.2">
      <c r="A338" s="66" t="s">
        <v>134</v>
      </c>
      <c r="B338" s="773"/>
      <c r="C338" s="781"/>
      <c r="D338" s="781"/>
      <c r="E338" s="55"/>
      <c r="F338" s="55"/>
      <c r="G338" s="56"/>
    </row>
    <row r="339" spans="1:15" ht="15" hidden="1" customHeight="1" x14ac:dyDescent="0.2">
      <c r="A339" s="68" t="s">
        <v>135</v>
      </c>
      <c r="B339" s="773"/>
      <c r="C339" s="782"/>
      <c r="D339" s="782"/>
      <c r="E339" s="60"/>
      <c r="F339" s="60"/>
      <c r="G339" s="61"/>
    </row>
    <row r="340" spans="1:15" ht="14.25" hidden="1" customHeight="1" x14ac:dyDescent="0.2">
      <c r="A340" s="62" t="s">
        <v>130</v>
      </c>
      <c r="B340" s="773"/>
      <c r="C340" s="795" t="s">
        <v>332</v>
      </c>
      <c r="D340" s="795"/>
      <c r="E340" s="63"/>
      <c r="F340" s="63"/>
      <c r="G340" s="87"/>
    </row>
    <row r="341" spans="1:15" ht="15" hidden="1" customHeight="1" x14ac:dyDescent="0.2">
      <c r="A341" s="66" t="s">
        <v>131</v>
      </c>
      <c r="B341" s="773"/>
      <c r="C341" s="781"/>
      <c r="D341" s="781"/>
      <c r="E341" s="55"/>
      <c r="F341" s="55"/>
      <c r="G341" s="56"/>
    </row>
    <row r="342" spans="1:15" ht="15" hidden="1" customHeight="1" x14ac:dyDescent="0.2">
      <c r="A342" s="66" t="s">
        <v>132</v>
      </c>
      <c r="B342" s="773"/>
      <c r="C342" s="781"/>
      <c r="D342" s="781"/>
      <c r="E342" s="55"/>
      <c r="F342" s="55"/>
      <c r="G342" s="56"/>
    </row>
    <row r="343" spans="1:15" ht="15" hidden="1" customHeight="1" x14ac:dyDescent="0.2">
      <c r="A343" s="66" t="s">
        <v>133</v>
      </c>
      <c r="B343" s="773"/>
      <c r="C343" s="781"/>
      <c r="D343" s="781"/>
      <c r="E343" s="88"/>
      <c r="F343" s="89"/>
      <c r="G343" s="90"/>
    </row>
    <row r="344" spans="1:15" ht="15" hidden="1" customHeight="1" x14ac:dyDescent="0.2">
      <c r="A344" s="66" t="s">
        <v>134</v>
      </c>
      <c r="B344" s="773"/>
      <c r="C344" s="781"/>
      <c r="D344" s="781"/>
      <c r="E344" s="55"/>
      <c r="F344" s="55"/>
      <c r="G344" s="56"/>
    </row>
    <row r="345" spans="1:15" ht="15" hidden="1" customHeight="1" x14ac:dyDescent="0.2">
      <c r="A345" s="68" t="s">
        <v>135</v>
      </c>
      <c r="B345" s="773"/>
      <c r="C345" s="782"/>
      <c r="D345" s="782"/>
      <c r="E345" s="60"/>
      <c r="F345" s="60"/>
      <c r="G345" s="61"/>
    </row>
    <row r="346" spans="1:15" ht="15" hidden="1" x14ac:dyDescent="0.25">
      <c r="A346" s="724" t="s">
        <v>411</v>
      </c>
      <c r="B346" s="725"/>
      <c r="C346" s="725"/>
      <c r="D346" s="725"/>
      <c r="E346" s="725"/>
      <c r="F346" s="725"/>
      <c r="G346" s="726"/>
      <c r="O346" s="33" t="s">
        <v>384</v>
      </c>
    </row>
    <row r="347" spans="1:15" ht="45.75" hidden="1" thickBot="1" x14ac:dyDescent="0.25">
      <c r="A347" s="34" t="s">
        <v>50</v>
      </c>
      <c r="B347" s="35" t="s">
        <v>147</v>
      </c>
      <c r="C347" s="35" t="s">
        <v>148</v>
      </c>
      <c r="D347" s="35" t="s">
        <v>180</v>
      </c>
      <c r="E347" s="35" t="s">
        <v>184</v>
      </c>
      <c r="F347" s="35" t="s">
        <v>185</v>
      </c>
      <c r="G347" s="36" t="s">
        <v>183</v>
      </c>
      <c r="O347" s="33" t="s">
        <v>384</v>
      </c>
    </row>
    <row r="348" spans="1:15" ht="14.25" hidden="1" customHeight="1" x14ac:dyDescent="0.2">
      <c r="A348" s="97" t="s">
        <v>137</v>
      </c>
      <c r="B348" s="791" t="s">
        <v>321</v>
      </c>
      <c r="C348" s="792" t="s">
        <v>322</v>
      </c>
      <c r="D348" s="793" t="s">
        <v>323</v>
      </c>
      <c r="E348" s="119">
        <v>23016000</v>
      </c>
      <c r="F348" s="52"/>
      <c r="G348" s="98" t="s">
        <v>341</v>
      </c>
      <c r="O348" s="33" t="s">
        <v>384</v>
      </c>
    </row>
    <row r="349" spans="1:15" ht="15" hidden="1" customHeight="1" x14ac:dyDescent="0.2">
      <c r="A349" s="66" t="s">
        <v>138</v>
      </c>
      <c r="B349" s="705"/>
      <c r="C349" s="708"/>
      <c r="D349" s="711"/>
      <c r="E349" s="75">
        <v>23016000</v>
      </c>
      <c r="F349" s="55"/>
      <c r="G349" s="78" t="s">
        <v>342</v>
      </c>
      <c r="O349" s="33" t="s">
        <v>384</v>
      </c>
    </row>
    <row r="350" spans="1:15" ht="15" hidden="1" customHeight="1" x14ac:dyDescent="0.2">
      <c r="A350" s="66" t="s">
        <v>139</v>
      </c>
      <c r="B350" s="705"/>
      <c r="C350" s="708"/>
      <c r="D350" s="711"/>
      <c r="E350" s="75">
        <v>23016000</v>
      </c>
      <c r="F350" s="55"/>
      <c r="G350" s="78" t="s">
        <v>343</v>
      </c>
      <c r="O350" s="33" t="s">
        <v>384</v>
      </c>
    </row>
    <row r="351" spans="1:15" ht="15" hidden="1" customHeight="1" x14ac:dyDescent="0.2">
      <c r="A351" s="66" t="s">
        <v>140</v>
      </c>
      <c r="B351" s="705"/>
      <c r="C351" s="708"/>
      <c r="D351" s="711"/>
      <c r="E351" s="75">
        <v>23016000</v>
      </c>
      <c r="F351" s="75"/>
      <c r="G351" s="78" t="s">
        <v>344</v>
      </c>
      <c r="O351" s="33" t="s">
        <v>384</v>
      </c>
    </row>
    <row r="352" spans="1:15" ht="15" hidden="1" customHeight="1" x14ac:dyDescent="0.2">
      <c r="A352" s="66" t="s">
        <v>141</v>
      </c>
      <c r="B352" s="705"/>
      <c r="C352" s="708"/>
      <c r="D352" s="711"/>
      <c r="E352" s="75">
        <v>23016000</v>
      </c>
      <c r="F352" s="77"/>
      <c r="G352" s="78" t="s">
        <v>374</v>
      </c>
      <c r="O352" s="33" t="s">
        <v>385</v>
      </c>
    </row>
    <row r="353" spans="1:15" ht="15" hidden="1" customHeight="1" x14ac:dyDescent="0.2">
      <c r="A353" s="140" t="s">
        <v>142</v>
      </c>
      <c r="B353" s="705"/>
      <c r="C353" s="708"/>
      <c r="D353" s="711"/>
      <c r="E353" s="75">
        <v>23016000</v>
      </c>
      <c r="F353" s="77"/>
      <c r="G353" s="78" t="s">
        <v>372</v>
      </c>
      <c r="O353" s="33" t="s">
        <v>384</v>
      </c>
    </row>
    <row r="354" spans="1:15" ht="14.25" hidden="1" customHeight="1" x14ac:dyDescent="0.2">
      <c r="A354" s="140" t="s">
        <v>130</v>
      </c>
      <c r="B354" s="705"/>
      <c r="C354" s="708"/>
      <c r="D354" s="711"/>
      <c r="E354" s="75">
        <v>23016000</v>
      </c>
      <c r="F354" s="55"/>
      <c r="G354" s="78" t="str">
        <f t="shared" ref="G354:G359" si="32">+N116</f>
        <v>Para lograr avanzar en las alianzas, se participó en reuniones semanales de Coordinación interinstitucional proyectar y articular las actividades en el marco y metas a cumplir en el marco de la Política Pública Distrital de Ruralidad</v>
      </c>
      <c r="O354" s="33" t="s">
        <v>384</v>
      </c>
    </row>
    <row r="355" spans="1:15" ht="15" hidden="1" customHeight="1" x14ac:dyDescent="0.2">
      <c r="A355" s="140" t="s">
        <v>131</v>
      </c>
      <c r="B355" s="705"/>
      <c r="C355" s="708"/>
      <c r="D355" s="711"/>
      <c r="E355" s="75">
        <v>23016000</v>
      </c>
      <c r="F355" s="55"/>
      <c r="G355" s="78" t="str">
        <f t="shared" si="32"/>
        <v>Para lograr avanzar en las alianzas, se participó en reuniones semanales de coordinación interinstitucional para proyectar y articular las actividades a desarrollar en el marco de la Política Pública Distrital de Ruralidad y para la suscripcion de alianzas.</v>
      </c>
      <c r="O355" s="33" t="s">
        <v>384</v>
      </c>
    </row>
    <row r="356" spans="1:15" ht="15" hidden="1" customHeight="1" x14ac:dyDescent="0.2">
      <c r="A356" s="140" t="s">
        <v>132</v>
      </c>
      <c r="B356" s="705"/>
      <c r="C356" s="708"/>
      <c r="D356" s="711"/>
      <c r="E356" s="75">
        <v>23016000</v>
      </c>
      <c r="F356" s="75">
        <v>23016000</v>
      </c>
      <c r="G356" s="78" t="str">
        <f t="shared" si="32"/>
        <v>Para lograr avanzar en las alianzas, se participó en reuniones semanales de coordinación interinstitucional para proyectar y articular las actividades a desarrollar en el marco de la Política Pública Distrital de Ruralidad y para la suscripcion de alianzas.</v>
      </c>
      <c r="O356" s="33" t="s">
        <v>384</v>
      </c>
    </row>
    <row r="357" spans="1:15" ht="15" hidden="1" customHeight="1" x14ac:dyDescent="0.2">
      <c r="A357" s="140" t="s">
        <v>133</v>
      </c>
      <c r="B357" s="705"/>
      <c r="C357" s="708"/>
      <c r="D357" s="711"/>
      <c r="E357" s="75">
        <v>23016000</v>
      </c>
      <c r="F357" s="75">
        <v>23016000</v>
      </c>
      <c r="G357" s="186" t="str">
        <f t="shared" si="32"/>
        <v>Se proyectaron las propuestas de alianza para la intervención en el territorio rural con las localidades de Usme, Sumapaz y Suba, se avanza en la retroalimentación de la propuesta con la localidad de Usme.
Se participó en reuniones con la comunidad rural para el seguimiento y presentación de logros de  la política pública distrital de ruralidad
Se está suscribiendo un contrato de prestación de servicios profesionales para apoyar los procesos requeridos y consolidar las alianzas.</v>
      </c>
      <c r="O357" s="33" t="s">
        <v>385</v>
      </c>
    </row>
    <row r="358" spans="1:15" ht="15" hidden="1" customHeight="1" x14ac:dyDescent="0.2">
      <c r="A358" s="140" t="s">
        <v>134</v>
      </c>
      <c r="B358" s="705"/>
      <c r="C358" s="708"/>
      <c r="D358" s="711"/>
      <c r="E358" s="75">
        <v>23016000</v>
      </c>
      <c r="F358" s="75">
        <v>23016000</v>
      </c>
      <c r="G358" s="186" t="str">
        <f t="shared" si="32"/>
        <v>Se realizó la gestión administrativa con las  localidades de Sumapaz y Suba para obtener el documento final y se avanza en la retroalimentación de la propuesta con la localidad de Usme</v>
      </c>
      <c r="O358" s="33" t="s">
        <v>384</v>
      </c>
    </row>
    <row r="359" spans="1:15" ht="15" hidden="1" customHeight="1" thickBot="1" x14ac:dyDescent="0.25">
      <c r="A359" s="141" t="s">
        <v>135</v>
      </c>
      <c r="B359" s="706"/>
      <c r="C359" s="709"/>
      <c r="D359" s="712"/>
      <c r="E359" s="120">
        <v>23016000</v>
      </c>
      <c r="F359" s="75">
        <v>23016000</v>
      </c>
      <c r="G359" s="186" t="str">
        <f t="shared" si="32"/>
        <v>En 2022 se completó la meta para el cuatrenio con la firma de la alianza con la Alcaldía Local de Chapinero en el mes de diciembre y en meses anteriores, con las Alcaldías de Usme y Ciudad Bolívar.
Se adelantó seguimiento a las acciones conjuntas acordadas en las alianzas suscritas.
Se avanza en la formulación del proyecto de Cazadores de Semilla; se apoyó la celebración del día del campesino y se apoyó la propagación de cedro y aliso en el invernadero de la Alcaldía de Sumapaz.
En 2021 se celebraron alianzas con las localidades de Suba y Sumapaz.
En la vigencia 2023 se esta pendiente de terminar de girar los recursos presupuestales de las reservas.</v>
      </c>
      <c r="O359" s="33" t="s">
        <v>384</v>
      </c>
    </row>
    <row r="360" spans="1:15" ht="15" hidden="1" customHeight="1" x14ac:dyDescent="0.2">
      <c r="A360" s="196" t="s">
        <v>137</v>
      </c>
      <c r="B360" s="704" t="s">
        <v>321</v>
      </c>
      <c r="C360" s="707" t="s">
        <v>313</v>
      </c>
      <c r="D360" s="710" t="s">
        <v>325</v>
      </c>
      <c r="E360" s="197"/>
      <c r="F360" s="198"/>
      <c r="G360" s="194" t="s">
        <v>345</v>
      </c>
      <c r="O360" s="33" t="s">
        <v>384</v>
      </c>
    </row>
    <row r="361" spans="1:15" ht="15" hidden="1" customHeight="1" x14ac:dyDescent="0.2">
      <c r="A361" s="140" t="s">
        <v>138</v>
      </c>
      <c r="B361" s="705"/>
      <c r="C361" s="708"/>
      <c r="D361" s="711"/>
      <c r="E361" s="75">
        <v>50000000</v>
      </c>
      <c r="F361" s="75">
        <v>16042500</v>
      </c>
      <c r="G361" s="78" t="s">
        <v>346</v>
      </c>
    </row>
    <row r="362" spans="1:15" ht="15" hidden="1" customHeight="1" x14ac:dyDescent="0.2">
      <c r="A362" s="140" t="s">
        <v>139</v>
      </c>
      <c r="B362" s="705"/>
      <c r="C362" s="708"/>
      <c r="D362" s="711"/>
      <c r="E362" s="75">
        <v>50000000</v>
      </c>
      <c r="F362" s="75">
        <v>16042500</v>
      </c>
      <c r="G362" s="78" t="s">
        <v>346</v>
      </c>
    </row>
    <row r="363" spans="1:15" ht="15" hidden="1" customHeight="1" x14ac:dyDescent="0.2">
      <c r="A363" s="140" t="s">
        <v>140</v>
      </c>
      <c r="B363" s="705"/>
      <c r="C363" s="708"/>
      <c r="D363" s="711"/>
      <c r="E363" s="75">
        <v>50000000</v>
      </c>
      <c r="F363" s="75">
        <v>16042500</v>
      </c>
      <c r="G363" s="78" t="s">
        <v>347</v>
      </c>
    </row>
    <row r="364" spans="1:15" ht="15" hidden="1" customHeight="1" x14ac:dyDescent="0.2">
      <c r="A364" s="140" t="s">
        <v>141</v>
      </c>
      <c r="B364" s="705"/>
      <c r="C364" s="708"/>
      <c r="D364" s="711"/>
      <c r="E364" s="75">
        <v>50000000</v>
      </c>
      <c r="F364" s="75">
        <v>16042500</v>
      </c>
      <c r="G364" s="78" t="s">
        <v>373</v>
      </c>
    </row>
    <row r="365" spans="1:15" ht="15" hidden="1" customHeight="1" x14ac:dyDescent="0.2">
      <c r="A365" s="140" t="s">
        <v>142</v>
      </c>
      <c r="B365" s="705"/>
      <c r="C365" s="708"/>
      <c r="D365" s="711"/>
      <c r="E365" s="75">
        <v>50000000</v>
      </c>
      <c r="F365" s="75">
        <v>16042500</v>
      </c>
      <c r="G365" s="78" t="s">
        <v>370</v>
      </c>
    </row>
    <row r="366" spans="1:15" ht="14.25" hidden="1" customHeight="1" x14ac:dyDescent="0.2">
      <c r="A366" s="140" t="s">
        <v>130</v>
      </c>
      <c r="B366" s="705"/>
      <c r="C366" s="708"/>
      <c r="D366" s="711"/>
      <c r="E366" s="75">
        <v>50000000</v>
      </c>
      <c r="F366" s="75">
        <v>50000000</v>
      </c>
      <c r="G366" s="78" t="str">
        <f t="shared" ref="G366:G371" si="33">+N128</f>
        <v>En el mes de julio se capacitaron cincuenta y un (51) personas  en Mejoramiento de Praderas,  Biodigestores, Preparación de Abonos Verdes Biol, en total se cuenta con ochenta y cinco (85) personas capacitadas.</v>
      </c>
    </row>
    <row r="367" spans="1:15" ht="15" hidden="1" customHeight="1" x14ac:dyDescent="0.2">
      <c r="A367" s="140" t="s">
        <v>131</v>
      </c>
      <c r="B367" s="705"/>
      <c r="C367" s="708"/>
      <c r="D367" s="711"/>
      <c r="E367" s="75">
        <v>50000000</v>
      </c>
      <c r="F367" s="75">
        <v>50000000</v>
      </c>
      <c r="G367" s="78" t="str">
        <f t="shared" si="33"/>
        <v xml:space="preserve">En el mes de agosto, se capacitaron (82) personas en mejoramiento de praderas, biodigestores, preparación de abonos verdes Biol, para un total de (167) personas durante la vigencia.
Se continúa con la estrategia de capacitación en el marco del Ordenamiento Ambiental de Finca OAF.
</v>
      </c>
    </row>
    <row r="368" spans="1:15" ht="15" hidden="1" customHeight="1" x14ac:dyDescent="0.2">
      <c r="A368" s="140" t="s">
        <v>132</v>
      </c>
      <c r="B368" s="705"/>
      <c r="C368" s="708"/>
      <c r="D368" s="711"/>
      <c r="E368" s="75">
        <v>50000000</v>
      </c>
      <c r="F368" s="75">
        <v>50000000</v>
      </c>
      <c r="G368" s="78" t="str">
        <f t="shared" si="33"/>
        <v xml:space="preserve">Se han capacitado 391 personas en mejoramiento de praderas, biodigestores, preparación de abonos verdes Biol. 
Se continúa con la estrategia de capacitación en el marco del Ordenamiento Ambiental de Finca OAF.
</v>
      </c>
    </row>
    <row r="369" spans="1:7" ht="15" hidden="1" customHeight="1" x14ac:dyDescent="0.2">
      <c r="A369" s="140" t="s">
        <v>133</v>
      </c>
      <c r="B369" s="705"/>
      <c r="C369" s="708"/>
      <c r="D369" s="711"/>
      <c r="E369" s="75">
        <v>50000000</v>
      </c>
      <c r="F369" s="75">
        <v>50000000</v>
      </c>
      <c r="G369" s="78" t="str">
        <f t="shared" si="33"/>
        <v xml:space="preserve">Se han capacitado 391 personas en mejoramiento de praderas, biodigestores, preparación de abonos verdes Biol. 
Se continúa con la estrategia de capacitación en el marco del Ordenamiento Ambiental de Finca OAF.
</v>
      </c>
    </row>
    <row r="370" spans="1:7" ht="15" hidden="1" customHeight="1" x14ac:dyDescent="0.2">
      <c r="A370" s="140" t="s">
        <v>134</v>
      </c>
      <c r="B370" s="705"/>
      <c r="C370" s="708"/>
      <c r="D370" s="711"/>
      <c r="E370" s="75">
        <v>50000000</v>
      </c>
      <c r="F370" s="75">
        <v>50000000</v>
      </c>
      <c r="G370" s="78" t="str">
        <f t="shared" si="33"/>
        <v>Se ha capacitado a 481 personas en mejoramiento de praderas, biodigestores, preparación de abonos verdes Biol, entre otros temas.</v>
      </c>
    </row>
    <row r="371" spans="1:7" ht="15" hidden="1" customHeight="1" thickBot="1" x14ac:dyDescent="0.25">
      <c r="A371" s="141" t="s">
        <v>135</v>
      </c>
      <c r="B371" s="706"/>
      <c r="C371" s="709"/>
      <c r="D371" s="712"/>
      <c r="E371" s="120">
        <v>50000000</v>
      </c>
      <c r="F371" s="120">
        <v>50000000</v>
      </c>
      <c r="G371" s="81" t="str">
        <f t="shared" si="33"/>
        <v>En Marzo de 2023 no se presentó avance con nuevas personas capacitadas, conforme a lo programado. Sin embargo, como parte del fortalecimiento en conocimiento ambiental con los procesos de Ordenamiento Ambiental de Finca vigentes se realizaron las siguientes acciones: En San Juan Sumapaz, como para la celebración del día del agua se realizó un taller con los estudiantes del Colegio Erasmo Valencia, en la Cuenca Tunjuelo se realizó un evento de capacitación sobre preparación de hidrolato a base de suero en la vereda Quiba Bajo. Predio la Gata Golosa.
En 2020,  2021 y 2022, se capacitaron 1097 personas en mejoramiento de praderas, biodigestores, preparación de abonos verdes Biol, entre otros temas.</v>
      </c>
    </row>
    <row r="372" spans="1:7" ht="15" hidden="1" customHeight="1" x14ac:dyDescent="0.2">
      <c r="A372" s="142" t="s">
        <v>137</v>
      </c>
      <c r="B372" s="705" t="s">
        <v>321</v>
      </c>
      <c r="C372" s="708" t="s">
        <v>361</v>
      </c>
      <c r="D372" s="711" t="s">
        <v>362</v>
      </c>
      <c r="E372" s="121"/>
      <c r="F372" s="82"/>
      <c r="G372" s="83" t="s">
        <v>348</v>
      </c>
    </row>
    <row r="373" spans="1:7" ht="15" hidden="1" customHeight="1" x14ac:dyDescent="0.2">
      <c r="A373" s="143" t="s">
        <v>138</v>
      </c>
      <c r="B373" s="705"/>
      <c r="C373" s="708"/>
      <c r="D373" s="711"/>
      <c r="E373" s="75"/>
      <c r="F373" s="75"/>
      <c r="G373" s="78" t="s">
        <v>349</v>
      </c>
    </row>
    <row r="374" spans="1:7" ht="15" hidden="1" customHeight="1" x14ac:dyDescent="0.2">
      <c r="A374" s="143" t="s">
        <v>139</v>
      </c>
      <c r="B374" s="705"/>
      <c r="C374" s="708"/>
      <c r="D374" s="711"/>
      <c r="E374" s="75"/>
      <c r="F374" s="75"/>
      <c r="G374" s="78" t="s">
        <v>350</v>
      </c>
    </row>
    <row r="375" spans="1:7" ht="15" hidden="1" customHeight="1" x14ac:dyDescent="0.2">
      <c r="A375" s="143" t="s">
        <v>140</v>
      </c>
      <c r="B375" s="705"/>
      <c r="C375" s="708"/>
      <c r="D375" s="711"/>
      <c r="E375" s="75"/>
      <c r="F375" s="75"/>
      <c r="G375" s="78" t="s">
        <v>351</v>
      </c>
    </row>
    <row r="376" spans="1:7" ht="15" hidden="1" customHeight="1" x14ac:dyDescent="0.2">
      <c r="A376" s="143" t="s">
        <v>141</v>
      </c>
      <c r="B376" s="705"/>
      <c r="C376" s="708"/>
      <c r="D376" s="711"/>
      <c r="E376" s="75"/>
      <c r="F376" s="77"/>
      <c r="G376" s="78" t="s">
        <v>375</v>
      </c>
    </row>
    <row r="377" spans="1:7" ht="15" hidden="1" customHeight="1" x14ac:dyDescent="0.2">
      <c r="A377" s="143" t="s">
        <v>142</v>
      </c>
      <c r="B377" s="705"/>
      <c r="C377" s="708"/>
      <c r="D377" s="711"/>
      <c r="E377" s="75">
        <v>1980800000</v>
      </c>
      <c r="F377" s="77"/>
      <c r="G377" s="78" t="s">
        <v>369</v>
      </c>
    </row>
    <row r="378" spans="1:7" ht="14.25" hidden="1" customHeight="1" x14ac:dyDescent="0.2">
      <c r="A378" s="143" t="s">
        <v>130</v>
      </c>
      <c r="B378" s="705"/>
      <c r="C378" s="708"/>
      <c r="D378" s="711"/>
      <c r="E378" s="75">
        <v>1980800000</v>
      </c>
      <c r="F378" s="123">
        <v>220709866</v>
      </c>
      <c r="G378" s="78" t="str">
        <f t="shared" ref="G378:G383" si="34">+N140</f>
        <v>En el mes de julio se incorporaron veintiocho (28) nuevos predios rurales en formalización de acuerdos  para el Ordenamiento  Ambiental de Finca (OAF), mediante firma de Acta.  En total a la fecha se han vinculado  setenta y cinco (75) nuevas fincas.</v>
      </c>
    </row>
    <row r="379" spans="1:7" ht="15" hidden="1" customHeight="1" x14ac:dyDescent="0.2">
      <c r="A379" s="143" t="s">
        <v>131</v>
      </c>
      <c r="B379" s="705"/>
      <c r="C379" s="708"/>
      <c r="D379" s="711"/>
      <c r="E379" s="75">
        <v>1980800000</v>
      </c>
      <c r="F379" s="77"/>
      <c r="G379" s="78" t="str">
        <f t="shared" si="34"/>
        <v>En el mes de agosto, se incorporaron 33 nuevos predios rurales en formalización de acuerdos para el Ordenamiento Ambiental de Finca (OAF), mediante firma de acta.  En total a la fecha se han vinculado 108 nuevas fincas.
Se realizaron (99) visitas de seguimiento a predios vinculados previamente Ordenamiento Ambiental de Finca (OAF). En total a la fecha se han realizado (319) visitas de seguimiento.</v>
      </c>
    </row>
    <row r="380" spans="1:7" ht="15" hidden="1" customHeight="1" x14ac:dyDescent="0.2">
      <c r="A380" s="143" t="s">
        <v>132</v>
      </c>
      <c r="B380" s="705"/>
      <c r="C380" s="708"/>
      <c r="D380" s="711"/>
      <c r="E380" s="75">
        <v>1980800000</v>
      </c>
      <c r="F380" s="77"/>
      <c r="G380" s="78" t="str">
        <f t="shared" si="34"/>
        <v>En el mes de octubre, se incorporaron 27 nuevos predios rurales en formalización de acuerdos  para el Ordenamiento  Ambiental de Finca (OAF), mediante firma de acta.  En total a la fecha se han vinculado 159 nuevas fincas.
Durante el mes de octubre se realizaron 147 visitas de seguimiento a predios vinculados, constatando que continúen aplicando las acciones e identificando problematicas que se han venido presentado respecto de las acciones implementadas. En total a la fecha se han realizado 590 visitas de seguimiento.</v>
      </c>
    </row>
    <row r="381" spans="1:7" ht="15" hidden="1" customHeight="1" x14ac:dyDescent="0.2">
      <c r="A381" s="143" t="s">
        <v>133</v>
      </c>
      <c r="B381" s="705"/>
      <c r="C381" s="708"/>
      <c r="D381" s="711"/>
      <c r="E381" s="75">
        <v>1980800000</v>
      </c>
      <c r="F381" s="79"/>
      <c r="G381" s="78" t="str">
        <f t="shared" si="34"/>
        <v>Se incorporaron 27 nuevos predios rurales en formalización de acuerdos  para el Ordenamiento  Ambiental de Finca (OAF), mediante firma de acta.  En total a la fecha se han vinculado 159 nuevas fincas.
Durante el mes de octubre se realizaron 147 visitas de seguimiento a predios vinculados, constatando que continúen aplicando las acciones e identificando problematicas que se han venido presentado respecto de las acciones implementadas. En total a la fecha se han realizado 590 visitas de seguimiento.</v>
      </c>
    </row>
    <row r="382" spans="1:7" ht="15" hidden="1" customHeight="1" x14ac:dyDescent="0.2">
      <c r="A382" s="55" t="s">
        <v>134</v>
      </c>
      <c r="B382" s="705"/>
      <c r="C382" s="708"/>
      <c r="D382" s="711"/>
      <c r="E382" s="187">
        <v>996457345</v>
      </c>
      <c r="F382" s="123">
        <v>570147863.10371172</v>
      </c>
      <c r="G382" s="78" t="str">
        <f t="shared" si="34"/>
        <v>Se incorporaron 33 nuevos predios rurales en la formalización de acuerdos  para el Ordenamiento  Ambiental de Finca (OAF), mediante firma de acta.  En total, a la fecha, se han vinculado 192 nuevas fincas.</v>
      </c>
    </row>
    <row r="383" spans="1:7" ht="15" hidden="1" customHeight="1" thickBot="1" x14ac:dyDescent="0.25">
      <c r="A383" s="122" t="s">
        <v>135</v>
      </c>
      <c r="B383" s="705"/>
      <c r="C383" s="708"/>
      <c r="D383" s="711"/>
      <c r="E383" s="188">
        <v>779025533</v>
      </c>
      <c r="F383" s="188">
        <f>+INVERSIÓN!BE32</f>
        <v>776901400</v>
      </c>
      <c r="G383" s="195" t="str">
        <f t="shared" si="34"/>
        <v>en 2021 , Se realizaron 102 visitas de seguimiento a predios vinculados, constatando que continúen aplicando las acciones e identificando problemáticas que se han venido presentado respecto a las acciones implementadas. En total a la fecha se han realizado 692 visitas de seguimiento.</v>
      </c>
    </row>
    <row r="384" spans="1:7" ht="34.5" hidden="1" customHeight="1" x14ac:dyDescent="0.2">
      <c r="A384" s="192" t="s">
        <v>137</v>
      </c>
      <c r="B384" s="798" t="s">
        <v>318</v>
      </c>
      <c r="C384" s="798" t="s">
        <v>319</v>
      </c>
      <c r="D384" s="659" t="s">
        <v>330</v>
      </c>
      <c r="E384" s="197">
        <v>1950000000</v>
      </c>
      <c r="F384" s="198"/>
      <c r="G384" s="194" t="s">
        <v>353</v>
      </c>
    </row>
    <row r="385" spans="1:7" ht="15" hidden="1" customHeight="1" x14ac:dyDescent="0.2">
      <c r="A385" s="66" t="s">
        <v>138</v>
      </c>
      <c r="B385" s="799"/>
      <c r="C385" s="799"/>
      <c r="D385" s="660"/>
      <c r="E385" s="75">
        <v>1950000000</v>
      </c>
      <c r="F385" s="75">
        <v>16042500</v>
      </c>
      <c r="G385" s="78" t="s">
        <v>354</v>
      </c>
    </row>
    <row r="386" spans="1:7" ht="15" hidden="1" customHeight="1" x14ac:dyDescent="0.2">
      <c r="A386" s="66" t="s">
        <v>139</v>
      </c>
      <c r="B386" s="799"/>
      <c r="C386" s="799"/>
      <c r="D386" s="660"/>
      <c r="E386" s="75">
        <v>1950000000</v>
      </c>
      <c r="F386" s="75">
        <v>16042500</v>
      </c>
      <c r="G386" s="78" t="s">
        <v>355</v>
      </c>
    </row>
    <row r="387" spans="1:7" ht="15" hidden="1" customHeight="1" x14ac:dyDescent="0.2">
      <c r="A387" s="66" t="s">
        <v>140</v>
      </c>
      <c r="B387" s="799"/>
      <c r="C387" s="799"/>
      <c r="D387" s="660"/>
      <c r="E387" s="75">
        <v>1950000000</v>
      </c>
      <c r="F387" s="75">
        <v>16042500</v>
      </c>
      <c r="G387" s="78" t="s">
        <v>356</v>
      </c>
    </row>
    <row r="388" spans="1:7" ht="15" hidden="1" customHeight="1" x14ac:dyDescent="0.2">
      <c r="A388" s="66" t="s">
        <v>141</v>
      </c>
      <c r="B388" s="799"/>
      <c r="C388" s="799"/>
      <c r="D388" s="660"/>
      <c r="E388" s="75">
        <v>1950000000</v>
      </c>
      <c r="F388" s="75">
        <v>16042500</v>
      </c>
      <c r="G388" s="78" t="s">
        <v>376</v>
      </c>
    </row>
    <row r="389" spans="1:7" ht="15" hidden="1" customHeight="1" x14ac:dyDescent="0.2">
      <c r="A389" s="66" t="s">
        <v>142</v>
      </c>
      <c r="B389" s="799"/>
      <c r="C389" s="799"/>
      <c r="D389" s="660"/>
      <c r="E389" s="75">
        <v>1950000000</v>
      </c>
      <c r="F389" s="75">
        <v>16042500</v>
      </c>
      <c r="G389" s="78" t="s">
        <v>368</v>
      </c>
    </row>
    <row r="390" spans="1:7" ht="15" hidden="1" customHeight="1" x14ac:dyDescent="0.2">
      <c r="A390" s="66" t="s">
        <v>130</v>
      </c>
      <c r="B390" s="799"/>
      <c r="C390" s="799"/>
      <c r="D390" s="660"/>
      <c r="E390" s="75">
        <v>1950000000</v>
      </c>
      <c r="F390" s="75">
        <v>16042500</v>
      </c>
      <c r="G390" s="78" t="s">
        <v>386</v>
      </c>
    </row>
    <row r="391" spans="1:7" ht="15" hidden="1" customHeight="1" x14ac:dyDescent="0.2">
      <c r="A391" s="124" t="s">
        <v>131</v>
      </c>
      <c r="B391" s="799"/>
      <c r="C391" s="799"/>
      <c r="D391" s="660"/>
      <c r="E391" s="75">
        <v>1950000000</v>
      </c>
      <c r="F391" s="75">
        <v>16042500</v>
      </c>
      <c r="G391" s="78" t="str">
        <f>+N153</f>
        <v>Se cuenta con los productos del Convenio 20202436 (fase de prefactibilidad) que son insumos para ejecutar la fase de implementación factibilidad:
1) Metodología para el cálculo del incentivo, 2) Análisis de seguridad jurídica para la implementación del programa; 3) Sistema de monitoreo con indicadores de seguimiento; 4) Propuesta preliminar de Estrategias Complementarias de Conservación que incorpore tipologías.</v>
      </c>
    </row>
    <row r="392" spans="1:7" ht="15" hidden="1" customHeight="1" x14ac:dyDescent="0.2">
      <c r="A392" s="66" t="s">
        <v>132</v>
      </c>
      <c r="B392" s="799"/>
      <c r="C392" s="799"/>
      <c r="D392" s="660"/>
      <c r="E392" s="75">
        <v>1950000000</v>
      </c>
      <c r="F392" s="75">
        <v>16042500</v>
      </c>
      <c r="G392" s="78" t="str">
        <f>+N154</f>
        <v>El programa de incentivos a la conservación se socializó con la Alcaldía Local de Usme el 4 de octubre y en la mesa de seguimiento a los acueductos veredales de Usme.
Se socializó y capacitó en temas relacionados con el programa de incentivos a la conservación a cinco propietarios de predios focalizados para ser intervenidos en el proyecto piloto a ejecutarse en le cuenca Curubital Localidad de Usme.</v>
      </c>
    </row>
    <row r="393" spans="1:7" ht="15" hidden="1" customHeight="1" x14ac:dyDescent="0.2">
      <c r="A393" s="66" t="s">
        <v>133</v>
      </c>
      <c r="B393" s="799"/>
      <c r="C393" s="799"/>
      <c r="D393" s="660"/>
      <c r="E393" s="75">
        <v>1950000000</v>
      </c>
      <c r="F393" s="75">
        <v>16042500</v>
      </c>
      <c r="G393" s="78" t="str">
        <f>+N155</f>
        <v>El programa de incentivos a la conservación se socializó con la Alcaldía Local de Usme el 4 de octubre y en la mesa de seguimiento a los acueductos veredales de Usme.
Se socializó y capacitó en temas relacionados con el programa de incentivos a la conservación a cinco propietarios de predios focalizados para ser intervenidos en el proyecto piloto a ejecutarse en le cuenca Curubital Localidad de Usme.</v>
      </c>
    </row>
    <row r="394" spans="1:7" ht="15" hidden="1" customHeight="1" x14ac:dyDescent="0.2">
      <c r="A394" s="66" t="s">
        <v>134</v>
      </c>
      <c r="B394" s="799"/>
      <c r="C394" s="799"/>
      <c r="D394" s="660"/>
      <c r="E394" s="75">
        <v>1084003000</v>
      </c>
      <c r="F394" s="75">
        <v>1084003000</v>
      </c>
      <c r="G394" s="78" t="str">
        <f>+N156</f>
        <v>Se realizó visita a la Alcaldía Local de Usme y la Unidad Local de Atención Técnica y Agropecuaria (ULATA); para socializar los avances del programa de pago por servicios ambientales y presentar la alianza SDA-PNUD</v>
      </c>
    </row>
    <row r="395" spans="1:7" ht="15" hidden="1" customHeight="1" thickBot="1" x14ac:dyDescent="0.25">
      <c r="A395" s="68" t="s">
        <v>135</v>
      </c>
      <c r="B395" s="800"/>
      <c r="C395" s="800"/>
      <c r="D395" s="797"/>
      <c r="E395" s="75">
        <v>1084003000</v>
      </c>
      <c r="F395" s="188">
        <v>1084003000</v>
      </c>
      <c r="G395" s="78" t="str">
        <f>+N157</f>
        <v>N/A</v>
      </c>
    </row>
    <row r="396" spans="1:7" ht="15" hidden="1" customHeight="1" x14ac:dyDescent="0.2">
      <c r="A396" s="192" t="s">
        <v>137</v>
      </c>
      <c r="B396" s="796" t="s">
        <v>318</v>
      </c>
      <c r="C396" s="796" t="s">
        <v>332</v>
      </c>
      <c r="D396" s="659" t="s">
        <v>363</v>
      </c>
      <c r="E396" s="193"/>
      <c r="F396" s="193"/>
      <c r="G396" s="194" t="s">
        <v>358</v>
      </c>
    </row>
    <row r="397" spans="1:7" ht="15" hidden="1" customHeight="1" x14ac:dyDescent="0.2">
      <c r="A397" s="66" t="s">
        <v>138</v>
      </c>
      <c r="B397" s="642"/>
      <c r="C397" s="642"/>
      <c r="D397" s="660"/>
      <c r="E397" s="75">
        <v>1485001000</v>
      </c>
      <c r="F397" s="75"/>
      <c r="G397" s="78" t="s">
        <v>359</v>
      </c>
    </row>
    <row r="398" spans="1:7" ht="15" hidden="1" customHeight="1" x14ac:dyDescent="0.2">
      <c r="A398" s="66" t="s">
        <v>139</v>
      </c>
      <c r="B398" s="642"/>
      <c r="C398" s="642"/>
      <c r="D398" s="660"/>
      <c r="E398" s="75">
        <v>1485001000</v>
      </c>
      <c r="F398" s="75"/>
      <c r="G398" s="78" t="s">
        <v>360</v>
      </c>
    </row>
    <row r="399" spans="1:7" ht="15" hidden="1" customHeight="1" x14ac:dyDescent="0.2">
      <c r="A399" s="66" t="s">
        <v>140</v>
      </c>
      <c r="B399" s="642"/>
      <c r="C399" s="642"/>
      <c r="D399" s="660"/>
      <c r="E399" s="75">
        <v>1485001000</v>
      </c>
      <c r="F399" s="75"/>
      <c r="G399" s="78" t="s">
        <v>360</v>
      </c>
    </row>
    <row r="400" spans="1:7" ht="15" hidden="1" customHeight="1" x14ac:dyDescent="0.2">
      <c r="A400" s="66" t="s">
        <v>141</v>
      </c>
      <c r="B400" s="642"/>
      <c r="C400" s="642"/>
      <c r="D400" s="660"/>
      <c r="E400" s="75">
        <v>1485001000</v>
      </c>
      <c r="F400" s="55"/>
      <c r="G400" s="78" t="s">
        <v>377</v>
      </c>
    </row>
    <row r="401" spans="1:15" ht="15" hidden="1" customHeight="1" x14ac:dyDescent="0.2">
      <c r="A401" s="66" t="s">
        <v>142</v>
      </c>
      <c r="B401" s="642"/>
      <c r="C401" s="642"/>
      <c r="D401" s="660"/>
      <c r="E401" s="75">
        <v>1485001000</v>
      </c>
      <c r="F401" s="75"/>
      <c r="G401" s="78" t="s">
        <v>371</v>
      </c>
    </row>
    <row r="402" spans="1:15" ht="14.25" hidden="1" customHeight="1" x14ac:dyDescent="0.2">
      <c r="A402" s="66" t="s">
        <v>130</v>
      </c>
      <c r="B402" s="642"/>
      <c r="C402" s="642"/>
      <c r="D402" s="660"/>
      <c r="E402" s="75">
        <v>1485001000</v>
      </c>
      <c r="F402" s="75">
        <v>162876800</v>
      </c>
      <c r="G402" s="78" t="s">
        <v>386</v>
      </c>
    </row>
    <row r="403" spans="1:15" ht="15" hidden="1" customHeight="1" x14ac:dyDescent="0.2">
      <c r="A403" s="124" t="s">
        <v>131</v>
      </c>
      <c r="B403" s="642"/>
      <c r="C403" s="642"/>
      <c r="D403" s="660"/>
      <c r="E403" s="75">
        <v>1485001000</v>
      </c>
      <c r="F403" s="75">
        <v>162876800</v>
      </c>
      <c r="G403" s="78" t="str">
        <f>+N165</f>
        <v xml:space="preserve">En la implementación, se cuenta con plan de intervención en la cuenca Curubital de la localidad de Usme, donde se va a iniciar el proceso de implementación, por medio de visitas de campo desde el 8 de septiembre de 2021.
Se cuenta con versión final de del “Análisis socioeconómico de la población rural de Bogotá".
Se propuso borrador de convenio y estudios previos para la alianza regional para la implementación de esquemas de Pago por Servicios Ambientales – PSA".
</v>
      </c>
    </row>
    <row r="404" spans="1:15" ht="15" hidden="1" customHeight="1" x14ac:dyDescent="0.2">
      <c r="A404" s="66" t="s">
        <v>132</v>
      </c>
      <c r="B404" s="642"/>
      <c r="C404" s="642"/>
      <c r="D404" s="660"/>
      <c r="E404" s="75">
        <v>1485001000</v>
      </c>
      <c r="F404" s="75">
        <v>162876800</v>
      </c>
      <c r="G404" s="78" t="str">
        <f>+N166</f>
        <v xml:space="preserve">En la implementación, se cuenta con plan de intervención en la cuenca Curubital de la localidad de Usme, donde se va a iniciar el proceso de implementación, por medio de visitas de campo desde el 8 de septiembre de 2021.
Se cuenta con versión final de del “Análisis socioeconómico de la población rural de Bogotá".
Se propuso borrador de convenio y estudios previos para la alianza regional para la implementación de esquemas de Pago por Servicios Ambientales – PSA".
</v>
      </c>
    </row>
    <row r="405" spans="1:15" ht="15" hidden="1" customHeight="1" x14ac:dyDescent="0.2">
      <c r="A405" s="66" t="s">
        <v>133</v>
      </c>
      <c r="B405" s="642"/>
      <c r="C405" s="642"/>
      <c r="D405" s="660"/>
      <c r="E405" s="75">
        <v>1485001000</v>
      </c>
      <c r="F405" s="75">
        <v>162876800</v>
      </c>
      <c r="G405" s="78" t="str">
        <f>+N167</f>
        <v>El 15 de octubre se firmó el Convenio de Cooperación No. 1583 de 2021 con PNUD.
Se realizó la primera mesa técnica y se inició empalme de las actividades avanzadas en la Cuenca Curubital para implementación del proyecto piloto
Se elaboraron los estudios previos para firma de Convenio de Cooperación con la Gobernación de Cundinamarca, con el objeto de formalizar un programa de incentivos a la conservación regional.
Actualmente no se presente ejecución física, debido a que ésta depende de la ejecución del Convenio firmado a finales de octubre</v>
      </c>
    </row>
    <row r="406" spans="1:15" ht="15" hidden="1" customHeight="1" x14ac:dyDescent="0.2">
      <c r="A406" s="66" t="s">
        <v>134</v>
      </c>
      <c r="B406" s="642"/>
      <c r="C406" s="642"/>
      <c r="D406" s="660"/>
      <c r="E406" s="75">
        <v>1772816000</v>
      </c>
      <c r="F406" s="75">
        <v>1319161234.9654295</v>
      </c>
      <c r="G406" s="78" t="str">
        <f>+N168</f>
        <v xml:space="preserve">Se cuenta con 7 actas de intención de firma del acuerdo de conservación del programa de pago por servicios ambientales, </v>
      </c>
    </row>
    <row r="407" spans="1:15" ht="15" hidden="1" customHeight="1" thickBot="1" x14ac:dyDescent="0.25">
      <c r="A407" s="68" t="s">
        <v>135</v>
      </c>
      <c r="B407" s="643"/>
      <c r="C407" s="643"/>
      <c r="D407" s="797"/>
      <c r="E407" s="120">
        <f>+INVERSIÓN!BB46</f>
        <v>1772816000</v>
      </c>
      <c r="F407" s="120">
        <v>1379968011.9654295</v>
      </c>
      <c r="G407" s="81" t="str">
        <f>+N169</f>
        <v>Se suscribieron acuerdos con propietarios de los predios Montebello, Micania II, Vereda Piedra Grande Arrayan, El Taller San Benito y Candado Los Arrayanes, que corresponden a un total de 200 hectáreas con PSA de regulación y calidad hídrica para la preservación y restauración de áreas y ecosistemas estratégicos en la zona rural de Bogotá.</v>
      </c>
    </row>
    <row r="408" spans="1:15" x14ac:dyDescent="0.2">
      <c r="A408" s="91"/>
      <c r="G408" s="92"/>
    </row>
    <row r="409" spans="1:15" ht="15" hidden="1" x14ac:dyDescent="0.25">
      <c r="A409" s="724" t="s">
        <v>333</v>
      </c>
      <c r="B409" s="725"/>
      <c r="C409" s="725"/>
      <c r="D409" s="725"/>
      <c r="E409" s="725"/>
      <c r="F409" s="725"/>
      <c r="G409" s="726"/>
    </row>
    <row r="410" spans="1:15" ht="45.75" hidden="1" thickBot="1" x14ac:dyDescent="0.25">
      <c r="A410" s="47" t="s">
        <v>62</v>
      </c>
      <c r="B410" s="74" t="s">
        <v>147</v>
      </c>
      <c r="C410" s="74" t="s">
        <v>148</v>
      </c>
      <c r="D410" s="74" t="s">
        <v>180</v>
      </c>
      <c r="E410" s="35" t="s">
        <v>334</v>
      </c>
      <c r="F410" s="35" t="s">
        <v>335</v>
      </c>
      <c r="G410" s="36" t="s">
        <v>183</v>
      </c>
    </row>
    <row r="411" spans="1:15" ht="14.25" hidden="1" customHeight="1" x14ac:dyDescent="0.2">
      <c r="A411" s="192" t="s">
        <v>137</v>
      </c>
      <c r="B411" s="704" t="s">
        <v>321</v>
      </c>
      <c r="C411" s="707" t="s">
        <v>322</v>
      </c>
      <c r="D411" s="710" t="s">
        <v>323</v>
      </c>
      <c r="E411" s="187">
        <v>484062100</v>
      </c>
      <c r="F411" s="201">
        <v>478551000</v>
      </c>
      <c r="G411" s="78">
        <f t="shared" ref="G411:G442" si="35">+N174</f>
        <v>0</v>
      </c>
      <c r="O411" s="33" t="s">
        <v>384</v>
      </c>
    </row>
    <row r="412" spans="1:15" ht="15" hidden="1" customHeight="1" x14ac:dyDescent="0.2">
      <c r="A412" s="66" t="s">
        <v>138</v>
      </c>
      <c r="B412" s="705"/>
      <c r="C412" s="708"/>
      <c r="D412" s="711"/>
      <c r="E412" s="187">
        <v>484062100</v>
      </c>
      <c r="F412" s="201">
        <v>478551000</v>
      </c>
      <c r="G412" s="78" t="str">
        <f t="shared" si="35"/>
        <v xml:space="preserve">Se realizó contacto con el funcionario de la Unidad Local de Asistencia Técnica Agropecuaria (ULATA) de Chapinero con el propósito de suscribir una alianza y se acordó realizar reunión en la segunda semana de marzo con el fin de definir temas a incluir en la alianza con la Alcaldía de Chapinero.
El 28 de febrero se realizó reunión del Consejo Consultivo de Desarrollo Rural con el propósito de coordinar acciones interinstitucionales
Se realizó reunión con la Alcaldía de Suba con el fin de realizar seguimiento a los compromisos de la alianza y coordinar acciones articuladas para capacitar y fortalecer los procesos con los campesinos y realizar reuniones mensuales con el referente de ruralidad para avanzar en cada una de las actividades que tienen que ver con el tema de conformación de la Unidades Locales de Desarrollo Rural - ULDER y la ULATA.
</v>
      </c>
      <c r="O412" s="33" t="s">
        <v>384</v>
      </c>
    </row>
    <row r="413" spans="1:15" ht="15" hidden="1" customHeight="1" x14ac:dyDescent="0.2">
      <c r="A413" s="66" t="s">
        <v>139</v>
      </c>
      <c r="B413" s="705"/>
      <c r="C413" s="708"/>
      <c r="D413" s="711"/>
      <c r="E413" s="187">
        <v>484062100</v>
      </c>
      <c r="F413" s="201">
        <v>478551000</v>
      </c>
      <c r="G413" s="78" t="str">
        <f t="shared" si="35"/>
        <v>En marzo se realizó la mesa de trabajo intersectorial para retroalimentar la propuesta presentada por la Secretaría Distrital de Ambiente, relativa a la reglamentación de funciones de las entidades que tienen incidencia en la prestación del servicio público de extensión agropecuaria.
Se realizaron tres reuniones de seguimiento a la Alianza firmada con la Alcaldía de Suba se elaboró el gronograma y plan de acción y se realizó reunión con el equipo de la Alcaldía de Suba, con el propósito de indicar el procedimiento para la conformación de la Unidad Local de Desarrollo Rural ULDER.
Se realizó reunión de Seguimiento a la Alianza de Sumapaz</v>
      </c>
      <c r="O413" s="33" t="s">
        <v>384</v>
      </c>
    </row>
    <row r="414" spans="1:15" ht="15" hidden="1" customHeight="1" x14ac:dyDescent="0.2">
      <c r="A414" s="66" t="s">
        <v>140</v>
      </c>
      <c r="B414" s="705"/>
      <c r="C414" s="708"/>
      <c r="D414" s="711"/>
      <c r="E414" s="187">
        <v>484062100</v>
      </c>
      <c r="F414" s="202">
        <v>478551000</v>
      </c>
      <c r="G414" s="78" t="str">
        <f t="shared" si="35"/>
        <v>Se realizó la mesa de trabajo intersectorial para retroalimentar la propuesta presentada por la Secretaría Distrital de Ambiente, relativa a la reglamentación de funciones de las entidades que tienen incidencia en la prestación del servicio público de extensión agropecuaria.
Durante el primer trimestre se contactó a la Unidad Local de Asistencia Técnica Agrícola (ULATA) de Chapinero y se acordó realizar posteriormente una reunión con el fin de definir temas a incluir en la alianza.
Se realizaron tres reuniones de seguimiento a la alianza firmada con la Alcaldía de Suba se elaboró el cronograma y plan de acción y se realizó reunión con el equipo de la Alcaldía de Suba, con el propósito de indicar el procedimiento para la conformación de la Unidad Local de Desarrollo Rural ULDER.
Se realizó reunión de seguimiento a la Alianza de Sumapaz.
No se presenta avance físico ya que se adelantaron actividades de gestión que permitirán la posteiror firma del acuerdo, esto se encuentra acorde con lo inicialmente planeado por el área.</v>
      </c>
      <c r="O414" s="33" t="s">
        <v>384</v>
      </c>
    </row>
    <row r="415" spans="1:15" ht="15" hidden="1" customHeight="1" x14ac:dyDescent="0.2">
      <c r="A415" s="66" t="s">
        <v>141</v>
      </c>
      <c r="B415" s="705"/>
      <c r="C415" s="708"/>
      <c r="D415" s="711"/>
      <c r="E415" s="187">
        <v>484062100</v>
      </c>
      <c r="F415" s="201">
        <v>478551000</v>
      </c>
      <c r="G415" s="78" t="str">
        <f t="shared" si="35"/>
        <v>Se remitió memorando de entendimiento con alianza actualizada a la Alcaldía de Usme, con el propósito de que el equipo de la Alcaldía lo dé a conocer al nuevo Alcalde. Se contactó con el Director de la Unidad Local de Asistencia Técnica ULATA de Chapinero para suscribir una Alianza con la Alcaldía Local, se acordó realizar posterior reunión para definir áreas de cooperación a incluir en la Alianza. 
Se realizó reunión con la Alcaldía de Ciudad Bolívar para  presentar la intención de firmar alianza.
Se realizó un recorrido  de Seguimiento acciones conjuntas con la Alcaldía Local de Suba en el marco de la alianza. Así mismo, se realizó reunión con la Alcaldía de Sumapaz para seguimiento a la Alianza. 
No se presenta avance físico ya que se adelantaron actividades de gestión que permitirán la posterior firma del acuerdo, esto se encuentra acorde con lo inicialmente planeado por el área.</v>
      </c>
      <c r="O415" s="33" t="s">
        <v>385</v>
      </c>
    </row>
    <row r="416" spans="1:15" ht="15" hidden="1" customHeight="1" x14ac:dyDescent="0.2">
      <c r="A416" s="140" t="s">
        <v>142</v>
      </c>
      <c r="B416" s="705"/>
      <c r="C416" s="708"/>
      <c r="D416" s="711"/>
      <c r="E416" s="187">
        <v>484062100</v>
      </c>
      <c r="F416" s="201">
        <v>478551000</v>
      </c>
      <c r="G416" s="78" t="str">
        <f t="shared" si="35"/>
        <v>Se realizó gestión con las Alcaldías de Usme y Ciudad Bolívar con el propósito de programar encuentros en los que se determinará el alcance de acciones, responsables y áreas que harán parte de la alianza que se suscriba entre las entidades.
Se contactó con el Director de la Unidad Local de Asistencia Técnica ULATA de Chapinero para suscribir una Alianza con la Alcaldía Local, se acordó realizar posterior reunión para definir áreas de cooperación a incluir en la Alianza. 
Se realizó reunión con la Alcaldía de Ciudad Bolívar para presentar la intención de firmar alianza.
Se realizó un recorrido de Seguimiento a las acciones conjuntas con la Alcaldía Local de Suba en el marco de la alianza.
Se han identificado grupos de interés en las dos cuencas del Sumapaz para trabajar el tema de cazadores de semillas en conjunto con la alcaldía.</v>
      </c>
      <c r="O416" s="33" t="s">
        <v>384</v>
      </c>
    </row>
    <row r="417" spans="1:15" ht="14.25" hidden="1" customHeight="1" x14ac:dyDescent="0.2">
      <c r="A417" s="140" t="s">
        <v>130</v>
      </c>
      <c r="B417" s="705"/>
      <c r="C417" s="708"/>
      <c r="D417" s="711"/>
      <c r="E417" s="187">
        <v>478551000</v>
      </c>
      <c r="F417" s="201">
        <v>478551000</v>
      </c>
      <c r="G417" s="78" t="str">
        <f t="shared" si="35"/>
        <v>Se realizaron reuniones con las Alcaldías de Usme y Ciudad Bolívar con el propósito de acordar áreas de cooperación que harán parte de la alianza  y procedimiento para firma del memorando de entendimiento  entre las entidades.
Se contactó con el Director de la Unidad Local de Asistencia Técnica ULATA de Chapinero para suscribir una Alianza con la Alcaldía Local, se acordó realizar posterior reunión para definir áreas de cooperación a incluir en la Alianza y se presentó a la Alcaldía de Ciudad Bolívar la intención de firmar alianza.
Se realizó seguimiento a las acciones conjuntas con la Alcaldía Local de Suba en el marco de la alianza y se participó en la celebración del día del campesino.
Se han identificado grupos de interés en las dos cuencas del Sumapaz para trabajar el tema de cazadores de semillas en conjunto con la alcaldía, y se realiza apoyo para la propagación de cedro y aliso en el invernadero de la Alcaldía de Sumapaz.</v>
      </c>
      <c r="O417" s="33" t="s">
        <v>384</v>
      </c>
    </row>
    <row r="418" spans="1:15" ht="15" hidden="1" customHeight="1" x14ac:dyDescent="0.2">
      <c r="A418" s="140" t="s">
        <v>131</v>
      </c>
      <c r="B418" s="705"/>
      <c r="C418" s="708"/>
      <c r="D418" s="711"/>
      <c r="E418" s="187">
        <v>478551000</v>
      </c>
      <c r="F418" s="201">
        <v>478551000</v>
      </c>
      <c r="G418" s="78" t="str">
        <f t="shared" si="35"/>
        <v>Se recibieron las observaciones realizadas por la Alcaldía Local de Usme al memorando de entendimiento.
 Se realizó reunión con la Alcaldía Local de Ciudad Bolívar con el propósito de conocer avances en la revisión del memorando de entendimiento por parte de los funcionarios de esta Alcaldía.
Se realizaron reuniones con las Alcaldías de Usme y Ciudad Bolívar con el propósito de acordar áreas de cooperación que harán parte de la alianza y procedimiento para firma del memorando de entendimiento entre las entidades.
Se contactó con el Director de la Unidad Local de Asistencia Técnica ULATA de Chapinero para suscribir una Alianza con la Alcaldía Local, se acordó realizar posterior reunión para definir áreas de cooperación a incluir en la Alianza y se presentó a la Alcaldía de Ciudad Bolívar la intención de firmar alianza.
Se realizó seguimiento a las acciones conjuntas con la Alcaldía Local de Suba en el marco de la alianza. Se avanza en la formulación del proyecto de Cazadores de Semilla y en la celebración del día del campesino.
Se han identificado grupos de interés en las dos cuencas del Sumapaz para trabajar el tema de cazadores de semillas en conjunto con la alcaldía, y se realiza apoyo para la propagación de cedro y aliso en el invernadero de la Alcaldía de Sumapaz.</v>
      </c>
      <c r="O418" s="33" t="s">
        <v>384</v>
      </c>
    </row>
    <row r="419" spans="1:15" ht="15" hidden="1" customHeight="1" x14ac:dyDescent="0.2">
      <c r="A419" s="140" t="s">
        <v>132</v>
      </c>
      <c r="B419" s="705"/>
      <c r="C419" s="708"/>
      <c r="D419" s="711"/>
      <c r="E419" s="187" t="e">
        <f>+#REF!</f>
        <v>#REF!</v>
      </c>
      <c r="F419" s="202">
        <f>+INVERSIÓN!CI11</f>
        <v>538358167</v>
      </c>
      <c r="G419" s="78" t="str">
        <f t="shared" si="35"/>
        <v>Se firmó la alianza con la Alcaldía Local de Usme, se realizaron ajustes al Memorando de Entendimiento por parte de la Alcaldía Local de Ciudad Bolívar. Se realizó reunión con la Alcaldía Local de Chapinero con el propósito de conocer avances en la revisión del Memorando de Entendimiento por parte de los funcionarios de esta Alcaldía. Se realizó seguimiento a las acciones conjuntas con la Alcaldía Local de Suba Sumapaz en el marco de la alianza ya suscrita. Se avanza en la formulación del proyecto de Cazadores de Semilla. Se realizó seguimiento a las acciones conjuntas con la Alcaldía Local de Suba en el marco de la alianza ya suscrita y se participó en la celebración del día del campesino.</v>
      </c>
      <c r="O419" s="33" t="s">
        <v>384</v>
      </c>
    </row>
    <row r="420" spans="1:15" ht="15" hidden="1" customHeight="1" x14ac:dyDescent="0.2">
      <c r="A420" s="140" t="s">
        <v>133</v>
      </c>
      <c r="B420" s="705"/>
      <c r="C420" s="708"/>
      <c r="D420" s="711"/>
      <c r="E420" s="187">
        <v>542438233</v>
      </c>
      <c r="F420" s="202">
        <v>502271700</v>
      </c>
      <c r="G420" s="78" t="str">
        <f t="shared" si="35"/>
        <v>Se firmó memorando entendimiento con la Alcaldía Local de Usme 
Se ajustó la versión final de los borradores de los memorandos de entendimiento y se acordó la firma de los mismos con las Alcaldías Locales de Ciudad Bolívar y Chapinero en el mes de noviembre.
Se realizó seguimiento a las acciones conjuntas con la Alcaldía Local de Suba y Sumapaz en el marco de las alianzas. 
Se han identificado grupos de interés en las dos cuencas del Sumapaz para trabajar el tema de cazadores de semillas en conjunto con la alcaldía, y se realiza apoyo para la propagación de cedro y aliso en el invernadero de la Alcaldía de Sumapaz.</v>
      </c>
      <c r="O420" s="33" t="s">
        <v>385</v>
      </c>
    </row>
    <row r="421" spans="1:15" ht="15" hidden="1" customHeight="1" x14ac:dyDescent="0.2">
      <c r="A421" s="140" t="s">
        <v>134</v>
      </c>
      <c r="B421" s="705"/>
      <c r="C421" s="708"/>
      <c r="D421" s="711"/>
      <c r="E421" s="187">
        <v>542438233</v>
      </c>
      <c r="F421" s="202">
        <v>515813033</v>
      </c>
      <c r="G421" s="78" t="str">
        <f t="shared" si="35"/>
        <v xml:space="preserve">Se firmó alianza con las Alcaldía Local de Ciudad Bolívar y se ajustó el borrador del memorando de entendimiento para la alianza con la Alcaldía Local de Chapinero en el mes de diciembre.
Se realizaron reuniones de seguimiento a las alianzas de Usme, Suba y Sumapaz.
</v>
      </c>
      <c r="O421" s="33" t="s">
        <v>384</v>
      </c>
    </row>
    <row r="422" spans="1:15" ht="15" hidden="1" customHeight="1" thickBot="1" x14ac:dyDescent="0.25">
      <c r="A422" s="141" t="s">
        <v>135</v>
      </c>
      <c r="B422" s="706"/>
      <c r="C422" s="709"/>
      <c r="D422" s="712"/>
      <c r="E422" s="199"/>
      <c r="F422" s="203"/>
      <c r="G422" s="81">
        <f t="shared" si="35"/>
        <v>0</v>
      </c>
      <c r="O422" s="33" t="s">
        <v>384</v>
      </c>
    </row>
    <row r="423" spans="1:15" ht="15" hidden="1" customHeight="1" x14ac:dyDescent="0.2">
      <c r="A423" s="192" t="s">
        <v>137</v>
      </c>
      <c r="B423" s="704" t="s">
        <v>321</v>
      </c>
      <c r="C423" s="707" t="s">
        <v>313</v>
      </c>
      <c r="D423" s="710" t="s">
        <v>325</v>
      </c>
      <c r="E423" s="187">
        <f>+INVERSIÓN!CE25</f>
        <v>76069667</v>
      </c>
      <c r="F423" s="201"/>
      <c r="G423" s="78">
        <f t="shared" si="35"/>
        <v>0</v>
      </c>
      <c r="O423" s="33" t="s">
        <v>384</v>
      </c>
    </row>
    <row r="424" spans="1:15" ht="15" hidden="1" customHeight="1" x14ac:dyDescent="0.2">
      <c r="A424" s="66" t="s">
        <v>138</v>
      </c>
      <c r="B424" s="705"/>
      <c r="C424" s="708"/>
      <c r="D424" s="711"/>
      <c r="E424" s="187">
        <v>84427000</v>
      </c>
      <c r="F424" s="201">
        <v>76069667</v>
      </c>
      <c r="G424" s="78" t="str">
        <f t="shared" si="35"/>
        <v>Se capacitaron 25 personas en fortalecimiento  del conocimiento ambiental, específicamente 19 personas en la Cuenca Salitrosa- Suba (UPL Torca) y 6 personas en la Cuenca Río Blanco (UPL Sumapaz)  en  biopreparados para la  fertilización y manejo del suelo.</v>
      </c>
    </row>
    <row r="425" spans="1:15" ht="15" hidden="1" customHeight="1" x14ac:dyDescent="0.2">
      <c r="A425" s="66" t="s">
        <v>139</v>
      </c>
      <c r="B425" s="705"/>
      <c r="C425" s="708"/>
      <c r="D425" s="711"/>
      <c r="E425" s="187">
        <v>84427000</v>
      </c>
      <c r="F425" s="201">
        <v>76069667</v>
      </c>
      <c r="G425" s="78" t="str">
        <f t="shared" si="35"/>
        <v>En marzo se capacitaron 163 personas en elaboración de biopreparados, Montaje e instalación de invernadero escolar, disposición adecuada de residuos sólidos, Buenas Practicas Agroambientales y Fortalecimiento organizativo, para un total de 188 personas capacitadas en fortalecimiento del conocimiento ambiental en 2022</v>
      </c>
    </row>
    <row r="426" spans="1:15" ht="15" hidden="1" customHeight="1" x14ac:dyDescent="0.2">
      <c r="A426" s="66" t="s">
        <v>140</v>
      </c>
      <c r="B426" s="705"/>
      <c r="C426" s="708"/>
      <c r="D426" s="711"/>
      <c r="E426" s="187">
        <v>84427000</v>
      </c>
      <c r="F426" s="201">
        <v>76069667</v>
      </c>
      <c r="G426" s="78" t="str">
        <f t="shared" si="35"/>
        <v>En abril se capacitaron 97 personas, en marzo 163 y en febrero 25 personas en elaboración de biopreparados, montaje e instalación de invernadero escolar, disposición adecuada de residuos sólidos, buenas practicas agroambientales y fortalecimiento organizativo, para un total de 285 personas capacitadas en fortalecimiento del conocimiento ambiental en 2022</v>
      </c>
    </row>
    <row r="427" spans="1:15" ht="15" hidden="1" customHeight="1" x14ac:dyDescent="0.2">
      <c r="A427" s="66" t="s">
        <v>141</v>
      </c>
      <c r="B427" s="705"/>
      <c r="C427" s="708"/>
      <c r="D427" s="711"/>
      <c r="E427" s="187">
        <v>84427000</v>
      </c>
      <c r="F427" s="201">
        <v>76069667</v>
      </c>
      <c r="G427" s="78" t="str">
        <f t="shared" si="35"/>
        <v>En mayo se capacitaron 110 personas, en abril 97, en marzo 163 y en febrero 25 personas en elaboración de biopreparados, montaje e instalación de invernadero escolar, disposición adecuada de residuos sólidos, buenas practicas agroambientales y fortalecimiento organizativo, para un total de 395 personas capacitadas en fortalecimiento del conocimiento ambiental en 2022</v>
      </c>
    </row>
    <row r="428" spans="1:15" ht="15" hidden="1" customHeight="1" x14ac:dyDescent="0.2">
      <c r="A428" s="140" t="s">
        <v>142</v>
      </c>
      <c r="B428" s="705"/>
      <c r="C428" s="708"/>
      <c r="D428" s="711"/>
      <c r="E428" s="187">
        <v>84427000</v>
      </c>
      <c r="F428" s="201">
        <v>76069667</v>
      </c>
      <c r="G428" s="78" t="str">
        <f t="shared" si="35"/>
        <v>En junio se capacitaron 50 personas, en mayo 110, abril 97, en marzo 163 y en febrero 25 personas en elaboración de biopreparados, montaje e instalación de invernadero escolar, disposición adecuada de residuos sólidos, buenas practicas agroambientales y fortalecimiento organizativo, para un total de 445 personas capacitadas en fortalecimiento del conocimiento ambiental en 2022.</v>
      </c>
    </row>
    <row r="429" spans="1:15" ht="14.25" hidden="1" customHeight="1" x14ac:dyDescent="0.2">
      <c r="A429" s="140" t="s">
        <v>130</v>
      </c>
      <c r="B429" s="705"/>
      <c r="C429" s="708"/>
      <c r="D429" s="711"/>
      <c r="E429" s="187">
        <v>84427000</v>
      </c>
      <c r="F429" s="201">
        <v>76069667</v>
      </c>
      <c r="G429" s="78" t="str">
        <f t="shared" si="35"/>
        <v>se capacitaron 18 personas, en junio 50, en mayo 110, abril 97, en marzo 163 y en febrero 25 personas en elaboración de biopreparados, montaje e instalación de invernadero escolar, disposición adecuada de residuos sólidos, buenas practicas agroambientales y fortalecimiento organizativo, para un total de 463 personas capacitadas en fortalecimiento del conocimiento ambiental en 2022</v>
      </c>
    </row>
    <row r="430" spans="1:15" ht="15" hidden="1" customHeight="1" x14ac:dyDescent="0.2">
      <c r="A430" s="140" t="s">
        <v>131</v>
      </c>
      <c r="B430" s="705"/>
      <c r="C430" s="708"/>
      <c r="D430" s="711"/>
      <c r="E430" s="187">
        <v>84427000</v>
      </c>
      <c r="F430" s="201">
        <v>76069667</v>
      </c>
      <c r="G430" s="78" t="str">
        <f t="shared" si="35"/>
        <v>En agosto se capacitaron 27 personas, en julio 18, en junio 50, en mayo 110, abril 97, en marzo 163 y en febrero 25 personas en elaboración de biopreparados, montaje e instalación de invernadero escolar, disposición adecuada de residuos sólidos, buenas practicas agroambientales y fortalecimiento organizativo, para un total de 490 personas capacitadas en fortalecimiento del conocimiento ambiental en 2022</v>
      </c>
    </row>
    <row r="431" spans="1:15" ht="15" hidden="1" customHeight="1" x14ac:dyDescent="0.2">
      <c r="A431" s="140" t="s">
        <v>132</v>
      </c>
      <c r="B431" s="705"/>
      <c r="C431" s="708"/>
      <c r="D431" s="711"/>
      <c r="E431" s="187" t="e">
        <f>+#REF!</f>
        <v>#REF!</v>
      </c>
      <c r="F431" s="202">
        <f>+INVERSIÓN!CI25</f>
        <v>76069667</v>
      </c>
      <c r="G431" s="78" t="str">
        <f t="shared" si="35"/>
        <v>Durante el mes de febrero se incorporaron 18 predios, en marzo 26, en abril 18, en mayo 15 , en junio 22   en julio 16, agosto 21 y en septiembre 14 nuevos predios al Ordenamiento Ambiental de Fincas, mediante formalización de acuerdos de uso del suelo y Buenas Prácticas Ambientales, para un total de 150 acuerdos durante 2022.
Se realizaron visitas de seguimiento a 118 predios vinculados previamente en Ordenamiento Ambiental de Finca (OAF). En total en 2022 se ha realizado seguimiento mediante 713 visitas de seguimiento a predios de los previamente suscritos en la presente y anteriores administraciones en Ordenamiento Ambiental de Finca.</v>
      </c>
    </row>
    <row r="432" spans="1:15" ht="15" hidden="1" customHeight="1" x14ac:dyDescent="0.2">
      <c r="A432" s="140" t="s">
        <v>133</v>
      </c>
      <c r="B432" s="705"/>
      <c r="C432" s="708"/>
      <c r="D432" s="711"/>
      <c r="E432" s="187">
        <v>81488867</v>
      </c>
      <c r="F432" s="202">
        <v>76069667</v>
      </c>
      <c r="G432" s="78" t="str">
        <f t="shared" si="35"/>
        <v>En octubre se capacitaron 12 personas, en septiembre 48, en agosto 27, en julio 18, en junio 50, en mayo 110, abril 97, en marzo 163 y en febrero 25 personas en elaboración de biopreparados, montaje e instalación de invernadero escolar, disposición adecuada de residuos sólidos, buenas practicas agroambientales y fortalecimiento organizativo, para un total de 550 personas capacitadas en fortalecimiento del conocimiento ambiental en 2022.</v>
      </c>
    </row>
    <row r="433" spans="1:7" ht="15" hidden="1" customHeight="1" x14ac:dyDescent="0.2">
      <c r="A433" s="140" t="s">
        <v>134</v>
      </c>
      <c r="B433" s="705"/>
      <c r="C433" s="708"/>
      <c r="D433" s="711"/>
      <c r="E433" s="187">
        <v>81488867</v>
      </c>
      <c r="F433" s="202">
        <v>76069667</v>
      </c>
      <c r="G433" s="78" t="str">
        <f t="shared" si="35"/>
        <v>En noviembre se continuó el fortalecimiento de conocimiento ambiental mediante procesos de capacitación dado que ya se cumplió con la meta para la vigencia así: en octubre se capacitaron 12 personas, en septiembre 48, en agosto 27, en julio 18, en junio 50, en mayo 110, abril 97, en marzo 163 y en febrero 25 personas  en elaboración de biopreparados, montaje e instalación de invernadero escolar, disposición adecuada de residuos sólidos, buenas practicas agroambientales y fortalecimiento organizativo, para un total de 550 personas capacitadas en fortalecimiento del conocimiento ambiental en 2022</v>
      </c>
    </row>
    <row r="434" spans="1:7" ht="15" hidden="1" customHeight="1" thickBot="1" x14ac:dyDescent="0.25">
      <c r="A434" s="141" t="s">
        <v>135</v>
      </c>
      <c r="B434" s="706"/>
      <c r="C434" s="709"/>
      <c r="D434" s="712"/>
      <c r="E434" s="199"/>
      <c r="F434" s="203"/>
      <c r="G434" s="81">
        <f t="shared" si="35"/>
        <v>0</v>
      </c>
    </row>
    <row r="435" spans="1:7" ht="15" hidden="1" customHeight="1" x14ac:dyDescent="0.2">
      <c r="A435" s="192" t="s">
        <v>137</v>
      </c>
      <c r="B435" s="704" t="s">
        <v>321</v>
      </c>
      <c r="C435" s="707" t="s">
        <v>361</v>
      </c>
      <c r="D435" s="710" t="s">
        <v>362</v>
      </c>
      <c r="E435" s="187">
        <f>+INVERSIÓN!CE32</f>
        <v>907674746</v>
      </c>
      <c r="F435" s="201"/>
      <c r="G435" s="78">
        <f t="shared" si="35"/>
        <v>0</v>
      </c>
    </row>
    <row r="436" spans="1:7" ht="15" hidden="1" customHeight="1" x14ac:dyDescent="0.2">
      <c r="A436" s="66" t="s">
        <v>138</v>
      </c>
      <c r="B436" s="705"/>
      <c r="C436" s="708"/>
      <c r="D436" s="711"/>
      <c r="E436" s="187">
        <v>905368900</v>
      </c>
      <c r="F436" s="201"/>
      <c r="G436" s="78" t="str">
        <f t="shared" si="35"/>
        <v>Se incorporaron 18 nuevos predios al Ordenamiento Ambiental de Fincas mediante formalización de acuerdos de uso del suelo y Buenas Prácticas Ambientales.
Se realizaron visitas de seguimiento a 64 predios a predios vinculados previamente en Ordenamiento Ambiental de Finca (OAF).</v>
      </c>
    </row>
    <row r="437" spans="1:7" ht="15" hidden="1" customHeight="1" x14ac:dyDescent="0.2">
      <c r="A437" s="66" t="s">
        <v>139</v>
      </c>
      <c r="B437" s="705"/>
      <c r="C437" s="708"/>
      <c r="D437" s="711"/>
      <c r="E437" s="187">
        <v>905368900</v>
      </c>
      <c r="F437" s="201">
        <v>49895267</v>
      </c>
      <c r="G437" s="78" t="str">
        <f t="shared" si="35"/>
        <v>Se incorporaron 26 nuevos predios al Ordenamiento Ambiental de Fincas mediante formalización de acuerdos de uso del suelo y Buenas Prácticas Ambientales, para un total de 44 acuerdos de uso del suelo y Buenas Prácticas Ambientales formalizados en predios vinculados al Ordenamiento ambiental de Fincas.
Se realizaron visitas de seguimiento a 59 predios a predios vinculados previamente Ordenamiento Ambiental de Finca (OAF). En total en 2022 se ha realizado seguimiento a 123 predios</v>
      </c>
    </row>
    <row r="438" spans="1:7" ht="15" hidden="1" customHeight="1" x14ac:dyDescent="0.2">
      <c r="A438" s="66" t="s">
        <v>140</v>
      </c>
      <c r="B438" s="705"/>
      <c r="C438" s="708"/>
      <c r="D438" s="711"/>
      <c r="E438" s="187">
        <v>905368900</v>
      </c>
      <c r="F438" s="201">
        <f>+INVERSIÓN!CI32</f>
        <v>903732614</v>
      </c>
      <c r="G438" s="78" t="str">
        <f t="shared" si="35"/>
        <v>se incorporaron 18 nuevos predios al Ordenamiento Ambiental de Fincas , mediante formalización de acuerdos de uso del suelo y Buenas Prácticas Ambientales, para un total de 62 acuerdos de uso del suelo y Buenas Prácticas Ambientales formalizados en predios vinculados al Ordenamiento ambiental de Fincas durante el primer trimestre del 2022.
Se realizaron visitas de seguimiento a 75 predios  vinculados previamente en el  Ordenamiento Ambiental de Finca (OAF). En total en 2022 se ha realizado seguimiento a 198 predios</v>
      </c>
    </row>
    <row r="439" spans="1:7" ht="15" hidden="1" customHeight="1" x14ac:dyDescent="0.2">
      <c r="A439" s="66" t="s">
        <v>141</v>
      </c>
      <c r="B439" s="705"/>
      <c r="C439" s="708"/>
      <c r="D439" s="711"/>
      <c r="E439" s="187">
        <v>905368900</v>
      </c>
      <c r="F439" s="201">
        <v>152937267</v>
      </c>
      <c r="G439" s="78" t="str">
        <f t="shared" si="35"/>
        <v>Durante el mes de febrero se incorporaron 18 predios, en marzo 26, en abril 18 y en mayo 15 nuevos predios al Ordenamiento Ambiental de Fincas, mediante formalización de acuerdos de uso del suelo y Buenas Prácticas Ambientales, para un total de 77 acuerdos durante 2022.
Se realizaron visitas de seguimiento a 85 predios  vinculados previamente en el  Ordenamiento Ambiental de Finca (OAF). En total en 2022 se ha realizado seguimiento a 283 predios</v>
      </c>
    </row>
    <row r="440" spans="1:7" ht="15" hidden="1" customHeight="1" x14ac:dyDescent="0.2">
      <c r="A440" s="140" t="s">
        <v>142</v>
      </c>
      <c r="B440" s="705"/>
      <c r="C440" s="708"/>
      <c r="D440" s="711"/>
      <c r="E440" s="187">
        <v>905368900</v>
      </c>
      <c r="F440" s="201">
        <v>770463533</v>
      </c>
      <c r="G440" s="78" t="str">
        <f t="shared" si="35"/>
        <v>Durante el mes de febrero se incorporaron 18 predios, en marzo 26, en abril 18, en mayo 15 y en junio 22 nuevos predios al Ordenamiento Ambiental de Fincas, mediante formalización de acuerdos de uso del suelo y Buenas Prácticas Ambientales, para un total de 99 acuerdos durante 2022.
Se realizaron visitas de seguimiento a 107 predios vinculados previamente en Ordenamiento Ambiental de Finca (OAF). En total en 2022 se ha realizado seguimiento a 390 predios de los previamente suscritos en la presente y anteriores administraciones en Ordenamiento Ambiental de Finca.</v>
      </c>
    </row>
    <row r="441" spans="1:7" ht="14.25" hidden="1" customHeight="1" x14ac:dyDescent="0.2">
      <c r="A441" s="140" t="s">
        <v>130</v>
      </c>
      <c r="B441" s="705"/>
      <c r="C441" s="708"/>
      <c r="D441" s="711"/>
      <c r="E441" s="187">
        <v>905368900</v>
      </c>
      <c r="F441" s="201">
        <v>770463533</v>
      </c>
      <c r="G441" s="78" t="str">
        <f t="shared" si="35"/>
        <v>en julio se incorporaron 16 nuevos predios al Ordenamiento Ambiental de Fincas, mediante formalización de acuerdos de uso del suelo y Buenas Prácticas Ambientales, para un total de 115 acuerdos durante 2022.
Se realizaron visitas de seguimiento a 110 predios vinculados previamente en Ordenamiento Ambiental de Finca (OAF). En total en 2022 se ha realizado seguimiento a 500 predios de los previamente suscritos en la presente y anteriores administraciones en Ordenamiento Ambiental de Finca.</v>
      </c>
    </row>
    <row r="442" spans="1:7" ht="15" hidden="1" customHeight="1" x14ac:dyDescent="0.2">
      <c r="A442" s="140" t="s">
        <v>131</v>
      </c>
      <c r="B442" s="705"/>
      <c r="C442" s="708"/>
      <c r="D442" s="711"/>
      <c r="E442" s="187">
        <v>905368900</v>
      </c>
      <c r="F442" s="201">
        <v>770463533</v>
      </c>
      <c r="G442" s="78" t="str">
        <f t="shared" si="35"/>
        <v>Durante el mes de febrero se incorporaron 18 predios, en marzo 26, en abril 18, en mayo 15, en junio 22 en julio 16 y en agosto 21 nuevos predios al Ordenamiento Ambiental de Fincas mediante formalización de acuerdos de uso del suelo y Buenas Prácticas Ambientales, para un total de 136 acuerdos durante 2022. En algunos de estos predios, se ha implementado la elaboración de huertos multiestrato  para el fomento del consumo familiar bajo la aplicación de buenas  prácticas agrícolas agroambientales.
Se realizaron visitas de seguimiento a 95 predios vinculados previamente en el Ordenamiento Ambiental de Finca (OAF). En total en 2022 se ha realizado seguimiento a 595 predios de los previamente suscritos en la presente y anteriores administraciones en Ordenamiento Ambiental de Finca. y en algunos de los predios con OAF.</v>
      </c>
    </row>
    <row r="443" spans="1:7" ht="15" hidden="1" customHeight="1" x14ac:dyDescent="0.2">
      <c r="A443" s="140" t="s">
        <v>132</v>
      </c>
      <c r="B443" s="705"/>
      <c r="C443" s="708"/>
      <c r="D443" s="711"/>
      <c r="E443" s="187">
        <v>905368900</v>
      </c>
      <c r="F443" s="202">
        <f>+INVERSIÓN!CI32</f>
        <v>903732614</v>
      </c>
      <c r="G443" s="78" t="str">
        <f t="shared" ref="G443:G470" si="36">+N206</f>
        <v>Durante el mes de febrero se incorporaron 18 predios, en marzo 26, en abril 18, en mayo 15 , en junio 22   en julio 16, agosto 21 y en septiembre 14 nuevos predios al Ordenamiento Ambiental de Fincas, mediante formalización de acuerdos de uso del suelo y Buenas Prácticas Ambientales, para un total de 150 acuerdos durante 2022.
Se realizaron visitas de seguimiento a 118 predios vinculados previamente en Ordenamiento Ambiental de Finca (OAF). En total en 2022 se ha realizado seguimiento mediante 713 visitas de seguimiento a predios de los previamente suscritos en la presente y anteriores administraciones en Ordenamiento Ambiental de Finca.</v>
      </c>
    </row>
    <row r="444" spans="1:7" ht="15" hidden="1" customHeight="1" x14ac:dyDescent="0.2">
      <c r="A444" s="140" t="s">
        <v>133</v>
      </c>
      <c r="B444" s="705"/>
      <c r="C444" s="708"/>
      <c r="D444" s="711"/>
      <c r="E444" s="187">
        <v>905368900</v>
      </c>
      <c r="F444" s="202">
        <v>770463533</v>
      </c>
      <c r="G444" s="78" t="str">
        <f t="shared" si="36"/>
        <v>Durante el mes de octubre se incorporaron 19 predios, en septiembre 14, en agosto 21, en julio 16, en junio 22, en mayo 15, en abril 18, en marzo 26 y en febrero 18 predios nuevos al Ordenamiento Ambiental de Fincas mediante formalización de acuerdos de uso del suelo y Buenas Prácticas Ambientales (OAF), para un total de 169 acuerdos durante 2022. En algunos de estos predios, se ha implementado la elaboración de huertos multiestrato para el fomento del consumo familiar bajo la aplicación de buenas  prácticas agrícolas agroambientales.
Se realizaron visitas de seguimiento a 99 predios vinculados previamente en el Ordenamiento Ambiental de Finca (OAF). En total en 2022 se ha realizado seguimiento a 812 predios de los previamente suscritos en la presente y anteriores administraciones en Ordenamiento Ambiental de Finca.</v>
      </c>
    </row>
    <row r="445" spans="1:7" ht="15" hidden="1" customHeight="1" x14ac:dyDescent="0.2">
      <c r="A445" s="140" t="s">
        <v>134</v>
      </c>
      <c r="B445" s="705"/>
      <c r="C445" s="708"/>
      <c r="D445" s="711"/>
      <c r="E445" s="187">
        <v>905368900</v>
      </c>
      <c r="F445" s="202">
        <v>770463533</v>
      </c>
      <c r="G445" s="78" t="str">
        <f t="shared" si="36"/>
        <v>Dado que en octubre se cumplió con la meta para la vigencia, con un total de 169 acuerdos suscritos durante 2022. Durante noviembre, en algunos de los predios con acuerdos suscritos previamente, se ha implementado la elaboración de huertos multiestrato para el fomento del consumo familiar bajo la aplicación de buenas prácticas agrícolas agroambientales. 
Durante el mes de octubre se incorporaron 19 predios, en septiembre 14, en agosto 21, en julio 16, en junio 22, en mayo 15, en abril 18, en marzo 26 y en febrero 18 predios nuevos al Ordenamiento Ambiental de Fincas mediante formalización de acuerdos de uso del suelo y Buenas Prácticas Ambientales (OAF), para un total de 169 acuerdos durante 2022. 
Se realizaron 118 visitas de seguimiento a predios vinculados previamente en el Ordenamiento Ambiental de Finca (OAF). En total en 2022 se ha realizado 930 visitas de seguimiento a predios de los previamente suscritos en la presente y anteriores administraciones en Ordenamiento Ambiental de Finca. y en algunos de los predios con Ordenamiento Ambiental de Finca OAF</v>
      </c>
    </row>
    <row r="446" spans="1:7" ht="15" hidden="1" customHeight="1" thickBot="1" x14ac:dyDescent="0.25">
      <c r="A446" s="141" t="s">
        <v>135</v>
      </c>
      <c r="B446" s="706"/>
      <c r="C446" s="709"/>
      <c r="D446" s="712"/>
      <c r="E446" s="199"/>
      <c r="F446" s="203"/>
      <c r="G446" s="81">
        <f t="shared" si="36"/>
        <v>0</v>
      </c>
    </row>
    <row r="447" spans="1:7" ht="16.149999999999999" hidden="1" customHeight="1" x14ac:dyDescent="0.2">
      <c r="A447" s="192" t="s">
        <v>137</v>
      </c>
      <c r="B447" s="704" t="s">
        <v>318</v>
      </c>
      <c r="C447" s="707" t="s">
        <v>319</v>
      </c>
      <c r="D447" s="710" t="s">
        <v>330</v>
      </c>
      <c r="E447" s="187">
        <v>975245000</v>
      </c>
      <c r="F447" s="201"/>
      <c r="G447" s="78" t="str">
        <f t="shared" si="36"/>
        <v>N/A</v>
      </c>
    </row>
    <row r="448" spans="1:7" ht="15" hidden="1" customHeight="1" x14ac:dyDescent="0.2">
      <c r="A448" s="66" t="s">
        <v>138</v>
      </c>
      <c r="B448" s="705"/>
      <c r="C448" s="708"/>
      <c r="D448" s="711"/>
      <c r="E448" s="187">
        <v>975245000</v>
      </c>
      <c r="F448" s="201"/>
      <c r="G448" s="78" t="str">
        <f t="shared" si="36"/>
        <v>Se avanzó con la Gobernación de Cundinamarca en la concertación de los aspectos técnicos y financieros para firmar un convenio interadministrativo con el fin de implementar el programa de pago por servicios ambientales en  áreas de importancia estrategica hidrica para las partes.
Se definió el esquema del documento técnico de soporte para el programa Pago por Servicios Ambientales (PSA) Distrital acorde con lineamientos de la Secretaria Distrtial de Planeación. 
Se realizaron visitas a 11 predios localizados en la microcuenca Curubital Localidad de Usme con el objeto de socializar el programa de pago por servicios ambientales en áreas de importancia estratégica hídrica (PSAH)</v>
      </c>
    </row>
    <row r="449" spans="1:7" ht="15" hidden="1" customHeight="1" x14ac:dyDescent="0.2">
      <c r="A449" s="66" t="s">
        <v>139</v>
      </c>
      <c r="B449" s="705"/>
      <c r="C449" s="708"/>
      <c r="D449" s="711"/>
      <c r="E449" s="187">
        <v>975245000</v>
      </c>
      <c r="F449" s="201">
        <v>21382200</v>
      </c>
      <c r="G449" s="78" t="str">
        <f t="shared" si="36"/>
        <v xml:space="preserve">Se realizó análisis cartográfico de 31 predios para focalización, además se realizó la verificación de localización de predios postulados (19 predios con viabilidad SIG, 1 predio inviable y 11 sin información completa).
Se revisó propuesta de acuerdo marco con gobernación de Cundinamarca
Se realizó la comunicación con postulantes y beneficiarios y 8 visitas a predios postulados con la correspondiente elaboración de planes prediales ambientales -PPA; y v) la generación de espacios de capacitación y discusión entre la SDA y el PNUD.  </v>
      </c>
    </row>
    <row r="450" spans="1:7" ht="15" hidden="1" customHeight="1" x14ac:dyDescent="0.2">
      <c r="A450" s="66" t="s">
        <v>140</v>
      </c>
      <c r="B450" s="705"/>
      <c r="C450" s="708"/>
      <c r="D450" s="711"/>
      <c r="E450" s="187">
        <v>975245000</v>
      </c>
      <c r="F450" s="187">
        <f>+INVERSIÓN!CI39</f>
        <v>970910701</v>
      </c>
      <c r="G450" s="78" t="str">
        <f t="shared" si="36"/>
        <v>Se entregó para revisión la versión final de Estudios Previos para la celebración de un Convenio Marco con la Gobernación de Cundinamarca, con el objeto de implementar el programa de incentivos a la conservación - pago por servicios ambientales en áreas de importancia estratégica hídrica (PSAH) para las partes.
Se realizaron visitas a 17 predios localizados en la microcuenca Curubital, Arrayanes y Mugroso de Localidad de Usme con el objeto de socializar el programa PSAH</v>
      </c>
    </row>
    <row r="451" spans="1:7" ht="15" hidden="1" customHeight="1" x14ac:dyDescent="0.2">
      <c r="A451" s="66" t="s">
        <v>141</v>
      </c>
      <c r="B451" s="705"/>
      <c r="C451" s="708"/>
      <c r="D451" s="711"/>
      <c r="E451" s="187">
        <v>975245000</v>
      </c>
      <c r="F451" s="201">
        <v>64890200</v>
      </c>
      <c r="G451" s="78" t="str">
        <f t="shared" si="36"/>
        <v>Se elaboró propuesta para diseño del sistema de monitoreo y evaluación (SME) del PSA; donde se propone incluir indicadores de gestión, de producto y de resultado y estructuración en tres niveles: 1) Acuerdos de conservación; 2) Objetivos del Plan de Desarrollo Distrital; 3) Servicio ecosistémico de regulación hídrica.
Se cuenta con versión final de la propuesta de Estudios previo para Convenio marco con la Gobernación de Cundinamarca con su respectiva matriz de riesgo.</v>
      </c>
    </row>
    <row r="452" spans="1:7" ht="15" hidden="1" customHeight="1" x14ac:dyDescent="0.2">
      <c r="A452" s="140" t="s">
        <v>142</v>
      </c>
      <c r="B452" s="705"/>
      <c r="C452" s="708"/>
      <c r="D452" s="711"/>
      <c r="E452" s="187">
        <v>975245000</v>
      </c>
      <c r="F452" s="201">
        <v>295618667</v>
      </c>
      <c r="G452" s="78" t="str">
        <f t="shared" si="36"/>
        <v>Durante el primer semestre de 2022, se revisó de forma detallada la información de 15 predios que cuentan con viabilidad para ingresar al pograma PSA. Esta revisión incluyó: verificación de correspondencia del área del predio en Folio de Matrícula Inmobiliaria (FMI) y Catastro Distrital; consulta de infracciones o sanciones ambientales; consulta de antecedentes en Contraloría, Procuraduría, Personería y Policía Nacional, medidas correctivas y Lista OFAC (Clinton).
Se cuenta con la versión final de Estudios previos para la suscripción de un Convenio marco con la Gobernación de Cundinamarca con su respectiva matriz de riesgo. Este convenio incluye áreas identificadas y priorizadas que contienen valores ecosistémicos susceptibles de intervención con estrategias de conservación.
Se desarrolló un taller con representantes de diversas organizaciones que implementan acciones de conservación que incluyen incentivos a la conservación, quienes presentaron sus proyectos haciendo énfasis en el valor del incentivo y su metodología de cálculo. 
Se realizó la socialización del programa, en la JAL de la Vereda Chisaca, Localidad de Usme.
Se compilaron 20 solicitudes de usuarios rurales que de forma voluntaria se han postulado del programa.
Se realizó reunión virtual con Alcalde de Sumapaz y con la JAL, para socializar el programa PSAH, como requisito previo al trabajo de campo a realizar.
Además, se realizó la visita inicial a otros predios postulados en las localidades de Usme y Ciudad Bolívar.</v>
      </c>
    </row>
    <row r="453" spans="1:7" ht="15" hidden="1" customHeight="1" x14ac:dyDescent="0.2">
      <c r="A453" s="140" t="s">
        <v>130</v>
      </c>
      <c r="B453" s="705"/>
      <c r="C453" s="708"/>
      <c r="D453" s="711"/>
      <c r="E453" s="187">
        <v>975245000</v>
      </c>
      <c r="F453" s="201">
        <v>295618667</v>
      </c>
      <c r="G453" s="78" t="str">
        <f t="shared" si="36"/>
        <v xml:space="preserve"> se realizó estudio de viabilidad jurídica y verificación de áreas en catastro distrital y la Ventanilla Única de Registro -VUR, a 20 predios postulados; encontrando que solo un predio (0,5 has) presenta coincidencia en áreas. Siete predios presentan mayor área en Fondo Matricula Inmobiliaria (FMI); 4 no presentan información en el FMI y 8 no presentan coincidencias en los reportes de catastro distrital y el FMI
Se desarrollaron cinco espacios participativos orientados a presentar el Programa y a escuchar y atender las inquietudes de los participantes: .Consejo de Planeación Local de Sumapaz (07.07.22); Alcaldía Local de Suba (15.07.22);Comunidad microcuenca Mugroso - Vereda Andes (16.07.22); Comunidad microcuenca Mugroso - Vereda La Unión (17.07.22) y Comunidad Cuenca Río Blanco - Nazareth (17.07.22).
Se desarrolló un taller con representantes de diversas organizaciones que implementan acciones de conservación que incluyen incentivos a la conservación, quienes presentaron sus proyectos haciendo énfasis en el valor del incentivo y su metodología de cálculo. 
Se realizó la socialización del programa, en la JAL de la Vereda Chisaca, Localidad de Usme.
Se compilaron 20 solicitudes de usuarios rurales que de forma voluntaria se han postulado del programa.
Se realizó reunión virtual con Alcalde de Sumapaz y con la JAL, para socializar el programa PSAH, como requisito previo al trabajo de campo a realizar.
Además, se realizó la visita inicial a otros predios postulados en las localidades de Usme y Ciudad Bolívar.</v>
      </c>
    </row>
    <row r="454" spans="1:7" ht="15" hidden="1" customHeight="1" x14ac:dyDescent="0.2">
      <c r="A454" s="140" t="s">
        <v>131</v>
      </c>
      <c r="B454" s="705"/>
      <c r="C454" s="708"/>
      <c r="D454" s="711"/>
      <c r="E454" s="187">
        <v>975245000</v>
      </c>
      <c r="F454" s="201">
        <v>295618667</v>
      </c>
      <c r="G454" s="78" t="str">
        <f t="shared" si="36"/>
        <v>el 5 de agosto se desarrolló un espacio de diálogo con participación de los equipos técnicos y jurídicos de la SDA y el PNUD, durante el cual se presentaron diversas situaciones con los predios postulados y se generaron discusiones y propuestas para la suscripción de los nuevos acuerdos.  
El 11 de agosto se presentó el programa a la Alcaldía Local de Usaquén.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v>
      </c>
    </row>
    <row r="455" spans="1:7" ht="15" hidden="1" customHeight="1" x14ac:dyDescent="0.2">
      <c r="A455" s="140" t="s">
        <v>132</v>
      </c>
      <c r="B455" s="705"/>
      <c r="C455" s="708"/>
      <c r="D455" s="711"/>
      <c r="E455" s="187" t="e">
        <f>+#REF!</f>
        <v>#REF!</v>
      </c>
      <c r="F455" s="202" t="e">
        <f>+#REF!</f>
        <v>#REF!</v>
      </c>
      <c r="G455" s="78" t="str">
        <f t="shared" si="36"/>
        <v>El 5 de agosto se desarrolló un espacio de diálogo con participación de los equipos técnicos y jurídicos de la SDA y el PNUD, durante el cual se presentaron diversas situaciones con los predios postulados y se generaron discusiones y propuestas para la suscripción de los nuevos acuerdos.  
El 11 de agosto se presentó el programa a la Alcaldía Local de Usaquén.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v>
      </c>
    </row>
    <row r="456" spans="1:7" ht="15" hidden="1" customHeight="1" x14ac:dyDescent="0.2">
      <c r="A456" s="140" t="s">
        <v>133</v>
      </c>
      <c r="B456" s="705"/>
      <c r="C456" s="708"/>
      <c r="D456" s="711"/>
      <c r="E456" s="187">
        <v>975245000</v>
      </c>
      <c r="F456" s="202">
        <v>295618667</v>
      </c>
      <c r="G456" s="78" t="str">
        <f t="shared" si="36"/>
        <v>En octubre, con el ingreso del abogado al equipo PNUD, se retomó el análisis jurídico a las postulaciones recibidas para las localidades de Usme, Ciudad Bolívar y Sumapaz. Lo que permitió realizar 7 reuniones de concertación que conllevan a la suscripción de acuerdos de conservación con 138.5 has en noviembre.
Se realizaron procesos de socialización y participación las Localidades: Chapinero (Alcaldía Local y en la Vereda El Verjon). En Santa fe (Alcaldía local). En Sumapaz (JAC Santa Rosa, Vereda el Tabaco y ASOJUNTAS); con el objeto de realizar la presentación del programa y atención a las inquietudes presentadas por los participantes. 
En agosto se firmo el CONVENIO INTERADMINISTRATIVO No. SDA-20221657 / CDCVI-188-2022 con la Gobernación de Cundinamarca. Este convenio incluye áreas identificadas y priorizadas que contienen valores ecosistémicos susceptibles de intervención con estrategias de conservación</v>
      </c>
    </row>
    <row r="457" spans="1:7" ht="15" hidden="1" customHeight="1" x14ac:dyDescent="0.2">
      <c r="A457" s="140" t="s">
        <v>134</v>
      </c>
      <c r="B457" s="705"/>
      <c r="C457" s="708"/>
      <c r="D457" s="711"/>
      <c r="E457" s="187">
        <v>975245000</v>
      </c>
      <c r="F457" s="202">
        <v>295618667</v>
      </c>
      <c r="G457" s="78" t="str">
        <f t="shared" si="36"/>
        <v>Durante noviembre se avanzó en la revisión de la información correspondiente a cada predio postulado, en aras de suscribir acuerdos de conservación con aquellos postulantes cuyos expedientes se encuentren completos, actualizados y con viabilidad técnica y jurídica. Con el fin de que la suscripción de acuerdos que generen confianza y garanticen el acceso previo e informado a los documentos que conforman cada acuerdo de conservación, se desarrollaron 16 reuniones de concertación (349,1 ha) durante las cuales se presentó el detalle de cada Plan Predial Ambiental -PPA- y se resolvieron las inquietudes de los postulantes. Igualmente se informó a los propietarios y poseedores acerca de los documentos pendientes en original (por ejemplo, formularios de postulación o poderes que allegaron al equipo PSA a través de canales virtuales) los cuales son necesarios para la suscripción de los acuerdos.
En noviembre, se avanzó con acciones en terreno, a través de la generación de espacios para presentar el programa y las visitas a predios viables.
Se socializó el programa en dos reuniones con habitantes de las Localidades de Santa fe y Sumapaz.</v>
      </c>
    </row>
    <row r="458" spans="1:7" ht="15" hidden="1" customHeight="1" thickBot="1" x14ac:dyDescent="0.25">
      <c r="A458" s="141" t="s">
        <v>135</v>
      </c>
      <c r="B458" s="706"/>
      <c r="C458" s="709"/>
      <c r="D458" s="712"/>
      <c r="E458" s="199"/>
      <c r="F458" s="203"/>
      <c r="G458" s="81">
        <f t="shared" si="36"/>
        <v>0</v>
      </c>
    </row>
    <row r="459" spans="1:7" ht="15" hidden="1" customHeight="1" x14ac:dyDescent="0.2">
      <c r="A459" s="192" t="s">
        <v>137</v>
      </c>
      <c r="B459" s="704" t="s">
        <v>318</v>
      </c>
      <c r="C459" s="707" t="s">
        <v>332</v>
      </c>
      <c r="D459" s="710" t="s">
        <v>363</v>
      </c>
      <c r="E459" s="187">
        <v>4061750000</v>
      </c>
      <c r="F459" s="201"/>
      <c r="G459" s="78" t="str">
        <f t="shared" si="36"/>
        <v xml:space="preserve">En marzo se realizó visita de seguimiento al predio Montebello, Localidad de Usme; encontrando que las áreas de conservación incluidas en el Acuerdo voluntario 01 de 2021, están en perfecto estado con lo que se da cumplimiento a lo pactado en el acuerdo.
Se adelantó ejercicio de priorización de predios a ser incluidos en primer semestre 2023; y en marzo se visitaron 16 predios postulados en las localidades de Sumapaz y Ciudad Bolívar para identificar tensionantes; georreferenciar áreas con potencial de vinculación; identificar herramientas de manejo del paisaje -HMP- necesarias para reducir el riesgo de transformación de las áreas a conservar; y verificar presencia de cuerpos de agua naturales en el predio o en sus inmediaciones. Además, se realizó sobrevuelo con drone, con especial énfasis en las áreas en donde se identificó presencia de tensionantes.
Se analizó la información recolectada en campo y se cuenta con los datos correspondientes a 12 predios, con 168, 8ha aptas para vinculación.
Se realizó acompañamiento y asistencia en campo a 8 propietarios de predios de la Localidad de Usme (107 ha); para la correcta implementación de las HMP, de acuerdo con lo establecido en el Plan Predial Ambiental -PPA, el Anexo técnico de implementación y el mapa de localización de las acciones concertadas; los insumos fueron entregados en enero para el control de los tensionantes sobre las áreas vinculadas al Programa. 
Se cuenta con 1.220 metros de cercas vivas y 3390 metros de cerca tradicional.
Se presentó el Convenio con la Gobernación a los alcaldes, secretarios de ambiente y otros profesionales de los municipios de Guasca, Guatavita, Sesquilé, Fómeque y La Calera, obteniendo la vinculación de las administraciones locales al proyecto de PSA Regional con la designación de funcionarios para realizar la interlocución con Biocuenca a fin de trabajar conjuntamente en la implementación de este instrumento económico en las microcuencas priorizadas en sus territorios.
En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v>
      </c>
    </row>
    <row r="460" spans="1:7" ht="15" hidden="1" customHeight="1" x14ac:dyDescent="0.2">
      <c r="A460" s="66" t="s">
        <v>138</v>
      </c>
      <c r="B460" s="705"/>
      <c r="C460" s="708"/>
      <c r="D460" s="711"/>
      <c r="E460" s="187">
        <v>4061750000</v>
      </c>
      <c r="F460" s="201"/>
      <c r="G460" s="78" t="str">
        <f t="shared" si="36"/>
        <v>Se tiene programado avanzar en el seguimiento de cada acuerdo suscrito, de forma trimestral a partir de la firma de cada acuerdo.</v>
      </c>
    </row>
    <row r="461" spans="1:7" ht="15" hidden="1" customHeight="1" x14ac:dyDescent="0.2">
      <c r="A461" s="66" t="s">
        <v>139</v>
      </c>
      <c r="B461" s="705"/>
      <c r="C461" s="708"/>
      <c r="D461" s="711"/>
      <c r="E461" s="187">
        <v>4061750000</v>
      </c>
      <c r="F461" s="201">
        <v>31840467</v>
      </c>
      <c r="G461" s="78" t="str">
        <f t="shared" si="36"/>
        <v>Se tiene programado avanzar en el seguimiento de cada acuerdo suscrito, de forma trimestral a partir de la firma de cada acuerdo.</v>
      </c>
    </row>
    <row r="462" spans="1:7" ht="15" hidden="1" customHeight="1" x14ac:dyDescent="0.2">
      <c r="A462" s="66" t="s">
        <v>140</v>
      </c>
      <c r="B462" s="705"/>
      <c r="C462" s="708"/>
      <c r="D462" s="711"/>
      <c r="E462" s="187">
        <v>4061750000</v>
      </c>
      <c r="F462" s="187">
        <f>+INVERSIÓN!CI46</f>
        <v>4032060127</v>
      </c>
      <c r="G462" s="78" t="str">
        <f t="shared" si="36"/>
        <v>Se realizó el estudio de viabilidad de 14 predios a ser incluidos dentro del programa de incentivos a la conservación, desde los dos componentes (Sistemas de Información Geográfica SIG y jurídico); de los cuales 12 predios son viables desde el análisis SIG y 8 predios viables en términos de titularidad. Para cada uno de los predios analizados en términos de titularidad, se generó un documento de estudio de títulos específico.
Las anteriores actividades  corresponden a actividades de gestión para el avance de la meta, por lo que no se evidencia avance físico durante el primer trimestre lo que es acorde con lo inicialmente planeado.</v>
      </c>
    </row>
    <row r="463" spans="1:7" ht="15" hidden="1" customHeight="1" x14ac:dyDescent="0.2">
      <c r="A463" s="66" t="s">
        <v>141</v>
      </c>
      <c r="B463" s="705"/>
      <c r="C463" s="708"/>
      <c r="D463" s="711"/>
      <c r="E463" s="187">
        <v>4061750000</v>
      </c>
      <c r="F463" s="201">
        <v>100688467</v>
      </c>
      <c r="G463" s="78" t="str">
        <f t="shared" si="36"/>
        <v>Se suscribió adición a acuerdo firmado en 2020, para aplicar en 53,9 hectáreas el pago por servicios ambientales.
Se realizaron las visitas de monitoreo a los predios que tienen acuerdo de conservación (diciembre 2021); con captura de información con AvenzaMaps y con drone; se registró en los formatos de “verificación y seguimiento de actividades” y se elaboró informes de monitoreo.
Durante el mes de mayo se realizó la visita inicial a 3 predios postulados en la localidad de Usme, identificando y concertando con los postulantes las áreas para vincular y las acciones necesarias para reducir el riesgo de transformación a través de la implementación de herramientas de manejo del paisaje -HMP. Los tres predios visitados se encuentran localizados en la microcuenca Curubital y uno entre la microcuenca Chisacá de Usme y la microcuenca Cuevecitas de Ciudad Bolívar.</v>
      </c>
    </row>
    <row r="464" spans="1:7" ht="15" hidden="1" customHeight="1" x14ac:dyDescent="0.2">
      <c r="A464" s="140" t="s">
        <v>142</v>
      </c>
      <c r="B464" s="705"/>
      <c r="C464" s="708"/>
      <c r="D464" s="711"/>
      <c r="E464" s="187">
        <v>4061750000</v>
      </c>
      <c r="F464" s="201">
        <v>407309666</v>
      </c>
      <c r="G464" s="78" t="str">
        <f t="shared" si="36"/>
        <v>Durante el primer semestre de 2022, se suscribió adición a acuerdo firmado en 2020, para ampliar el acuerdo inicial, aplicando en 53,9 hectáreas el pago por servicios ambientales.
Se elaboraron cinco conceptos técnicos que soportaron el desembolso de los incentivos correspondientes a los cinco acuerdos de conservación firmados en diciembre de 2021.
Los conceptos técnicos derivados del monitoreo, consistieron en captura de información con AvenzaMaps y con drone, registro en los formatos de verificación y seguimiento de actividades y elaboración de informes de monitoreo.
Se elaboró propuesta para diseño del sistema de monitoreo y evaluación (SME) del PSA; donde se propone incluir indicadores de gestión, de producto y de resultado y estructuración en tres niveles: 1) Acuerdos de conservación; 2) Objetivos del Plan de Desarrollo Distrital; 3) Servicio ecosistémico de regulación hídrica.
Se ha realizado 4 reuniones de concertación con los potenciales beneficiarios del Programa correspondientes a los 7 predios viables, en donde se realizó la propuesta de implementar en Herramientas de manejo de paisaje (HMP) acordes con las características de cada predio; información que se consigna el plan predial ambiental.
Se realizó el recorrido orientado a la identificación de tensionantes; georreferenciación de áreas con potencial de vinculación; identificación de HMP necesarias para reducir el riesgo de afectación de las áreas a conservar; y verificación de presencia de cuerpos de agua naturales en predios o en sus inmediaciones.
Se realizó el primer desembolso a 3 usuarios que firmaron acuerdos de conservación en diciembre de 2021 y se gestionó el pago de los otros 2 incentivos.
Se elaboró propuesta de ajustes al texto de los acuerdos voluntarios, a partir de matriz de riesgos elaboradas por la Dirección de Planeación y Sistemas de Información Ambiental - DPSIA de la SDA.</v>
      </c>
    </row>
    <row r="465" spans="1:15" ht="14.25" hidden="1" customHeight="1" x14ac:dyDescent="0.2">
      <c r="A465" s="140" t="s">
        <v>130</v>
      </c>
      <c r="B465" s="705"/>
      <c r="C465" s="708"/>
      <c r="D465" s="711"/>
      <c r="E465" s="187">
        <v>4061750000</v>
      </c>
      <c r="F465" s="201">
        <v>407309666</v>
      </c>
      <c r="G465" s="78" t="str">
        <f t="shared" si="36"/>
        <v>Se realizó estudio de viabilidad jurídica y verificación de áreas en catastro distrital y la Ventanilla Única de Registro -VUR, a 20 predios postulados; encontrando que solo un predio (0,5 has) presenta coincidencia en áreas habilitándolo para suscribir acuerdo. por lo anterior, se desarrolló dos espacios de diálogo con participación de los equipos técnicos y jurídicos de la SDA y el PNUD, con el fin de proponer ajustes a la ruta de acción.
Durante el primer semestre de 2022, se suscribió adición a acuerdo firmado en 2020, para ampliar el acuerdo inicial, aplicando en 53,9 hectáreas el pago por servicios ambientales.
Se elaboraron cinco conceptos técnicos que soportaron el desembolso de los incentivos correspondientes a los cinco acuerdos de conservación firmados en diciembre de 2021.
Los conceptos técnicos derivados del monitoreo, consistieron en captura de información con AvenzaMaps y con drone, registro en los formatos de verificación y seguimiento de actividades y elaboración de informes de monitoreo.
Se elaboró propuesta para diseño del sistema de monitoreo y evaluación (SME) del PSA; donde se propone incluir indicadores de gestión, de producto y de resultado y estructuración en tres niveles: 1) Acuerdos de conservación; 2) Objetivos del Plan de Desarrollo Distrital; 3) Servicio ecosistémico de regulación hídrica.
Se ha realizado 4 reuniones de concertación con los potenciales beneficiarios del Programa correspondientes a los 7 predios viables, en donde se realizó la propuesta de implementar en Herramientas de manejo de paisaje (HMP) acordes con las características de cada predio; información que se consigna el plan predial ambiental.
Se realizó el recorrido orientado a la identificación de tensionantes; georreferenciación de áreas con potencial de vinculación; identificación de herramientas de manejo de HMP necesarias para reducir el riesgo de afectación de las áreas a conservar; y verificación de presencia de cuerpos de agua naturales en predios o en sus inmediaciones.
Se realizó el primer desembolso a 3 usuarios que firmaron acuerdos de conservación en diciembre de 2021 y se gestionó el pago de los otros 2 incentivos.
Se elaboró propuesta de ajustes al texto de los acuerdos voluntarios, a partir de matriz de riesgos elaboradas por la Dirección de Planeación y Sistemas de Información Ambiental - DPSIA de la SDA.</v>
      </c>
    </row>
    <row r="466" spans="1:15" ht="15" hidden="1" customHeight="1" x14ac:dyDescent="0.2">
      <c r="A466" s="140" t="s">
        <v>131</v>
      </c>
      <c r="B466" s="705"/>
      <c r="C466" s="708"/>
      <c r="D466" s="711"/>
      <c r="E466" s="187">
        <v>4061750000</v>
      </c>
      <c r="F466" s="201">
        <v>540882578</v>
      </c>
      <c r="G466" s="78" t="str">
        <f t="shared" si="36"/>
        <v>Se continua con la discusión en mesas técnico jurídicas entre los equipos SDA y PNUD, para la definición las acciones a implementar una vez se tengan claro las áreas a incorporar en los acuerdos de conservación.
Se realizó la visita inicial a 9 predios postulados en la localidad de Usme, que cumplen con el requisito de coincidencia de área reportada en Catastro Distrital y en FMI o están dentro del rango de tolerancia admisible. Durante las visitas se identificó y concertó con los postulantes las áreas para vincular y las acciones necesarias para reducir el riesgo de transformación a través de la implementación de herramientas de manejo del paisaje -HMP. Durante las visitas se realizó el recorrido orientado a la identificación de tensionantes; georreferenciación de áreas con potencial de vinculación; identificación de HMP necesarias; y verificación de presencia de cuerpos de agua naturales en el predio o en sus inmediaciones. La información obtenida en campo se diligenció en el formulario de visita del predio en proceso de PSAH e identificación del interés por participar en el programa, mientras que la información geográfica capturada se incorporó en el SIG para realizar los análisis correspondientes.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 y derivará un convenio con objeto “AUNAR ESFUERZOS TÉCNICOS, ADMINISTRATIVOS Y FINANCIEROS PARA LA IMPLEMENTACIÓN DE PROYECTOS DE PAGO POR SERVICIOS AMBIENTALES – PSA PARA LA CONSERVACIÓN DE ÁREAS AMBIENTALMENTE ESTRATÉGICAS PARA EL SUMINISTRO DE AGUA DE BOGOTÁ, EN ZONAS INFLUENCIA DEL PÁRAMO DE CHINGAZA, PÁRAMO DE SUMAPAZ Y EL EMBALSE DE TOMINÉ” del que ya se cuenta con estudios previos con los que se está adelantando el proceso de revisión precontractual.</v>
      </c>
    </row>
    <row r="467" spans="1:15" ht="15" hidden="1" customHeight="1" x14ac:dyDescent="0.2">
      <c r="A467" s="140" t="s">
        <v>132</v>
      </c>
      <c r="B467" s="705"/>
      <c r="C467" s="708"/>
      <c r="D467" s="711"/>
      <c r="E467" s="187" t="e">
        <f>+#REF!</f>
        <v>#REF!</v>
      </c>
      <c r="F467" s="202" t="e">
        <f>+#REF!</f>
        <v>#REF!</v>
      </c>
      <c r="G467" s="78" t="str">
        <f t="shared" si="36"/>
        <v>Se continua con la discusión en mesas técnico jurídicas entre los equipos SDA y PNUD, para la definición las acciones a implementar una vez se tengan claro las áreas a incorporar en los acuerdos de conservación.
Se realizó la visita inicial a 9 predios postulados en la localidad de Usme, que cumplen con el requisito de coincidencia de área reportada en Catastro Distrital y en el fólio de matrícula Inmobiliaria o están dentro del rango de tolerancia admisible. Durante las visitas se identificó y concertó con los postulantes las áreas para vincular y las acciones necesarias para reducir el riesgo de transformación a través de la implementación de herramientas de manejo del paisaje -HMP. Durante las visitas se realizó el recorrido orientado a la identificación de tensionantes; georreferenciación de áreas con potencial de vinculación; identificación de HMP necesarias; y verificación de presencia de cuerpos de agua naturales en el predio o en sus inmediaciones. La información obtenida en campo se diligenció en el formulario de visita del predio en proceso de PSAH e identificación del interés por participar en el programa, mientras que la información geográfica capturada se incorporó en el SIG para realizar los análisis correspondientes.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 y derivará un convenio con objeto “AUNAR ESFUERZOS TÉCNICOS, ADMINISTRATIVOS Y FINANCIEROS PARA LA IMPLEMENTACIÓN DE PROYECTOS DE PAGO POR SERVICIOS AMBIENTALES – PSA PARA LA CONSERVACIÓN DE ÁREAS AMBIENTALMENTE ESTRATÉGICAS PARA EL SUMINISTRO DE AGUA DE BOGOTÁ, EN ZONAS INFLUENCIA DEL PÁRAMO DE CHINGAZA, PÁRAMO DE SUMAPAZ Y EL EMBALSE DE TOMINÉ” que se encuentra en proceso de revisión precontractual.</v>
      </c>
    </row>
    <row r="468" spans="1:15" ht="15" hidden="1" customHeight="1" x14ac:dyDescent="0.2">
      <c r="A468" s="140" t="s">
        <v>133</v>
      </c>
      <c r="B468" s="705"/>
      <c r="C468" s="708"/>
      <c r="D468" s="711"/>
      <c r="E468" s="187">
        <v>4061750000</v>
      </c>
      <c r="F468" s="202">
        <v>540882578</v>
      </c>
      <c r="G468" s="78" t="str">
        <f t="shared" si="36"/>
        <v>El proyecto PNUD-BIOFIN gestionó recursos de cooperación internacional que permitirán apoyar a los beneficiarios del incentivo con los insumos requeridos para el control de tensionantes sobre las áreas a vincular
En octubre fueron visitados 3 predios en la localidad de Usme, 5 predios en la localidad de Ciudad Bolívar y 4 predios en la localidad de Sumapaz, para un total de 12 visitas realizadas; encontrando un potencial de vinculación de 264 ha. 
Se realizó visita de seguimiento al Predio el Candado identificado con chip Catastral AAA0142ZTSY, localizado en la vereda arrayanes de la Localidad de Usme; a 53.9 has adicionadas al Acuerdo de Conservación 004 de 2021.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 y derivará un convenio con objeto “AUNAR ESFUERZOS TÉCNICOS, ADMINISTRATIVOS Y FINANCIEROS PARA LA IMPLEMENTACIÓN DE PROYECTOS DE PAGO POR SERVICIOS AMBIENTALES – PSA PARA LA CONSERVACIÓN DE ÁREAS AMBIENTALMENTE ESTRATÉGICAS PARA EL SUMINISTRO DE AGUA DE BOGOTÁ, EN ZONAS INFLUENCIA DEL PÁRAMO DE CHINGAZA, PÁRAMO DE SUMAPAZ Y EL EMBALSE DE TOMINÉ” que se encuentra en proceso de revisión precontractual.</v>
      </c>
    </row>
    <row r="469" spans="1:15" ht="15" hidden="1" customHeight="1" x14ac:dyDescent="0.2">
      <c r="A469" s="140" t="s">
        <v>134</v>
      </c>
      <c r="B469" s="705"/>
      <c r="C469" s="708"/>
      <c r="D469" s="711"/>
      <c r="E469" s="187">
        <v>4061750000</v>
      </c>
      <c r="F469" s="202">
        <v>543421578</v>
      </c>
      <c r="G469" s="78" t="str">
        <f t="shared" si="36"/>
        <v>En noviembre se suscribieron acuerdos de conservación para un total de 550 ha, así: 496.1ha en noviembre y 53,9ha en abril, distribuidas en 22 predios ubicados en las localidades de Usme, Ciudad Bolívar y Sumapaz, según cronograma acordado en las reuniones de octubre y noviembre.
Se realizó el primer desembolso a la adición 1 del acuerdo 004 de 2021.
En los predios visitados en noviembre de 2022, se identificaron las estrategias de conservación a aplicar herramientas de manejo de paisaje- HMP; necesarias para el mantenimiento de las áreas para vincular (preservación-restauración); destacando los aislamientos sobre bosques, a los que deben de realizar mantenimientos y cambio total de postes en varios tramos; Implementación de cercado tradicional nuevo sobre reservorios de agua con restauración existente, como actividad que permita mitigar los disturbios que se puedan generar sobre las áreas en restauración por actividades agropecuarias colindantes y la implementación de cercado eléctrico como medida de mitigación del ingreso de semovientes a las áreas en coberturas naturales sujetas a incentivo y de disturbios por cultivos aledaños y la implementación de cercado vivo como actividad de restauración que permite mitigar fuertes vientos y generar conectividad con áreas en restauración actuales
En noviembre se realizaron vistas de seguimiento para verificación de cumplimiento a los compromisos acordados en cada uno de los 5 primeros acuerdos de conservación firmados en diciembre de 2021.
Se capturó y registró la información en AvenzaMaps y con Dron, se diligenciaron los formatos de “verificación y seguimiento de actividades” y posteriormente, se elaboró para cada predio el correspondiente “informe de seguimiento al plan predial ambiental” como insumo para la elaboración de los conceptos técnicos que soporten el segundo desembolso.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 y derivará un convenio con objeto “AUNAR ESFUERZOS TÉCNICOS, ADMINISTRATIVOS Y FINANCIEROS PARA LA IMPLEMENTACIÓN DE PROYECTOS DE PAGO POR SERVICIOS AMBIENTALES – PSA PARA LA CONSERVACIÓN DE ÁREAS AMBIENTALMENTE ESTRATÉGICAS PARA EL SUMINISTRO DE AGUA DE BOGOTÁ, EN ZONAS INFLUENCIA DEL PÁRAMO DE CHINGAZA, PÁRAMO DE SUMAPAZ Y EL EMBALSE DE TOMINÉ” del que ya se cuenta con estudios previos con los que se está adelantando el proceso de revisión precontractual.</v>
      </c>
    </row>
    <row r="470" spans="1:15" ht="15" hidden="1" customHeight="1" thickBot="1" x14ac:dyDescent="0.25">
      <c r="A470" s="141" t="s">
        <v>135</v>
      </c>
      <c r="B470" s="706"/>
      <c r="C470" s="709"/>
      <c r="D470" s="712"/>
      <c r="E470" s="199"/>
      <c r="F470" s="203"/>
      <c r="G470" s="81">
        <f t="shared" si="36"/>
        <v>0</v>
      </c>
    </row>
    <row r="471" spans="1:15" ht="15" thickBot="1" x14ac:dyDescent="0.25">
      <c r="A471" s="91"/>
    </row>
    <row r="472" spans="1:15" ht="15" x14ac:dyDescent="0.25">
      <c r="A472" s="724" t="s">
        <v>186</v>
      </c>
      <c r="B472" s="725"/>
      <c r="C472" s="725"/>
      <c r="D472" s="725"/>
      <c r="E472" s="725"/>
      <c r="F472" s="725"/>
      <c r="G472" s="726"/>
    </row>
    <row r="473" spans="1:15" ht="45.75" thickBot="1" x14ac:dyDescent="0.25">
      <c r="A473" s="47" t="s">
        <v>63</v>
      </c>
      <c r="B473" s="74" t="s">
        <v>147</v>
      </c>
      <c r="C473" s="74" t="s">
        <v>148</v>
      </c>
      <c r="D473" s="74" t="s">
        <v>180</v>
      </c>
      <c r="E473" s="74" t="s">
        <v>187</v>
      </c>
      <c r="F473" s="74" t="s">
        <v>188</v>
      </c>
      <c r="G473" s="93" t="s">
        <v>183</v>
      </c>
    </row>
    <row r="474" spans="1:15" ht="14.25" customHeight="1" x14ac:dyDescent="0.2">
      <c r="A474" s="192" t="s">
        <v>137</v>
      </c>
      <c r="B474" s="704" t="s">
        <v>321</v>
      </c>
      <c r="C474" s="707" t="s">
        <v>322</v>
      </c>
      <c r="D474" s="710" t="s">
        <v>511</v>
      </c>
      <c r="E474" s="187">
        <f>+INVERSIÓN!DI18</f>
        <v>540737989</v>
      </c>
      <c r="F474" s="201"/>
      <c r="G474" s="78" t="str">
        <f t="shared" ref="G474:G505" si="37">+N237</f>
        <v>En enero de 2023 no se presentó avance, conforme a lo programado.</v>
      </c>
      <c r="O474" s="33" t="s">
        <v>384</v>
      </c>
    </row>
    <row r="475" spans="1:15" ht="15" customHeight="1" x14ac:dyDescent="0.2">
      <c r="A475" s="66" t="s">
        <v>138</v>
      </c>
      <c r="B475" s="705"/>
      <c r="C475" s="708"/>
      <c r="D475" s="711"/>
      <c r="E475" s="187">
        <f>+E474</f>
        <v>540737989</v>
      </c>
      <c r="F475" s="201">
        <f>+INVERSIÓN!CN18</f>
        <v>329260000</v>
      </c>
      <c r="G475" s="78" t="str">
        <f t="shared" si="37"/>
        <v>En enero de 2023 no se presentó avance, conforme a lo programado.</v>
      </c>
      <c r="O475" s="33" t="s">
        <v>384</v>
      </c>
    </row>
    <row r="476" spans="1:15" ht="15" customHeight="1" x14ac:dyDescent="0.2">
      <c r="A476" s="66" t="s">
        <v>139</v>
      </c>
      <c r="B476" s="705"/>
      <c r="C476" s="708"/>
      <c r="D476" s="711"/>
      <c r="E476" s="187">
        <f>+E475</f>
        <v>540737989</v>
      </c>
      <c r="F476" s="201">
        <f>+F475+INVERSIÓN!CP18</f>
        <v>487171000</v>
      </c>
      <c r="G476" s="78" t="str">
        <f t="shared" si="37"/>
        <v>En marzo de 2023, se realizaron reuniones de seguimiento por cada alianza: Sumapaz, Usme, Ciudad Bolívar, Chapinero. En Suba se realizaron dos reuniones de seguimiento.</v>
      </c>
      <c r="O476" s="33" t="s">
        <v>384</v>
      </c>
    </row>
    <row r="477" spans="1:15" ht="15" customHeight="1" x14ac:dyDescent="0.2">
      <c r="A477" s="66" t="s">
        <v>140</v>
      </c>
      <c r="B477" s="705"/>
      <c r="C477" s="708"/>
      <c r="D477" s="711"/>
      <c r="E477" s="187"/>
      <c r="F477" s="202"/>
      <c r="G477" s="78">
        <f t="shared" si="37"/>
        <v>0</v>
      </c>
      <c r="O477" s="33" t="s">
        <v>384</v>
      </c>
    </row>
    <row r="478" spans="1:15" ht="15" customHeight="1" x14ac:dyDescent="0.2">
      <c r="A478" s="66" t="s">
        <v>141</v>
      </c>
      <c r="B478" s="705"/>
      <c r="C478" s="708"/>
      <c r="D478" s="711"/>
      <c r="E478" s="187"/>
      <c r="F478" s="201"/>
      <c r="G478" s="78">
        <f t="shared" si="37"/>
        <v>0</v>
      </c>
      <c r="O478" s="33" t="s">
        <v>385</v>
      </c>
    </row>
    <row r="479" spans="1:15" ht="15" customHeight="1" x14ac:dyDescent="0.2">
      <c r="A479" s="140" t="s">
        <v>142</v>
      </c>
      <c r="B479" s="705"/>
      <c r="C479" s="708"/>
      <c r="D479" s="711"/>
      <c r="E479" s="187"/>
      <c r="F479" s="201"/>
      <c r="G479" s="78">
        <f t="shared" si="37"/>
        <v>0</v>
      </c>
      <c r="O479" s="33" t="s">
        <v>384</v>
      </c>
    </row>
    <row r="480" spans="1:15" ht="14.25" customHeight="1" x14ac:dyDescent="0.2">
      <c r="A480" s="140" t="s">
        <v>130</v>
      </c>
      <c r="B480" s="705"/>
      <c r="C480" s="708"/>
      <c r="D480" s="711"/>
      <c r="E480" s="187"/>
      <c r="F480" s="201"/>
      <c r="G480" s="78">
        <f t="shared" si="37"/>
        <v>0</v>
      </c>
      <c r="O480" s="33" t="s">
        <v>384</v>
      </c>
    </row>
    <row r="481" spans="1:15" ht="15" customHeight="1" x14ac:dyDescent="0.2">
      <c r="A481" s="140" t="s">
        <v>131</v>
      </c>
      <c r="B481" s="705"/>
      <c r="C481" s="708"/>
      <c r="D481" s="711"/>
      <c r="E481" s="187"/>
      <c r="F481" s="201"/>
      <c r="G481" s="78">
        <f t="shared" si="37"/>
        <v>0</v>
      </c>
      <c r="O481" s="33" t="s">
        <v>384</v>
      </c>
    </row>
    <row r="482" spans="1:15" ht="15" customHeight="1" x14ac:dyDescent="0.2">
      <c r="A482" s="140" t="s">
        <v>132</v>
      </c>
      <c r="B482" s="705"/>
      <c r="C482" s="708"/>
      <c r="D482" s="711"/>
      <c r="E482" s="187"/>
      <c r="F482" s="202"/>
      <c r="G482" s="78">
        <f t="shared" si="37"/>
        <v>0</v>
      </c>
      <c r="O482" s="33" t="s">
        <v>384</v>
      </c>
    </row>
    <row r="483" spans="1:15" ht="15" customHeight="1" x14ac:dyDescent="0.2">
      <c r="A483" s="140" t="s">
        <v>133</v>
      </c>
      <c r="B483" s="705"/>
      <c r="C483" s="708"/>
      <c r="D483" s="711"/>
      <c r="E483" s="187"/>
      <c r="F483" s="202"/>
      <c r="G483" s="78">
        <f t="shared" si="37"/>
        <v>0</v>
      </c>
      <c r="O483" s="33" t="s">
        <v>385</v>
      </c>
    </row>
    <row r="484" spans="1:15" ht="15" customHeight="1" x14ac:dyDescent="0.2">
      <c r="A484" s="140" t="s">
        <v>134</v>
      </c>
      <c r="B484" s="705"/>
      <c r="C484" s="708"/>
      <c r="D484" s="711"/>
      <c r="E484" s="187"/>
      <c r="F484" s="202"/>
      <c r="G484" s="78">
        <f t="shared" si="37"/>
        <v>0</v>
      </c>
      <c r="O484" s="33" t="s">
        <v>384</v>
      </c>
    </row>
    <row r="485" spans="1:15" ht="15" customHeight="1" thickBot="1" x14ac:dyDescent="0.25">
      <c r="A485" s="141" t="s">
        <v>135</v>
      </c>
      <c r="B485" s="706"/>
      <c r="C485" s="709"/>
      <c r="D485" s="712"/>
      <c r="E485" s="199"/>
      <c r="F485" s="203"/>
      <c r="G485" s="81">
        <f t="shared" si="37"/>
        <v>0</v>
      </c>
      <c r="O485" s="33" t="s">
        <v>384</v>
      </c>
    </row>
    <row r="486" spans="1:15" ht="15" customHeight="1" x14ac:dyDescent="0.2">
      <c r="A486" s="192" t="s">
        <v>137</v>
      </c>
      <c r="B486" s="704" t="s">
        <v>321</v>
      </c>
      <c r="C486" s="707" t="s">
        <v>313</v>
      </c>
      <c r="D486" s="710" t="s">
        <v>325</v>
      </c>
      <c r="E486" s="187">
        <f>+INVERSIÓN!DI25</f>
        <v>286082011</v>
      </c>
      <c r="F486" s="201"/>
      <c r="G486" s="78" t="str">
        <f t="shared" si="37"/>
        <v>En enero de 2023 no se presentó avance, conforme a lo programado.
En 2020,  2021 y 2022, se capacitaron 1097 personas en mejoramiento de praderas, biodigestores, preparación de abonos verdes Biol, entre otros temas.</v>
      </c>
      <c r="O486" s="33" t="s">
        <v>384</v>
      </c>
    </row>
    <row r="487" spans="1:15" ht="15" customHeight="1" x14ac:dyDescent="0.2">
      <c r="A487" s="66" t="s">
        <v>138</v>
      </c>
      <c r="B487" s="705"/>
      <c r="C487" s="708"/>
      <c r="D487" s="711"/>
      <c r="E487" s="187">
        <v>286082011</v>
      </c>
      <c r="F487" s="201">
        <f>+INVERSIÓN!CL25</f>
        <v>84278000</v>
      </c>
      <c r="G487" s="78" t="str">
        <f t="shared" si="37"/>
        <v>En enero de 2023 no se presentó avance, conforme a lo programado.</v>
      </c>
    </row>
    <row r="488" spans="1:15" ht="15" customHeight="1" x14ac:dyDescent="0.2">
      <c r="A488" s="66" t="s">
        <v>139</v>
      </c>
      <c r="B488" s="705"/>
      <c r="C488" s="708"/>
      <c r="D488" s="711"/>
      <c r="E488" s="187">
        <v>286082011</v>
      </c>
      <c r="F488" s="201">
        <f>+F487+INVERSIÓN!CP25</f>
        <v>84278000</v>
      </c>
      <c r="G488" s="78" t="str">
        <f t="shared" si="37"/>
        <v>En Marzo de 2023 como parte de la celebración del día del agua se realizó un taller con los estudiantes del Colegio Erasmo Valencia, en la Cuenca Tunjuelo se realizó un evento de capacitación sobre preparación de hidrolato a base de suero en la vereda Quiba Bajo</v>
      </c>
    </row>
    <row r="489" spans="1:15" ht="15" customHeight="1" x14ac:dyDescent="0.2">
      <c r="A489" s="66" t="s">
        <v>140</v>
      </c>
      <c r="B489" s="705"/>
      <c r="C489" s="708"/>
      <c r="D489" s="711"/>
      <c r="E489" s="187"/>
      <c r="F489" s="201"/>
      <c r="G489" s="78">
        <f t="shared" si="37"/>
        <v>0</v>
      </c>
    </row>
    <row r="490" spans="1:15" ht="15" customHeight="1" x14ac:dyDescent="0.2">
      <c r="A490" s="66" t="s">
        <v>141</v>
      </c>
      <c r="B490" s="705"/>
      <c r="C490" s="708"/>
      <c r="D490" s="711"/>
      <c r="E490" s="187"/>
      <c r="F490" s="201"/>
      <c r="G490" s="78">
        <f t="shared" si="37"/>
        <v>0</v>
      </c>
    </row>
    <row r="491" spans="1:15" ht="15" customHeight="1" x14ac:dyDescent="0.2">
      <c r="A491" s="140" t="s">
        <v>142</v>
      </c>
      <c r="B491" s="705"/>
      <c r="C491" s="708"/>
      <c r="D491" s="711"/>
      <c r="E491" s="187"/>
      <c r="F491" s="201"/>
      <c r="G491" s="78">
        <f t="shared" si="37"/>
        <v>0</v>
      </c>
    </row>
    <row r="492" spans="1:15" ht="14.25" customHeight="1" x14ac:dyDescent="0.2">
      <c r="A492" s="140" t="s">
        <v>130</v>
      </c>
      <c r="B492" s="705"/>
      <c r="C492" s="708"/>
      <c r="D492" s="711"/>
      <c r="E492" s="187"/>
      <c r="F492" s="201"/>
      <c r="G492" s="78">
        <f t="shared" si="37"/>
        <v>0</v>
      </c>
    </row>
    <row r="493" spans="1:15" ht="15" customHeight="1" x14ac:dyDescent="0.2">
      <c r="A493" s="140" t="s">
        <v>131</v>
      </c>
      <c r="B493" s="705"/>
      <c r="C493" s="708"/>
      <c r="D493" s="711"/>
      <c r="E493" s="187"/>
      <c r="F493" s="201"/>
      <c r="G493" s="78">
        <f t="shared" si="37"/>
        <v>0</v>
      </c>
    </row>
    <row r="494" spans="1:15" ht="15" customHeight="1" x14ac:dyDescent="0.2">
      <c r="A494" s="140" t="s">
        <v>132</v>
      </c>
      <c r="B494" s="705"/>
      <c r="C494" s="708"/>
      <c r="D494" s="711"/>
      <c r="E494" s="187"/>
      <c r="F494" s="202"/>
      <c r="G494" s="78">
        <f t="shared" si="37"/>
        <v>0</v>
      </c>
    </row>
    <row r="495" spans="1:15" ht="15" customHeight="1" x14ac:dyDescent="0.2">
      <c r="A495" s="140" t="s">
        <v>133</v>
      </c>
      <c r="B495" s="705"/>
      <c r="C495" s="708"/>
      <c r="D495" s="711"/>
      <c r="E495" s="187"/>
      <c r="F495" s="202"/>
      <c r="G495" s="78">
        <f t="shared" si="37"/>
        <v>0</v>
      </c>
    </row>
    <row r="496" spans="1:15" ht="15" customHeight="1" x14ac:dyDescent="0.2">
      <c r="A496" s="140" t="s">
        <v>134</v>
      </c>
      <c r="B496" s="705"/>
      <c r="C496" s="708"/>
      <c r="D496" s="711"/>
      <c r="E496" s="187"/>
      <c r="F496" s="202"/>
      <c r="G496" s="78">
        <f t="shared" si="37"/>
        <v>0</v>
      </c>
    </row>
    <row r="497" spans="1:7" ht="15" customHeight="1" thickBot="1" x14ac:dyDescent="0.25">
      <c r="A497" s="141" t="s">
        <v>135</v>
      </c>
      <c r="B497" s="706"/>
      <c r="C497" s="709"/>
      <c r="D497" s="712"/>
      <c r="E497" s="199"/>
      <c r="F497" s="203"/>
      <c r="G497" s="81">
        <f t="shared" si="37"/>
        <v>0</v>
      </c>
    </row>
    <row r="498" spans="1:7" ht="15" customHeight="1" x14ac:dyDescent="0.2">
      <c r="A498" s="192" t="s">
        <v>137</v>
      </c>
      <c r="B498" s="704" t="s">
        <v>321</v>
      </c>
      <c r="C498" s="707" t="s">
        <v>361</v>
      </c>
      <c r="D498" s="710" t="s">
        <v>362</v>
      </c>
      <c r="E498" s="187">
        <f>+INVERSIÓN!DI32</f>
        <v>788407000</v>
      </c>
      <c r="F498" s="201">
        <f>+INVERSIÓN!CL32</f>
        <v>305166000</v>
      </c>
      <c r="G498" s="78" t="str">
        <f t="shared" si="37"/>
        <v>En enero 2023 se realizaron: 5 visitas de Seguimiento en Sumapaz San Juan; 6 visitas de seguimiento en rio Blanco Sumapaz; 6 visitas de Seguimiento y 4 visitas de seguimiento en Suba para un total de 21 visitas de seguimiento al cumplimiento de los acuerdos de uso del suelo con buenas prácticas ambientales.
En 2020 – 2022, se vincularon 427 nuevos predios rurales en la formalización de acuerdos para el Ordenamiento Ambiental de Finca y se realizaron 1712 visitas de seguimiento a predios vinculados.</v>
      </c>
    </row>
    <row r="499" spans="1:7" ht="15" customHeight="1" x14ac:dyDescent="0.2">
      <c r="A499" s="66" t="s">
        <v>138</v>
      </c>
      <c r="B499" s="705"/>
      <c r="C499" s="708"/>
      <c r="D499" s="711"/>
      <c r="E499" s="187">
        <v>788407000</v>
      </c>
      <c r="F499" s="201">
        <f>+INVERSIÓN!CN32</f>
        <v>347000000</v>
      </c>
      <c r="G499" s="78" t="str">
        <f t="shared" si="37"/>
        <v>En enero 2023 se realizaron: 5 visitas de Seguimiento en Sumapaz San Juan; 6 visitas de seguimiento en rio Blanco Sumapaz; 6 visitas de Seguimiento y 4 visitas de seguimiento en Suba para un total de 21 visitas de seguimiento al cumplimiento de los acuerdos de uso del suelo con buenas prácticas ambientales.</v>
      </c>
    </row>
    <row r="500" spans="1:7" ht="15" customHeight="1" x14ac:dyDescent="0.2">
      <c r="A500" s="66" t="s">
        <v>139</v>
      </c>
      <c r="B500" s="705"/>
      <c r="C500" s="708"/>
      <c r="D500" s="711"/>
      <c r="E500" s="187">
        <v>788407000</v>
      </c>
      <c r="F500" s="201">
        <f>+INVERSIÓN!CP32+F499+F498</f>
        <v>695866000</v>
      </c>
      <c r="G500" s="78" t="str">
        <f t="shared" si="37"/>
        <v>En Marzo se vincularon 9 nuevos predios al Ordenamiento Ambiental de Fincas mediante formalización de acuerdos de uso del suelo y Buenas Prácticas Ambientales y Se realizaron 38 Visitas de seguimiento</v>
      </c>
    </row>
    <row r="501" spans="1:7" ht="15" customHeight="1" x14ac:dyDescent="0.2">
      <c r="A501" s="66" t="s">
        <v>140</v>
      </c>
      <c r="B501" s="705"/>
      <c r="C501" s="708"/>
      <c r="D501" s="711"/>
      <c r="E501" s="187"/>
      <c r="F501" s="201"/>
      <c r="G501" s="78">
        <f t="shared" si="37"/>
        <v>0</v>
      </c>
    </row>
    <row r="502" spans="1:7" ht="15" customHeight="1" x14ac:dyDescent="0.2">
      <c r="A502" s="66" t="s">
        <v>141</v>
      </c>
      <c r="B502" s="705"/>
      <c r="C502" s="708"/>
      <c r="D502" s="711"/>
      <c r="E502" s="187"/>
      <c r="F502" s="201"/>
      <c r="G502" s="78">
        <f t="shared" si="37"/>
        <v>0</v>
      </c>
    </row>
    <row r="503" spans="1:7" ht="15" customHeight="1" x14ac:dyDescent="0.2">
      <c r="A503" s="140" t="s">
        <v>142</v>
      </c>
      <c r="B503" s="705"/>
      <c r="C503" s="708"/>
      <c r="D503" s="711"/>
      <c r="E503" s="187"/>
      <c r="F503" s="201"/>
      <c r="G503" s="78">
        <f t="shared" si="37"/>
        <v>0</v>
      </c>
    </row>
    <row r="504" spans="1:7" ht="14.25" customHeight="1" x14ac:dyDescent="0.2">
      <c r="A504" s="140" t="s">
        <v>130</v>
      </c>
      <c r="B504" s="705"/>
      <c r="C504" s="708"/>
      <c r="D504" s="711"/>
      <c r="E504" s="187"/>
      <c r="F504" s="201"/>
      <c r="G504" s="78">
        <f t="shared" si="37"/>
        <v>0</v>
      </c>
    </row>
    <row r="505" spans="1:7" ht="15" customHeight="1" x14ac:dyDescent="0.2">
      <c r="A505" s="140" t="s">
        <v>131</v>
      </c>
      <c r="B505" s="705"/>
      <c r="C505" s="708"/>
      <c r="D505" s="711"/>
      <c r="E505" s="187"/>
      <c r="F505" s="201"/>
      <c r="G505" s="78">
        <f t="shared" si="37"/>
        <v>0</v>
      </c>
    </row>
    <row r="506" spans="1:7" ht="15" customHeight="1" x14ac:dyDescent="0.2">
      <c r="A506" s="140" t="s">
        <v>132</v>
      </c>
      <c r="B506" s="705"/>
      <c r="C506" s="708"/>
      <c r="D506" s="711"/>
      <c r="E506" s="187"/>
      <c r="F506" s="202"/>
      <c r="G506" s="78">
        <f t="shared" ref="G506:G533" si="38">+N269</f>
        <v>0</v>
      </c>
    </row>
    <row r="507" spans="1:7" ht="15" customHeight="1" x14ac:dyDescent="0.2">
      <c r="A507" s="140" t="s">
        <v>133</v>
      </c>
      <c r="B507" s="705"/>
      <c r="C507" s="708"/>
      <c r="D507" s="711"/>
      <c r="E507" s="187"/>
      <c r="F507" s="202"/>
      <c r="G507" s="78">
        <f t="shared" si="38"/>
        <v>0</v>
      </c>
    </row>
    <row r="508" spans="1:7" ht="15" customHeight="1" x14ac:dyDescent="0.2">
      <c r="A508" s="140" t="s">
        <v>134</v>
      </c>
      <c r="B508" s="705"/>
      <c r="C508" s="708"/>
      <c r="D508" s="711"/>
      <c r="E508" s="187"/>
      <c r="F508" s="202"/>
      <c r="G508" s="78">
        <f t="shared" si="38"/>
        <v>0</v>
      </c>
    </row>
    <row r="509" spans="1:7" ht="15" customHeight="1" thickBot="1" x14ac:dyDescent="0.25">
      <c r="A509" s="141" t="s">
        <v>135</v>
      </c>
      <c r="B509" s="706"/>
      <c r="C509" s="709"/>
      <c r="D509" s="712"/>
      <c r="E509" s="199"/>
      <c r="F509" s="203"/>
      <c r="G509" s="81">
        <f t="shared" si="38"/>
        <v>0</v>
      </c>
    </row>
    <row r="510" spans="1:7" ht="16.149999999999999" customHeight="1" x14ac:dyDescent="0.2">
      <c r="A510" s="192" t="s">
        <v>137</v>
      </c>
      <c r="B510" s="704" t="s">
        <v>318</v>
      </c>
      <c r="C510" s="707" t="s">
        <v>319</v>
      </c>
      <c r="D510" s="710" t="s">
        <v>330</v>
      </c>
      <c r="E510" s="187"/>
      <c r="F510" s="201"/>
      <c r="G510" s="78" t="str">
        <f t="shared" si="38"/>
        <v>N/A</v>
      </c>
    </row>
    <row r="511" spans="1:7" ht="15" customHeight="1" x14ac:dyDescent="0.2">
      <c r="A511" s="66" t="s">
        <v>138</v>
      </c>
      <c r="B511" s="705"/>
      <c r="C511" s="708"/>
      <c r="D511" s="711"/>
      <c r="E511" s="187"/>
      <c r="F511" s="201"/>
      <c r="G511" s="78" t="str">
        <f t="shared" si="38"/>
        <v>N/A</v>
      </c>
    </row>
    <row r="512" spans="1:7" ht="15" customHeight="1" x14ac:dyDescent="0.2">
      <c r="A512" s="66" t="s">
        <v>139</v>
      </c>
      <c r="B512" s="705"/>
      <c r="C512" s="708"/>
      <c r="D512" s="711"/>
      <c r="E512" s="187"/>
      <c r="F512" s="201"/>
      <c r="G512" s="78" t="str">
        <f t="shared" si="38"/>
        <v>N/A</v>
      </c>
    </row>
    <row r="513" spans="1:7" ht="15" customHeight="1" x14ac:dyDescent="0.2">
      <c r="A513" s="66" t="s">
        <v>140</v>
      </c>
      <c r="B513" s="705"/>
      <c r="C513" s="708"/>
      <c r="D513" s="711"/>
      <c r="E513" s="187"/>
      <c r="F513" s="187"/>
      <c r="G513" s="78">
        <f t="shared" si="38"/>
        <v>0</v>
      </c>
    </row>
    <row r="514" spans="1:7" ht="15" customHeight="1" x14ac:dyDescent="0.2">
      <c r="A514" s="66" t="s">
        <v>141</v>
      </c>
      <c r="B514" s="705"/>
      <c r="C514" s="708"/>
      <c r="D514" s="711"/>
      <c r="E514" s="187"/>
      <c r="F514" s="201"/>
      <c r="G514" s="78">
        <f t="shared" si="38"/>
        <v>0</v>
      </c>
    </row>
    <row r="515" spans="1:7" ht="15" customHeight="1" x14ac:dyDescent="0.2">
      <c r="A515" s="140" t="s">
        <v>142</v>
      </c>
      <c r="B515" s="705"/>
      <c r="C515" s="708"/>
      <c r="D515" s="711"/>
      <c r="E515" s="187"/>
      <c r="F515" s="201"/>
      <c r="G515" s="78">
        <f t="shared" si="38"/>
        <v>0</v>
      </c>
    </row>
    <row r="516" spans="1:7" ht="15" customHeight="1" x14ac:dyDescent="0.2">
      <c r="A516" s="140" t="s">
        <v>130</v>
      </c>
      <c r="B516" s="705"/>
      <c r="C516" s="708"/>
      <c r="D516" s="711"/>
      <c r="E516" s="187"/>
      <c r="F516" s="201"/>
      <c r="G516" s="78">
        <f t="shared" si="38"/>
        <v>0</v>
      </c>
    </row>
    <row r="517" spans="1:7" ht="15" customHeight="1" x14ac:dyDescent="0.2">
      <c r="A517" s="140" t="s">
        <v>131</v>
      </c>
      <c r="B517" s="705"/>
      <c r="C517" s="708"/>
      <c r="D517" s="711"/>
      <c r="E517" s="187"/>
      <c r="F517" s="201"/>
      <c r="G517" s="78">
        <f t="shared" si="38"/>
        <v>0</v>
      </c>
    </row>
    <row r="518" spans="1:7" ht="15" customHeight="1" x14ac:dyDescent="0.2">
      <c r="A518" s="140" t="s">
        <v>132</v>
      </c>
      <c r="B518" s="705"/>
      <c r="C518" s="708"/>
      <c r="D518" s="711"/>
      <c r="E518" s="187"/>
      <c r="F518" s="202"/>
      <c r="G518" s="78">
        <f t="shared" si="38"/>
        <v>0</v>
      </c>
    </row>
    <row r="519" spans="1:7" ht="15" customHeight="1" x14ac:dyDescent="0.2">
      <c r="A519" s="140" t="s">
        <v>133</v>
      </c>
      <c r="B519" s="705"/>
      <c r="C519" s="708"/>
      <c r="D519" s="711"/>
      <c r="E519" s="187"/>
      <c r="F519" s="202"/>
      <c r="G519" s="78">
        <f t="shared" si="38"/>
        <v>0</v>
      </c>
    </row>
    <row r="520" spans="1:7" ht="15" customHeight="1" x14ac:dyDescent="0.2">
      <c r="A520" s="140" t="s">
        <v>134</v>
      </c>
      <c r="B520" s="705"/>
      <c r="C520" s="708"/>
      <c r="D520" s="711"/>
      <c r="E520" s="187"/>
      <c r="F520" s="202"/>
      <c r="G520" s="78">
        <f t="shared" si="38"/>
        <v>0</v>
      </c>
    </row>
    <row r="521" spans="1:7" ht="15" customHeight="1" thickBot="1" x14ac:dyDescent="0.25">
      <c r="A521" s="141" t="s">
        <v>135</v>
      </c>
      <c r="B521" s="706"/>
      <c r="C521" s="709"/>
      <c r="D521" s="712"/>
      <c r="E521" s="199"/>
      <c r="F521" s="203"/>
      <c r="G521" s="81">
        <f t="shared" si="38"/>
        <v>0</v>
      </c>
    </row>
    <row r="522" spans="1:7" ht="15" customHeight="1" x14ac:dyDescent="0.2">
      <c r="A522" s="192" t="s">
        <v>137</v>
      </c>
      <c r="B522" s="704" t="s">
        <v>318</v>
      </c>
      <c r="C522" s="707" t="s">
        <v>332</v>
      </c>
      <c r="D522" s="710" t="s">
        <v>363</v>
      </c>
      <c r="E522" s="187">
        <f>+INVERSIÓN!DI46</f>
        <v>2243507000</v>
      </c>
      <c r="F522" s="201">
        <f>+INVERSIÓN!CL46</f>
        <v>168556000</v>
      </c>
      <c r="G522" s="78" t="str">
        <f t="shared" si="38"/>
        <v>En enero de 2023 se inició la entrega de insumos para la implementacion de las herramientas de manejo de paisaje HMP.
En 2022, se suscribieron acuerdos  en 761.6 ha para aplicar Pago por Servicios Ambientales de importancia Hídrica (PSAH) así: 507,70ha en diciembre y 53,9ha en mayo; en las localidades de Usme, Sumapaz y Ciudad Bolívar.  Para su suscripción se realizaron visitas, identificación de áreas, tensionantes, verificación catastral y  acciones necesarias para reducir el riesgo de transformación a través de la implementación de herramientas de manejo del paisaje –HMP, verificación de presencia de cuerpos de agua naturales en los predios o en sus inmediaciones.
Se continua con la discusión en mesas técnico jurídicas, para la definición de las acciones a implementar en las áreas que se incorporarán durante el 2023 en el Distrito Capital con vision regional (Convenio Gobernacion).
Se firmó convenio con la Gobernación para la implementación de PSA en áreas ambientalmente estratégicas para el suministro de agua de Bogotá en zonas de influencia del páramo de Chingaza, páramo de Sumapaz  y embalse de Tominé.</v>
      </c>
    </row>
    <row r="523" spans="1:7" ht="15" customHeight="1" x14ac:dyDescent="0.2">
      <c r="A523" s="66" t="s">
        <v>138</v>
      </c>
      <c r="B523" s="705"/>
      <c r="C523" s="708"/>
      <c r="D523" s="711"/>
      <c r="E523" s="187">
        <v>2243507000</v>
      </c>
      <c r="F523" s="201">
        <f>+INVERSIÓN!CN46+F522</f>
        <v>847866000</v>
      </c>
      <c r="G523" s="78" t="str">
        <f t="shared" si="38"/>
        <v>En enero de 2023 se inició la entrega de insumos para la implementacion de las herramientas de manejo de paisaje HMP.</v>
      </c>
    </row>
    <row r="524" spans="1:7" ht="15" customHeight="1" x14ac:dyDescent="0.2">
      <c r="A524" s="66" t="s">
        <v>139</v>
      </c>
      <c r="B524" s="705"/>
      <c r="C524" s="708"/>
      <c r="D524" s="711"/>
      <c r="E524" s="187">
        <v>2243507000</v>
      </c>
      <c r="F524" s="201">
        <f>+INVERSIÓN!CP46+F523</f>
        <v>950856000</v>
      </c>
      <c r="G524" s="78" t="str">
        <f t="shared" si="38"/>
        <v>En marzo se realizó visita de seguimiento al predio Montebello, Localidad de Usme; encontrando que las áreas de conservación incluidas en el Acuerdo voluntario 01 de 2021, están en perfecto estado con lo que se da cumplimiento a lo pactado en el acuerdo.</v>
      </c>
    </row>
    <row r="525" spans="1:7" ht="15" customHeight="1" x14ac:dyDescent="0.2">
      <c r="A525" s="66" t="s">
        <v>140</v>
      </c>
      <c r="B525" s="705"/>
      <c r="C525" s="708"/>
      <c r="D525" s="711"/>
      <c r="E525" s="187"/>
      <c r="F525" s="187"/>
      <c r="G525" s="78">
        <f t="shared" si="38"/>
        <v>0</v>
      </c>
    </row>
    <row r="526" spans="1:7" ht="15" customHeight="1" x14ac:dyDescent="0.2">
      <c r="A526" s="66" t="s">
        <v>141</v>
      </c>
      <c r="B526" s="705"/>
      <c r="C526" s="708"/>
      <c r="D526" s="711"/>
      <c r="E526" s="187"/>
      <c r="F526" s="201"/>
      <c r="G526" s="78">
        <f t="shared" si="38"/>
        <v>0</v>
      </c>
    </row>
    <row r="527" spans="1:7" ht="15" customHeight="1" x14ac:dyDescent="0.2">
      <c r="A527" s="140" t="s">
        <v>142</v>
      </c>
      <c r="B527" s="705"/>
      <c r="C527" s="708"/>
      <c r="D527" s="711"/>
      <c r="E527" s="187"/>
      <c r="F527" s="201"/>
      <c r="G527" s="78">
        <f t="shared" si="38"/>
        <v>0</v>
      </c>
    </row>
    <row r="528" spans="1:7" ht="14.25" customHeight="1" x14ac:dyDescent="0.2">
      <c r="A528" s="140" t="s">
        <v>130</v>
      </c>
      <c r="B528" s="705"/>
      <c r="C528" s="708"/>
      <c r="D528" s="711"/>
      <c r="E528" s="187"/>
      <c r="F528" s="201"/>
      <c r="G528" s="78">
        <f t="shared" si="38"/>
        <v>0</v>
      </c>
    </row>
    <row r="529" spans="1:7" ht="15" customHeight="1" x14ac:dyDescent="0.2">
      <c r="A529" s="140" t="s">
        <v>131</v>
      </c>
      <c r="B529" s="705"/>
      <c r="C529" s="708"/>
      <c r="D529" s="711"/>
      <c r="E529" s="187"/>
      <c r="F529" s="201"/>
      <c r="G529" s="78">
        <f t="shared" si="38"/>
        <v>0</v>
      </c>
    </row>
    <row r="530" spans="1:7" ht="15" customHeight="1" x14ac:dyDescent="0.2">
      <c r="A530" s="140" t="s">
        <v>132</v>
      </c>
      <c r="B530" s="705"/>
      <c r="C530" s="708"/>
      <c r="D530" s="711"/>
      <c r="E530" s="187"/>
      <c r="F530" s="202"/>
      <c r="G530" s="78">
        <f t="shared" si="38"/>
        <v>0</v>
      </c>
    </row>
    <row r="531" spans="1:7" ht="15" customHeight="1" x14ac:dyDescent="0.2">
      <c r="A531" s="140" t="s">
        <v>133</v>
      </c>
      <c r="B531" s="705"/>
      <c r="C531" s="708"/>
      <c r="D531" s="711"/>
      <c r="E531" s="187"/>
      <c r="F531" s="202"/>
      <c r="G531" s="78">
        <f t="shared" si="38"/>
        <v>0</v>
      </c>
    </row>
    <row r="532" spans="1:7" ht="15" customHeight="1" x14ac:dyDescent="0.2">
      <c r="A532" s="140" t="s">
        <v>134</v>
      </c>
      <c r="B532" s="705"/>
      <c r="C532" s="708"/>
      <c r="D532" s="711"/>
      <c r="E532" s="187"/>
      <c r="F532" s="202"/>
      <c r="G532" s="78">
        <f t="shared" si="38"/>
        <v>0</v>
      </c>
    </row>
    <row r="533" spans="1:7" ht="15" customHeight="1" thickBot="1" x14ac:dyDescent="0.25">
      <c r="A533" s="141" t="s">
        <v>135</v>
      </c>
      <c r="B533" s="706"/>
      <c r="C533" s="709"/>
      <c r="D533" s="712"/>
      <c r="E533" s="199"/>
      <c r="F533" s="203"/>
      <c r="G533" s="81">
        <f t="shared" si="38"/>
        <v>0</v>
      </c>
    </row>
    <row r="534" spans="1:7" ht="15" hidden="1" thickBot="1" x14ac:dyDescent="0.25">
      <c r="A534" s="91"/>
      <c r="G534" s="92"/>
    </row>
    <row r="535" spans="1:7" ht="14.1" hidden="1" customHeight="1" x14ac:dyDescent="0.25">
      <c r="A535" s="724" t="s">
        <v>189</v>
      </c>
      <c r="B535" s="725"/>
      <c r="C535" s="725"/>
      <c r="D535" s="725"/>
      <c r="E535" s="725"/>
      <c r="F535" s="725"/>
      <c r="G535" s="726"/>
    </row>
    <row r="536" spans="1:7" ht="45.75" hidden="1" thickBot="1" x14ac:dyDescent="0.25">
      <c r="A536" s="47" t="s">
        <v>64</v>
      </c>
      <c r="B536" s="74" t="s">
        <v>147</v>
      </c>
      <c r="C536" s="74" t="s">
        <v>148</v>
      </c>
      <c r="D536" s="74" t="s">
        <v>180</v>
      </c>
      <c r="E536" s="74" t="s">
        <v>190</v>
      </c>
      <c r="F536" s="74" t="s">
        <v>191</v>
      </c>
      <c r="G536" s="93" t="s">
        <v>183</v>
      </c>
    </row>
    <row r="537" spans="1:7" hidden="1" x14ac:dyDescent="0.2">
      <c r="A537" s="40" t="s">
        <v>137</v>
      </c>
      <c r="B537" s="41"/>
      <c r="C537" s="41"/>
      <c r="D537" s="41"/>
      <c r="E537" s="41"/>
      <c r="F537" s="41"/>
      <c r="G537" s="42"/>
    </row>
    <row r="538" spans="1:7" hidden="1" x14ac:dyDescent="0.2">
      <c r="A538" s="40" t="s">
        <v>138</v>
      </c>
      <c r="B538" s="41"/>
      <c r="C538" s="41"/>
      <c r="D538" s="41"/>
      <c r="E538" s="41"/>
      <c r="F538" s="41"/>
      <c r="G538" s="42"/>
    </row>
    <row r="539" spans="1:7" hidden="1" x14ac:dyDescent="0.2">
      <c r="A539" s="40" t="s">
        <v>139</v>
      </c>
      <c r="B539" s="41"/>
      <c r="C539" s="41"/>
      <c r="D539" s="41"/>
      <c r="E539" s="41"/>
      <c r="F539" s="41"/>
      <c r="G539" s="42"/>
    </row>
    <row r="540" spans="1:7" hidden="1" x14ac:dyDescent="0.2">
      <c r="A540" s="40" t="s">
        <v>140</v>
      </c>
      <c r="B540" s="41"/>
      <c r="C540" s="41"/>
      <c r="D540" s="41"/>
      <c r="E540" s="41"/>
      <c r="F540" s="41"/>
      <c r="G540" s="42"/>
    </row>
    <row r="541" spans="1:7" hidden="1" x14ac:dyDescent="0.2">
      <c r="A541" s="40" t="s">
        <v>141</v>
      </c>
      <c r="B541" s="41"/>
      <c r="C541" s="41"/>
      <c r="D541" s="41"/>
      <c r="E541" s="41"/>
      <c r="F541" s="41"/>
      <c r="G541" s="42"/>
    </row>
    <row r="542" spans="1:7" hidden="1" x14ac:dyDescent="0.2">
      <c r="A542" s="40" t="s">
        <v>142</v>
      </c>
      <c r="B542" s="41"/>
      <c r="C542" s="41"/>
      <c r="D542" s="41"/>
      <c r="E542" s="41"/>
      <c r="F542" s="41"/>
      <c r="G542" s="42"/>
    </row>
    <row r="543" spans="1:7" hidden="1" x14ac:dyDescent="0.2">
      <c r="A543" s="94" t="s">
        <v>130</v>
      </c>
      <c r="B543" s="95"/>
      <c r="C543" s="95"/>
      <c r="D543" s="95"/>
      <c r="E543" s="95"/>
      <c r="F543" s="95"/>
      <c r="G543" s="96"/>
    </row>
    <row r="544" spans="1:7" hidden="1" x14ac:dyDescent="0.2">
      <c r="A544" s="40" t="s">
        <v>131</v>
      </c>
      <c r="B544" s="41"/>
      <c r="C544" s="41"/>
      <c r="D544" s="41"/>
      <c r="E544" s="41"/>
      <c r="F544" s="41"/>
      <c r="G544" s="42"/>
    </row>
    <row r="545" spans="1:8" hidden="1" x14ac:dyDescent="0.2">
      <c r="A545" s="40" t="s">
        <v>132</v>
      </c>
      <c r="B545" s="41"/>
      <c r="C545" s="41"/>
      <c r="D545" s="41"/>
      <c r="E545" s="41"/>
      <c r="F545" s="41"/>
      <c r="G545" s="42"/>
    </row>
    <row r="546" spans="1:8" hidden="1" x14ac:dyDescent="0.2">
      <c r="A546" s="40" t="s">
        <v>133</v>
      </c>
      <c r="B546" s="41"/>
      <c r="C546" s="41"/>
      <c r="D546" s="41"/>
      <c r="E546" s="41"/>
      <c r="F546" s="41"/>
      <c r="G546" s="42"/>
    </row>
    <row r="547" spans="1:8" hidden="1" x14ac:dyDescent="0.2">
      <c r="A547" s="40" t="s">
        <v>134</v>
      </c>
      <c r="B547" s="41"/>
      <c r="C547" s="41"/>
      <c r="D547" s="41"/>
      <c r="E547" s="41"/>
      <c r="F547" s="41"/>
      <c r="G547" s="42"/>
    </row>
    <row r="548" spans="1:8" ht="15" hidden="1" thickBot="1" x14ac:dyDescent="0.25">
      <c r="A548" s="44" t="s">
        <v>135</v>
      </c>
      <c r="B548" s="45"/>
      <c r="C548" s="45"/>
      <c r="D548" s="45"/>
      <c r="E548" s="45"/>
      <c r="F548" s="45"/>
      <c r="G548" s="46"/>
    </row>
    <row r="550" spans="1:8" ht="24.75" hidden="1" customHeight="1" x14ac:dyDescent="0.25">
      <c r="A550" s="724" t="s">
        <v>192</v>
      </c>
      <c r="B550" s="725"/>
      <c r="C550" s="725"/>
      <c r="D550" s="725"/>
      <c r="E550" s="725"/>
      <c r="F550" s="725"/>
      <c r="G550" s="725"/>
      <c r="H550" s="726"/>
    </row>
    <row r="551" spans="1:8" ht="46.5" hidden="1" customHeight="1" thickBot="1" x14ac:dyDescent="0.25">
      <c r="A551" s="34" t="s">
        <v>49</v>
      </c>
      <c r="B551" s="35" t="s">
        <v>193</v>
      </c>
      <c r="C551" s="238" t="s">
        <v>150</v>
      </c>
      <c r="D551" s="238" t="s">
        <v>151</v>
      </c>
      <c r="E551" s="238" t="s">
        <v>194</v>
      </c>
      <c r="F551" s="238" t="s">
        <v>195</v>
      </c>
      <c r="G551" s="238" t="s">
        <v>196</v>
      </c>
      <c r="H551" s="36" t="s">
        <v>183</v>
      </c>
    </row>
    <row r="552" spans="1:8" ht="14.1" hidden="1" customHeight="1" x14ac:dyDescent="0.2">
      <c r="A552" s="97" t="s">
        <v>130</v>
      </c>
      <c r="B552" s="721" t="s">
        <v>336</v>
      </c>
      <c r="C552" s="52"/>
      <c r="D552" s="52"/>
      <c r="E552" s="52"/>
      <c r="F552" s="52"/>
      <c r="G552" s="52" t="e">
        <f t="shared" ref="G552:G563" si="39">F552/E552</f>
        <v>#DIV/0!</v>
      </c>
      <c r="H552" s="98"/>
    </row>
    <row r="553" spans="1:8" ht="15" hidden="1" customHeight="1" x14ac:dyDescent="0.2">
      <c r="A553" s="66" t="s">
        <v>131</v>
      </c>
      <c r="B553" s="722"/>
      <c r="C553" s="55"/>
      <c r="D553" s="55"/>
      <c r="E553" s="55"/>
      <c r="F553" s="55"/>
      <c r="G553" s="55" t="e">
        <f t="shared" si="39"/>
        <v>#DIV/0!</v>
      </c>
      <c r="H553" s="78"/>
    </row>
    <row r="554" spans="1:8" ht="15" hidden="1" customHeight="1" x14ac:dyDescent="0.2">
      <c r="A554" s="66" t="s">
        <v>132</v>
      </c>
      <c r="B554" s="722"/>
      <c r="C554" s="55"/>
      <c r="D554" s="55"/>
      <c r="E554" s="55"/>
      <c r="F554" s="55"/>
      <c r="G554" s="55" t="e">
        <f t="shared" si="39"/>
        <v>#DIV/0!</v>
      </c>
      <c r="H554" s="78"/>
    </row>
    <row r="555" spans="1:8" ht="35.25" hidden="1" customHeight="1" x14ac:dyDescent="0.2">
      <c r="A555" s="66" t="s">
        <v>133</v>
      </c>
      <c r="B555" s="722"/>
      <c r="C555" s="99" t="s">
        <v>337</v>
      </c>
      <c r="D555" s="100">
        <v>50</v>
      </c>
      <c r="E555" s="100">
        <v>0.5</v>
      </c>
      <c r="F555" s="100">
        <v>0</v>
      </c>
      <c r="G555" s="55">
        <f t="shared" si="39"/>
        <v>0</v>
      </c>
      <c r="H555" s="76" t="s">
        <v>338</v>
      </c>
    </row>
    <row r="556" spans="1:8" ht="15" hidden="1" customHeight="1" x14ac:dyDescent="0.2">
      <c r="A556" s="66" t="s">
        <v>134</v>
      </c>
      <c r="B556" s="722"/>
      <c r="C556" s="55"/>
      <c r="D556" s="55"/>
      <c r="E556" s="55"/>
      <c r="F556" s="55"/>
      <c r="G556" s="55" t="e">
        <f t="shared" si="39"/>
        <v>#DIV/0!</v>
      </c>
      <c r="H556" s="78"/>
    </row>
    <row r="557" spans="1:8" ht="15" hidden="1" customHeight="1" thickBot="1" x14ac:dyDescent="0.25">
      <c r="A557" s="68" t="s">
        <v>135</v>
      </c>
      <c r="B557" s="723"/>
      <c r="C557" s="60"/>
      <c r="D557" s="60"/>
      <c r="E557" s="60"/>
      <c r="F557" s="60"/>
      <c r="G557" s="60" t="e">
        <f t="shared" si="39"/>
        <v>#DIV/0!</v>
      </c>
      <c r="H557" s="81"/>
    </row>
    <row r="558" spans="1:8" ht="14.1" hidden="1" customHeight="1" x14ac:dyDescent="0.2">
      <c r="A558" s="97" t="s">
        <v>130</v>
      </c>
      <c r="B558" s="721" t="s">
        <v>339</v>
      </c>
      <c r="C558" s="52"/>
      <c r="D558" s="52"/>
      <c r="E558" s="52"/>
      <c r="F558" s="52"/>
      <c r="G558" s="52" t="e">
        <f t="shared" si="39"/>
        <v>#DIV/0!</v>
      </c>
      <c r="H558" s="98"/>
    </row>
    <row r="559" spans="1:8" ht="15" hidden="1" customHeight="1" x14ac:dyDescent="0.2">
      <c r="A559" s="66" t="s">
        <v>131</v>
      </c>
      <c r="B559" s="722"/>
      <c r="C559" s="55"/>
      <c r="D559" s="55"/>
      <c r="E559" s="55"/>
      <c r="F559" s="55"/>
      <c r="G559" s="55" t="e">
        <f t="shared" si="39"/>
        <v>#DIV/0!</v>
      </c>
      <c r="H559" s="78"/>
    </row>
    <row r="560" spans="1:8" ht="15" hidden="1" customHeight="1" x14ac:dyDescent="0.2">
      <c r="A560" s="66" t="s">
        <v>132</v>
      </c>
      <c r="B560" s="722"/>
      <c r="C560" s="55"/>
      <c r="D560" s="55"/>
      <c r="E560" s="55"/>
      <c r="F560" s="55"/>
      <c r="G560" s="55" t="e">
        <f t="shared" si="39"/>
        <v>#DIV/0!</v>
      </c>
      <c r="H560" s="78"/>
    </row>
    <row r="561" spans="1:9" ht="35.25" hidden="1" customHeight="1" x14ac:dyDescent="0.2">
      <c r="A561" s="66" t="s">
        <v>133</v>
      </c>
      <c r="B561" s="722"/>
      <c r="C561" s="99" t="s">
        <v>337</v>
      </c>
      <c r="D561" s="100">
        <v>50</v>
      </c>
      <c r="E561" s="100">
        <v>100</v>
      </c>
      <c r="F561" s="100">
        <v>36</v>
      </c>
      <c r="G561" s="55">
        <f t="shared" si="39"/>
        <v>0.36</v>
      </c>
      <c r="H561" s="76" t="s">
        <v>340</v>
      </c>
    </row>
    <row r="562" spans="1:9" ht="15" hidden="1" customHeight="1" x14ac:dyDescent="0.2">
      <c r="A562" s="66" t="s">
        <v>134</v>
      </c>
      <c r="B562" s="722"/>
      <c r="C562" s="55"/>
      <c r="D562" s="55"/>
      <c r="E562" s="55"/>
      <c r="F562" s="55"/>
      <c r="G562" s="55" t="e">
        <f t="shared" si="39"/>
        <v>#DIV/0!</v>
      </c>
      <c r="H562" s="78"/>
    </row>
    <row r="563" spans="1:9" ht="15" hidden="1" customHeight="1" thickBot="1" x14ac:dyDescent="0.25">
      <c r="A563" s="68" t="s">
        <v>135</v>
      </c>
      <c r="B563" s="723"/>
      <c r="C563" s="60"/>
      <c r="D563" s="60"/>
      <c r="E563" s="60"/>
      <c r="F563" s="60"/>
      <c r="G563" s="60" t="e">
        <f t="shared" si="39"/>
        <v>#DIV/0!</v>
      </c>
      <c r="H563" s="61"/>
    </row>
    <row r="564" spans="1:9" ht="24.75" hidden="1" customHeight="1" x14ac:dyDescent="0.25">
      <c r="A564" s="724" t="s">
        <v>212</v>
      </c>
      <c r="B564" s="725"/>
      <c r="C564" s="725"/>
      <c r="D564" s="725"/>
      <c r="E564" s="725"/>
      <c r="F564" s="725"/>
      <c r="G564" s="725"/>
      <c r="H564" s="726"/>
    </row>
    <row r="565" spans="1:9" ht="46.5" hidden="1" customHeight="1" thickBot="1" x14ac:dyDescent="0.25">
      <c r="A565" s="34" t="s">
        <v>50</v>
      </c>
      <c r="B565" s="35" t="s">
        <v>193</v>
      </c>
      <c r="C565" s="238" t="s">
        <v>150</v>
      </c>
      <c r="D565" s="238" t="s">
        <v>160</v>
      </c>
      <c r="E565" s="238" t="s">
        <v>214</v>
      </c>
      <c r="F565" s="238" t="s">
        <v>215</v>
      </c>
      <c r="G565" s="238" t="s">
        <v>196</v>
      </c>
      <c r="H565" s="36" t="s">
        <v>183</v>
      </c>
    </row>
    <row r="566" spans="1:9" customFormat="1" ht="15" hidden="1" customHeight="1" x14ac:dyDescent="0.25">
      <c r="A566" s="55" t="s">
        <v>137</v>
      </c>
      <c r="B566" s="727" t="s">
        <v>336</v>
      </c>
      <c r="C566" s="727" t="s">
        <v>337</v>
      </c>
      <c r="D566" s="727">
        <v>20</v>
      </c>
      <c r="E566" s="727">
        <v>1.5</v>
      </c>
      <c r="F566" s="801">
        <f>+INVERSIÓN!BE10</f>
        <v>1.5</v>
      </c>
      <c r="G566" s="804">
        <f>+F566/E566</f>
        <v>1</v>
      </c>
      <c r="H566" s="116" t="s">
        <v>341</v>
      </c>
      <c r="I566" t="s">
        <v>384</v>
      </c>
    </row>
    <row r="567" spans="1:9" customFormat="1" ht="14.65" hidden="1" customHeight="1" x14ac:dyDescent="0.25">
      <c r="A567" s="55" t="s">
        <v>138</v>
      </c>
      <c r="B567" s="722"/>
      <c r="C567" s="722"/>
      <c r="D567" s="722"/>
      <c r="E567" s="722"/>
      <c r="F567" s="802"/>
      <c r="G567" s="805"/>
      <c r="H567" s="112" t="s">
        <v>342</v>
      </c>
      <c r="I567" t="s">
        <v>384</v>
      </c>
    </row>
    <row r="568" spans="1:9" customFormat="1" ht="14.65" hidden="1" customHeight="1" x14ac:dyDescent="0.25">
      <c r="A568" s="55" t="s">
        <v>139</v>
      </c>
      <c r="B568" s="722"/>
      <c r="C568" s="722"/>
      <c r="D568" s="722"/>
      <c r="E568" s="722"/>
      <c r="F568" s="802"/>
      <c r="G568" s="805"/>
      <c r="H568" s="112" t="s">
        <v>343</v>
      </c>
      <c r="I568" t="s">
        <v>384</v>
      </c>
    </row>
    <row r="569" spans="1:9" customFormat="1" ht="14.65" hidden="1" customHeight="1" x14ac:dyDescent="0.25">
      <c r="A569" s="55" t="s">
        <v>140</v>
      </c>
      <c r="B569" s="722"/>
      <c r="C569" s="722"/>
      <c r="D569" s="722"/>
      <c r="E569" s="722"/>
      <c r="F569" s="802"/>
      <c r="G569" s="805"/>
      <c r="H569" s="112" t="s">
        <v>344</v>
      </c>
      <c r="I569" t="s">
        <v>384</v>
      </c>
    </row>
    <row r="570" spans="1:9" customFormat="1" ht="14.65" hidden="1" customHeight="1" x14ac:dyDescent="0.25">
      <c r="A570" s="55" t="s">
        <v>141</v>
      </c>
      <c r="B570" s="722"/>
      <c r="C570" s="722"/>
      <c r="D570" s="722"/>
      <c r="E570" s="722"/>
      <c r="F570" s="802"/>
      <c r="G570" s="805"/>
      <c r="H570" s="112" t="s">
        <v>378</v>
      </c>
      <c r="I570" t="s">
        <v>384</v>
      </c>
    </row>
    <row r="571" spans="1:9" customFormat="1" ht="15" hidden="1" customHeight="1" x14ac:dyDescent="0.25">
      <c r="A571" s="55" t="s">
        <v>142</v>
      </c>
      <c r="B571" s="722"/>
      <c r="C571" s="722"/>
      <c r="D571" s="722"/>
      <c r="E571" s="722"/>
      <c r="F571" s="802"/>
      <c r="G571" s="805"/>
      <c r="H571" s="112" t="s">
        <v>376</v>
      </c>
      <c r="I571" t="s">
        <v>384</v>
      </c>
    </row>
    <row r="572" spans="1:9" customFormat="1" ht="15" hidden="1" customHeight="1" x14ac:dyDescent="0.25">
      <c r="A572" s="55" t="s">
        <v>130</v>
      </c>
      <c r="B572" s="722"/>
      <c r="C572" s="722"/>
      <c r="D572" s="722"/>
      <c r="E572" s="722"/>
      <c r="F572" s="802"/>
      <c r="G572" s="805"/>
      <c r="H572" s="112" t="s">
        <v>368</v>
      </c>
      <c r="I572" t="s">
        <v>384</v>
      </c>
    </row>
    <row r="573" spans="1:9" customFormat="1" ht="15" hidden="1" customHeight="1" x14ac:dyDescent="0.25">
      <c r="A573" s="55" t="s">
        <v>131</v>
      </c>
      <c r="B573" s="722"/>
      <c r="C573" s="722"/>
      <c r="D573" s="722"/>
      <c r="E573" s="722"/>
      <c r="F573" s="802"/>
      <c r="G573" s="805"/>
      <c r="H573" s="112" t="str">
        <f>+G354</f>
        <v>Para lograr avanzar en las alianzas, se participó en reuniones semanales de Coordinación interinstitucional proyectar y articular las actividades en el marco y metas a cumplir en el marco de la Política Pública Distrital de Ruralidad</v>
      </c>
      <c r="I573" t="s">
        <v>384</v>
      </c>
    </row>
    <row r="574" spans="1:9" customFormat="1" ht="15" hidden="1" customHeight="1" x14ac:dyDescent="0.25">
      <c r="A574" s="55" t="s">
        <v>132</v>
      </c>
      <c r="B574" s="722"/>
      <c r="C574" s="722"/>
      <c r="D574" s="722"/>
      <c r="E574" s="722"/>
      <c r="F574" s="802"/>
      <c r="G574" s="805"/>
      <c r="H574" s="112" t="str">
        <f>+G355</f>
        <v>Para lograr avanzar en las alianzas, se participó en reuniones semanales de coordinación interinstitucional para proyectar y articular las actividades a desarrollar en el marco de la Política Pública Distrital de Ruralidad y para la suscripcion de alianzas.</v>
      </c>
      <c r="I574" t="s">
        <v>384</v>
      </c>
    </row>
    <row r="575" spans="1:9" customFormat="1" ht="15" hidden="1" customHeight="1" x14ac:dyDescent="0.25">
      <c r="A575" s="55" t="s">
        <v>133</v>
      </c>
      <c r="B575" s="722"/>
      <c r="C575" s="722"/>
      <c r="D575" s="722"/>
      <c r="E575" s="722"/>
      <c r="F575" s="802"/>
      <c r="G575" s="805"/>
      <c r="H575" s="112" t="str">
        <f>+G356</f>
        <v>Para lograr avanzar en las alianzas, se participó en reuniones semanales de coordinación interinstitucional para proyectar y articular las actividades a desarrollar en el marco de la Política Pública Distrital de Ruralidad y para la suscripcion de alianzas.</v>
      </c>
      <c r="I575" t="s">
        <v>384</v>
      </c>
    </row>
    <row r="576" spans="1:9" customFormat="1" ht="15" hidden="1" customHeight="1" x14ac:dyDescent="0.25">
      <c r="A576" s="55" t="s">
        <v>134</v>
      </c>
      <c r="B576" s="722"/>
      <c r="C576" s="722"/>
      <c r="D576" s="722"/>
      <c r="E576" s="722"/>
      <c r="F576" s="802"/>
      <c r="G576" s="805"/>
      <c r="H576" s="112" t="str">
        <f>+G357</f>
        <v>Se proyectaron las propuestas de alianza para la intervención en el territorio rural con las localidades de Usme, Sumapaz y Suba, se avanza en la retroalimentación de la propuesta con la localidad de Usme.
Se participó en reuniones con la comunidad rural para el seguimiento y presentación de logros de  la política pública distrital de ruralidad
Se está suscribiendo un contrato de prestación de servicios profesionales para apoyar los procesos requeridos y consolidar las alianzas.</v>
      </c>
      <c r="I576" t="s">
        <v>384</v>
      </c>
    </row>
    <row r="577" spans="1:17" customFormat="1" ht="15" hidden="1" customHeight="1" thickBot="1" x14ac:dyDescent="0.3">
      <c r="A577" s="55" t="s">
        <v>135</v>
      </c>
      <c r="B577" s="728"/>
      <c r="C577" s="728"/>
      <c r="D577" s="728"/>
      <c r="E577" s="728"/>
      <c r="F577" s="803"/>
      <c r="G577" s="806"/>
      <c r="H577" s="112" t="str">
        <f>+G358</f>
        <v>Se realizó la gestión administrativa con las  localidades de Sumapaz y Suba para obtener el documento final y se avanza en la retroalimentación de la propuesta con la localidad de Usme</v>
      </c>
      <c r="I577" t="s">
        <v>384</v>
      </c>
    </row>
    <row r="578" spans="1:17" customFormat="1" ht="15" hidden="1" customHeight="1" x14ac:dyDescent="0.25">
      <c r="A578" s="55" t="s">
        <v>137</v>
      </c>
      <c r="B578" s="701" t="s">
        <v>339</v>
      </c>
      <c r="C578" s="701" t="s">
        <v>337</v>
      </c>
      <c r="D578" s="701">
        <v>20</v>
      </c>
      <c r="E578" s="701">
        <v>481</v>
      </c>
      <c r="F578" s="729">
        <f>+INVERSIÓN!BE24</f>
        <v>481</v>
      </c>
      <c r="G578" s="703">
        <f>+F578/E578</f>
        <v>1</v>
      </c>
      <c r="H578" s="116" t="s">
        <v>345</v>
      </c>
      <c r="I578" t="s">
        <v>384</v>
      </c>
    </row>
    <row r="579" spans="1:17" customFormat="1" ht="14.65" hidden="1" customHeight="1" x14ac:dyDescent="0.25">
      <c r="A579" s="55" t="s">
        <v>138</v>
      </c>
      <c r="B579" s="701"/>
      <c r="C579" s="701"/>
      <c r="D579" s="701"/>
      <c r="E579" s="701"/>
      <c r="F579" s="701"/>
      <c r="G579" s="703"/>
      <c r="H579" s="112" t="s">
        <v>346</v>
      </c>
      <c r="I579" t="s">
        <v>384</v>
      </c>
    </row>
    <row r="580" spans="1:17" customFormat="1" ht="14.65" hidden="1" customHeight="1" x14ac:dyDescent="0.25">
      <c r="A580" s="55" t="s">
        <v>139</v>
      </c>
      <c r="B580" s="701"/>
      <c r="C580" s="701"/>
      <c r="D580" s="701"/>
      <c r="E580" s="701"/>
      <c r="F580" s="701"/>
      <c r="G580" s="703"/>
      <c r="H580" s="112" t="s">
        <v>346</v>
      </c>
      <c r="I580" t="s">
        <v>384</v>
      </c>
    </row>
    <row r="581" spans="1:17" customFormat="1" ht="14.65" hidden="1" customHeight="1" x14ac:dyDescent="0.25">
      <c r="A581" s="55" t="s">
        <v>140</v>
      </c>
      <c r="B581" s="701"/>
      <c r="C581" s="701"/>
      <c r="D581" s="701"/>
      <c r="E581" s="701"/>
      <c r="F581" s="701"/>
      <c r="G581" s="703"/>
      <c r="H581" s="112" t="s">
        <v>347</v>
      </c>
      <c r="I581" t="s">
        <v>384</v>
      </c>
    </row>
    <row r="582" spans="1:17" customFormat="1" ht="15" hidden="1" x14ac:dyDescent="0.25">
      <c r="A582" s="55" t="s">
        <v>141</v>
      </c>
      <c r="B582" s="701"/>
      <c r="C582" s="701"/>
      <c r="D582" s="701"/>
      <c r="E582" s="701"/>
      <c r="F582" s="701"/>
      <c r="G582" s="703"/>
      <c r="H582" s="112" t="s">
        <v>377</v>
      </c>
      <c r="I582" t="s">
        <v>384</v>
      </c>
    </row>
    <row r="583" spans="1:17" customFormat="1" ht="15" hidden="1" customHeight="1" x14ac:dyDescent="0.25">
      <c r="A583" s="55" t="s">
        <v>142</v>
      </c>
      <c r="B583" s="701"/>
      <c r="C583" s="701"/>
      <c r="D583" s="701"/>
      <c r="E583" s="701"/>
      <c r="F583" s="701"/>
      <c r="G583" s="703"/>
      <c r="H583" s="112" t="s">
        <v>371</v>
      </c>
      <c r="I583" t="s">
        <v>384</v>
      </c>
      <c r="J583" s="33"/>
      <c r="K583" s="33"/>
      <c r="L583" s="33"/>
      <c r="M583" s="33"/>
      <c r="N583" s="33"/>
      <c r="O583" s="33"/>
    </row>
    <row r="584" spans="1:17" customFormat="1" ht="15" hidden="1" customHeight="1" x14ac:dyDescent="0.25">
      <c r="A584" s="55" t="s">
        <v>130</v>
      </c>
      <c r="B584" s="701"/>
      <c r="C584" s="701"/>
      <c r="D584" s="701"/>
      <c r="E584" s="701"/>
      <c r="F584" s="701"/>
      <c r="G584" s="703"/>
      <c r="H584" s="112" t="str">
        <f t="shared" ref="H584:H589" si="40">+G366</f>
        <v>En el mes de julio se capacitaron cincuenta y un (51) personas  en Mejoramiento de Praderas,  Biodigestores, Preparación de Abonos Verdes Biol, en total se cuenta con ochenta y cinco (85) personas capacitadas.</v>
      </c>
      <c r="I584" t="s">
        <v>384</v>
      </c>
      <c r="J584" s="33"/>
      <c r="K584" s="33"/>
      <c r="L584" s="33"/>
      <c r="M584" s="33"/>
      <c r="N584" s="33"/>
      <c r="O584" s="33"/>
    </row>
    <row r="585" spans="1:17" customFormat="1" ht="15" hidden="1" customHeight="1" x14ac:dyDescent="0.25">
      <c r="A585" s="55" t="s">
        <v>131</v>
      </c>
      <c r="B585" s="701"/>
      <c r="C585" s="701"/>
      <c r="D585" s="701"/>
      <c r="E585" s="701"/>
      <c r="F585" s="701"/>
      <c r="G585" s="703"/>
      <c r="H585" s="112" t="str">
        <f t="shared" si="40"/>
        <v xml:space="preserve">En el mes de agosto, se capacitaron (82) personas en mejoramiento de praderas, biodigestores, preparación de abonos verdes Biol, para un total de (167) personas durante la vigencia.
Se continúa con la estrategia de capacitación en el marco del Ordenamiento Ambiental de Finca OAF.
</v>
      </c>
      <c r="I585" t="s">
        <v>384</v>
      </c>
      <c r="J585" s="33"/>
      <c r="K585" s="33"/>
      <c r="L585" s="33"/>
      <c r="M585" s="33"/>
      <c r="N585" s="33"/>
      <c r="O585" s="33"/>
    </row>
    <row r="586" spans="1:17" customFormat="1" ht="15" hidden="1" customHeight="1" x14ac:dyDescent="0.25">
      <c r="A586" s="55" t="s">
        <v>132</v>
      </c>
      <c r="B586" s="701"/>
      <c r="C586" s="701"/>
      <c r="D586" s="701"/>
      <c r="E586" s="701"/>
      <c r="F586" s="701"/>
      <c r="G586" s="703"/>
      <c r="H586" s="112" t="str">
        <f t="shared" si="40"/>
        <v xml:space="preserve">Se han capacitado 391 personas en mejoramiento de praderas, biodigestores, preparación de abonos verdes Biol. 
Se continúa con la estrategia de capacitación en el marco del Ordenamiento Ambiental de Finca OAF.
</v>
      </c>
      <c r="I586" t="s">
        <v>384</v>
      </c>
      <c r="J586" s="33"/>
      <c r="K586" s="33"/>
      <c r="L586" s="33"/>
      <c r="M586" s="33"/>
      <c r="N586" s="33"/>
      <c r="O586" s="33"/>
    </row>
    <row r="587" spans="1:17" customFormat="1" ht="15" hidden="1" customHeight="1" x14ac:dyDescent="0.25">
      <c r="A587" s="55" t="s">
        <v>133</v>
      </c>
      <c r="B587" s="701"/>
      <c r="C587" s="701"/>
      <c r="D587" s="701"/>
      <c r="E587" s="701"/>
      <c r="F587" s="701"/>
      <c r="G587" s="703"/>
      <c r="H587" s="112" t="str">
        <f t="shared" si="40"/>
        <v xml:space="preserve">Se han capacitado 391 personas en mejoramiento de praderas, biodigestores, preparación de abonos verdes Biol. 
Se continúa con la estrategia de capacitación en el marco del Ordenamiento Ambiental de Finca OAF.
</v>
      </c>
      <c r="I587" t="s">
        <v>384</v>
      </c>
      <c r="J587" s="33"/>
      <c r="K587" s="33"/>
      <c r="L587" s="33"/>
      <c r="M587" s="33"/>
      <c r="N587" s="33"/>
      <c r="O587" s="33"/>
    </row>
    <row r="588" spans="1:17" customFormat="1" ht="15" hidden="1" customHeight="1" x14ac:dyDescent="0.25">
      <c r="A588" s="55" t="s">
        <v>134</v>
      </c>
      <c r="B588" s="701"/>
      <c r="C588" s="701"/>
      <c r="D588" s="701"/>
      <c r="E588" s="701"/>
      <c r="F588" s="701"/>
      <c r="G588" s="703"/>
      <c r="H588" s="112" t="str">
        <f t="shared" si="40"/>
        <v>Se ha capacitado a 481 personas en mejoramiento de praderas, biodigestores, preparación de abonos verdes Biol, entre otros temas.</v>
      </c>
      <c r="I588" t="s">
        <v>384</v>
      </c>
      <c r="J588" s="33"/>
      <c r="K588" s="33"/>
      <c r="L588" s="33"/>
      <c r="M588" s="33"/>
      <c r="N588" s="33"/>
      <c r="O588" s="33"/>
    </row>
    <row r="589" spans="1:17" customFormat="1" ht="15" hidden="1" customHeight="1" x14ac:dyDescent="0.25">
      <c r="A589" s="55" t="s">
        <v>135</v>
      </c>
      <c r="B589" s="701"/>
      <c r="C589" s="701"/>
      <c r="D589" s="701"/>
      <c r="E589" s="701"/>
      <c r="F589" s="701"/>
      <c r="G589" s="703"/>
      <c r="H589" s="112" t="str">
        <f t="shared" si="40"/>
        <v>En Marzo de 2023 no se presentó avance con nuevas personas capacitadas, conforme a lo programado. Sin embargo, como parte del fortalecimiento en conocimiento ambiental con los procesos de Ordenamiento Ambiental de Finca vigentes se realizaron las siguientes acciones: En San Juan Sumapaz, como para la celebración del día del agua se realizó un taller con los estudiantes del Colegio Erasmo Valencia, en la Cuenca Tunjuelo se realizó un evento de capacitación sobre preparación de hidrolato a base de suero en la vereda Quiba Bajo. Predio la Gata Golosa.
En 2020,  2021 y 2022, se capacitaron 1097 personas en mejoramiento de praderas, biodigestores, preparación de abonos verdes Biol, entre otros temas.</v>
      </c>
      <c r="I589" t="s">
        <v>384</v>
      </c>
      <c r="J589" s="33"/>
      <c r="K589" s="33"/>
      <c r="L589" s="33"/>
      <c r="M589" s="33"/>
      <c r="N589" s="33"/>
      <c r="O589" s="33"/>
    </row>
    <row r="590" spans="1:17" customFormat="1" ht="15" hidden="1" customHeight="1" x14ac:dyDescent="0.25">
      <c r="A590" s="55" t="s">
        <v>137</v>
      </c>
      <c r="B590" s="701" t="s">
        <v>367</v>
      </c>
      <c r="C590" s="701" t="s">
        <v>337</v>
      </c>
      <c r="D590" s="701">
        <v>20</v>
      </c>
      <c r="E590" s="701">
        <v>192</v>
      </c>
      <c r="F590" s="729">
        <f>+INVERSIÓN!BE31</f>
        <v>192</v>
      </c>
      <c r="G590" s="703">
        <f>+F590/E590</f>
        <v>1</v>
      </c>
      <c r="H590" s="117" t="s">
        <v>348</v>
      </c>
      <c r="I590" t="s">
        <v>384</v>
      </c>
      <c r="J590" s="33"/>
      <c r="K590" s="33"/>
      <c r="L590" s="33"/>
      <c r="M590" s="33"/>
      <c r="N590" s="33"/>
      <c r="O590" s="33"/>
      <c r="P590" s="33"/>
      <c r="Q590" s="33"/>
    </row>
    <row r="591" spans="1:17" customFormat="1" ht="15" hidden="1" x14ac:dyDescent="0.25">
      <c r="A591" s="55" t="s">
        <v>138</v>
      </c>
      <c r="B591" s="701"/>
      <c r="C591" s="701"/>
      <c r="D591" s="701"/>
      <c r="E591" s="701"/>
      <c r="F591" s="701"/>
      <c r="G591" s="703"/>
      <c r="H591" s="112" t="s">
        <v>349</v>
      </c>
      <c r="I591" t="s">
        <v>384</v>
      </c>
      <c r="J591" s="33"/>
      <c r="K591" s="33"/>
      <c r="L591" s="33"/>
      <c r="M591" s="33"/>
      <c r="N591" s="33"/>
      <c r="O591" s="33"/>
      <c r="P591" s="33"/>
      <c r="Q591" s="33"/>
    </row>
    <row r="592" spans="1:17" customFormat="1" ht="15" hidden="1" x14ac:dyDescent="0.25">
      <c r="A592" s="55" t="s">
        <v>139</v>
      </c>
      <c r="B592" s="701"/>
      <c r="C592" s="701"/>
      <c r="D592" s="701"/>
      <c r="E592" s="701"/>
      <c r="F592" s="701"/>
      <c r="G592" s="703"/>
      <c r="H592" s="112" t="s">
        <v>350</v>
      </c>
      <c r="I592" t="s">
        <v>384</v>
      </c>
      <c r="J592" s="33"/>
      <c r="K592" s="33"/>
      <c r="L592" s="33"/>
      <c r="M592" s="33"/>
      <c r="N592" s="33"/>
      <c r="O592" s="33"/>
      <c r="P592" s="33"/>
      <c r="Q592" s="33"/>
    </row>
    <row r="593" spans="1:17" customFormat="1" ht="15" hidden="1" x14ac:dyDescent="0.25">
      <c r="A593" s="55" t="s">
        <v>140</v>
      </c>
      <c r="B593" s="701"/>
      <c r="C593" s="701"/>
      <c r="D593" s="701"/>
      <c r="E593" s="701"/>
      <c r="F593" s="701"/>
      <c r="G593" s="703"/>
      <c r="H593" s="112" t="s">
        <v>351</v>
      </c>
      <c r="I593" t="s">
        <v>384</v>
      </c>
      <c r="J593" s="33"/>
      <c r="K593" s="33"/>
      <c r="L593" s="33"/>
      <c r="M593" s="33"/>
      <c r="N593" s="33"/>
      <c r="O593" s="33"/>
      <c r="P593" s="33"/>
      <c r="Q593" s="33"/>
    </row>
    <row r="594" spans="1:17" customFormat="1" ht="18" hidden="1" customHeight="1" x14ac:dyDescent="0.25">
      <c r="A594" s="55" t="s">
        <v>141</v>
      </c>
      <c r="B594" s="701"/>
      <c r="C594" s="701"/>
      <c r="D594" s="701"/>
      <c r="E594" s="701"/>
      <c r="F594" s="701"/>
      <c r="G594" s="703"/>
      <c r="H594" s="112" t="s">
        <v>373</v>
      </c>
      <c r="I594" t="s">
        <v>384</v>
      </c>
      <c r="J594" s="33"/>
      <c r="K594" s="33"/>
      <c r="L594" s="33"/>
      <c r="M594" s="33"/>
      <c r="N594" s="33"/>
      <c r="O594" s="33"/>
      <c r="P594" s="33"/>
      <c r="Q594" s="33"/>
    </row>
    <row r="595" spans="1:17" customFormat="1" ht="15" hidden="1" customHeight="1" x14ac:dyDescent="0.25">
      <c r="A595" s="55" t="s">
        <v>142</v>
      </c>
      <c r="B595" s="701"/>
      <c r="C595" s="701"/>
      <c r="D595" s="701"/>
      <c r="E595" s="701"/>
      <c r="F595" s="701"/>
      <c r="G595" s="703"/>
      <c r="H595" s="112" t="s">
        <v>370</v>
      </c>
      <c r="I595" t="s">
        <v>384</v>
      </c>
      <c r="J595" s="33"/>
      <c r="K595" s="33"/>
      <c r="L595" s="33"/>
      <c r="M595" s="33"/>
      <c r="N595" s="33"/>
      <c r="O595" s="33"/>
      <c r="P595" s="33"/>
      <c r="Q595" s="33"/>
    </row>
    <row r="596" spans="1:17" customFormat="1" ht="15" hidden="1" customHeight="1" x14ac:dyDescent="0.25">
      <c r="A596" s="55" t="s">
        <v>130</v>
      </c>
      <c r="B596" s="701"/>
      <c r="C596" s="701"/>
      <c r="D596" s="701"/>
      <c r="E596" s="701"/>
      <c r="F596" s="701"/>
      <c r="G596" s="703"/>
      <c r="H596" s="112" t="str">
        <f t="shared" ref="H596:H601" si="41">+G378</f>
        <v>En el mes de julio se incorporaron veintiocho (28) nuevos predios rurales en formalización de acuerdos  para el Ordenamiento  Ambiental de Finca (OAF), mediante firma de Acta.  En total a la fecha se han vinculado  setenta y cinco (75) nuevas fincas.</v>
      </c>
      <c r="I596" t="s">
        <v>384</v>
      </c>
      <c r="J596" s="33"/>
      <c r="K596" s="33"/>
      <c r="L596" s="33"/>
      <c r="M596" s="33"/>
      <c r="N596" s="33"/>
      <c r="O596" s="33"/>
      <c r="P596" s="33"/>
      <c r="Q596" s="33"/>
    </row>
    <row r="597" spans="1:17" customFormat="1" ht="15" hidden="1" customHeight="1" x14ac:dyDescent="0.25">
      <c r="A597" s="55" t="s">
        <v>131</v>
      </c>
      <c r="B597" s="701"/>
      <c r="C597" s="701"/>
      <c r="D597" s="701"/>
      <c r="E597" s="701"/>
      <c r="F597" s="701"/>
      <c r="G597" s="703"/>
      <c r="H597" s="112" t="str">
        <f t="shared" si="41"/>
        <v>En el mes de agosto, se incorporaron 33 nuevos predios rurales en formalización de acuerdos para el Ordenamiento Ambiental de Finca (OAF), mediante firma de acta.  En total a la fecha se han vinculado 108 nuevas fincas.
Se realizaron (99) visitas de seguimiento a predios vinculados previamente Ordenamiento Ambiental de Finca (OAF). En total a la fecha se han realizado (319) visitas de seguimiento.</v>
      </c>
      <c r="I597" t="s">
        <v>384</v>
      </c>
      <c r="J597" s="33"/>
      <c r="K597" s="33"/>
      <c r="L597" s="33"/>
      <c r="M597" s="33"/>
      <c r="N597" s="33"/>
      <c r="O597" s="33"/>
      <c r="P597" s="33"/>
      <c r="Q597" s="33"/>
    </row>
    <row r="598" spans="1:17" customFormat="1" ht="15" hidden="1" customHeight="1" x14ac:dyDescent="0.25">
      <c r="A598" s="55" t="s">
        <v>132</v>
      </c>
      <c r="B598" s="701"/>
      <c r="C598" s="701"/>
      <c r="D598" s="701"/>
      <c r="E598" s="701"/>
      <c r="F598" s="701"/>
      <c r="G598" s="703"/>
      <c r="H598" s="112" t="str">
        <f t="shared" si="41"/>
        <v>En el mes de octubre, se incorporaron 27 nuevos predios rurales en formalización de acuerdos  para el Ordenamiento  Ambiental de Finca (OAF), mediante firma de acta.  En total a la fecha se han vinculado 159 nuevas fincas.
Durante el mes de octubre se realizaron 147 visitas de seguimiento a predios vinculados, constatando que continúen aplicando las acciones e identificando problematicas que se han venido presentado respecto de las acciones implementadas. En total a la fecha se han realizado 590 visitas de seguimiento.</v>
      </c>
      <c r="I598" t="s">
        <v>384</v>
      </c>
      <c r="J598" s="33"/>
      <c r="K598" s="33"/>
      <c r="L598" s="33"/>
      <c r="M598" s="33"/>
      <c r="N598" s="33"/>
      <c r="O598" s="33"/>
      <c r="P598" s="33"/>
      <c r="Q598" s="33"/>
    </row>
    <row r="599" spans="1:17" customFormat="1" ht="15" hidden="1" customHeight="1" x14ac:dyDescent="0.25">
      <c r="A599" s="55" t="s">
        <v>133</v>
      </c>
      <c r="B599" s="701"/>
      <c r="C599" s="701"/>
      <c r="D599" s="701"/>
      <c r="E599" s="701"/>
      <c r="F599" s="701"/>
      <c r="G599" s="703"/>
      <c r="H599" s="112" t="str">
        <f t="shared" si="41"/>
        <v>Se incorporaron 27 nuevos predios rurales en formalización de acuerdos  para el Ordenamiento  Ambiental de Finca (OAF), mediante firma de acta.  En total a la fecha se han vinculado 159 nuevas fincas.
Durante el mes de octubre se realizaron 147 visitas de seguimiento a predios vinculados, constatando que continúen aplicando las acciones e identificando problematicas que se han venido presentado respecto de las acciones implementadas. En total a la fecha se han realizado 590 visitas de seguimiento.</v>
      </c>
      <c r="I599" t="s">
        <v>384</v>
      </c>
      <c r="J599" s="33"/>
      <c r="K599" s="33"/>
      <c r="L599" s="33"/>
      <c r="M599" s="33"/>
      <c r="N599" s="33"/>
      <c r="O599" s="33"/>
      <c r="P599" s="33"/>
      <c r="Q599" s="33"/>
    </row>
    <row r="600" spans="1:17" customFormat="1" ht="15" hidden="1" customHeight="1" x14ac:dyDescent="0.25">
      <c r="A600" s="55" t="s">
        <v>134</v>
      </c>
      <c r="B600" s="701"/>
      <c r="C600" s="701"/>
      <c r="D600" s="701"/>
      <c r="E600" s="701"/>
      <c r="F600" s="701"/>
      <c r="G600" s="703"/>
      <c r="H600" s="112" t="str">
        <f t="shared" si="41"/>
        <v>Se incorporaron 33 nuevos predios rurales en la formalización de acuerdos  para el Ordenamiento  Ambiental de Finca (OAF), mediante firma de acta.  En total, a la fecha, se han vinculado 192 nuevas fincas.</v>
      </c>
      <c r="I600" t="s">
        <v>384</v>
      </c>
      <c r="J600" s="33"/>
      <c r="K600" s="33"/>
      <c r="L600" s="33"/>
      <c r="M600" s="33"/>
      <c r="N600" s="33"/>
      <c r="O600" s="33"/>
      <c r="P600" s="33"/>
      <c r="Q600" s="33"/>
    </row>
    <row r="601" spans="1:17" customFormat="1" ht="15" hidden="1" customHeight="1" thickBot="1" x14ac:dyDescent="0.3">
      <c r="A601" s="55" t="s">
        <v>135</v>
      </c>
      <c r="B601" s="701"/>
      <c r="C601" s="701"/>
      <c r="D601" s="701"/>
      <c r="E601" s="701"/>
      <c r="F601" s="701"/>
      <c r="G601" s="703"/>
      <c r="H601" s="112" t="str">
        <f t="shared" si="41"/>
        <v>en 2021 , Se realizaron 102 visitas de seguimiento a predios vinculados, constatando que continúen aplicando las acciones e identificando problemáticas que se han venido presentado respecto a las acciones implementadas. En total a la fecha se han realizado 692 visitas de seguimiento.</v>
      </c>
      <c r="I601" t="s">
        <v>384</v>
      </c>
      <c r="J601" s="33"/>
      <c r="K601" s="33"/>
      <c r="L601" s="33"/>
      <c r="M601" s="33"/>
      <c r="N601" s="33"/>
      <c r="O601" s="33"/>
      <c r="P601" s="33"/>
      <c r="Q601" s="33"/>
    </row>
    <row r="602" spans="1:17" customFormat="1" ht="15" hidden="1" customHeight="1" x14ac:dyDescent="0.25">
      <c r="A602" s="55" t="s">
        <v>137</v>
      </c>
      <c r="B602" s="701" t="s">
        <v>364</v>
      </c>
      <c r="C602" s="701" t="s">
        <v>337</v>
      </c>
      <c r="D602" s="701">
        <v>20</v>
      </c>
      <c r="E602" s="701">
        <v>0.8</v>
      </c>
      <c r="F602" s="702">
        <f>+INVERSIÓN!BE38</f>
        <v>0.80100000000000016</v>
      </c>
      <c r="G602" s="703">
        <f>+F602/E602</f>
        <v>1.0012500000000002</v>
      </c>
      <c r="H602" s="116" t="s">
        <v>353</v>
      </c>
      <c r="I602" t="s">
        <v>384</v>
      </c>
      <c r="J602" s="33"/>
      <c r="K602" s="33"/>
      <c r="L602" s="33"/>
      <c r="M602" s="33"/>
      <c r="N602" s="33"/>
      <c r="O602" s="33"/>
    </row>
    <row r="603" spans="1:17" customFormat="1" ht="15" hidden="1" x14ac:dyDescent="0.25">
      <c r="A603" s="55" t="s">
        <v>138</v>
      </c>
      <c r="B603" s="701"/>
      <c r="C603" s="701"/>
      <c r="D603" s="701"/>
      <c r="E603" s="701"/>
      <c r="F603" s="701"/>
      <c r="G603" s="703"/>
      <c r="H603" s="112" t="s">
        <v>354</v>
      </c>
      <c r="I603" t="s">
        <v>384</v>
      </c>
      <c r="J603" s="33"/>
      <c r="K603" s="33"/>
      <c r="L603" s="33"/>
      <c r="M603" s="33"/>
      <c r="N603" s="33"/>
      <c r="O603" s="33"/>
    </row>
    <row r="604" spans="1:17" customFormat="1" ht="15" hidden="1" x14ac:dyDescent="0.25">
      <c r="A604" s="55" t="s">
        <v>139</v>
      </c>
      <c r="B604" s="701"/>
      <c r="C604" s="701"/>
      <c r="D604" s="701"/>
      <c r="E604" s="701"/>
      <c r="F604" s="701"/>
      <c r="G604" s="703"/>
      <c r="H604" s="112" t="s">
        <v>355</v>
      </c>
      <c r="I604" t="s">
        <v>384</v>
      </c>
      <c r="J604" s="33"/>
      <c r="K604" s="33"/>
      <c r="L604" s="33"/>
      <c r="M604" s="33"/>
      <c r="N604" s="33"/>
      <c r="O604" s="33"/>
    </row>
    <row r="605" spans="1:17" customFormat="1" ht="15" hidden="1" x14ac:dyDescent="0.25">
      <c r="A605" s="55" t="s">
        <v>140</v>
      </c>
      <c r="B605" s="701"/>
      <c r="C605" s="701"/>
      <c r="D605" s="701"/>
      <c r="E605" s="701"/>
      <c r="F605" s="701"/>
      <c r="G605" s="703"/>
      <c r="H605" s="112" t="s">
        <v>356</v>
      </c>
      <c r="I605" t="s">
        <v>384</v>
      </c>
      <c r="J605" s="33"/>
      <c r="K605" s="33"/>
      <c r="L605" s="33"/>
      <c r="M605" s="33"/>
      <c r="N605" s="33"/>
      <c r="O605" s="33"/>
    </row>
    <row r="606" spans="1:17" customFormat="1" ht="15" hidden="1" x14ac:dyDescent="0.25">
      <c r="A606" s="55" t="s">
        <v>141</v>
      </c>
      <c r="B606" s="701"/>
      <c r="C606" s="701"/>
      <c r="D606" s="701"/>
      <c r="E606" s="701"/>
      <c r="F606" s="701"/>
      <c r="G606" s="703"/>
      <c r="H606" s="112" t="s">
        <v>374</v>
      </c>
      <c r="I606" t="s">
        <v>384</v>
      </c>
      <c r="J606" s="33"/>
      <c r="K606" s="33"/>
      <c r="L606" s="33"/>
      <c r="M606" s="33"/>
      <c r="N606" s="33"/>
      <c r="O606" s="33"/>
    </row>
    <row r="607" spans="1:17" customFormat="1" ht="15" hidden="1" customHeight="1" x14ac:dyDescent="0.25">
      <c r="A607" s="55" t="s">
        <v>142</v>
      </c>
      <c r="B607" s="701"/>
      <c r="C607" s="701"/>
      <c r="D607" s="701"/>
      <c r="E607" s="701"/>
      <c r="F607" s="701"/>
      <c r="G607" s="703"/>
      <c r="H607" s="112" t="s">
        <v>372</v>
      </c>
      <c r="I607" t="s">
        <v>384</v>
      </c>
    </row>
    <row r="608" spans="1:17" customFormat="1" ht="15" hidden="1" customHeight="1" x14ac:dyDescent="0.25">
      <c r="A608" s="55" t="s">
        <v>130</v>
      </c>
      <c r="B608" s="701"/>
      <c r="C608" s="701"/>
      <c r="D608" s="701"/>
      <c r="E608" s="701"/>
      <c r="F608" s="701"/>
      <c r="G608" s="703"/>
      <c r="H608" s="112" t="str">
        <f t="shared" ref="H608:H613" si="42">+G390</f>
        <v>no hubo avance</v>
      </c>
      <c r="I608" t="s">
        <v>384</v>
      </c>
    </row>
    <row r="609" spans="1:9" customFormat="1" ht="15" hidden="1" customHeight="1" x14ac:dyDescent="0.25">
      <c r="A609" s="55" t="s">
        <v>131</v>
      </c>
      <c r="B609" s="701"/>
      <c r="C609" s="701"/>
      <c r="D609" s="701"/>
      <c r="E609" s="701"/>
      <c r="F609" s="701"/>
      <c r="G609" s="703"/>
      <c r="H609" s="112" t="str">
        <f t="shared" si="42"/>
        <v>Se cuenta con los productos del Convenio 20202436 (fase de prefactibilidad) que son insumos para ejecutar la fase de implementación factibilidad:
1) Metodología para el cálculo del incentivo, 2) Análisis de seguridad jurídica para la implementación del programa; 3) Sistema de monitoreo con indicadores de seguimiento; 4) Propuesta preliminar de Estrategias Complementarias de Conservación que incorpore tipologías.</v>
      </c>
      <c r="I609" t="s">
        <v>384</v>
      </c>
    </row>
    <row r="610" spans="1:9" customFormat="1" ht="15" hidden="1" customHeight="1" x14ac:dyDescent="0.25">
      <c r="A610" s="55" t="s">
        <v>132</v>
      </c>
      <c r="B610" s="701"/>
      <c r="C610" s="701"/>
      <c r="D610" s="701"/>
      <c r="E610" s="701"/>
      <c r="F610" s="701"/>
      <c r="G610" s="703"/>
      <c r="H610" s="112" t="str">
        <f t="shared" si="42"/>
        <v>El programa de incentivos a la conservación se socializó con la Alcaldía Local de Usme el 4 de octubre y en la mesa de seguimiento a los acueductos veredales de Usme.
Se socializó y capacitó en temas relacionados con el programa de incentivos a la conservación a cinco propietarios de predios focalizados para ser intervenidos en el proyecto piloto a ejecutarse en le cuenca Curubital Localidad de Usme.</v>
      </c>
      <c r="I610" t="s">
        <v>384</v>
      </c>
    </row>
    <row r="611" spans="1:9" customFormat="1" ht="15" hidden="1" customHeight="1" x14ac:dyDescent="0.25">
      <c r="A611" s="55" t="s">
        <v>133</v>
      </c>
      <c r="B611" s="701"/>
      <c r="C611" s="701"/>
      <c r="D611" s="701"/>
      <c r="E611" s="701"/>
      <c r="F611" s="701"/>
      <c r="G611" s="703"/>
      <c r="H611" s="112" t="str">
        <f t="shared" si="42"/>
        <v>El programa de incentivos a la conservación se socializó con la Alcaldía Local de Usme el 4 de octubre y en la mesa de seguimiento a los acueductos veredales de Usme.
Se socializó y capacitó en temas relacionados con el programa de incentivos a la conservación a cinco propietarios de predios focalizados para ser intervenidos en el proyecto piloto a ejecutarse en le cuenca Curubital Localidad de Usme.</v>
      </c>
      <c r="I611" t="s">
        <v>384</v>
      </c>
    </row>
    <row r="612" spans="1:9" customFormat="1" ht="15" hidden="1" customHeight="1" x14ac:dyDescent="0.25">
      <c r="A612" s="55" t="s">
        <v>134</v>
      </c>
      <c r="B612" s="701"/>
      <c r="C612" s="701"/>
      <c r="D612" s="701"/>
      <c r="E612" s="701"/>
      <c r="F612" s="701"/>
      <c r="G612" s="703"/>
      <c r="H612" s="112" t="str">
        <f t="shared" si="42"/>
        <v>Se realizó visita a la Alcaldía Local de Usme y la Unidad Local de Atención Técnica y Agropecuaria (ULATA); para socializar los avances del programa de pago por servicios ambientales y presentar la alianza SDA-PNUD</v>
      </c>
      <c r="I612" t="s">
        <v>384</v>
      </c>
    </row>
    <row r="613" spans="1:9" customFormat="1" ht="15" hidden="1" customHeight="1" thickBot="1" x14ac:dyDescent="0.3">
      <c r="A613" s="55" t="s">
        <v>135</v>
      </c>
      <c r="B613" s="701"/>
      <c r="C613" s="701"/>
      <c r="D613" s="701"/>
      <c r="E613" s="701"/>
      <c r="F613" s="701"/>
      <c r="G613" s="703"/>
      <c r="H613" s="112" t="str">
        <f t="shared" si="42"/>
        <v>N/A</v>
      </c>
      <c r="I613" t="s">
        <v>384</v>
      </c>
    </row>
    <row r="614" spans="1:9" customFormat="1" ht="15" hidden="1" x14ac:dyDescent="0.25">
      <c r="A614" s="55" t="s">
        <v>137</v>
      </c>
      <c r="B614" s="701" t="s">
        <v>365</v>
      </c>
      <c r="C614" s="701" t="s">
        <v>366</v>
      </c>
      <c r="D614" s="701">
        <v>20</v>
      </c>
      <c r="E614" s="701">
        <v>200</v>
      </c>
      <c r="F614" s="729">
        <f>+INVERSIÓN!BE45</f>
        <v>200</v>
      </c>
      <c r="G614" s="703">
        <f>+F614/E614</f>
        <v>1</v>
      </c>
      <c r="H614" s="116" t="s">
        <v>358</v>
      </c>
      <c r="I614" t="s">
        <v>384</v>
      </c>
    </row>
    <row r="615" spans="1:9" customFormat="1" ht="15" hidden="1" x14ac:dyDescent="0.25">
      <c r="A615" s="55" t="s">
        <v>138</v>
      </c>
      <c r="B615" s="701"/>
      <c r="C615" s="701"/>
      <c r="D615" s="701"/>
      <c r="E615" s="701"/>
      <c r="F615" s="701"/>
      <c r="G615" s="703"/>
      <c r="H615" s="112" t="s">
        <v>359</v>
      </c>
      <c r="I615" t="s">
        <v>384</v>
      </c>
    </row>
    <row r="616" spans="1:9" customFormat="1" ht="15" hidden="1" x14ac:dyDescent="0.25">
      <c r="A616" s="55" t="s">
        <v>139</v>
      </c>
      <c r="B616" s="701"/>
      <c r="C616" s="701"/>
      <c r="D616" s="701"/>
      <c r="E616" s="701"/>
      <c r="F616" s="701"/>
      <c r="G616" s="703"/>
      <c r="H616" s="112" t="s">
        <v>360</v>
      </c>
      <c r="I616" t="s">
        <v>384</v>
      </c>
    </row>
    <row r="617" spans="1:9" customFormat="1" ht="15" hidden="1" x14ac:dyDescent="0.25">
      <c r="A617" s="55" t="s">
        <v>140</v>
      </c>
      <c r="B617" s="701"/>
      <c r="C617" s="701"/>
      <c r="D617" s="701"/>
      <c r="E617" s="701"/>
      <c r="F617" s="701"/>
      <c r="G617" s="703"/>
      <c r="H617" s="112" t="s">
        <v>360</v>
      </c>
      <c r="I617" t="s">
        <v>384</v>
      </c>
    </row>
    <row r="618" spans="1:9" customFormat="1" ht="15" hidden="1" x14ac:dyDescent="0.25">
      <c r="A618" s="55" t="s">
        <v>141</v>
      </c>
      <c r="B618" s="701"/>
      <c r="C618" s="701"/>
      <c r="D618" s="701"/>
      <c r="E618" s="701"/>
      <c r="F618" s="701"/>
      <c r="G618" s="703"/>
      <c r="H618" s="112" t="s">
        <v>375</v>
      </c>
      <c r="I618" t="s">
        <v>384</v>
      </c>
    </row>
    <row r="619" spans="1:9" customFormat="1" ht="15" hidden="1" customHeight="1" x14ac:dyDescent="0.25">
      <c r="A619" s="55" t="s">
        <v>142</v>
      </c>
      <c r="B619" s="701"/>
      <c r="C619" s="701"/>
      <c r="D619" s="701"/>
      <c r="E619" s="701"/>
      <c r="F619" s="701"/>
      <c r="G619" s="703"/>
      <c r="H619" s="112" t="s">
        <v>369</v>
      </c>
      <c r="I619" t="s">
        <v>384</v>
      </c>
    </row>
    <row r="620" spans="1:9" customFormat="1" ht="15" hidden="1" customHeight="1" x14ac:dyDescent="0.25">
      <c r="A620" s="55" t="s">
        <v>130</v>
      </c>
      <c r="B620" s="701"/>
      <c r="C620" s="701"/>
      <c r="D620" s="701"/>
      <c r="E620" s="701"/>
      <c r="F620" s="701"/>
      <c r="G620" s="703"/>
      <c r="H620" s="112" t="str">
        <f t="shared" ref="H620:H625" si="43">+G402</f>
        <v>no hubo avance</v>
      </c>
      <c r="I620" t="s">
        <v>385</v>
      </c>
    </row>
    <row r="621" spans="1:9" customFormat="1" ht="15" hidden="1" customHeight="1" x14ac:dyDescent="0.25">
      <c r="A621" s="55" t="s">
        <v>131</v>
      </c>
      <c r="B621" s="701"/>
      <c r="C621" s="701"/>
      <c r="D621" s="701"/>
      <c r="E621" s="701"/>
      <c r="F621" s="701"/>
      <c r="G621" s="703"/>
      <c r="H621" s="112" t="str">
        <f t="shared" si="43"/>
        <v xml:space="preserve">En la implementación, se cuenta con plan de intervención en la cuenca Curubital de la localidad de Usme, donde se va a iniciar el proceso de implementación, por medio de visitas de campo desde el 8 de septiembre de 2021.
Se cuenta con versión final de del “Análisis socioeconómico de la población rural de Bogotá".
Se propuso borrador de convenio y estudios previos para la alianza regional para la implementación de esquemas de Pago por Servicios Ambientales – PSA".
</v>
      </c>
      <c r="I621" t="s">
        <v>384</v>
      </c>
    </row>
    <row r="622" spans="1:9" customFormat="1" ht="15" hidden="1" customHeight="1" x14ac:dyDescent="0.25">
      <c r="A622" s="55" t="s">
        <v>132</v>
      </c>
      <c r="B622" s="701"/>
      <c r="C622" s="701"/>
      <c r="D622" s="701"/>
      <c r="E622" s="701"/>
      <c r="F622" s="701"/>
      <c r="G622" s="703"/>
      <c r="H622" s="112" t="str">
        <f t="shared" si="43"/>
        <v xml:space="preserve">En la implementación, se cuenta con plan de intervención en la cuenca Curubital de la localidad de Usme, donde se va a iniciar el proceso de implementación, por medio de visitas de campo desde el 8 de septiembre de 2021.
Se cuenta con versión final de del “Análisis socioeconómico de la población rural de Bogotá".
Se propuso borrador de convenio y estudios previos para la alianza regional para la implementación de esquemas de Pago por Servicios Ambientales – PSA".
</v>
      </c>
      <c r="I622" t="s">
        <v>384</v>
      </c>
    </row>
    <row r="623" spans="1:9" customFormat="1" ht="15" hidden="1" customHeight="1" x14ac:dyDescent="0.25">
      <c r="A623" s="55" t="s">
        <v>133</v>
      </c>
      <c r="B623" s="701"/>
      <c r="C623" s="701"/>
      <c r="D623" s="701"/>
      <c r="E623" s="701"/>
      <c r="F623" s="701"/>
      <c r="G623" s="703"/>
      <c r="H623" s="112" t="str">
        <f t="shared" si="43"/>
        <v>El 15 de octubre se firmó el Convenio de Cooperación No. 1583 de 2021 con PNUD.
Se realizó la primera mesa técnica y se inició empalme de las actividades avanzadas en la Cuenca Curubital para implementación del proyecto piloto
Se elaboraron los estudios previos para firma de Convenio de Cooperación con la Gobernación de Cundinamarca, con el objeto de formalizar un programa de incentivos a la conservación regional.
Actualmente no se presente ejecución física, debido a que ésta depende de la ejecución del Convenio firmado a finales de octubre</v>
      </c>
      <c r="I623" t="s">
        <v>384</v>
      </c>
    </row>
    <row r="624" spans="1:9" customFormat="1" ht="15" hidden="1" customHeight="1" x14ac:dyDescent="0.25">
      <c r="A624" s="55" t="s">
        <v>134</v>
      </c>
      <c r="B624" s="701"/>
      <c r="C624" s="701"/>
      <c r="D624" s="701"/>
      <c r="E624" s="701"/>
      <c r="F624" s="701"/>
      <c r="G624" s="703"/>
      <c r="H624" s="112" t="str">
        <f t="shared" si="43"/>
        <v xml:space="preserve">Se cuenta con 7 actas de intención de firma del acuerdo de conservación del programa de pago por servicios ambientales, </v>
      </c>
      <c r="I624" t="s">
        <v>384</v>
      </c>
    </row>
    <row r="625" spans="1:9" customFormat="1" ht="15" hidden="1" customHeight="1" x14ac:dyDescent="0.25">
      <c r="A625" s="55" t="s">
        <v>135</v>
      </c>
      <c r="B625" s="701"/>
      <c r="C625" s="701"/>
      <c r="D625" s="701"/>
      <c r="E625" s="701"/>
      <c r="F625" s="701"/>
      <c r="G625" s="703"/>
      <c r="H625" s="112" t="str">
        <f t="shared" si="43"/>
        <v>Se suscribieron acuerdos con propietarios de los predios Montebello, Micania II, Vereda Piedra Grande Arrayan, El Taller San Benito y Candado Los Arrayanes, que corresponden a un total de 200 hectáreas con PSA de regulación y calidad hídrica para la preservación y restauración de áreas y ecosistemas estratégicos en la zona rural de Bogotá.</v>
      </c>
      <c r="I625" t="s">
        <v>384</v>
      </c>
    </row>
    <row r="626" spans="1:9" ht="15" hidden="1" x14ac:dyDescent="0.25">
      <c r="A626"/>
      <c r="B626"/>
      <c r="C626"/>
      <c r="D626"/>
      <c r="E626"/>
      <c r="F626"/>
      <c r="G626"/>
      <c r="I626" s="33" t="s">
        <v>385</v>
      </c>
    </row>
    <row r="627" spans="1:9" ht="15" x14ac:dyDescent="0.25">
      <c r="A627"/>
      <c r="B627"/>
      <c r="C627"/>
      <c r="D627"/>
      <c r="E627"/>
      <c r="F627"/>
      <c r="G627"/>
      <c r="I627" s="33" t="s">
        <v>384</v>
      </c>
    </row>
    <row r="628" spans="1:9" ht="15.75" hidden="1" thickBot="1" x14ac:dyDescent="0.3">
      <c r="A628"/>
      <c r="B628"/>
      <c r="C628"/>
      <c r="D628"/>
      <c r="E628"/>
      <c r="F628"/>
      <c r="G628"/>
      <c r="H628"/>
      <c r="I628" s="33" t="s">
        <v>384</v>
      </c>
    </row>
    <row r="629" spans="1:9" ht="14.25" hidden="1" customHeight="1" x14ac:dyDescent="0.25">
      <c r="A629" s="724" t="s">
        <v>197</v>
      </c>
      <c r="B629" s="725"/>
      <c r="C629" s="725"/>
      <c r="D629" s="725"/>
      <c r="E629" s="725"/>
      <c r="F629" s="725"/>
      <c r="G629" s="725"/>
      <c r="H629" s="726"/>
    </row>
    <row r="630" spans="1:9" ht="42.75" hidden="1" customHeight="1" x14ac:dyDescent="0.2">
      <c r="A630" s="47" t="s">
        <v>62</v>
      </c>
      <c r="B630" s="48" t="s">
        <v>193</v>
      </c>
      <c r="C630" s="23" t="s">
        <v>150</v>
      </c>
      <c r="D630" s="23" t="s">
        <v>165</v>
      </c>
      <c r="E630" s="23" t="s">
        <v>198</v>
      </c>
      <c r="F630" s="23" t="s">
        <v>199</v>
      </c>
      <c r="G630" s="23" t="s">
        <v>200</v>
      </c>
      <c r="H630" s="49" t="s">
        <v>183</v>
      </c>
    </row>
    <row r="631" spans="1:9" customFormat="1" ht="15" hidden="1" customHeight="1" x14ac:dyDescent="0.25">
      <c r="A631" s="55" t="s">
        <v>137</v>
      </c>
      <c r="B631" s="701" t="s">
        <v>336</v>
      </c>
      <c r="C631" s="701" t="s">
        <v>337</v>
      </c>
      <c r="D631" s="701">
        <v>20</v>
      </c>
      <c r="E631" s="701">
        <v>2</v>
      </c>
      <c r="F631" s="702">
        <f>+INVERSIÓN!CI10</f>
        <v>3</v>
      </c>
      <c r="G631" s="703">
        <f>+F631/E631</f>
        <v>1.5</v>
      </c>
      <c r="H631" s="78">
        <f t="shared" ref="H631:H662" si="44">+N174</f>
        <v>0</v>
      </c>
      <c r="I631" t="s">
        <v>384</v>
      </c>
    </row>
    <row r="632" spans="1:9" customFormat="1" ht="15" hidden="1" customHeight="1" x14ac:dyDescent="0.25">
      <c r="A632" s="55" t="s">
        <v>138</v>
      </c>
      <c r="B632" s="701"/>
      <c r="C632" s="701"/>
      <c r="D632" s="701"/>
      <c r="E632" s="701"/>
      <c r="F632" s="702"/>
      <c r="G632" s="703"/>
      <c r="H632" s="78" t="str">
        <f t="shared" si="44"/>
        <v xml:space="preserve">Se realizó contacto con el funcionario de la Unidad Local de Asistencia Técnica Agropecuaria (ULATA) de Chapinero con el propósito de suscribir una alianza y se acordó realizar reunión en la segunda semana de marzo con el fin de definir temas a incluir en la alianza con la Alcaldía de Chapinero.
El 28 de febrero se realizó reunión del Consejo Consultivo de Desarrollo Rural con el propósito de coordinar acciones interinstitucionales
Se realizó reunión con la Alcaldía de Suba con el fin de realizar seguimiento a los compromisos de la alianza y coordinar acciones articuladas para capacitar y fortalecer los procesos con los campesinos y realizar reuniones mensuales con el referente de ruralidad para avanzar en cada una de las actividades que tienen que ver con el tema de conformación de la Unidades Locales de Desarrollo Rural - ULDER y la ULATA.
</v>
      </c>
      <c r="I632" t="s">
        <v>384</v>
      </c>
    </row>
    <row r="633" spans="1:9" customFormat="1" ht="15" hidden="1" customHeight="1" x14ac:dyDescent="0.25">
      <c r="A633" s="55" t="s">
        <v>139</v>
      </c>
      <c r="B633" s="701"/>
      <c r="C633" s="701"/>
      <c r="D633" s="701"/>
      <c r="E633" s="701"/>
      <c r="F633" s="702"/>
      <c r="G633" s="703"/>
      <c r="H633" s="78" t="str">
        <f t="shared" si="44"/>
        <v>En marzo se realizó la mesa de trabajo intersectorial para retroalimentar la propuesta presentada por la Secretaría Distrital de Ambiente, relativa a la reglamentación de funciones de las entidades que tienen incidencia en la prestación del servicio público de extensión agropecuaria.
Se realizaron tres reuniones de seguimiento a la Alianza firmada con la Alcaldía de Suba se elaboró el gronograma y plan de acción y se realizó reunión con el equipo de la Alcaldía de Suba, con el propósito de indicar el procedimiento para la conformación de la Unidad Local de Desarrollo Rural ULDER.
Se realizó reunión de Seguimiento a la Alianza de Sumapaz</v>
      </c>
      <c r="I633" t="s">
        <v>384</v>
      </c>
    </row>
    <row r="634" spans="1:9" customFormat="1" ht="15" hidden="1" customHeight="1" x14ac:dyDescent="0.25">
      <c r="A634" s="55" t="s">
        <v>140</v>
      </c>
      <c r="B634" s="701"/>
      <c r="C634" s="701"/>
      <c r="D634" s="701"/>
      <c r="E634" s="701"/>
      <c r="F634" s="702"/>
      <c r="G634" s="703"/>
      <c r="H634" s="78" t="str">
        <f t="shared" si="44"/>
        <v>Se realizó la mesa de trabajo intersectorial para retroalimentar la propuesta presentada por la Secretaría Distrital de Ambiente, relativa a la reglamentación de funciones de las entidades que tienen incidencia en la prestación del servicio público de extensión agropecuaria.
Durante el primer trimestre se contactó a la Unidad Local de Asistencia Técnica Agrícola (ULATA) de Chapinero y se acordó realizar posteriormente una reunión con el fin de definir temas a incluir en la alianza.
Se realizaron tres reuniones de seguimiento a la alianza firmada con la Alcaldía de Suba se elaboró el cronograma y plan de acción y se realizó reunión con el equipo de la Alcaldía de Suba, con el propósito de indicar el procedimiento para la conformación de la Unidad Local de Desarrollo Rural ULDER.
Se realizó reunión de seguimiento a la Alianza de Sumapaz.
No se presenta avance físico ya que se adelantaron actividades de gestión que permitirán la posteiror firma del acuerdo, esto se encuentra acorde con lo inicialmente planeado por el área.</v>
      </c>
      <c r="I634" t="s">
        <v>384</v>
      </c>
    </row>
    <row r="635" spans="1:9" customFormat="1" ht="15" hidden="1" customHeight="1" x14ac:dyDescent="0.25">
      <c r="A635" s="55" t="s">
        <v>141</v>
      </c>
      <c r="B635" s="701"/>
      <c r="C635" s="701"/>
      <c r="D635" s="701"/>
      <c r="E635" s="701"/>
      <c r="F635" s="702"/>
      <c r="G635" s="703"/>
      <c r="H635" s="78" t="str">
        <f t="shared" si="44"/>
        <v>Se remitió memorando de entendimiento con alianza actualizada a la Alcaldía de Usme, con el propósito de que el equipo de la Alcaldía lo dé a conocer al nuevo Alcalde. Se contactó con el Director de la Unidad Local de Asistencia Técnica ULATA de Chapinero para suscribir una Alianza con la Alcaldía Local, se acordó realizar posterior reunión para definir áreas de cooperación a incluir en la Alianza. 
Se realizó reunión con la Alcaldía de Ciudad Bolívar para  presentar la intención de firmar alianza.
Se realizó un recorrido  de Seguimiento acciones conjuntas con la Alcaldía Local de Suba en el marco de la alianza. Así mismo, se realizó reunión con la Alcaldía de Sumapaz para seguimiento a la Alianza. 
No se presenta avance físico ya que se adelantaron actividades de gestión que permitirán la posterior firma del acuerdo, esto se encuentra acorde con lo inicialmente planeado por el área.</v>
      </c>
      <c r="I635" t="s">
        <v>384</v>
      </c>
    </row>
    <row r="636" spans="1:9" customFormat="1" ht="15" hidden="1" customHeight="1" x14ac:dyDescent="0.25">
      <c r="A636" s="55" t="s">
        <v>142</v>
      </c>
      <c r="B636" s="701"/>
      <c r="C636" s="701"/>
      <c r="D636" s="701"/>
      <c r="E636" s="701"/>
      <c r="F636" s="702"/>
      <c r="G636" s="703"/>
      <c r="H636" s="78" t="str">
        <f t="shared" si="44"/>
        <v>Se realizó gestión con las Alcaldías de Usme y Ciudad Bolívar con el propósito de programar encuentros en los que se determinará el alcance de acciones, responsables y áreas que harán parte de la alianza que se suscriba entre las entidades.
Se contactó con el Director de la Unidad Local de Asistencia Técnica ULATA de Chapinero para suscribir una Alianza con la Alcaldía Local, se acordó realizar posterior reunión para definir áreas de cooperación a incluir en la Alianza. 
Se realizó reunión con la Alcaldía de Ciudad Bolívar para presentar la intención de firmar alianza.
Se realizó un recorrido de Seguimiento a las acciones conjuntas con la Alcaldía Local de Suba en el marco de la alianza.
Se han identificado grupos de interés en las dos cuencas del Sumapaz para trabajar el tema de cazadores de semillas en conjunto con la alcaldía.</v>
      </c>
      <c r="I636" t="s">
        <v>384</v>
      </c>
    </row>
    <row r="637" spans="1:9" customFormat="1" ht="15" hidden="1" customHeight="1" x14ac:dyDescent="0.25">
      <c r="A637" s="55" t="s">
        <v>130</v>
      </c>
      <c r="B637" s="701"/>
      <c r="C637" s="701"/>
      <c r="D637" s="701"/>
      <c r="E637" s="701"/>
      <c r="F637" s="702"/>
      <c r="G637" s="703"/>
      <c r="H637" s="78" t="str">
        <f t="shared" si="44"/>
        <v>Se realizaron reuniones con las Alcaldías de Usme y Ciudad Bolívar con el propósito de acordar áreas de cooperación que harán parte de la alianza  y procedimiento para firma del memorando de entendimiento  entre las entidades.
Se contactó con el Director de la Unidad Local de Asistencia Técnica ULATA de Chapinero para suscribir una Alianza con la Alcaldía Local, se acordó realizar posterior reunión para definir áreas de cooperación a incluir en la Alianza y se presentó a la Alcaldía de Ciudad Bolívar la intención de firmar alianza.
Se realizó seguimiento a las acciones conjuntas con la Alcaldía Local de Suba en el marco de la alianza y se participó en la celebración del día del campesino.
Se han identificado grupos de interés en las dos cuencas del Sumapaz para trabajar el tema de cazadores de semillas en conjunto con la alcaldía, y se realiza apoyo para la propagación de cedro y aliso en el invernadero de la Alcaldía de Sumapaz.</v>
      </c>
      <c r="I637" t="s">
        <v>384</v>
      </c>
    </row>
    <row r="638" spans="1:9" customFormat="1" ht="15" hidden="1" customHeight="1" x14ac:dyDescent="0.25">
      <c r="A638" s="55" t="s">
        <v>131</v>
      </c>
      <c r="B638" s="701"/>
      <c r="C638" s="701"/>
      <c r="D638" s="701"/>
      <c r="E638" s="701"/>
      <c r="F638" s="702"/>
      <c r="G638" s="703"/>
      <c r="H638" s="78" t="str">
        <f t="shared" si="44"/>
        <v>Se recibieron las observaciones realizadas por la Alcaldía Local de Usme al memorando de entendimiento.
 Se realizó reunión con la Alcaldía Local de Ciudad Bolívar con el propósito de conocer avances en la revisión del memorando de entendimiento por parte de los funcionarios de esta Alcaldía.
Se realizaron reuniones con las Alcaldías de Usme y Ciudad Bolívar con el propósito de acordar áreas de cooperación que harán parte de la alianza y procedimiento para firma del memorando de entendimiento entre las entidades.
Se contactó con el Director de la Unidad Local de Asistencia Técnica ULATA de Chapinero para suscribir una Alianza con la Alcaldía Local, se acordó realizar posterior reunión para definir áreas de cooperación a incluir en la Alianza y se presentó a la Alcaldía de Ciudad Bolívar la intención de firmar alianza.
Se realizó seguimiento a las acciones conjuntas con la Alcaldía Local de Suba en el marco de la alianza. Se avanza en la formulación del proyecto de Cazadores de Semilla y en la celebración del día del campesino.
Se han identificado grupos de interés en las dos cuencas del Sumapaz para trabajar el tema de cazadores de semillas en conjunto con la alcaldía, y se realiza apoyo para la propagación de cedro y aliso en el invernadero de la Alcaldía de Sumapaz.</v>
      </c>
      <c r="I638" t="s">
        <v>384</v>
      </c>
    </row>
    <row r="639" spans="1:9" customFormat="1" ht="15" hidden="1" customHeight="1" x14ac:dyDescent="0.25">
      <c r="A639" s="55" t="s">
        <v>132</v>
      </c>
      <c r="B639" s="701"/>
      <c r="C639" s="701"/>
      <c r="D639" s="701"/>
      <c r="E639" s="701"/>
      <c r="F639" s="702"/>
      <c r="G639" s="703"/>
      <c r="H639" s="78" t="str">
        <f t="shared" si="44"/>
        <v>Se firmó la alianza con la Alcaldía Local de Usme, se realizaron ajustes al Memorando de Entendimiento por parte de la Alcaldía Local de Ciudad Bolívar. Se realizó reunión con la Alcaldía Local de Chapinero con el propósito de conocer avances en la revisión del Memorando de Entendimiento por parte de los funcionarios de esta Alcaldía. Se realizó seguimiento a las acciones conjuntas con la Alcaldía Local de Suba Sumapaz en el marco de la alianza ya suscrita. Se avanza en la formulación del proyecto de Cazadores de Semilla. Se realizó seguimiento a las acciones conjuntas con la Alcaldía Local de Suba en el marco de la alianza ya suscrita y se participó en la celebración del día del campesino.</v>
      </c>
      <c r="I639" t="s">
        <v>384</v>
      </c>
    </row>
    <row r="640" spans="1:9" customFormat="1" ht="15" hidden="1" customHeight="1" x14ac:dyDescent="0.25">
      <c r="A640" s="55" t="s">
        <v>133</v>
      </c>
      <c r="B640" s="701"/>
      <c r="C640" s="701"/>
      <c r="D640" s="701"/>
      <c r="E640" s="701"/>
      <c r="F640" s="702"/>
      <c r="G640" s="703"/>
      <c r="H640" s="78" t="str">
        <f t="shared" si="44"/>
        <v>Se firmó memorando entendimiento con la Alcaldía Local de Usme 
Se ajustó la versión final de los borradores de los memorandos de entendimiento y se acordó la firma de los mismos con las Alcaldías Locales de Ciudad Bolívar y Chapinero en el mes de noviembre.
Se realizó seguimiento a las acciones conjuntas con la Alcaldía Local de Suba y Sumapaz en el marco de las alianzas. 
Se han identificado grupos de interés en las dos cuencas del Sumapaz para trabajar el tema de cazadores de semillas en conjunto con la alcaldía, y se realiza apoyo para la propagación de cedro y aliso en el invernadero de la Alcaldía de Sumapaz.</v>
      </c>
      <c r="I640" t="s">
        <v>384</v>
      </c>
    </row>
    <row r="641" spans="1:17" customFormat="1" ht="15" hidden="1" customHeight="1" x14ac:dyDescent="0.25">
      <c r="A641" s="55" t="s">
        <v>134</v>
      </c>
      <c r="B641" s="701"/>
      <c r="C641" s="701"/>
      <c r="D641" s="701"/>
      <c r="E641" s="701"/>
      <c r="F641" s="702"/>
      <c r="G641" s="703"/>
      <c r="H641" s="78" t="str">
        <f t="shared" si="44"/>
        <v xml:space="preserve">Se firmó alianza con las Alcaldía Local de Ciudad Bolívar y se ajustó el borrador del memorando de entendimiento para la alianza con la Alcaldía Local de Chapinero en el mes de diciembre.
Se realizaron reuniones de seguimiento a las alianzas de Usme, Suba y Sumapaz.
</v>
      </c>
      <c r="I641" t="s">
        <v>384</v>
      </c>
    </row>
    <row r="642" spans="1:17" customFormat="1" ht="15" hidden="1" customHeight="1" thickBot="1" x14ac:dyDescent="0.3">
      <c r="A642" s="55" t="s">
        <v>135</v>
      </c>
      <c r="B642" s="701"/>
      <c r="C642" s="701"/>
      <c r="D642" s="701"/>
      <c r="E642" s="701"/>
      <c r="F642" s="702"/>
      <c r="G642" s="703"/>
      <c r="H642" s="81">
        <f t="shared" si="44"/>
        <v>0</v>
      </c>
      <c r="I642" t="s">
        <v>384</v>
      </c>
    </row>
    <row r="643" spans="1:17" customFormat="1" ht="15" hidden="1" customHeight="1" x14ac:dyDescent="0.25">
      <c r="A643" s="55" t="s">
        <v>137</v>
      </c>
      <c r="B643" s="701" t="s">
        <v>339</v>
      </c>
      <c r="C643" s="701" t="s">
        <v>337</v>
      </c>
      <c r="D643" s="701">
        <v>20</v>
      </c>
      <c r="E643" s="701">
        <v>550</v>
      </c>
      <c r="F643" s="702">
        <f>+INVERSIÓN!CI24</f>
        <v>550</v>
      </c>
      <c r="G643" s="703">
        <f>+F643/E643</f>
        <v>1</v>
      </c>
      <c r="H643" s="78">
        <f t="shared" si="44"/>
        <v>0</v>
      </c>
      <c r="I643" t="s">
        <v>384</v>
      </c>
    </row>
    <row r="644" spans="1:17" customFormat="1" ht="15" hidden="1" customHeight="1" x14ac:dyDescent="0.25">
      <c r="A644" s="55" t="s">
        <v>138</v>
      </c>
      <c r="B644" s="701"/>
      <c r="C644" s="701"/>
      <c r="D644" s="701"/>
      <c r="E644" s="701"/>
      <c r="F644" s="702"/>
      <c r="G644" s="703"/>
      <c r="H644" s="78" t="str">
        <f t="shared" si="44"/>
        <v>Se capacitaron 25 personas en fortalecimiento  del conocimiento ambiental, específicamente 19 personas en la Cuenca Salitrosa- Suba (UPL Torca) y 6 personas en la Cuenca Río Blanco (UPL Sumapaz)  en  biopreparados para la  fertilización y manejo del suelo.</v>
      </c>
      <c r="I644" t="s">
        <v>384</v>
      </c>
    </row>
    <row r="645" spans="1:17" customFormat="1" ht="15" hidden="1" customHeight="1" x14ac:dyDescent="0.25">
      <c r="A645" s="55" t="s">
        <v>139</v>
      </c>
      <c r="B645" s="701"/>
      <c r="C645" s="701"/>
      <c r="D645" s="701"/>
      <c r="E645" s="701"/>
      <c r="F645" s="702"/>
      <c r="G645" s="703"/>
      <c r="H645" s="78" t="str">
        <f t="shared" si="44"/>
        <v>En marzo se capacitaron 163 personas en elaboración de biopreparados, Montaje e instalación de invernadero escolar, disposición adecuada de residuos sólidos, Buenas Practicas Agroambientales y Fortalecimiento organizativo, para un total de 188 personas capacitadas en fortalecimiento del conocimiento ambiental en 2022</v>
      </c>
      <c r="I645" t="s">
        <v>384</v>
      </c>
    </row>
    <row r="646" spans="1:17" customFormat="1" ht="15" hidden="1" customHeight="1" x14ac:dyDescent="0.25">
      <c r="A646" s="55" t="s">
        <v>140</v>
      </c>
      <c r="B646" s="701"/>
      <c r="C646" s="701"/>
      <c r="D646" s="701"/>
      <c r="E646" s="701"/>
      <c r="F646" s="702"/>
      <c r="G646" s="703"/>
      <c r="H646" s="78" t="str">
        <f t="shared" si="44"/>
        <v>En abril se capacitaron 97 personas, en marzo 163 y en febrero 25 personas en elaboración de biopreparados, montaje e instalación de invernadero escolar, disposición adecuada de residuos sólidos, buenas practicas agroambientales y fortalecimiento organizativo, para un total de 285 personas capacitadas en fortalecimiento del conocimiento ambiental en 2022</v>
      </c>
      <c r="I646" t="s">
        <v>384</v>
      </c>
    </row>
    <row r="647" spans="1:17" customFormat="1" ht="15" hidden="1" customHeight="1" x14ac:dyDescent="0.25">
      <c r="A647" s="55" t="s">
        <v>141</v>
      </c>
      <c r="B647" s="701"/>
      <c r="C647" s="701"/>
      <c r="D647" s="701"/>
      <c r="E647" s="701"/>
      <c r="F647" s="702"/>
      <c r="G647" s="703"/>
      <c r="H647" s="78" t="str">
        <f t="shared" si="44"/>
        <v>En mayo se capacitaron 110 personas, en abril 97, en marzo 163 y en febrero 25 personas en elaboración de biopreparados, montaje e instalación de invernadero escolar, disposición adecuada de residuos sólidos, buenas practicas agroambientales y fortalecimiento organizativo, para un total de 395 personas capacitadas en fortalecimiento del conocimiento ambiental en 2022</v>
      </c>
      <c r="I647" t="s">
        <v>384</v>
      </c>
    </row>
    <row r="648" spans="1:17" customFormat="1" ht="15" hidden="1" customHeight="1" x14ac:dyDescent="0.25">
      <c r="A648" s="55" t="s">
        <v>142</v>
      </c>
      <c r="B648" s="701"/>
      <c r="C648" s="701"/>
      <c r="D648" s="701"/>
      <c r="E648" s="701"/>
      <c r="F648" s="702"/>
      <c r="G648" s="703"/>
      <c r="H648" s="78" t="str">
        <f t="shared" si="44"/>
        <v>En junio se capacitaron 50 personas, en mayo 110, abril 97, en marzo 163 y en febrero 25 personas en elaboración de biopreparados, montaje e instalación de invernadero escolar, disposición adecuada de residuos sólidos, buenas practicas agroambientales y fortalecimiento organizativo, para un total de 445 personas capacitadas en fortalecimiento del conocimiento ambiental en 2022.</v>
      </c>
      <c r="I648" t="s">
        <v>384</v>
      </c>
      <c r="J648" s="33"/>
      <c r="K648" s="33"/>
      <c r="L648" s="33"/>
      <c r="M648" s="33"/>
      <c r="N648" s="33"/>
      <c r="O648" s="33"/>
    </row>
    <row r="649" spans="1:17" customFormat="1" ht="15" hidden="1" customHeight="1" x14ac:dyDescent="0.25">
      <c r="A649" s="55" t="s">
        <v>130</v>
      </c>
      <c r="B649" s="701"/>
      <c r="C649" s="701"/>
      <c r="D649" s="701"/>
      <c r="E649" s="701"/>
      <c r="F649" s="702"/>
      <c r="G649" s="703"/>
      <c r="H649" s="78" t="str">
        <f t="shared" si="44"/>
        <v>se capacitaron 18 personas, en junio 50, en mayo 110, abril 97, en marzo 163 y en febrero 25 personas en elaboración de biopreparados, montaje e instalación de invernadero escolar, disposición adecuada de residuos sólidos, buenas practicas agroambientales y fortalecimiento organizativo, para un total de 463 personas capacitadas en fortalecimiento del conocimiento ambiental en 2022</v>
      </c>
      <c r="I649" t="s">
        <v>384</v>
      </c>
      <c r="J649" s="33"/>
      <c r="K649" s="33"/>
      <c r="L649" s="33"/>
      <c r="M649" s="33"/>
      <c r="N649" s="33"/>
      <c r="O649" s="33"/>
    </row>
    <row r="650" spans="1:17" customFormat="1" ht="15" hidden="1" customHeight="1" x14ac:dyDescent="0.25">
      <c r="A650" s="55" t="s">
        <v>131</v>
      </c>
      <c r="B650" s="701"/>
      <c r="C650" s="701"/>
      <c r="D650" s="701"/>
      <c r="E650" s="701"/>
      <c r="F650" s="702"/>
      <c r="G650" s="703"/>
      <c r="H650" s="78" t="str">
        <f t="shared" si="44"/>
        <v>En agosto se capacitaron 27 personas, en julio 18, en junio 50, en mayo 110, abril 97, en marzo 163 y en febrero 25 personas en elaboración de biopreparados, montaje e instalación de invernadero escolar, disposición adecuada de residuos sólidos, buenas practicas agroambientales y fortalecimiento organizativo, para un total de 490 personas capacitadas en fortalecimiento del conocimiento ambiental en 2022</v>
      </c>
      <c r="I650" t="s">
        <v>384</v>
      </c>
      <c r="J650" s="33"/>
      <c r="K650" s="33"/>
      <c r="L650" s="33"/>
      <c r="M650" s="33"/>
      <c r="N650" s="33"/>
      <c r="O650" s="33"/>
    </row>
    <row r="651" spans="1:17" customFormat="1" ht="15" hidden="1" customHeight="1" x14ac:dyDescent="0.25">
      <c r="A651" s="55" t="s">
        <v>132</v>
      </c>
      <c r="B651" s="701"/>
      <c r="C651" s="701"/>
      <c r="D651" s="701"/>
      <c r="E651" s="701"/>
      <c r="F651" s="702"/>
      <c r="G651" s="703"/>
      <c r="H651" s="78" t="str">
        <f t="shared" si="44"/>
        <v>Durante el mes de febrero se incorporaron 18 predios, en marzo 26, en abril 18, en mayo 15 , en junio 22   en julio 16, agosto 21 y en septiembre 14 nuevos predios al Ordenamiento Ambiental de Fincas, mediante formalización de acuerdos de uso del suelo y Buenas Prácticas Ambientales, para un total de 150 acuerdos durante 2022.
Se realizaron visitas de seguimiento a 118 predios vinculados previamente en Ordenamiento Ambiental de Finca (OAF). En total en 2022 se ha realizado seguimiento mediante 713 visitas de seguimiento a predios de los previamente suscritos en la presente y anteriores administraciones en Ordenamiento Ambiental de Finca.</v>
      </c>
      <c r="I651" t="s">
        <v>384</v>
      </c>
      <c r="J651" s="33"/>
      <c r="K651" s="33"/>
      <c r="L651" s="33"/>
      <c r="M651" s="33"/>
      <c r="N651" s="33"/>
      <c r="O651" s="33"/>
    </row>
    <row r="652" spans="1:17" customFormat="1" ht="15" hidden="1" customHeight="1" x14ac:dyDescent="0.25">
      <c r="A652" s="55" t="s">
        <v>133</v>
      </c>
      <c r="B652" s="701"/>
      <c r="C652" s="701"/>
      <c r="D652" s="701"/>
      <c r="E652" s="701"/>
      <c r="F652" s="702"/>
      <c r="G652" s="703"/>
      <c r="H652" s="78" t="str">
        <f t="shared" si="44"/>
        <v>En octubre se capacitaron 12 personas, en septiembre 48, en agosto 27, en julio 18, en junio 50, en mayo 110, abril 97, en marzo 163 y en febrero 25 personas en elaboración de biopreparados, montaje e instalación de invernadero escolar, disposición adecuada de residuos sólidos, buenas practicas agroambientales y fortalecimiento organizativo, para un total de 550 personas capacitadas en fortalecimiento del conocimiento ambiental en 2022.</v>
      </c>
      <c r="I652" t="s">
        <v>384</v>
      </c>
      <c r="J652" s="33"/>
      <c r="K652" s="33"/>
      <c r="L652" s="33"/>
      <c r="M652" s="33"/>
      <c r="N652" s="33"/>
      <c r="O652" s="33"/>
    </row>
    <row r="653" spans="1:17" customFormat="1" ht="15" hidden="1" customHeight="1" x14ac:dyDescent="0.25">
      <c r="A653" s="55" t="s">
        <v>134</v>
      </c>
      <c r="B653" s="701"/>
      <c r="C653" s="701"/>
      <c r="D653" s="701"/>
      <c r="E653" s="701"/>
      <c r="F653" s="702"/>
      <c r="G653" s="703"/>
      <c r="H653" s="78" t="str">
        <f t="shared" si="44"/>
        <v>En noviembre se continuó el fortalecimiento de conocimiento ambiental mediante procesos de capacitación dado que ya se cumplió con la meta para la vigencia así: en octubre se capacitaron 12 personas, en septiembre 48, en agosto 27, en julio 18, en junio 50, en mayo 110, abril 97, en marzo 163 y en febrero 25 personas  en elaboración de biopreparados, montaje e instalación de invernadero escolar, disposición adecuada de residuos sólidos, buenas practicas agroambientales y fortalecimiento organizativo, para un total de 550 personas capacitadas en fortalecimiento del conocimiento ambiental en 2022</v>
      </c>
      <c r="I653" t="s">
        <v>384</v>
      </c>
      <c r="J653" s="33"/>
      <c r="K653" s="33"/>
      <c r="L653" s="33"/>
      <c r="M653" s="33"/>
      <c r="N653" s="33"/>
      <c r="O653" s="33"/>
    </row>
    <row r="654" spans="1:17" customFormat="1" ht="15" hidden="1" customHeight="1" thickBot="1" x14ac:dyDescent="0.3">
      <c r="A654" s="55" t="s">
        <v>135</v>
      </c>
      <c r="B654" s="701"/>
      <c r="C654" s="701"/>
      <c r="D654" s="701"/>
      <c r="E654" s="701"/>
      <c r="F654" s="702"/>
      <c r="G654" s="703"/>
      <c r="H654" s="81">
        <f t="shared" si="44"/>
        <v>0</v>
      </c>
      <c r="I654" t="s">
        <v>384</v>
      </c>
      <c r="J654" s="33"/>
      <c r="K654" s="33"/>
      <c r="L654" s="33"/>
      <c r="M654" s="33"/>
      <c r="N654" s="33"/>
      <c r="O654" s="33"/>
    </row>
    <row r="655" spans="1:17" customFormat="1" ht="15" hidden="1" customHeight="1" x14ac:dyDescent="0.25">
      <c r="A655" s="55" t="s">
        <v>137</v>
      </c>
      <c r="B655" s="701" t="s">
        <v>367</v>
      </c>
      <c r="C655" s="701" t="s">
        <v>337</v>
      </c>
      <c r="D655" s="701">
        <v>20</v>
      </c>
      <c r="E655" s="701">
        <v>168</v>
      </c>
      <c r="F655" s="702">
        <f>+INVERSIÓN!CI31</f>
        <v>169</v>
      </c>
      <c r="G655" s="703">
        <f>+F655/E655</f>
        <v>1.0059523809523809</v>
      </c>
      <c r="H655" s="78">
        <f t="shared" si="44"/>
        <v>0</v>
      </c>
      <c r="I655" t="s">
        <v>384</v>
      </c>
      <c r="J655" s="33"/>
      <c r="K655" s="33"/>
      <c r="L655" s="33"/>
      <c r="M655" s="33"/>
      <c r="N655" s="33"/>
      <c r="O655" s="33"/>
      <c r="P655" s="33"/>
      <c r="Q655" s="33"/>
    </row>
    <row r="656" spans="1:17" customFormat="1" ht="15" hidden="1" customHeight="1" x14ac:dyDescent="0.25">
      <c r="A656" s="55" t="s">
        <v>138</v>
      </c>
      <c r="B656" s="701"/>
      <c r="C656" s="701"/>
      <c r="D656" s="701"/>
      <c r="E656" s="701"/>
      <c r="F656" s="702"/>
      <c r="G656" s="703"/>
      <c r="H656" s="78" t="str">
        <f t="shared" si="44"/>
        <v>Se incorporaron 18 nuevos predios al Ordenamiento Ambiental de Fincas mediante formalización de acuerdos de uso del suelo y Buenas Prácticas Ambientales.
Se realizaron visitas de seguimiento a 64 predios a predios vinculados previamente en Ordenamiento Ambiental de Finca (OAF).</v>
      </c>
      <c r="I656" t="s">
        <v>384</v>
      </c>
      <c r="J656" s="33"/>
      <c r="K656" s="33"/>
      <c r="L656" s="33"/>
      <c r="M656" s="33"/>
      <c r="N656" s="33"/>
      <c r="O656" s="33"/>
      <c r="P656" s="33"/>
      <c r="Q656" s="33"/>
    </row>
    <row r="657" spans="1:17" customFormat="1" ht="15" hidden="1" customHeight="1" x14ac:dyDescent="0.25">
      <c r="A657" s="55" t="s">
        <v>139</v>
      </c>
      <c r="B657" s="701"/>
      <c r="C657" s="701"/>
      <c r="D657" s="701"/>
      <c r="E657" s="701"/>
      <c r="F657" s="702"/>
      <c r="G657" s="703"/>
      <c r="H657" s="78" t="str">
        <f t="shared" si="44"/>
        <v>Se incorporaron 26 nuevos predios al Ordenamiento Ambiental de Fincas mediante formalización de acuerdos de uso del suelo y Buenas Prácticas Ambientales, para un total de 44 acuerdos de uso del suelo y Buenas Prácticas Ambientales formalizados en predios vinculados al Ordenamiento ambiental de Fincas.
Se realizaron visitas de seguimiento a 59 predios a predios vinculados previamente Ordenamiento Ambiental de Finca (OAF). En total en 2022 se ha realizado seguimiento a 123 predios</v>
      </c>
      <c r="I657" t="s">
        <v>384</v>
      </c>
      <c r="J657" s="33"/>
      <c r="K657" s="33"/>
      <c r="L657" s="33"/>
      <c r="M657" s="33"/>
      <c r="N657" s="33"/>
      <c r="O657" s="33"/>
      <c r="P657" s="33"/>
      <c r="Q657" s="33"/>
    </row>
    <row r="658" spans="1:17" customFormat="1" ht="15" hidden="1" customHeight="1" x14ac:dyDescent="0.25">
      <c r="A658" s="55" t="s">
        <v>140</v>
      </c>
      <c r="B658" s="701"/>
      <c r="C658" s="701"/>
      <c r="D658" s="701"/>
      <c r="E658" s="701"/>
      <c r="F658" s="702"/>
      <c r="G658" s="703"/>
      <c r="H658" s="78" t="str">
        <f t="shared" si="44"/>
        <v>se incorporaron 18 nuevos predios al Ordenamiento Ambiental de Fincas , mediante formalización de acuerdos de uso del suelo y Buenas Prácticas Ambientales, para un total de 62 acuerdos de uso del suelo y Buenas Prácticas Ambientales formalizados en predios vinculados al Ordenamiento ambiental de Fincas durante el primer trimestre del 2022.
Se realizaron visitas de seguimiento a 75 predios  vinculados previamente en el  Ordenamiento Ambiental de Finca (OAF). En total en 2022 se ha realizado seguimiento a 198 predios</v>
      </c>
      <c r="I658" t="s">
        <v>384</v>
      </c>
      <c r="J658" s="33"/>
      <c r="K658" s="33"/>
      <c r="L658" s="33"/>
      <c r="M658" s="33"/>
      <c r="N658" s="33"/>
      <c r="O658" s="33"/>
      <c r="P658" s="33"/>
      <c r="Q658" s="33"/>
    </row>
    <row r="659" spans="1:17" customFormat="1" ht="15" hidden="1" customHeight="1" x14ac:dyDescent="0.25">
      <c r="A659" s="55" t="s">
        <v>141</v>
      </c>
      <c r="B659" s="701"/>
      <c r="C659" s="701"/>
      <c r="D659" s="701"/>
      <c r="E659" s="701"/>
      <c r="F659" s="702"/>
      <c r="G659" s="703"/>
      <c r="H659" s="78" t="str">
        <f t="shared" si="44"/>
        <v>Durante el mes de febrero se incorporaron 18 predios, en marzo 26, en abril 18 y en mayo 15 nuevos predios al Ordenamiento Ambiental de Fincas, mediante formalización de acuerdos de uso del suelo y Buenas Prácticas Ambientales, para un total de 77 acuerdos durante 2022.
Se realizaron visitas de seguimiento a 85 predios  vinculados previamente en el  Ordenamiento Ambiental de Finca (OAF). En total en 2022 se ha realizado seguimiento a 283 predios</v>
      </c>
      <c r="I659" t="s">
        <v>384</v>
      </c>
      <c r="J659" s="33"/>
      <c r="K659" s="33"/>
      <c r="L659" s="33"/>
      <c r="M659" s="33"/>
      <c r="N659" s="33"/>
      <c r="O659" s="33"/>
      <c r="P659" s="33"/>
      <c r="Q659" s="33"/>
    </row>
    <row r="660" spans="1:17" customFormat="1" ht="15" hidden="1" customHeight="1" x14ac:dyDescent="0.25">
      <c r="A660" s="55" t="s">
        <v>142</v>
      </c>
      <c r="B660" s="701"/>
      <c r="C660" s="701"/>
      <c r="D660" s="701"/>
      <c r="E660" s="701"/>
      <c r="F660" s="702"/>
      <c r="G660" s="703"/>
      <c r="H660" s="78" t="str">
        <f t="shared" si="44"/>
        <v>Durante el mes de febrero se incorporaron 18 predios, en marzo 26, en abril 18, en mayo 15 y en junio 22 nuevos predios al Ordenamiento Ambiental de Fincas, mediante formalización de acuerdos de uso del suelo y Buenas Prácticas Ambientales, para un total de 99 acuerdos durante 2022.
Se realizaron visitas de seguimiento a 107 predios vinculados previamente en Ordenamiento Ambiental de Finca (OAF). En total en 2022 se ha realizado seguimiento a 390 predios de los previamente suscritos en la presente y anteriores administraciones en Ordenamiento Ambiental de Finca.</v>
      </c>
      <c r="I660" t="s">
        <v>384</v>
      </c>
      <c r="J660" s="33"/>
      <c r="K660" s="33"/>
      <c r="L660" s="33"/>
      <c r="M660" s="33"/>
      <c r="N660" s="33"/>
      <c r="O660" s="33"/>
      <c r="P660" s="33"/>
      <c r="Q660" s="33"/>
    </row>
    <row r="661" spans="1:17" customFormat="1" ht="15" hidden="1" customHeight="1" x14ac:dyDescent="0.25">
      <c r="A661" s="55" t="s">
        <v>130</v>
      </c>
      <c r="B661" s="701"/>
      <c r="C661" s="701"/>
      <c r="D661" s="701"/>
      <c r="E661" s="701"/>
      <c r="F661" s="702"/>
      <c r="G661" s="703"/>
      <c r="H661" s="78" t="str">
        <f t="shared" si="44"/>
        <v>en julio se incorporaron 16 nuevos predios al Ordenamiento Ambiental de Fincas, mediante formalización de acuerdos de uso del suelo y Buenas Prácticas Ambientales, para un total de 115 acuerdos durante 2022.
Se realizaron visitas de seguimiento a 110 predios vinculados previamente en Ordenamiento Ambiental de Finca (OAF). En total en 2022 se ha realizado seguimiento a 500 predios de los previamente suscritos en la presente y anteriores administraciones en Ordenamiento Ambiental de Finca.</v>
      </c>
      <c r="I661" t="s">
        <v>384</v>
      </c>
      <c r="J661" s="33"/>
      <c r="K661" s="33"/>
      <c r="L661" s="33"/>
      <c r="M661" s="33"/>
      <c r="N661" s="33"/>
      <c r="O661" s="33"/>
      <c r="P661" s="33"/>
      <c r="Q661" s="33"/>
    </row>
    <row r="662" spans="1:17" customFormat="1" ht="15" hidden="1" customHeight="1" x14ac:dyDescent="0.25">
      <c r="A662" s="55" t="s">
        <v>131</v>
      </c>
      <c r="B662" s="701"/>
      <c r="C662" s="701"/>
      <c r="D662" s="701"/>
      <c r="E662" s="701"/>
      <c r="F662" s="702"/>
      <c r="G662" s="703"/>
      <c r="H662" s="78" t="str">
        <f t="shared" si="44"/>
        <v>Durante el mes de febrero se incorporaron 18 predios, en marzo 26, en abril 18, en mayo 15, en junio 22 en julio 16 y en agosto 21 nuevos predios al Ordenamiento Ambiental de Fincas mediante formalización de acuerdos de uso del suelo y Buenas Prácticas Ambientales, para un total de 136 acuerdos durante 2022. En algunos de estos predios, se ha implementado la elaboración de huertos multiestrato  para el fomento del consumo familiar bajo la aplicación de buenas  prácticas agrícolas agroambientales.
Se realizaron visitas de seguimiento a 95 predios vinculados previamente en el Ordenamiento Ambiental de Finca (OAF). En total en 2022 se ha realizado seguimiento a 595 predios de los previamente suscritos en la presente y anteriores administraciones en Ordenamiento Ambiental de Finca. y en algunos de los predios con OAF.</v>
      </c>
      <c r="I662" t="s">
        <v>384</v>
      </c>
      <c r="J662" s="33"/>
      <c r="K662" s="33"/>
      <c r="L662" s="33"/>
      <c r="M662" s="33"/>
      <c r="N662" s="33"/>
      <c r="O662" s="33"/>
      <c r="P662" s="33"/>
      <c r="Q662" s="33"/>
    </row>
    <row r="663" spans="1:17" customFormat="1" ht="15" hidden="1" customHeight="1" x14ac:dyDescent="0.25">
      <c r="A663" s="55" t="s">
        <v>132</v>
      </c>
      <c r="B663" s="701"/>
      <c r="C663" s="701"/>
      <c r="D663" s="701"/>
      <c r="E663" s="701"/>
      <c r="F663" s="702"/>
      <c r="G663" s="703"/>
      <c r="H663" s="78" t="str">
        <f t="shared" ref="H663:H690" si="45">+N206</f>
        <v>Durante el mes de febrero se incorporaron 18 predios, en marzo 26, en abril 18, en mayo 15 , en junio 22   en julio 16, agosto 21 y en septiembre 14 nuevos predios al Ordenamiento Ambiental de Fincas, mediante formalización de acuerdos de uso del suelo y Buenas Prácticas Ambientales, para un total de 150 acuerdos durante 2022.
Se realizaron visitas de seguimiento a 118 predios vinculados previamente en Ordenamiento Ambiental de Finca (OAF). En total en 2022 se ha realizado seguimiento mediante 713 visitas de seguimiento a predios de los previamente suscritos en la presente y anteriores administraciones en Ordenamiento Ambiental de Finca.</v>
      </c>
      <c r="I663" t="s">
        <v>384</v>
      </c>
      <c r="J663" s="33"/>
      <c r="K663" s="33"/>
      <c r="L663" s="33"/>
      <c r="M663" s="33"/>
      <c r="N663" s="33"/>
      <c r="O663" s="33"/>
      <c r="P663" s="33"/>
      <c r="Q663" s="33"/>
    </row>
    <row r="664" spans="1:17" customFormat="1" ht="15" hidden="1" customHeight="1" x14ac:dyDescent="0.25">
      <c r="A664" s="55" t="s">
        <v>133</v>
      </c>
      <c r="B664" s="701"/>
      <c r="C664" s="701"/>
      <c r="D664" s="701"/>
      <c r="E664" s="701"/>
      <c r="F664" s="702"/>
      <c r="G664" s="703"/>
      <c r="H664" s="78" t="str">
        <f t="shared" si="45"/>
        <v>Durante el mes de octubre se incorporaron 19 predios, en septiembre 14, en agosto 21, en julio 16, en junio 22, en mayo 15, en abril 18, en marzo 26 y en febrero 18 predios nuevos al Ordenamiento Ambiental de Fincas mediante formalización de acuerdos de uso del suelo y Buenas Prácticas Ambientales (OAF), para un total de 169 acuerdos durante 2022. En algunos de estos predios, se ha implementado la elaboración de huertos multiestrato para el fomento del consumo familiar bajo la aplicación de buenas  prácticas agrícolas agroambientales.
Se realizaron visitas de seguimiento a 99 predios vinculados previamente en el Ordenamiento Ambiental de Finca (OAF). En total en 2022 se ha realizado seguimiento a 812 predios de los previamente suscritos en la presente y anteriores administraciones en Ordenamiento Ambiental de Finca.</v>
      </c>
      <c r="I664" t="s">
        <v>384</v>
      </c>
      <c r="J664" s="33"/>
      <c r="K664" s="33"/>
      <c r="L664" s="33"/>
      <c r="M664" s="33"/>
      <c r="N664" s="33"/>
      <c r="O664" s="33"/>
      <c r="P664" s="33"/>
      <c r="Q664" s="33"/>
    </row>
    <row r="665" spans="1:17" customFormat="1" ht="15" hidden="1" customHeight="1" x14ac:dyDescent="0.25">
      <c r="A665" s="55" t="s">
        <v>134</v>
      </c>
      <c r="B665" s="701"/>
      <c r="C665" s="701"/>
      <c r="D665" s="701"/>
      <c r="E665" s="701"/>
      <c r="F665" s="702"/>
      <c r="G665" s="703"/>
      <c r="H665" s="78" t="str">
        <f t="shared" si="45"/>
        <v>Dado que en octubre se cumplió con la meta para la vigencia, con un total de 169 acuerdos suscritos durante 2022. Durante noviembre, en algunos de los predios con acuerdos suscritos previamente, se ha implementado la elaboración de huertos multiestrato para el fomento del consumo familiar bajo la aplicación de buenas prácticas agrícolas agroambientales. 
Durante el mes de octubre se incorporaron 19 predios, en septiembre 14, en agosto 21, en julio 16, en junio 22, en mayo 15, en abril 18, en marzo 26 y en febrero 18 predios nuevos al Ordenamiento Ambiental de Fincas mediante formalización de acuerdos de uso del suelo y Buenas Prácticas Ambientales (OAF), para un total de 169 acuerdos durante 2022. 
Se realizaron 118 visitas de seguimiento a predios vinculados previamente en el Ordenamiento Ambiental de Finca (OAF). En total en 2022 se ha realizado 930 visitas de seguimiento a predios de los previamente suscritos en la presente y anteriores administraciones en Ordenamiento Ambiental de Finca. y en algunos de los predios con Ordenamiento Ambiental de Finca OAF</v>
      </c>
      <c r="I665" t="s">
        <v>384</v>
      </c>
      <c r="J665" s="33"/>
      <c r="K665" s="33"/>
      <c r="L665" s="33"/>
      <c r="M665" s="33"/>
      <c r="N665" s="33"/>
      <c r="O665" s="33"/>
      <c r="P665" s="33"/>
      <c r="Q665" s="33"/>
    </row>
    <row r="666" spans="1:17" customFormat="1" ht="15" hidden="1" customHeight="1" thickBot="1" x14ac:dyDescent="0.3">
      <c r="A666" s="55" t="s">
        <v>135</v>
      </c>
      <c r="B666" s="701"/>
      <c r="C666" s="701"/>
      <c r="D666" s="701"/>
      <c r="E666" s="701"/>
      <c r="F666" s="702"/>
      <c r="G666" s="703"/>
      <c r="H666" s="81">
        <f t="shared" si="45"/>
        <v>0</v>
      </c>
      <c r="I666" t="s">
        <v>384</v>
      </c>
      <c r="J666" s="33"/>
      <c r="K666" s="33"/>
      <c r="L666" s="33"/>
      <c r="M666" s="33"/>
      <c r="N666" s="33"/>
      <c r="O666" s="33"/>
      <c r="P666" s="33"/>
      <c r="Q666" s="33"/>
    </row>
    <row r="667" spans="1:17" customFormat="1" ht="15" hidden="1" customHeight="1" x14ac:dyDescent="0.25">
      <c r="A667" s="55" t="s">
        <v>137</v>
      </c>
      <c r="B667" s="701" t="s">
        <v>364</v>
      </c>
      <c r="C667" s="701" t="s">
        <v>337</v>
      </c>
      <c r="D667" s="701">
        <v>20</v>
      </c>
      <c r="E667" s="701">
        <v>0.1</v>
      </c>
      <c r="F667" s="702">
        <f>+INVERSIÓN!CI38</f>
        <v>9.9999999999999992E-2</v>
      </c>
      <c r="G667" s="703">
        <f>+F667/E667</f>
        <v>0.99999999999999989</v>
      </c>
      <c r="H667" s="78" t="str">
        <f t="shared" si="45"/>
        <v>N/A</v>
      </c>
      <c r="I667" t="s">
        <v>384</v>
      </c>
      <c r="J667" s="33"/>
      <c r="K667" s="33"/>
      <c r="L667" s="33"/>
      <c r="M667" s="33"/>
      <c r="N667" s="33"/>
      <c r="O667" s="33"/>
    </row>
    <row r="668" spans="1:17" customFormat="1" ht="15" hidden="1" customHeight="1" x14ac:dyDescent="0.25">
      <c r="A668" s="55" t="s">
        <v>138</v>
      </c>
      <c r="B668" s="701"/>
      <c r="C668" s="701"/>
      <c r="D668" s="701"/>
      <c r="E668" s="701"/>
      <c r="F668" s="702"/>
      <c r="G668" s="703"/>
      <c r="H668" s="78" t="str">
        <f t="shared" si="45"/>
        <v>Se avanzó con la Gobernación de Cundinamarca en la concertación de los aspectos técnicos y financieros para firmar un convenio interadministrativo con el fin de implementar el programa de pago por servicios ambientales en  áreas de importancia estrategica hidrica para las partes.
Se definió el esquema del documento técnico de soporte para el programa Pago por Servicios Ambientales (PSA) Distrital acorde con lineamientos de la Secretaria Distrtial de Planeación. 
Se realizaron visitas a 11 predios localizados en la microcuenca Curubital Localidad de Usme con el objeto de socializar el programa de pago por servicios ambientales en áreas de importancia estratégica hídrica (PSAH)</v>
      </c>
      <c r="I668" t="s">
        <v>384</v>
      </c>
      <c r="J668" s="33"/>
      <c r="K668" s="33"/>
      <c r="L668" s="33"/>
      <c r="M668" s="33"/>
      <c r="N668" s="33"/>
      <c r="O668" s="33"/>
    </row>
    <row r="669" spans="1:17" customFormat="1" ht="15" hidden="1" customHeight="1" x14ac:dyDescent="0.25">
      <c r="A669" s="55" t="s">
        <v>139</v>
      </c>
      <c r="B669" s="701"/>
      <c r="C669" s="701"/>
      <c r="D669" s="701"/>
      <c r="E669" s="701"/>
      <c r="F669" s="702"/>
      <c r="G669" s="703"/>
      <c r="H669" s="78" t="str">
        <f t="shared" si="45"/>
        <v xml:space="preserve">Se realizó análisis cartográfico de 31 predios para focalización, además se realizó la verificación de localización de predios postulados (19 predios con viabilidad SIG, 1 predio inviable y 11 sin información completa).
Se revisó propuesta de acuerdo marco con gobernación de Cundinamarca
Se realizó la comunicación con postulantes y beneficiarios y 8 visitas a predios postulados con la correspondiente elaboración de planes prediales ambientales -PPA; y v) la generación de espacios de capacitación y discusión entre la SDA y el PNUD.  </v>
      </c>
      <c r="I669" t="s">
        <v>384</v>
      </c>
      <c r="J669" s="33"/>
      <c r="K669" s="33"/>
      <c r="L669" s="33"/>
      <c r="M669" s="33"/>
      <c r="N669" s="33"/>
      <c r="O669" s="33"/>
    </row>
    <row r="670" spans="1:17" customFormat="1" ht="15" hidden="1" customHeight="1" x14ac:dyDescent="0.25">
      <c r="A670" s="55" t="s">
        <v>140</v>
      </c>
      <c r="B670" s="701"/>
      <c r="C670" s="701"/>
      <c r="D670" s="701"/>
      <c r="E670" s="701"/>
      <c r="F670" s="702"/>
      <c r="G670" s="703"/>
      <c r="H670" s="78" t="str">
        <f t="shared" si="45"/>
        <v>Se entregó para revisión la versión final de Estudios Previos para la celebración de un Convenio Marco con la Gobernación de Cundinamarca, con el objeto de implementar el programa de incentivos a la conservación - pago por servicios ambientales en áreas de importancia estratégica hídrica (PSAH) para las partes.
Se realizaron visitas a 17 predios localizados en la microcuenca Curubital, Arrayanes y Mugroso de Localidad de Usme con el objeto de socializar el programa PSAH</v>
      </c>
      <c r="I670" t="s">
        <v>384</v>
      </c>
      <c r="J670" s="33"/>
      <c r="K670" s="33"/>
      <c r="L670" s="33"/>
      <c r="M670" s="33"/>
      <c r="N670" s="33"/>
      <c r="O670" s="33"/>
    </row>
    <row r="671" spans="1:17" customFormat="1" ht="15" hidden="1" customHeight="1" x14ac:dyDescent="0.25">
      <c r="A671" s="55" t="s">
        <v>141</v>
      </c>
      <c r="B671" s="701"/>
      <c r="C671" s="701"/>
      <c r="D671" s="701"/>
      <c r="E671" s="701"/>
      <c r="F671" s="702"/>
      <c r="G671" s="703"/>
      <c r="H671" s="78" t="str">
        <f t="shared" si="45"/>
        <v>Se elaboró propuesta para diseño del sistema de monitoreo y evaluación (SME) del PSA; donde se propone incluir indicadores de gestión, de producto y de resultado y estructuración en tres niveles: 1) Acuerdos de conservación; 2) Objetivos del Plan de Desarrollo Distrital; 3) Servicio ecosistémico de regulación hídrica.
Se cuenta con versión final de la propuesta de Estudios previo para Convenio marco con la Gobernación de Cundinamarca con su respectiva matriz de riesgo.</v>
      </c>
      <c r="I671" t="s">
        <v>384</v>
      </c>
      <c r="J671" s="33"/>
      <c r="K671" s="33"/>
      <c r="L671" s="33"/>
      <c r="M671" s="33"/>
      <c r="N671" s="33"/>
      <c r="O671" s="33"/>
    </row>
    <row r="672" spans="1:17" customFormat="1" ht="15" hidden="1" customHeight="1" x14ac:dyDescent="0.25">
      <c r="A672" s="55" t="s">
        <v>142</v>
      </c>
      <c r="B672" s="701"/>
      <c r="C672" s="701"/>
      <c r="D672" s="701"/>
      <c r="E672" s="701"/>
      <c r="F672" s="702"/>
      <c r="G672" s="703"/>
      <c r="H672" s="78" t="str">
        <f t="shared" si="45"/>
        <v>Durante el primer semestre de 2022, se revisó de forma detallada la información de 15 predios que cuentan con viabilidad para ingresar al pograma PSA. Esta revisión incluyó: verificación de correspondencia del área del predio en Folio de Matrícula Inmobiliaria (FMI) y Catastro Distrital; consulta de infracciones o sanciones ambientales; consulta de antecedentes en Contraloría, Procuraduría, Personería y Policía Nacional, medidas correctivas y Lista OFAC (Clinton).
Se cuenta con la versión final de Estudios previos para la suscripción de un Convenio marco con la Gobernación de Cundinamarca con su respectiva matriz de riesgo. Este convenio incluye áreas identificadas y priorizadas que contienen valores ecosistémicos susceptibles de intervención con estrategias de conservación.
Se desarrolló un taller con representantes de diversas organizaciones que implementan acciones de conservación que incluyen incentivos a la conservación, quienes presentaron sus proyectos haciendo énfasis en el valor del incentivo y su metodología de cálculo. 
Se realizó la socialización del programa, en la JAL de la Vereda Chisaca, Localidad de Usme.
Se compilaron 20 solicitudes de usuarios rurales que de forma voluntaria se han postulado del programa.
Se realizó reunión virtual con Alcalde de Sumapaz y con la JAL, para socializar el programa PSAH, como requisito previo al trabajo de campo a realizar.
Además, se realizó la visita inicial a otros predios postulados en las localidades de Usme y Ciudad Bolívar.</v>
      </c>
      <c r="I672" t="s">
        <v>384</v>
      </c>
    </row>
    <row r="673" spans="1:9" customFormat="1" ht="15" hidden="1" customHeight="1" x14ac:dyDescent="0.25">
      <c r="A673" s="55" t="s">
        <v>130</v>
      </c>
      <c r="B673" s="701"/>
      <c r="C673" s="701"/>
      <c r="D673" s="701"/>
      <c r="E673" s="701"/>
      <c r="F673" s="702"/>
      <c r="G673" s="703"/>
      <c r="H673" s="78" t="str">
        <f t="shared" si="45"/>
        <v xml:space="preserve"> se realizó estudio de viabilidad jurídica y verificación de áreas en catastro distrital y la Ventanilla Única de Registro -VUR, a 20 predios postulados; encontrando que solo un predio (0,5 has) presenta coincidencia en áreas. Siete predios presentan mayor área en Fondo Matricula Inmobiliaria (FMI); 4 no presentan información en el FMI y 8 no presentan coincidencias en los reportes de catastro distrital y el FMI
Se desarrollaron cinco espacios participativos orientados a presentar el Programa y a escuchar y atender las inquietudes de los participantes: .Consejo de Planeación Local de Sumapaz (07.07.22); Alcaldía Local de Suba (15.07.22);Comunidad microcuenca Mugroso - Vereda Andes (16.07.22); Comunidad microcuenca Mugroso - Vereda La Unión (17.07.22) y Comunidad Cuenca Río Blanco - Nazareth (17.07.22).
Se desarrolló un taller con representantes de diversas organizaciones que implementan acciones de conservación que incluyen incentivos a la conservación, quienes presentaron sus proyectos haciendo énfasis en el valor del incentivo y su metodología de cálculo. 
Se realizó la socialización del programa, en la JAL de la Vereda Chisaca, Localidad de Usme.
Se compilaron 20 solicitudes de usuarios rurales que de forma voluntaria se han postulado del programa.
Se realizó reunión virtual con Alcalde de Sumapaz y con la JAL, para socializar el programa PSAH, como requisito previo al trabajo de campo a realizar.
Además, se realizó la visita inicial a otros predios postulados en las localidades de Usme y Ciudad Bolívar.</v>
      </c>
      <c r="I673" t="s">
        <v>384</v>
      </c>
    </row>
    <row r="674" spans="1:9" customFormat="1" ht="15" hidden="1" customHeight="1" x14ac:dyDescent="0.25">
      <c r="A674" s="55" t="s">
        <v>131</v>
      </c>
      <c r="B674" s="701"/>
      <c r="C674" s="701"/>
      <c r="D674" s="701"/>
      <c r="E674" s="701"/>
      <c r="F674" s="702"/>
      <c r="G674" s="703"/>
      <c r="H674" s="78" t="str">
        <f t="shared" si="45"/>
        <v>el 5 de agosto se desarrolló un espacio de diálogo con participación de los equipos técnicos y jurídicos de la SDA y el PNUD, durante el cual se presentaron diversas situaciones con los predios postulados y se generaron discusiones y propuestas para la suscripción de los nuevos acuerdos.  
El 11 de agosto se presentó el programa a la Alcaldía Local de Usaquén.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v>
      </c>
      <c r="I674" t="s">
        <v>384</v>
      </c>
    </row>
    <row r="675" spans="1:9" customFormat="1" ht="15" hidden="1" customHeight="1" x14ac:dyDescent="0.25">
      <c r="A675" s="55" t="s">
        <v>132</v>
      </c>
      <c r="B675" s="701"/>
      <c r="C675" s="701"/>
      <c r="D675" s="701"/>
      <c r="E675" s="701"/>
      <c r="F675" s="702"/>
      <c r="G675" s="703"/>
      <c r="H675" s="78" t="str">
        <f t="shared" si="45"/>
        <v>El 5 de agosto se desarrolló un espacio de diálogo con participación de los equipos técnicos y jurídicos de la SDA y el PNUD, durante el cual se presentaron diversas situaciones con los predios postulados y se generaron discusiones y propuestas para la suscripción de los nuevos acuerdos.  
El 11 de agosto se presentó el programa a la Alcaldía Local de Usaquén.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v>
      </c>
      <c r="I675" t="s">
        <v>384</v>
      </c>
    </row>
    <row r="676" spans="1:9" customFormat="1" ht="15" hidden="1" customHeight="1" x14ac:dyDescent="0.25">
      <c r="A676" s="55" t="s">
        <v>133</v>
      </c>
      <c r="B676" s="701"/>
      <c r="C676" s="701"/>
      <c r="D676" s="701"/>
      <c r="E676" s="701"/>
      <c r="F676" s="702"/>
      <c r="G676" s="703"/>
      <c r="H676" s="78" t="str">
        <f t="shared" si="45"/>
        <v>En octubre, con el ingreso del abogado al equipo PNUD, se retomó el análisis jurídico a las postulaciones recibidas para las localidades de Usme, Ciudad Bolívar y Sumapaz. Lo que permitió realizar 7 reuniones de concertación que conllevan a la suscripción de acuerdos de conservación con 138.5 has en noviembre.
Se realizaron procesos de socialización y participación las Localidades: Chapinero (Alcaldía Local y en la Vereda El Verjon). En Santa fe (Alcaldía local). En Sumapaz (JAC Santa Rosa, Vereda el Tabaco y ASOJUNTAS); con el objeto de realizar la presentación del programa y atención a las inquietudes presentadas por los participantes. 
En agosto se firmo el CONVENIO INTERADMINISTRATIVO No. SDA-20221657 / CDCVI-188-2022 con la Gobernación de Cundinamarca. Este convenio incluye áreas identificadas y priorizadas que contienen valores ecosistémicos susceptibles de intervención con estrategias de conservación</v>
      </c>
      <c r="I676" t="s">
        <v>384</v>
      </c>
    </row>
    <row r="677" spans="1:9" customFormat="1" ht="15" hidden="1" customHeight="1" x14ac:dyDescent="0.25">
      <c r="A677" s="55" t="s">
        <v>134</v>
      </c>
      <c r="B677" s="701"/>
      <c r="C677" s="701"/>
      <c r="D677" s="701"/>
      <c r="E677" s="701"/>
      <c r="F677" s="702"/>
      <c r="G677" s="703"/>
      <c r="H677" s="78" t="str">
        <f t="shared" si="45"/>
        <v>Durante noviembre se avanzó en la revisión de la información correspondiente a cada predio postulado, en aras de suscribir acuerdos de conservación con aquellos postulantes cuyos expedientes se encuentren completos, actualizados y con viabilidad técnica y jurídica. Con el fin de que la suscripción de acuerdos que generen confianza y garanticen el acceso previo e informado a los documentos que conforman cada acuerdo de conservación, se desarrollaron 16 reuniones de concertación (349,1 ha) durante las cuales se presentó el detalle de cada Plan Predial Ambiental -PPA- y se resolvieron las inquietudes de los postulantes. Igualmente se informó a los propietarios y poseedores acerca de los documentos pendientes en original (por ejemplo, formularios de postulación o poderes que allegaron al equipo PSA a través de canales virtuales) los cuales son necesarios para la suscripción de los acuerdos.
En noviembre, se avanzó con acciones en terreno, a través de la generación de espacios para presentar el programa y las visitas a predios viables.
Se socializó el programa en dos reuniones con habitantes de las Localidades de Santa fe y Sumapaz.</v>
      </c>
      <c r="I677" t="s">
        <v>384</v>
      </c>
    </row>
    <row r="678" spans="1:9" customFormat="1" ht="15" hidden="1" customHeight="1" thickBot="1" x14ac:dyDescent="0.3">
      <c r="A678" s="55" t="s">
        <v>135</v>
      </c>
      <c r="B678" s="701"/>
      <c r="C678" s="701"/>
      <c r="D678" s="701"/>
      <c r="E678" s="701"/>
      <c r="F678" s="702"/>
      <c r="G678" s="703"/>
      <c r="H678" s="81">
        <f t="shared" si="45"/>
        <v>0</v>
      </c>
      <c r="I678" t="s">
        <v>384</v>
      </c>
    </row>
    <row r="679" spans="1:9" customFormat="1" ht="15" hidden="1" customHeight="1" x14ac:dyDescent="0.25">
      <c r="A679" s="55" t="s">
        <v>137</v>
      </c>
      <c r="B679" s="701" t="s">
        <v>365</v>
      </c>
      <c r="C679" s="701" t="s">
        <v>366</v>
      </c>
      <c r="D679" s="701">
        <v>20</v>
      </c>
      <c r="E679" s="701">
        <v>550</v>
      </c>
      <c r="F679" s="702">
        <f>+INVERSIÓN!CI45</f>
        <v>561.6</v>
      </c>
      <c r="G679" s="703">
        <f>+F679/E679</f>
        <v>1.021090909090909</v>
      </c>
      <c r="H679" s="78" t="str">
        <f t="shared" si="45"/>
        <v xml:space="preserve">En marzo se realizó visita de seguimiento al predio Montebello, Localidad de Usme; encontrando que las áreas de conservación incluidas en el Acuerdo voluntario 01 de 2021, están en perfecto estado con lo que se da cumplimiento a lo pactado en el acuerdo.
Se adelantó ejercicio de priorización de predios a ser incluidos en primer semestre 2023; y en marzo se visitaron 16 predios postulados en las localidades de Sumapaz y Ciudad Bolívar para identificar tensionantes; georreferenciar áreas con potencial de vinculación; identificar herramientas de manejo del paisaje -HMP- necesarias para reducir el riesgo de transformación de las áreas a conservar; y verificar presencia de cuerpos de agua naturales en el predio o en sus inmediaciones. Además, se realizó sobrevuelo con drone, con especial énfasis en las áreas en donde se identificó presencia de tensionantes.
Se analizó la información recolectada en campo y se cuenta con los datos correspondientes a 12 predios, con 168, 8ha aptas para vinculación.
Se realizó acompañamiento y asistencia en campo a 8 propietarios de predios de la Localidad de Usme (107 ha); para la correcta implementación de las HMP, de acuerdo con lo establecido en el Plan Predial Ambiental -PPA, el Anexo técnico de implementación y el mapa de localización de las acciones concertadas; los insumos fueron entregados en enero para el control de los tensionantes sobre las áreas vinculadas al Programa. 
Se cuenta con 1.220 metros de cercas vivas y 3390 metros de cerca tradicional.
Se presentó el Convenio con la Gobernación a los alcaldes, secretarios de ambiente y otros profesionales de los municipios de Guasca, Guatavita, Sesquilé, Fómeque y La Calera, obteniendo la vinculación de las administraciones locales al proyecto de PSA Regional con la designación de funcionarios para realizar la interlocución con Biocuenca a fin de trabajar conjuntamente en la implementación de este instrumento económico en las microcuencas priorizadas en sus territorios.
En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v>
      </c>
      <c r="I679" t="s">
        <v>384</v>
      </c>
    </row>
    <row r="680" spans="1:9" customFormat="1" ht="15" hidden="1" customHeight="1" x14ac:dyDescent="0.25">
      <c r="A680" s="55" t="s">
        <v>138</v>
      </c>
      <c r="B680" s="701"/>
      <c r="C680" s="701"/>
      <c r="D680" s="701"/>
      <c r="E680" s="701"/>
      <c r="F680" s="702"/>
      <c r="G680" s="703"/>
      <c r="H680" s="78" t="str">
        <f t="shared" si="45"/>
        <v>Se tiene programado avanzar en el seguimiento de cada acuerdo suscrito, de forma trimestral a partir de la firma de cada acuerdo.</v>
      </c>
      <c r="I680" t="s">
        <v>384</v>
      </c>
    </row>
    <row r="681" spans="1:9" customFormat="1" ht="15" hidden="1" customHeight="1" x14ac:dyDescent="0.25">
      <c r="A681" s="55" t="s">
        <v>139</v>
      </c>
      <c r="B681" s="701"/>
      <c r="C681" s="701"/>
      <c r="D681" s="701"/>
      <c r="E681" s="701"/>
      <c r="F681" s="702"/>
      <c r="G681" s="703"/>
      <c r="H681" s="78" t="str">
        <f t="shared" si="45"/>
        <v>Se tiene programado avanzar en el seguimiento de cada acuerdo suscrito, de forma trimestral a partir de la firma de cada acuerdo.</v>
      </c>
      <c r="I681" t="s">
        <v>384</v>
      </c>
    </row>
    <row r="682" spans="1:9" customFormat="1" ht="15" hidden="1" customHeight="1" x14ac:dyDescent="0.25">
      <c r="A682" s="55" t="s">
        <v>140</v>
      </c>
      <c r="B682" s="701"/>
      <c r="C682" s="701"/>
      <c r="D682" s="701"/>
      <c r="E682" s="701"/>
      <c r="F682" s="702"/>
      <c r="G682" s="703"/>
      <c r="H682" s="78" t="str">
        <f t="shared" si="45"/>
        <v>Se realizó el estudio de viabilidad de 14 predios a ser incluidos dentro del programa de incentivos a la conservación, desde los dos componentes (Sistemas de Información Geográfica SIG y jurídico); de los cuales 12 predios son viables desde el análisis SIG y 8 predios viables en términos de titularidad. Para cada uno de los predios analizados en términos de titularidad, se generó un documento de estudio de títulos específico.
Las anteriores actividades  corresponden a actividades de gestión para el avance de la meta, por lo que no se evidencia avance físico durante el primer trimestre lo que es acorde con lo inicialmente planeado.</v>
      </c>
      <c r="I682" t="s">
        <v>384</v>
      </c>
    </row>
    <row r="683" spans="1:9" customFormat="1" ht="15" hidden="1" customHeight="1" x14ac:dyDescent="0.25">
      <c r="A683" s="55" t="s">
        <v>141</v>
      </c>
      <c r="B683" s="701"/>
      <c r="C683" s="701"/>
      <c r="D683" s="701"/>
      <c r="E683" s="701"/>
      <c r="F683" s="702"/>
      <c r="G683" s="703"/>
      <c r="H683" s="78" t="str">
        <f t="shared" si="45"/>
        <v>Se suscribió adición a acuerdo firmado en 2020, para aplicar en 53,9 hectáreas el pago por servicios ambientales.
Se realizaron las visitas de monitoreo a los predios que tienen acuerdo de conservación (diciembre 2021); con captura de información con AvenzaMaps y con drone; se registró en los formatos de “verificación y seguimiento de actividades” y se elaboró informes de monitoreo.
Durante el mes de mayo se realizó la visita inicial a 3 predios postulados en la localidad de Usme, identificando y concertando con los postulantes las áreas para vincular y las acciones necesarias para reducir el riesgo de transformación a través de la implementación de herramientas de manejo del paisaje -HMP. Los tres predios visitados se encuentran localizados en la microcuenca Curubital y uno entre la microcuenca Chisacá de Usme y la microcuenca Cuevecitas de Ciudad Bolívar.</v>
      </c>
      <c r="I683" t="s">
        <v>384</v>
      </c>
    </row>
    <row r="684" spans="1:9" customFormat="1" ht="15" hidden="1" customHeight="1" x14ac:dyDescent="0.25">
      <c r="A684" s="55" t="s">
        <v>142</v>
      </c>
      <c r="B684" s="701"/>
      <c r="C684" s="701"/>
      <c r="D684" s="701"/>
      <c r="E684" s="701"/>
      <c r="F684" s="702"/>
      <c r="G684" s="703"/>
      <c r="H684" s="78" t="str">
        <f t="shared" si="45"/>
        <v>Durante el primer semestre de 2022, se suscribió adición a acuerdo firmado en 2020, para ampliar el acuerdo inicial, aplicando en 53,9 hectáreas el pago por servicios ambientales.
Se elaboraron cinco conceptos técnicos que soportaron el desembolso de los incentivos correspondientes a los cinco acuerdos de conservación firmados en diciembre de 2021.
Los conceptos técnicos derivados del monitoreo, consistieron en captura de información con AvenzaMaps y con drone, registro en los formatos de verificación y seguimiento de actividades y elaboración de informes de monitoreo.
Se elaboró propuesta para diseño del sistema de monitoreo y evaluación (SME) del PSA; donde se propone incluir indicadores de gestión, de producto y de resultado y estructuración en tres niveles: 1) Acuerdos de conservación; 2) Objetivos del Plan de Desarrollo Distrital; 3) Servicio ecosistémico de regulación hídrica.
Se ha realizado 4 reuniones de concertación con los potenciales beneficiarios del Programa correspondientes a los 7 predios viables, en donde se realizó la propuesta de implementar en Herramientas de manejo de paisaje (HMP) acordes con las características de cada predio; información que se consigna el plan predial ambiental.
Se realizó el recorrido orientado a la identificación de tensionantes; georreferenciación de áreas con potencial de vinculación; identificación de HMP necesarias para reducir el riesgo de afectación de las áreas a conservar; y verificación de presencia de cuerpos de agua naturales en predios o en sus inmediaciones.
Se realizó el primer desembolso a 3 usuarios que firmaron acuerdos de conservación en diciembre de 2021 y se gestionó el pago de los otros 2 incentivos.
Se elaboró propuesta de ajustes al texto de los acuerdos voluntarios, a partir de matriz de riesgos elaboradas por la Dirección de Planeación y Sistemas de Información Ambiental - DPSIA de la SDA.</v>
      </c>
      <c r="I684" t="s">
        <v>384</v>
      </c>
    </row>
    <row r="685" spans="1:9" customFormat="1" ht="15" hidden="1" customHeight="1" x14ac:dyDescent="0.25">
      <c r="A685" s="55" t="s">
        <v>130</v>
      </c>
      <c r="B685" s="701"/>
      <c r="C685" s="701"/>
      <c r="D685" s="701"/>
      <c r="E685" s="701"/>
      <c r="F685" s="702"/>
      <c r="G685" s="703"/>
      <c r="H685" s="78" t="str">
        <f t="shared" si="45"/>
        <v>Se realizó estudio de viabilidad jurídica y verificación de áreas en catastro distrital y la Ventanilla Única de Registro -VUR, a 20 predios postulados; encontrando que solo un predio (0,5 has) presenta coincidencia en áreas habilitándolo para suscribir acuerdo. por lo anterior, se desarrolló dos espacios de diálogo con participación de los equipos técnicos y jurídicos de la SDA y el PNUD, con el fin de proponer ajustes a la ruta de acción.
Durante el primer semestre de 2022, se suscribió adición a acuerdo firmado en 2020, para ampliar el acuerdo inicial, aplicando en 53,9 hectáreas el pago por servicios ambientales.
Se elaboraron cinco conceptos técnicos que soportaron el desembolso de los incentivos correspondientes a los cinco acuerdos de conservación firmados en diciembre de 2021.
Los conceptos técnicos derivados del monitoreo, consistieron en captura de información con AvenzaMaps y con drone, registro en los formatos de verificación y seguimiento de actividades y elaboración de informes de monitoreo.
Se elaboró propuesta para diseño del sistema de monitoreo y evaluación (SME) del PSA; donde se propone incluir indicadores de gestión, de producto y de resultado y estructuración en tres niveles: 1) Acuerdos de conservación; 2) Objetivos del Plan de Desarrollo Distrital; 3) Servicio ecosistémico de regulación hídrica.
Se ha realizado 4 reuniones de concertación con los potenciales beneficiarios del Programa correspondientes a los 7 predios viables, en donde se realizó la propuesta de implementar en Herramientas de manejo de paisaje (HMP) acordes con las características de cada predio; información que se consigna el plan predial ambiental.
Se realizó el recorrido orientado a la identificación de tensionantes; georreferenciación de áreas con potencial de vinculación; identificación de herramientas de manejo de HMP necesarias para reducir el riesgo de afectación de las áreas a conservar; y verificación de presencia de cuerpos de agua naturales en predios o en sus inmediaciones.
Se realizó el primer desembolso a 3 usuarios que firmaron acuerdos de conservación en diciembre de 2021 y se gestionó el pago de los otros 2 incentivos.
Se elaboró propuesta de ajustes al texto de los acuerdos voluntarios, a partir de matriz de riesgos elaboradas por la Dirección de Planeación y Sistemas de Información Ambiental - DPSIA de la SDA.</v>
      </c>
      <c r="I685" t="s">
        <v>385</v>
      </c>
    </row>
    <row r="686" spans="1:9" customFormat="1" ht="15" hidden="1" customHeight="1" x14ac:dyDescent="0.25">
      <c r="A686" s="55" t="s">
        <v>131</v>
      </c>
      <c r="B686" s="701"/>
      <c r="C686" s="701"/>
      <c r="D686" s="701"/>
      <c r="E686" s="701"/>
      <c r="F686" s="702"/>
      <c r="G686" s="703"/>
      <c r="H686" s="78" t="str">
        <f t="shared" si="45"/>
        <v>Se continua con la discusión en mesas técnico jurídicas entre los equipos SDA y PNUD, para la definición las acciones a implementar una vez se tengan claro las áreas a incorporar en los acuerdos de conservación.
Se realizó la visita inicial a 9 predios postulados en la localidad de Usme, que cumplen con el requisito de coincidencia de área reportada en Catastro Distrital y en FMI o están dentro del rango de tolerancia admisible. Durante las visitas se identificó y concertó con los postulantes las áreas para vincular y las acciones necesarias para reducir el riesgo de transformación a través de la implementación de herramientas de manejo del paisaje -HMP. Durante las visitas se realizó el recorrido orientado a la identificación de tensionantes; georreferenciación de áreas con potencial de vinculación; identificación de HMP necesarias; y verificación de presencia de cuerpos de agua naturales en el predio o en sus inmediaciones. La información obtenida en campo se diligenció en el formulario de visita del predio en proceso de PSAH e identificación del interés por participar en el programa, mientras que la información geográfica capturada se incorporó en el SIG para realizar los análisis correspondientes.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 y derivará un convenio con objeto “AUNAR ESFUERZOS TÉCNICOS, ADMINISTRATIVOS Y FINANCIEROS PARA LA IMPLEMENTACIÓN DE PROYECTOS DE PAGO POR SERVICIOS AMBIENTALES – PSA PARA LA CONSERVACIÓN DE ÁREAS AMBIENTALMENTE ESTRATÉGICAS PARA EL SUMINISTRO DE AGUA DE BOGOTÁ, EN ZONAS INFLUENCIA DEL PÁRAMO DE CHINGAZA, PÁRAMO DE SUMAPAZ Y EL EMBALSE DE TOMINÉ” del que ya se cuenta con estudios previos con los que se está adelantando el proceso de revisión precontractual.</v>
      </c>
      <c r="I686" t="s">
        <v>384</v>
      </c>
    </row>
    <row r="687" spans="1:9" customFormat="1" ht="15" hidden="1" customHeight="1" x14ac:dyDescent="0.25">
      <c r="A687" s="55" t="s">
        <v>132</v>
      </c>
      <c r="B687" s="701"/>
      <c r="C687" s="701"/>
      <c r="D687" s="701"/>
      <c r="E687" s="701"/>
      <c r="F687" s="702"/>
      <c r="G687" s="703"/>
      <c r="H687" s="78" t="str">
        <f t="shared" si="45"/>
        <v>Se continua con la discusión en mesas técnico jurídicas entre los equipos SDA y PNUD, para la definición las acciones a implementar una vez se tengan claro las áreas a incorporar en los acuerdos de conservación.
Se realizó la visita inicial a 9 predios postulados en la localidad de Usme, que cumplen con el requisito de coincidencia de área reportada en Catastro Distrital y en el fólio de matrícula Inmobiliaria o están dentro del rango de tolerancia admisible. Durante las visitas se identificó y concertó con los postulantes las áreas para vincular y las acciones necesarias para reducir el riesgo de transformación a través de la implementación de herramientas de manejo del paisaje -HMP. Durante las visitas se realizó el recorrido orientado a la identificación de tensionantes; georreferenciación de áreas con potencial de vinculación; identificación de HMP necesarias; y verificación de presencia de cuerpos de agua naturales en el predio o en sus inmediaciones. La información obtenida en campo se diligenció en el formulario de visita del predio en proceso de PSAH e identificación del interés por participar en el programa, mientras que la información geográfica capturada se incorporó en el SIG para realizar los análisis correspondientes.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 y derivará un convenio con objeto “AUNAR ESFUERZOS TÉCNICOS, ADMINISTRATIVOS Y FINANCIEROS PARA LA IMPLEMENTACIÓN DE PROYECTOS DE PAGO POR SERVICIOS AMBIENTALES – PSA PARA LA CONSERVACIÓN DE ÁREAS AMBIENTALMENTE ESTRATÉGICAS PARA EL SUMINISTRO DE AGUA DE BOGOTÁ, EN ZONAS INFLUENCIA DEL PÁRAMO DE CHINGAZA, PÁRAMO DE SUMAPAZ Y EL EMBALSE DE TOMINÉ” que se encuentra en proceso de revisión precontractual.</v>
      </c>
      <c r="I687" t="s">
        <v>384</v>
      </c>
    </row>
    <row r="688" spans="1:9" customFormat="1" ht="15" hidden="1" customHeight="1" x14ac:dyDescent="0.25">
      <c r="A688" s="55" t="s">
        <v>133</v>
      </c>
      <c r="B688" s="701"/>
      <c r="C688" s="701"/>
      <c r="D688" s="701"/>
      <c r="E688" s="701"/>
      <c r="F688" s="702"/>
      <c r="G688" s="703"/>
      <c r="H688" s="78" t="str">
        <f t="shared" si="45"/>
        <v>El proyecto PNUD-BIOFIN gestionó recursos de cooperación internacional que permitirán apoyar a los beneficiarios del incentivo con los insumos requeridos para el control de tensionantes sobre las áreas a vincular
En octubre fueron visitados 3 predios en la localidad de Usme, 5 predios en la localidad de Ciudad Bolívar y 4 predios en la localidad de Sumapaz, para un total de 12 visitas realizadas; encontrando un potencial de vinculación de 264 ha. 
Se realizó visita de seguimiento al Predio el Candado identificado con chip Catastral AAA0142ZTSY, localizado en la vereda arrayanes de la Localidad de Usme; a 53.9 has adicionadas al Acuerdo de Conservación 004 de 2021.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 y derivará un convenio con objeto “AUNAR ESFUERZOS TÉCNICOS, ADMINISTRATIVOS Y FINANCIEROS PARA LA IMPLEMENTACIÓN DE PROYECTOS DE PAGO POR SERVICIOS AMBIENTALES – PSA PARA LA CONSERVACIÓN DE ÁREAS AMBIENTALMENTE ESTRATÉGICAS PARA EL SUMINISTRO DE AGUA DE BOGOTÁ, EN ZONAS INFLUENCIA DEL PÁRAMO DE CHINGAZA, PÁRAMO DE SUMAPAZ Y EL EMBALSE DE TOMINÉ” que se encuentra en proceso de revisión precontractual.</v>
      </c>
      <c r="I688" t="s">
        <v>384</v>
      </c>
    </row>
    <row r="689" spans="1:9" customFormat="1" ht="15" hidden="1" customHeight="1" x14ac:dyDescent="0.25">
      <c r="A689" s="55" t="s">
        <v>134</v>
      </c>
      <c r="B689" s="701"/>
      <c r="C689" s="701"/>
      <c r="D689" s="701"/>
      <c r="E689" s="701"/>
      <c r="F689" s="702"/>
      <c r="G689" s="703"/>
      <c r="H689" s="78" t="str">
        <f t="shared" si="45"/>
        <v>En noviembre se suscribieron acuerdos de conservación para un total de 550 ha, así: 496.1ha en noviembre y 53,9ha en abril, distribuidas en 22 predios ubicados en las localidades de Usme, Ciudad Bolívar y Sumapaz, según cronograma acordado en las reuniones de octubre y noviembre.
Se realizó el primer desembolso a la adición 1 del acuerdo 004 de 2021.
En los predios visitados en noviembre de 2022, se identificaron las estrategias de conservación a aplicar herramientas de manejo de paisaje- HMP; necesarias para el mantenimiento de las áreas para vincular (preservación-restauración); destacando los aislamientos sobre bosques, a los que deben de realizar mantenimientos y cambio total de postes en varios tramos; Implementación de cercado tradicional nuevo sobre reservorios de agua con restauración existente, como actividad que permita mitigar los disturbios que se puedan generar sobre las áreas en restauración por actividades agropecuarias colindantes y la implementación de cercado eléctrico como medida de mitigación del ingreso de semovientes a las áreas en coberturas naturales sujetas a incentivo y de disturbios por cultivos aledaños y la implementación de cercado vivo como actividad de restauración que permite mitigar fuertes vientos y generar conectividad con áreas en restauración actuales
En noviembre se realizaron vistas de seguimiento para verificación de cumplimiento a los compromisos acordados en cada uno de los 5 primeros acuerdos de conservación firmados en diciembre de 2021.
Se capturó y registró la información en AvenzaMaps y con Dron, se diligenciaron los formatos de “verificación y seguimiento de actividades” y posteriormente, se elaboró para cada predio el correspondiente “informe de seguimiento al plan predial ambiental” como insumo para la elaboración de los conceptos técnicos que soporten el segundo desembolso.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 y derivará un convenio con objeto “AUNAR ESFUERZOS TÉCNICOS, ADMINISTRATIVOS Y FINANCIEROS PARA LA IMPLEMENTACIÓN DE PROYECTOS DE PAGO POR SERVICIOS AMBIENTALES – PSA PARA LA CONSERVACIÓN DE ÁREAS AMBIENTALMENTE ESTRATÉGICAS PARA EL SUMINISTRO DE AGUA DE BOGOTÁ, EN ZONAS INFLUENCIA DEL PÁRAMO DE CHINGAZA, PÁRAMO DE SUMAPAZ Y EL EMBALSE DE TOMINÉ” del que ya se cuenta con estudios previos con los que se está adelantando el proceso de revisión precontractual.</v>
      </c>
      <c r="I689" t="s">
        <v>384</v>
      </c>
    </row>
    <row r="690" spans="1:9" customFormat="1" ht="15" hidden="1" customHeight="1" thickBot="1" x14ac:dyDescent="0.3">
      <c r="A690" s="55" t="s">
        <v>135</v>
      </c>
      <c r="B690" s="701"/>
      <c r="C690" s="701"/>
      <c r="D690" s="701"/>
      <c r="E690" s="701"/>
      <c r="F690" s="702"/>
      <c r="G690" s="703"/>
      <c r="H690" s="81">
        <f t="shared" si="45"/>
        <v>0</v>
      </c>
      <c r="I690" t="s">
        <v>384</v>
      </c>
    </row>
    <row r="691" spans="1:9" ht="15" customHeight="1" thickBot="1" x14ac:dyDescent="0.25"/>
    <row r="692" spans="1:9" ht="14.25" customHeight="1" x14ac:dyDescent="0.25">
      <c r="A692" s="724" t="s">
        <v>201</v>
      </c>
      <c r="B692" s="725"/>
      <c r="C692" s="725"/>
      <c r="D692" s="725"/>
      <c r="E692" s="725"/>
      <c r="F692" s="725"/>
      <c r="G692" s="725"/>
      <c r="H692" s="726"/>
    </row>
    <row r="693" spans="1:9" ht="42.75" customHeight="1" x14ac:dyDescent="0.2">
      <c r="A693" s="47" t="s">
        <v>63</v>
      </c>
      <c r="B693" s="48" t="s">
        <v>193</v>
      </c>
      <c r="C693" s="23" t="s">
        <v>150</v>
      </c>
      <c r="D693" s="23" t="s">
        <v>170</v>
      </c>
      <c r="E693" s="23" t="s">
        <v>202</v>
      </c>
      <c r="F693" s="23" t="s">
        <v>203</v>
      </c>
      <c r="G693" s="23" t="s">
        <v>204</v>
      </c>
      <c r="H693" s="49" t="s">
        <v>183</v>
      </c>
    </row>
    <row r="694" spans="1:9" customFormat="1" ht="15" customHeight="1" x14ac:dyDescent="0.25">
      <c r="A694" s="55" t="s">
        <v>137</v>
      </c>
      <c r="B694" s="701" t="s">
        <v>336</v>
      </c>
      <c r="C694" s="701" t="s">
        <v>337</v>
      </c>
      <c r="D694" s="701">
        <v>20</v>
      </c>
      <c r="E694" s="701">
        <v>100</v>
      </c>
      <c r="F694" s="702">
        <v>30</v>
      </c>
      <c r="G694" s="703">
        <f>+F694/E694</f>
        <v>0.3</v>
      </c>
      <c r="H694" s="78" t="str">
        <f t="shared" ref="H694:H725" si="46">+N237</f>
        <v>En enero de 2023 no se presentó avance, conforme a lo programado.</v>
      </c>
      <c r="I694" t="s">
        <v>384</v>
      </c>
    </row>
    <row r="695" spans="1:9" customFormat="1" ht="15" customHeight="1" x14ac:dyDescent="0.25">
      <c r="A695" s="55" t="s">
        <v>138</v>
      </c>
      <c r="B695" s="701"/>
      <c r="C695" s="701"/>
      <c r="D695" s="701"/>
      <c r="E695" s="701"/>
      <c r="F695" s="702"/>
      <c r="G695" s="703"/>
      <c r="H695" s="78" t="str">
        <f t="shared" si="46"/>
        <v>En enero de 2023 no se presentó avance, conforme a lo programado.</v>
      </c>
      <c r="I695" t="s">
        <v>384</v>
      </c>
    </row>
    <row r="696" spans="1:9" customFormat="1" ht="15" customHeight="1" x14ac:dyDescent="0.25">
      <c r="A696" s="55" t="s">
        <v>139</v>
      </c>
      <c r="B696" s="701"/>
      <c r="C696" s="701"/>
      <c r="D696" s="701"/>
      <c r="E696" s="701"/>
      <c r="F696" s="702"/>
      <c r="G696" s="703"/>
      <c r="H696" s="78" t="str">
        <f t="shared" si="46"/>
        <v>En marzo de 2023, se realizaron reuniones de seguimiento por cada alianza: Sumapaz, Usme, Ciudad Bolívar, Chapinero. En Suba se realizaron dos reuniones de seguimiento.</v>
      </c>
      <c r="I696" t="s">
        <v>384</v>
      </c>
    </row>
    <row r="697" spans="1:9" customFormat="1" ht="15" customHeight="1" x14ac:dyDescent="0.25">
      <c r="A697" s="55" t="s">
        <v>140</v>
      </c>
      <c r="B697" s="701"/>
      <c r="C697" s="701"/>
      <c r="D697" s="701"/>
      <c r="E697" s="701"/>
      <c r="F697" s="702"/>
      <c r="G697" s="703"/>
      <c r="H697" s="78">
        <f t="shared" si="46"/>
        <v>0</v>
      </c>
      <c r="I697" t="s">
        <v>384</v>
      </c>
    </row>
    <row r="698" spans="1:9" customFormat="1" ht="15" customHeight="1" x14ac:dyDescent="0.25">
      <c r="A698" s="55" t="s">
        <v>141</v>
      </c>
      <c r="B698" s="701"/>
      <c r="C698" s="701"/>
      <c r="D698" s="701"/>
      <c r="E698" s="701"/>
      <c r="F698" s="702"/>
      <c r="G698" s="703"/>
      <c r="H698" s="78">
        <f t="shared" si="46"/>
        <v>0</v>
      </c>
      <c r="I698" t="s">
        <v>384</v>
      </c>
    </row>
    <row r="699" spans="1:9" customFormat="1" ht="15" customHeight="1" x14ac:dyDescent="0.25">
      <c r="A699" s="55" t="s">
        <v>142</v>
      </c>
      <c r="B699" s="701"/>
      <c r="C699" s="701"/>
      <c r="D699" s="701"/>
      <c r="E699" s="701"/>
      <c r="F699" s="702"/>
      <c r="G699" s="703"/>
      <c r="H699" s="78">
        <f t="shared" si="46"/>
        <v>0</v>
      </c>
      <c r="I699" t="s">
        <v>384</v>
      </c>
    </row>
    <row r="700" spans="1:9" customFormat="1" ht="15" customHeight="1" x14ac:dyDescent="0.25">
      <c r="A700" s="55" t="s">
        <v>130</v>
      </c>
      <c r="B700" s="701"/>
      <c r="C700" s="701"/>
      <c r="D700" s="701"/>
      <c r="E700" s="701"/>
      <c r="F700" s="702"/>
      <c r="G700" s="703"/>
      <c r="H700" s="78">
        <f t="shared" si="46"/>
        <v>0</v>
      </c>
      <c r="I700" t="s">
        <v>384</v>
      </c>
    </row>
    <row r="701" spans="1:9" customFormat="1" ht="15" customHeight="1" x14ac:dyDescent="0.25">
      <c r="A701" s="55" t="s">
        <v>131</v>
      </c>
      <c r="B701" s="701"/>
      <c r="C701" s="701"/>
      <c r="D701" s="701"/>
      <c r="E701" s="701"/>
      <c r="F701" s="702"/>
      <c r="G701" s="703"/>
      <c r="H701" s="78">
        <f t="shared" si="46"/>
        <v>0</v>
      </c>
      <c r="I701" t="s">
        <v>384</v>
      </c>
    </row>
    <row r="702" spans="1:9" customFormat="1" ht="15" customHeight="1" x14ac:dyDescent="0.25">
      <c r="A702" s="55" t="s">
        <v>132</v>
      </c>
      <c r="B702" s="701"/>
      <c r="C702" s="701"/>
      <c r="D702" s="701"/>
      <c r="E702" s="701"/>
      <c r="F702" s="702"/>
      <c r="G702" s="703"/>
      <c r="H702" s="78">
        <f t="shared" si="46"/>
        <v>0</v>
      </c>
      <c r="I702" t="s">
        <v>384</v>
      </c>
    </row>
    <row r="703" spans="1:9" customFormat="1" ht="15" customHeight="1" x14ac:dyDescent="0.25">
      <c r="A703" s="55" t="s">
        <v>133</v>
      </c>
      <c r="B703" s="701"/>
      <c r="C703" s="701"/>
      <c r="D703" s="701"/>
      <c r="E703" s="701"/>
      <c r="F703" s="702"/>
      <c r="G703" s="703"/>
      <c r="H703" s="78">
        <f t="shared" si="46"/>
        <v>0</v>
      </c>
      <c r="I703" t="s">
        <v>384</v>
      </c>
    </row>
    <row r="704" spans="1:9" customFormat="1" ht="15" customHeight="1" x14ac:dyDescent="0.25">
      <c r="A704" s="55" t="s">
        <v>134</v>
      </c>
      <c r="B704" s="701"/>
      <c r="C704" s="701"/>
      <c r="D704" s="701"/>
      <c r="E704" s="701"/>
      <c r="F704" s="702"/>
      <c r="G704" s="703"/>
      <c r="H704" s="78">
        <f t="shared" si="46"/>
        <v>0</v>
      </c>
      <c r="I704" t="s">
        <v>384</v>
      </c>
    </row>
    <row r="705" spans="1:17" customFormat="1" ht="15" customHeight="1" thickBot="1" x14ac:dyDescent="0.3">
      <c r="A705" s="55" t="s">
        <v>135</v>
      </c>
      <c r="B705" s="701"/>
      <c r="C705" s="701"/>
      <c r="D705" s="701"/>
      <c r="E705" s="701"/>
      <c r="F705" s="702"/>
      <c r="G705" s="703"/>
      <c r="H705" s="81">
        <f t="shared" si="46"/>
        <v>0</v>
      </c>
      <c r="I705" t="s">
        <v>384</v>
      </c>
    </row>
    <row r="706" spans="1:17" customFormat="1" ht="15" customHeight="1" x14ac:dyDescent="0.25">
      <c r="A706" s="55" t="s">
        <v>137</v>
      </c>
      <c r="B706" s="701" t="s">
        <v>339</v>
      </c>
      <c r="C706" s="701" t="s">
        <v>337</v>
      </c>
      <c r="D706" s="701">
        <v>20</v>
      </c>
      <c r="E706" s="701">
        <v>550</v>
      </c>
      <c r="F706" s="702">
        <v>0</v>
      </c>
      <c r="G706" s="703">
        <v>0</v>
      </c>
      <c r="H706" s="78" t="str">
        <f t="shared" si="46"/>
        <v>En enero de 2023 no se presentó avance, conforme a lo programado.
En 2020,  2021 y 2022, se capacitaron 1097 personas en mejoramiento de praderas, biodigestores, preparación de abonos verdes Biol, entre otros temas.</v>
      </c>
      <c r="I706" t="s">
        <v>384</v>
      </c>
    </row>
    <row r="707" spans="1:17" customFormat="1" ht="15" customHeight="1" x14ac:dyDescent="0.25">
      <c r="A707" s="55" t="s">
        <v>138</v>
      </c>
      <c r="B707" s="701"/>
      <c r="C707" s="701"/>
      <c r="D707" s="701"/>
      <c r="E707" s="701"/>
      <c r="F707" s="702"/>
      <c r="G707" s="703"/>
      <c r="H707" s="78" t="str">
        <f t="shared" si="46"/>
        <v>En enero de 2023 no se presentó avance, conforme a lo programado.</v>
      </c>
      <c r="I707" t="s">
        <v>384</v>
      </c>
    </row>
    <row r="708" spans="1:17" customFormat="1" ht="15" customHeight="1" x14ac:dyDescent="0.25">
      <c r="A708" s="55" t="s">
        <v>139</v>
      </c>
      <c r="B708" s="701"/>
      <c r="C708" s="701"/>
      <c r="D708" s="701"/>
      <c r="E708" s="701"/>
      <c r="F708" s="702"/>
      <c r="G708" s="703"/>
      <c r="H708" s="78" t="str">
        <f t="shared" si="46"/>
        <v>En Marzo de 2023 como parte de la celebración del día del agua se realizó un taller con los estudiantes del Colegio Erasmo Valencia, en la Cuenca Tunjuelo se realizó un evento de capacitación sobre preparación de hidrolato a base de suero en la vereda Quiba Bajo</v>
      </c>
      <c r="I708" t="s">
        <v>384</v>
      </c>
    </row>
    <row r="709" spans="1:17" customFormat="1" ht="15" customHeight="1" x14ac:dyDescent="0.25">
      <c r="A709" s="55" t="s">
        <v>140</v>
      </c>
      <c r="B709" s="701"/>
      <c r="C709" s="701"/>
      <c r="D709" s="701"/>
      <c r="E709" s="701"/>
      <c r="F709" s="702"/>
      <c r="G709" s="703"/>
      <c r="H709" s="78">
        <f t="shared" si="46"/>
        <v>0</v>
      </c>
      <c r="I709" t="s">
        <v>384</v>
      </c>
    </row>
    <row r="710" spans="1:17" customFormat="1" ht="15" customHeight="1" x14ac:dyDescent="0.25">
      <c r="A710" s="55" t="s">
        <v>141</v>
      </c>
      <c r="B710" s="701"/>
      <c r="C710" s="701"/>
      <c r="D710" s="701"/>
      <c r="E710" s="701"/>
      <c r="F710" s="702"/>
      <c r="G710" s="703"/>
      <c r="H710" s="78">
        <f t="shared" si="46"/>
        <v>0</v>
      </c>
      <c r="I710" t="s">
        <v>384</v>
      </c>
    </row>
    <row r="711" spans="1:17" customFormat="1" ht="15" customHeight="1" x14ac:dyDescent="0.25">
      <c r="A711" s="55" t="s">
        <v>142</v>
      </c>
      <c r="B711" s="701"/>
      <c r="C711" s="701"/>
      <c r="D711" s="701"/>
      <c r="E711" s="701"/>
      <c r="F711" s="702"/>
      <c r="G711" s="703"/>
      <c r="H711" s="78">
        <f t="shared" si="46"/>
        <v>0</v>
      </c>
      <c r="I711" t="s">
        <v>384</v>
      </c>
      <c r="J711" s="33"/>
      <c r="K711" s="33"/>
      <c r="L711" s="33"/>
      <c r="M711" s="33"/>
      <c r="N711" s="33"/>
      <c r="O711" s="33"/>
    </row>
    <row r="712" spans="1:17" customFormat="1" ht="15" customHeight="1" x14ac:dyDescent="0.25">
      <c r="A712" s="55" t="s">
        <v>130</v>
      </c>
      <c r="B712" s="701"/>
      <c r="C712" s="701"/>
      <c r="D712" s="701"/>
      <c r="E712" s="701"/>
      <c r="F712" s="702"/>
      <c r="G712" s="703"/>
      <c r="H712" s="78">
        <f t="shared" si="46"/>
        <v>0</v>
      </c>
      <c r="I712" t="s">
        <v>384</v>
      </c>
      <c r="J712" s="33"/>
      <c r="K712" s="33"/>
      <c r="L712" s="33"/>
      <c r="M712" s="33"/>
      <c r="N712" s="33"/>
      <c r="O712" s="33"/>
    </row>
    <row r="713" spans="1:17" customFormat="1" ht="15" customHeight="1" x14ac:dyDescent="0.25">
      <c r="A713" s="55" t="s">
        <v>131</v>
      </c>
      <c r="B713" s="701"/>
      <c r="C713" s="701"/>
      <c r="D713" s="701"/>
      <c r="E713" s="701"/>
      <c r="F713" s="702"/>
      <c r="G713" s="703"/>
      <c r="H713" s="78">
        <f t="shared" si="46"/>
        <v>0</v>
      </c>
      <c r="I713" t="s">
        <v>384</v>
      </c>
      <c r="J713" s="33"/>
      <c r="K713" s="33"/>
      <c r="L713" s="33"/>
      <c r="M713" s="33"/>
      <c r="N713" s="33"/>
      <c r="O713" s="33"/>
    </row>
    <row r="714" spans="1:17" customFormat="1" ht="15" customHeight="1" x14ac:dyDescent="0.25">
      <c r="A714" s="55" t="s">
        <v>132</v>
      </c>
      <c r="B714" s="701"/>
      <c r="C714" s="701"/>
      <c r="D714" s="701"/>
      <c r="E714" s="701"/>
      <c r="F714" s="702"/>
      <c r="G714" s="703"/>
      <c r="H714" s="78">
        <f t="shared" si="46"/>
        <v>0</v>
      </c>
      <c r="I714" t="s">
        <v>384</v>
      </c>
      <c r="J714" s="33"/>
      <c r="K714" s="33"/>
      <c r="L714" s="33"/>
      <c r="M714" s="33"/>
      <c r="N714" s="33"/>
      <c r="O714" s="33"/>
    </row>
    <row r="715" spans="1:17" customFormat="1" ht="15" customHeight="1" x14ac:dyDescent="0.25">
      <c r="A715" s="55" t="s">
        <v>133</v>
      </c>
      <c r="B715" s="701"/>
      <c r="C715" s="701"/>
      <c r="D715" s="701"/>
      <c r="E715" s="701"/>
      <c r="F715" s="702"/>
      <c r="G715" s="703"/>
      <c r="H715" s="78">
        <f t="shared" si="46"/>
        <v>0</v>
      </c>
      <c r="I715" t="s">
        <v>384</v>
      </c>
      <c r="J715" s="33"/>
      <c r="K715" s="33"/>
      <c r="L715" s="33"/>
      <c r="M715" s="33"/>
      <c r="N715" s="33"/>
      <c r="O715" s="33"/>
    </row>
    <row r="716" spans="1:17" customFormat="1" ht="15" customHeight="1" x14ac:dyDescent="0.25">
      <c r="A716" s="55" t="s">
        <v>134</v>
      </c>
      <c r="B716" s="701"/>
      <c r="C716" s="701"/>
      <c r="D716" s="701"/>
      <c r="E716" s="701"/>
      <c r="F716" s="702"/>
      <c r="G716" s="703"/>
      <c r="H716" s="78">
        <f t="shared" si="46"/>
        <v>0</v>
      </c>
      <c r="I716" t="s">
        <v>384</v>
      </c>
      <c r="J716" s="33"/>
      <c r="K716" s="33"/>
      <c r="L716" s="33"/>
      <c r="M716" s="33"/>
      <c r="N716" s="33"/>
      <c r="O716" s="33"/>
    </row>
    <row r="717" spans="1:17" customFormat="1" ht="15" customHeight="1" thickBot="1" x14ac:dyDescent="0.3">
      <c r="A717" s="55" t="s">
        <v>135</v>
      </c>
      <c r="B717" s="701"/>
      <c r="C717" s="701"/>
      <c r="D717" s="701"/>
      <c r="E717" s="701"/>
      <c r="F717" s="702"/>
      <c r="G717" s="703"/>
      <c r="H717" s="81">
        <f t="shared" si="46"/>
        <v>0</v>
      </c>
      <c r="I717" t="s">
        <v>384</v>
      </c>
      <c r="J717" s="33"/>
      <c r="K717" s="33"/>
      <c r="L717" s="33"/>
      <c r="M717" s="33"/>
      <c r="N717" s="33"/>
      <c r="O717" s="33"/>
    </row>
    <row r="718" spans="1:17" customFormat="1" ht="15" customHeight="1" x14ac:dyDescent="0.25">
      <c r="A718" s="55" t="s">
        <v>137</v>
      </c>
      <c r="B718" s="701" t="s">
        <v>367</v>
      </c>
      <c r="C718" s="701" t="s">
        <v>337</v>
      </c>
      <c r="D718" s="701">
        <v>20</v>
      </c>
      <c r="E718" s="701">
        <v>168</v>
      </c>
      <c r="F718" s="702">
        <v>9</v>
      </c>
      <c r="G718" s="703">
        <f>+F718/E718</f>
        <v>5.3571428571428568E-2</v>
      </c>
      <c r="H718" s="78" t="str">
        <f t="shared" si="46"/>
        <v>En enero 2023 se realizaron: 5 visitas de Seguimiento en Sumapaz San Juan; 6 visitas de seguimiento en rio Blanco Sumapaz; 6 visitas de Seguimiento y 4 visitas de seguimiento en Suba para un total de 21 visitas de seguimiento al cumplimiento de los acuerdos de uso del suelo con buenas prácticas ambientales.
En 2020 – 2022, se vincularon 427 nuevos predios rurales en la formalización de acuerdos para el Ordenamiento Ambiental de Finca y se realizaron 1712 visitas de seguimiento a predios vinculados.</v>
      </c>
      <c r="I718" t="s">
        <v>384</v>
      </c>
      <c r="J718" s="33"/>
      <c r="K718" s="33"/>
      <c r="L718" s="33"/>
      <c r="M718" s="33"/>
      <c r="N718" s="33"/>
      <c r="O718" s="33"/>
      <c r="P718" s="33"/>
      <c r="Q718" s="33"/>
    </row>
    <row r="719" spans="1:17" customFormat="1" ht="15" customHeight="1" x14ac:dyDescent="0.25">
      <c r="A719" s="55" t="s">
        <v>138</v>
      </c>
      <c r="B719" s="701"/>
      <c r="C719" s="701"/>
      <c r="D719" s="701"/>
      <c r="E719" s="701"/>
      <c r="F719" s="702"/>
      <c r="G719" s="703"/>
      <c r="H719" s="78" t="str">
        <f t="shared" si="46"/>
        <v>En enero 2023 se realizaron: 5 visitas de Seguimiento en Sumapaz San Juan; 6 visitas de seguimiento en rio Blanco Sumapaz; 6 visitas de Seguimiento y 4 visitas de seguimiento en Suba para un total de 21 visitas de seguimiento al cumplimiento de los acuerdos de uso del suelo con buenas prácticas ambientales.</v>
      </c>
      <c r="I719" t="s">
        <v>384</v>
      </c>
      <c r="J719" s="33"/>
      <c r="K719" s="33"/>
      <c r="L719" s="33"/>
      <c r="M719" s="33"/>
      <c r="N719" s="33"/>
      <c r="O719" s="33"/>
      <c r="P719" s="33"/>
      <c r="Q719" s="33"/>
    </row>
    <row r="720" spans="1:17" customFormat="1" ht="15" customHeight="1" x14ac:dyDescent="0.25">
      <c r="A720" s="55" t="s">
        <v>139</v>
      </c>
      <c r="B720" s="701"/>
      <c r="C720" s="701"/>
      <c r="D720" s="701"/>
      <c r="E720" s="701"/>
      <c r="F720" s="702"/>
      <c r="G720" s="703"/>
      <c r="H720" s="78" t="str">
        <f t="shared" si="46"/>
        <v>En Marzo se vincularon 9 nuevos predios al Ordenamiento Ambiental de Fincas mediante formalización de acuerdos de uso del suelo y Buenas Prácticas Ambientales y Se realizaron 38 Visitas de seguimiento</v>
      </c>
      <c r="I720" t="s">
        <v>384</v>
      </c>
      <c r="J720" s="33"/>
      <c r="K720" s="33"/>
      <c r="L720" s="33"/>
      <c r="M720" s="33"/>
      <c r="N720" s="33"/>
      <c r="O720" s="33"/>
      <c r="P720" s="33"/>
      <c r="Q720" s="33"/>
    </row>
    <row r="721" spans="1:17" customFormat="1" ht="15" customHeight="1" x14ac:dyDescent="0.25">
      <c r="A721" s="55" t="s">
        <v>140</v>
      </c>
      <c r="B721" s="701"/>
      <c r="C721" s="701"/>
      <c r="D721" s="701"/>
      <c r="E721" s="701"/>
      <c r="F721" s="702"/>
      <c r="G721" s="703"/>
      <c r="H721" s="78">
        <f t="shared" si="46"/>
        <v>0</v>
      </c>
      <c r="I721" t="s">
        <v>384</v>
      </c>
      <c r="J721" s="33"/>
      <c r="K721" s="33"/>
      <c r="L721" s="33"/>
      <c r="M721" s="33"/>
      <c r="N721" s="33"/>
      <c r="O721" s="33"/>
      <c r="P721" s="33"/>
      <c r="Q721" s="33"/>
    </row>
    <row r="722" spans="1:17" customFormat="1" ht="15" customHeight="1" x14ac:dyDescent="0.25">
      <c r="A722" s="55" t="s">
        <v>141</v>
      </c>
      <c r="B722" s="701"/>
      <c r="C722" s="701"/>
      <c r="D722" s="701"/>
      <c r="E722" s="701"/>
      <c r="F722" s="702"/>
      <c r="G722" s="703"/>
      <c r="H722" s="78">
        <f t="shared" si="46"/>
        <v>0</v>
      </c>
      <c r="I722" t="s">
        <v>384</v>
      </c>
      <c r="J722" s="33"/>
      <c r="K722" s="33"/>
      <c r="L722" s="33"/>
      <c r="M722" s="33"/>
      <c r="N722" s="33"/>
      <c r="O722" s="33"/>
      <c r="P722" s="33"/>
      <c r="Q722" s="33"/>
    </row>
    <row r="723" spans="1:17" customFormat="1" ht="15" customHeight="1" x14ac:dyDescent="0.25">
      <c r="A723" s="55" t="s">
        <v>142</v>
      </c>
      <c r="B723" s="701"/>
      <c r="C723" s="701"/>
      <c r="D723" s="701"/>
      <c r="E723" s="701"/>
      <c r="F723" s="702"/>
      <c r="G723" s="703"/>
      <c r="H723" s="78">
        <f t="shared" si="46"/>
        <v>0</v>
      </c>
      <c r="I723" t="s">
        <v>384</v>
      </c>
      <c r="J723" s="33"/>
      <c r="K723" s="33"/>
      <c r="L723" s="33"/>
      <c r="M723" s="33"/>
      <c r="N723" s="33"/>
      <c r="O723" s="33"/>
      <c r="P723" s="33"/>
      <c r="Q723" s="33"/>
    </row>
    <row r="724" spans="1:17" customFormat="1" ht="15" customHeight="1" x14ac:dyDescent="0.25">
      <c r="A724" s="55" t="s">
        <v>130</v>
      </c>
      <c r="B724" s="701"/>
      <c r="C724" s="701"/>
      <c r="D724" s="701"/>
      <c r="E724" s="701"/>
      <c r="F724" s="702"/>
      <c r="G724" s="703"/>
      <c r="H724" s="78">
        <f t="shared" si="46"/>
        <v>0</v>
      </c>
      <c r="I724" t="s">
        <v>384</v>
      </c>
      <c r="J724" s="33"/>
      <c r="K724" s="33"/>
      <c r="L724" s="33"/>
      <c r="M724" s="33"/>
      <c r="N724" s="33"/>
      <c r="O724" s="33"/>
      <c r="P724" s="33"/>
      <c r="Q724" s="33"/>
    </row>
    <row r="725" spans="1:17" customFormat="1" ht="15" customHeight="1" x14ac:dyDescent="0.25">
      <c r="A725" s="55" t="s">
        <v>131</v>
      </c>
      <c r="B725" s="701"/>
      <c r="C725" s="701"/>
      <c r="D725" s="701"/>
      <c r="E725" s="701"/>
      <c r="F725" s="702"/>
      <c r="G725" s="703"/>
      <c r="H725" s="78">
        <f t="shared" si="46"/>
        <v>0</v>
      </c>
      <c r="I725" t="s">
        <v>384</v>
      </c>
      <c r="J725" s="33"/>
      <c r="K725" s="33"/>
      <c r="L725" s="33"/>
      <c r="M725" s="33"/>
      <c r="N725" s="33"/>
      <c r="O725" s="33"/>
      <c r="P725" s="33"/>
      <c r="Q725" s="33"/>
    </row>
    <row r="726" spans="1:17" customFormat="1" ht="15" customHeight="1" x14ac:dyDescent="0.25">
      <c r="A726" s="55" t="s">
        <v>132</v>
      </c>
      <c r="B726" s="701"/>
      <c r="C726" s="701"/>
      <c r="D726" s="701"/>
      <c r="E726" s="701"/>
      <c r="F726" s="702"/>
      <c r="G726" s="703"/>
      <c r="H726" s="78">
        <f t="shared" ref="H726:H753" si="47">+N269</f>
        <v>0</v>
      </c>
      <c r="I726" t="s">
        <v>384</v>
      </c>
      <c r="J726" s="33"/>
      <c r="K726" s="33"/>
      <c r="L726" s="33"/>
      <c r="M726" s="33"/>
      <c r="N726" s="33"/>
      <c r="O726" s="33"/>
      <c r="P726" s="33"/>
      <c r="Q726" s="33"/>
    </row>
    <row r="727" spans="1:17" customFormat="1" ht="15" customHeight="1" x14ac:dyDescent="0.25">
      <c r="A727" s="55" t="s">
        <v>133</v>
      </c>
      <c r="B727" s="701"/>
      <c r="C727" s="701"/>
      <c r="D727" s="701"/>
      <c r="E727" s="701"/>
      <c r="F727" s="702"/>
      <c r="G727" s="703"/>
      <c r="H727" s="78">
        <f t="shared" si="47"/>
        <v>0</v>
      </c>
      <c r="I727" t="s">
        <v>384</v>
      </c>
      <c r="J727" s="33"/>
      <c r="K727" s="33"/>
      <c r="L727" s="33"/>
      <c r="M727" s="33"/>
      <c r="N727" s="33"/>
      <c r="O727" s="33"/>
      <c r="P727" s="33"/>
      <c r="Q727" s="33"/>
    </row>
    <row r="728" spans="1:17" customFormat="1" ht="15" customHeight="1" x14ac:dyDescent="0.25">
      <c r="A728" s="55" t="s">
        <v>134</v>
      </c>
      <c r="B728" s="701"/>
      <c r="C728" s="701"/>
      <c r="D728" s="701"/>
      <c r="E728" s="701"/>
      <c r="F728" s="702"/>
      <c r="G728" s="703"/>
      <c r="H728" s="78">
        <f t="shared" si="47"/>
        <v>0</v>
      </c>
      <c r="I728" t="s">
        <v>384</v>
      </c>
      <c r="J728" s="33"/>
      <c r="K728" s="33"/>
      <c r="L728" s="33"/>
      <c r="M728" s="33"/>
      <c r="N728" s="33"/>
      <c r="O728" s="33"/>
      <c r="P728" s="33"/>
      <c r="Q728" s="33"/>
    </row>
    <row r="729" spans="1:17" customFormat="1" ht="15" customHeight="1" thickBot="1" x14ac:dyDescent="0.3">
      <c r="A729" s="55" t="s">
        <v>135</v>
      </c>
      <c r="B729" s="701"/>
      <c r="C729" s="701"/>
      <c r="D729" s="701"/>
      <c r="E729" s="701"/>
      <c r="F729" s="702"/>
      <c r="G729" s="703"/>
      <c r="H729" s="81">
        <f t="shared" si="47"/>
        <v>0</v>
      </c>
      <c r="I729" t="s">
        <v>384</v>
      </c>
      <c r="J729" s="33"/>
      <c r="K729" s="33"/>
      <c r="L729" s="33"/>
      <c r="M729" s="33"/>
      <c r="N729" s="33"/>
      <c r="O729" s="33"/>
      <c r="P729" s="33"/>
      <c r="Q729" s="33"/>
    </row>
    <row r="730" spans="1:17" customFormat="1" ht="15" customHeight="1" x14ac:dyDescent="0.25">
      <c r="A730" s="55" t="s">
        <v>137</v>
      </c>
      <c r="B730" s="701" t="s">
        <v>364</v>
      </c>
      <c r="C730" s="701" t="s">
        <v>337</v>
      </c>
      <c r="D730" s="701">
        <v>20</v>
      </c>
      <c r="E730" s="701">
        <v>0.1</v>
      </c>
      <c r="F730" s="702">
        <v>0</v>
      </c>
      <c r="G730" s="703">
        <f>+F730/E730</f>
        <v>0</v>
      </c>
      <c r="H730" s="78" t="str">
        <f t="shared" si="47"/>
        <v>N/A</v>
      </c>
      <c r="I730" t="s">
        <v>384</v>
      </c>
      <c r="J730" s="33"/>
      <c r="K730" s="33"/>
      <c r="L730" s="33"/>
      <c r="M730" s="33"/>
      <c r="N730" s="33"/>
      <c r="O730" s="33"/>
    </row>
    <row r="731" spans="1:17" customFormat="1" ht="15" customHeight="1" x14ac:dyDescent="0.25">
      <c r="A731" s="55" t="s">
        <v>138</v>
      </c>
      <c r="B731" s="701"/>
      <c r="C731" s="701"/>
      <c r="D731" s="701"/>
      <c r="E731" s="701"/>
      <c r="F731" s="702"/>
      <c r="G731" s="703"/>
      <c r="H731" s="78" t="str">
        <f t="shared" si="47"/>
        <v>N/A</v>
      </c>
      <c r="I731" t="s">
        <v>384</v>
      </c>
      <c r="J731" s="33"/>
      <c r="K731" s="33"/>
      <c r="L731" s="33"/>
      <c r="M731" s="33"/>
      <c r="N731" s="33"/>
      <c r="O731" s="33"/>
    </row>
    <row r="732" spans="1:17" customFormat="1" ht="15" customHeight="1" x14ac:dyDescent="0.25">
      <c r="A732" s="55" t="s">
        <v>139</v>
      </c>
      <c r="B732" s="701"/>
      <c r="C732" s="701"/>
      <c r="D732" s="701"/>
      <c r="E732" s="701"/>
      <c r="F732" s="702"/>
      <c r="G732" s="703"/>
      <c r="H732" s="78" t="str">
        <f t="shared" si="47"/>
        <v>N/A</v>
      </c>
      <c r="I732" t="s">
        <v>384</v>
      </c>
      <c r="J732" s="33"/>
      <c r="K732" s="33"/>
      <c r="L732" s="33"/>
      <c r="M732" s="33"/>
      <c r="N732" s="33"/>
      <c r="O732" s="33"/>
    </row>
    <row r="733" spans="1:17" customFormat="1" ht="15" customHeight="1" x14ac:dyDescent="0.25">
      <c r="A733" s="55" t="s">
        <v>140</v>
      </c>
      <c r="B733" s="701"/>
      <c r="C733" s="701"/>
      <c r="D733" s="701"/>
      <c r="E733" s="701"/>
      <c r="F733" s="702"/>
      <c r="G733" s="703"/>
      <c r="H733" s="78">
        <f t="shared" si="47"/>
        <v>0</v>
      </c>
      <c r="I733" t="s">
        <v>384</v>
      </c>
      <c r="J733" s="33"/>
      <c r="K733" s="33"/>
      <c r="L733" s="33"/>
      <c r="M733" s="33"/>
      <c r="N733" s="33"/>
      <c r="O733" s="33"/>
    </row>
    <row r="734" spans="1:17" customFormat="1" ht="15" customHeight="1" x14ac:dyDescent="0.25">
      <c r="A734" s="55" t="s">
        <v>141</v>
      </c>
      <c r="B734" s="701"/>
      <c r="C734" s="701"/>
      <c r="D734" s="701"/>
      <c r="E734" s="701"/>
      <c r="F734" s="702"/>
      <c r="G734" s="703"/>
      <c r="H734" s="78">
        <f t="shared" si="47"/>
        <v>0</v>
      </c>
      <c r="I734" t="s">
        <v>384</v>
      </c>
      <c r="J734" s="33"/>
      <c r="K734" s="33"/>
      <c r="L734" s="33"/>
      <c r="M734" s="33"/>
      <c r="N734" s="33"/>
      <c r="O734" s="33"/>
    </row>
    <row r="735" spans="1:17" customFormat="1" ht="15" customHeight="1" x14ac:dyDescent="0.25">
      <c r="A735" s="55" t="s">
        <v>142</v>
      </c>
      <c r="B735" s="701"/>
      <c r="C735" s="701"/>
      <c r="D735" s="701"/>
      <c r="E735" s="701"/>
      <c r="F735" s="702"/>
      <c r="G735" s="703"/>
      <c r="H735" s="78">
        <f t="shared" si="47"/>
        <v>0</v>
      </c>
      <c r="I735" t="s">
        <v>384</v>
      </c>
    </row>
    <row r="736" spans="1:17" customFormat="1" ht="15" customHeight="1" x14ac:dyDescent="0.25">
      <c r="A736" s="55" t="s">
        <v>130</v>
      </c>
      <c r="B736" s="701"/>
      <c r="C736" s="701"/>
      <c r="D736" s="701"/>
      <c r="E736" s="701"/>
      <c r="F736" s="702"/>
      <c r="G736" s="703"/>
      <c r="H736" s="78">
        <f t="shared" si="47"/>
        <v>0</v>
      </c>
      <c r="I736" t="s">
        <v>384</v>
      </c>
    </row>
    <row r="737" spans="1:9" customFormat="1" ht="15" customHeight="1" x14ac:dyDescent="0.25">
      <c r="A737" s="55" t="s">
        <v>131</v>
      </c>
      <c r="B737" s="701"/>
      <c r="C737" s="701"/>
      <c r="D737" s="701"/>
      <c r="E737" s="701"/>
      <c r="F737" s="702"/>
      <c r="G737" s="703"/>
      <c r="H737" s="78">
        <f t="shared" si="47"/>
        <v>0</v>
      </c>
      <c r="I737" t="s">
        <v>384</v>
      </c>
    </row>
    <row r="738" spans="1:9" customFormat="1" ht="15" customHeight="1" x14ac:dyDescent="0.25">
      <c r="A738" s="55" t="s">
        <v>132</v>
      </c>
      <c r="B738" s="701"/>
      <c r="C738" s="701"/>
      <c r="D738" s="701"/>
      <c r="E738" s="701"/>
      <c r="F738" s="702"/>
      <c r="G738" s="703"/>
      <c r="H738" s="78">
        <f t="shared" si="47"/>
        <v>0</v>
      </c>
      <c r="I738" t="s">
        <v>384</v>
      </c>
    </row>
    <row r="739" spans="1:9" customFormat="1" ht="15" customHeight="1" x14ac:dyDescent="0.25">
      <c r="A739" s="55" t="s">
        <v>133</v>
      </c>
      <c r="B739" s="701"/>
      <c r="C739" s="701"/>
      <c r="D739" s="701"/>
      <c r="E739" s="701"/>
      <c r="F739" s="702"/>
      <c r="G739" s="703"/>
      <c r="H739" s="78">
        <f t="shared" si="47"/>
        <v>0</v>
      </c>
      <c r="I739" t="s">
        <v>384</v>
      </c>
    </row>
    <row r="740" spans="1:9" customFormat="1" ht="15" customHeight="1" x14ac:dyDescent="0.25">
      <c r="A740" s="55" t="s">
        <v>134</v>
      </c>
      <c r="B740" s="701"/>
      <c r="C740" s="701"/>
      <c r="D740" s="701"/>
      <c r="E740" s="701"/>
      <c r="F740" s="702"/>
      <c r="G740" s="703"/>
      <c r="H740" s="78">
        <f t="shared" si="47"/>
        <v>0</v>
      </c>
      <c r="I740" t="s">
        <v>384</v>
      </c>
    </row>
    <row r="741" spans="1:9" customFormat="1" ht="15" customHeight="1" thickBot="1" x14ac:dyDescent="0.3">
      <c r="A741" s="55" t="s">
        <v>135</v>
      </c>
      <c r="B741" s="701"/>
      <c r="C741" s="701"/>
      <c r="D741" s="701"/>
      <c r="E741" s="701"/>
      <c r="F741" s="702"/>
      <c r="G741" s="703"/>
      <c r="H741" s="81">
        <f t="shared" si="47"/>
        <v>0</v>
      </c>
      <c r="I741" t="s">
        <v>384</v>
      </c>
    </row>
    <row r="742" spans="1:9" customFormat="1" ht="15" customHeight="1" x14ac:dyDescent="0.25">
      <c r="A742" s="55" t="s">
        <v>137</v>
      </c>
      <c r="B742" s="701" t="s">
        <v>365</v>
      </c>
      <c r="C742" s="701" t="s">
        <v>366</v>
      </c>
      <c r="D742" s="701">
        <v>20</v>
      </c>
      <c r="E742" s="701">
        <v>550</v>
      </c>
      <c r="F742" s="702" t="e">
        <f>+INVERSIÓN!#REF!</f>
        <v>#REF!</v>
      </c>
      <c r="G742" s="703" t="e">
        <f>+F742/E742</f>
        <v>#REF!</v>
      </c>
      <c r="H742" s="78" t="str">
        <f t="shared" si="47"/>
        <v>En enero de 2023 se inició la entrega de insumos para la implementacion de las herramientas de manejo de paisaje HMP.
En 2022, se suscribieron acuerdos  en 761.6 ha para aplicar Pago por Servicios Ambientales de importancia Hídrica (PSAH) así: 507,70ha en diciembre y 53,9ha en mayo; en las localidades de Usme, Sumapaz y Ciudad Bolívar.  Para su suscripción se realizaron visitas, identificación de áreas, tensionantes, verificación catastral y  acciones necesarias para reducir el riesgo de transformación a través de la implementación de herramientas de manejo del paisaje –HMP, verificación de presencia de cuerpos de agua naturales en los predios o en sus inmediaciones.
Se continua con la discusión en mesas técnico jurídicas, para la definición de las acciones a implementar en las áreas que se incorporarán durante el 2023 en el Distrito Capital con vision regional (Convenio Gobernacion).
Se firmó convenio con la Gobernación para la implementación de PSA en áreas ambientalmente estratégicas para el suministro de agua de Bogotá en zonas de influencia del páramo de Chingaza, páramo de Sumapaz  y embalse de Tominé.</v>
      </c>
      <c r="I742" t="s">
        <v>384</v>
      </c>
    </row>
    <row r="743" spans="1:9" customFormat="1" ht="15" customHeight="1" x14ac:dyDescent="0.25">
      <c r="A743" s="55" t="s">
        <v>138</v>
      </c>
      <c r="B743" s="701"/>
      <c r="C743" s="701"/>
      <c r="D743" s="701"/>
      <c r="E743" s="701"/>
      <c r="F743" s="702"/>
      <c r="G743" s="703"/>
      <c r="H743" s="78" t="str">
        <f t="shared" si="47"/>
        <v>En enero de 2023 se inició la entrega de insumos para la implementacion de las herramientas de manejo de paisaje HMP.</v>
      </c>
      <c r="I743" t="s">
        <v>384</v>
      </c>
    </row>
    <row r="744" spans="1:9" customFormat="1" ht="15" customHeight="1" x14ac:dyDescent="0.25">
      <c r="A744" s="55" t="s">
        <v>139</v>
      </c>
      <c r="B744" s="701"/>
      <c r="C744" s="701"/>
      <c r="D744" s="701"/>
      <c r="E744" s="701"/>
      <c r="F744" s="702"/>
      <c r="G744" s="703"/>
      <c r="H744" s="78" t="str">
        <f t="shared" si="47"/>
        <v>En marzo se realizó visita de seguimiento al predio Montebello, Localidad de Usme; encontrando que las áreas de conservación incluidas en el Acuerdo voluntario 01 de 2021, están en perfecto estado con lo que se da cumplimiento a lo pactado en el acuerdo.</v>
      </c>
      <c r="I744" t="s">
        <v>384</v>
      </c>
    </row>
    <row r="745" spans="1:9" customFormat="1" ht="15" customHeight="1" x14ac:dyDescent="0.25">
      <c r="A745" s="55" t="s">
        <v>140</v>
      </c>
      <c r="B745" s="701"/>
      <c r="C745" s="701"/>
      <c r="D745" s="701"/>
      <c r="E745" s="701"/>
      <c r="F745" s="702"/>
      <c r="G745" s="703"/>
      <c r="H745" s="78">
        <f t="shared" si="47"/>
        <v>0</v>
      </c>
      <c r="I745" t="s">
        <v>384</v>
      </c>
    </row>
    <row r="746" spans="1:9" customFormat="1" ht="15" customHeight="1" x14ac:dyDescent="0.25">
      <c r="A746" s="55" t="s">
        <v>141</v>
      </c>
      <c r="B746" s="701"/>
      <c r="C746" s="701"/>
      <c r="D746" s="701"/>
      <c r="E746" s="701"/>
      <c r="F746" s="702"/>
      <c r="G746" s="703"/>
      <c r="H746" s="78">
        <f t="shared" si="47"/>
        <v>0</v>
      </c>
      <c r="I746" t="s">
        <v>384</v>
      </c>
    </row>
    <row r="747" spans="1:9" customFormat="1" ht="15" customHeight="1" x14ac:dyDescent="0.25">
      <c r="A747" s="55" t="s">
        <v>142</v>
      </c>
      <c r="B747" s="701"/>
      <c r="C747" s="701"/>
      <c r="D747" s="701"/>
      <c r="E747" s="701"/>
      <c r="F747" s="702"/>
      <c r="G747" s="703"/>
      <c r="H747" s="78">
        <f t="shared" si="47"/>
        <v>0</v>
      </c>
      <c r="I747" t="s">
        <v>384</v>
      </c>
    </row>
    <row r="748" spans="1:9" customFormat="1" ht="15" customHeight="1" x14ac:dyDescent="0.25">
      <c r="A748" s="55" t="s">
        <v>130</v>
      </c>
      <c r="B748" s="701"/>
      <c r="C748" s="701"/>
      <c r="D748" s="701"/>
      <c r="E748" s="701"/>
      <c r="F748" s="702"/>
      <c r="G748" s="703"/>
      <c r="H748" s="78">
        <f t="shared" si="47"/>
        <v>0</v>
      </c>
      <c r="I748" t="s">
        <v>385</v>
      </c>
    </row>
    <row r="749" spans="1:9" customFormat="1" ht="15" customHeight="1" x14ac:dyDescent="0.25">
      <c r="A749" s="55" t="s">
        <v>131</v>
      </c>
      <c r="B749" s="701"/>
      <c r="C749" s="701"/>
      <c r="D749" s="701"/>
      <c r="E749" s="701"/>
      <c r="F749" s="702"/>
      <c r="G749" s="703"/>
      <c r="H749" s="78">
        <f t="shared" si="47"/>
        <v>0</v>
      </c>
      <c r="I749" t="s">
        <v>384</v>
      </c>
    </row>
    <row r="750" spans="1:9" customFormat="1" ht="15" customHeight="1" x14ac:dyDescent="0.25">
      <c r="A750" s="55" t="s">
        <v>132</v>
      </c>
      <c r="B750" s="701"/>
      <c r="C750" s="701"/>
      <c r="D750" s="701"/>
      <c r="E750" s="701"/>
      <c r="F750" s="702"/>
      <c r="G750" s="703"/>
      <c r="H750" s="78">
        <f t="shared" si="47"/>
        <v>0</v>
      </c>
      <c r="I750" t="s">
        <v>384</v>
      </c>
    </row>
    <row r="751" spans="1:9" customFormat="1" ht="15" customHeight="1" x14ac:dyDescent="0.25">
      <c r="A751" s="55" t="s">
        <v>133</v>
      </c>
      <c r="B751" s="701"/>
      <c r="C751" s="701"/>
      <c r="D751" s="701"/>
      <c r="E751" s="701"/>
      <c r="F751" s="702"/>
      <c r="G751" s="703"/>
      <c r="H751" s="78">
        <f t="shared" si="47"/>
        <v>0</v>
      </c>
      <c r="I751" t="s">
        <v>384</v>
      </c>
    </row>
    <row r="752" spans="1:9" customFormat="1" ht="15" customHeight="1" x14ac:dyDescent="0.25">
      <c r="A752" s="55" t="s">
        <v>134</v>
      </c>
      <c r="B752" s="701"/>
      <c r="C752" s="701"/>
      <c r="D752" s="701"/>
      <c r="E752" s="701"/>
      <c r="F752" s="702"/>
      <c r="G752" s="703"/>
      <c r="H752" s="78">
        <f t="shared" si="47"/>
        <v>0</v>
      </c>
      <c r="I752" t="s">
        <v>384</v>
      </c>
    </row>
    <row r="753" spans="1:9" customFormat="1" ht="15" customHeight="1" thickBot="1" x14ac:dyDescent="0.3">
      <c r="A753" s="55" t="s">
        <v>135</v>
      </c>
      <c r="B753" s="701"/>
      <c r="C753" s="701"/>
      <c r="D753" s="701"/>
      <c r="E753" s="701"/>
      <c r="F753" s="702"/>
      <c r="G753" s="703"/>
      <c r="H753" s="81">
        <f t="shared" si="47"/>
        <v>0</v>
      </c>
      <c r="I753" t="s">
        <v>384</v>
      </c>
    </row>
    <row r="754" spans="1:9" ht="15" customHeight="1" x14ac:dyDescent="0.2"/>
    <row r="755" spans="1:9" ht="14.25" hidden="1" customHeight="1" x14ac:dyDescent="0.25">
      <c r="A755" s="724" t="s">
        <v>205</v>
      </c>
      <c r="B755" s="725"/>
      <c r="C755" s="725"/>
      <c r="D755" s="725"/>
      <c r="E755" s="725"/>
      <c r="F755" s="725"/>
      <c r="G755" s="725"/>
      <c r="H755" s="726"/>
    </row>
    <row r="756" spans="1:9" ht="42.75" hidden="1" customHeight="1" x14ac:dyDescent="0.2">
      <c r="A756" s="47" t="s">
        <v>64</v>
      </c>
      <c r="B756" s="48" t="s">
        <v>193</v>
      </c>
      <c r="C756" s="23" t="s">
        <v>150</v>
      </c>
      <c r="D756" s="23" t="s">
        <v>175</v>
      </c>
      <c r="E756" s="23" t="s">
        <v>206</v>
      </c>
      <c r="F756" s="23" t="s">
        <v>207</v>
      </c>
      <c r="G756" s="23" t="s">
        <v>208</v>
      </c>
      <c r="H756" s="49" t="s">
        <v>183</v>
      </c>
    </row>
    <row r="757" spans="1:9" ht="14.25" hidden="1" customHeight="1" x14ac:dyDescent="0.2">
      <c r="A757" s="40" t="s">
        <v>137</v>
      </c>
      <c r="B757" s="41"/>
      <c r="C757" s="41"/>
      <c r="D757" s="41"/>
      <c r="E757" s="41"/>
      <c r="F757" s="41"/>
      <c r="G757" s="41" t="e">
        <f>F757/E757</f>
        <v>#DIV/0!</v>
      </c>
      <c r="H757" s="42"/>
    </row>
    <row r="758" spans="1:9" ht="14.25" hidden="1" customHeight="1" x14ac:dyDescent="0.2">
      <c r="A758" s="40" t="s">
        <v>138</v>
      </c>
      <c r="B758" s="41"/>
      <c r="C758" s="41"/>
      <c r="D758" s="41"/>
      <c r="E758" s="41"/>
      <c r="F758" s="41"/>
      <c r="G758" s="41" t="e">
        <f t="shared" ref="G758:G768" si="48">F758/E758</f>
        <v>#DIV/0!</v>
      </c>
      <c r="H758" s="42"/>
    </row>
    <row r="759" spans="1:9" ht="14.25" hidden="1" customHeight="1" x14ac:dyDescent="0.2">
      <c r="A759" s="40" t="s">
        <v>139</v>
      </c>
      <c r="B759" s="41"/>
      <c r="C759" s="41"/>
      <c r="D759" s="41"/>
      <c r="E759" s="41"/>
      <c r="F759" s="41"/>
      <c r="G759" s="41" t="e">
        <f t="shared" si="48"/>
        <v>#DIV/0!</v>
      </c>
      <c r="H759" s="42"/>
    </row>
    <row r="760" spans="1:9" ht="14.25" hidden="1" customHeight="1" x14ac:dyDescent="0.2">
      <c r="A760" s="40" t="s">
        <v>140</v>
      </c>
      <c r="B760" s="41"/>
      <c r="C760" s="41"/>
      <c r="D760" s="41"/>
      <c r="E760" s="41"/>
      <c r="F760" s="41"/>
      <c r="G760" s="41" t="e">
        <f t="shared" si="48"/>
        <v>#DIV/0!</v>
      </c>
      <c r="H760" s="42"/>
    </row>
    <row r="761" spans="1:9" ht="14.25" hidden="1" customHeight="1" x14ac:dyDescent="0.2">
      <c r="A761" s="40" t="s">
        <v>141</v>
      </c>
      <c r="B761" s="41"/>
      <c r="C761" s="41"/>
      <c r="D761" s="41"/>
      <c r="E761" s="41"/>
      <c r="F761" s="41"/>
      <c r="G761" s="41" t="e">
        <f t="shared" si="48"/>
        <v>#DIV/0!</v>
      </c>
      <c r="H761" s="42"/>
    </row>
    <row r="762" spans="1:9" ht="14.25" hidden="1" customHeight="1" x14ac:dyDescent="0.2">
      <c r="A762" s="40" t="s">
        <v>142</v>
      </c>
      <c r="B762" s="41"/>
      <c r="C762" s="41"/>
      <c r="D762" s="41"/>
      <c r="E762" s="41"/>
      <c r="F762" s="41"/>
      <c r="G762" s="41" t="e">
        <f t="shared" si="48"/>
        <v>#DIV/0!</v>
      </c>
      <c r="H762" s="42"/>
    </row>
    <row r="763" spans="1:9" ht="14.25" hidden="1" customHeight="1" x14ac:dyDescent="0.2">
      <c r="A763" s="40" t="s">
        <v>130</v>
      </c>
      <c r="B763" s="41"/>
      <c r="C763" s="41"/>
      <c r="D763" s="41"/>
      <c r="E763" s="41"/>
      <c r="F763" s="41"/>
      <c r="G763" s="41" t="e">
        <f t="shared" si="48"/>
        <v>#DIV/0!</v>
      </c>
      <c r="H763" s="42"/>
    </row>
    <row r="764" spans="1:9" ht="14.25" hidden="1" customHeight="1" x14ac:dyDescent="0.2">
      <c r="A764" s="40" t="s">
        <v>131</v>
      </c>
      <c r="B764" s="41"/>
      <c r="C764" s="41"/>
      <c r="D764" s="41"/>
      <c r="E764" s="41"/>
      <c r="F764" s="41"/>
      <c r="G764" s="41" t="e">
        <f t="shared" si="48"/>
        <v>#DIV/0!</v>
      </c>
      <c r="H764" s="42"/>
    </row>
    <row r="765" spans="1:9" ht="14.25" hidden="1" customHeight="1" x14ac:dyDescent="0.2">
      <c r="A765" s="40" t="s">
        <v>132</v>
      </c>
      <c r="B765" s="41"/>
      <c r="C765" s="41"/>
      <c r="D765" s="41"/>
      <c r="E765" s="41"/>
      <c r="F765" s="41"/>
      <c r="G765" s="41" t="e">
        <f t="shared" si="48"/>
        <v>#DIV/0!</v>
      </c>
      <c r="H765" s="42"/>
    </row>
    <row r="766" spans="1:9" ht="14.25" hidden="1" customHeight="1" x14ac:dyDescent="0.2">
      <c r="A766" s="40" t="s">
        <v>133</v>
      </c>
      <c r="B766" s="41"/>
      <c r="C766" s="41"/>
      <c r="D766" s="41"/>
      <c r="E766" s="41"/>
      <c r="F766" s="41"/>
      <c r="G766" s="41" t="e">
        <f t="shared" si="48"/>
        <v>#DIV/0!</v>
      </c>
      <c r="H766" s="42"/>
    </row>
    <row r="767" spans="1:9" ht="14.25" hidden="1" customHeight="1" x14ac:dyDescent="0.2">
      <c r="A767" s="40" t="s">
        <v>134</v>
      </c>
      <c r="B767" s="41"/>
      <c r="C767" s="41"/>
      <c r="D767" s="41"/>
      <c r="E767" s="41"/>
      <c r="F767" s="41"/>
      <c r="G767" s="41" t="e">
        <f t="shared" si="48"/>
        <v>#DIV/0!</v>
      </c>
      <c r="H767" s="42"/>
    </row>
    <row r="768" spans="1:9" ht="15" hidden="1" customHeight="1" thickBot="1" x14ac:dyDescent="0.25">
      <c r="A768" s="44" t="s">
        <v>135</v>
      </c>
      <c r="B768" s="45"/>
      <c r="C768" s="45"/>
      <c r="D768" s="45"/>
      <c r="E768" s="45"/>
      <c r="F768" s="45"/>
      <c r="G768" s="45" t="e">
        <f t="shared" si="48"/>
        <v>#DIV/0!</v>
      </c>
      <c r="H768" s="46"/>
    </row>
    <row r="769" spans="1:44" ht="30" x14ac:dyDescent="0.25">
      <c r="A769" s="101" t="s">
        <v>35</v>
      </c>
      <c r="B769" s="102"/>
      <c r="C769" s="102"/>
      <c r="D769" s="102"/>
      <c r="E769" s="103"/>
      <c r="F769" s="103"/>
      <c r="G769" s="103"/>
      <c r="H769" s="103"/>
      <c r="I769" s="103" t="s">
        <v>384</v>
      </c>
      <c r="J769" s="103"/>
      <c r="K769" s="103"/>
      <c r="L769" s="103"/>
      <c r="M769" s="103"/>
      <c r="N769" s="103"/>
      <c r="O769" s="103"/>
      <c r="P769" s="103"/>
      <c r="Q769" s="103"/>
      <c r="R769" s="103"/>
      <c r="S769" s="103"/>
      <c r="T769" s="103"/>
      <c r="U769" s="103"/>
      <c r="V769" s="103"/>
      <c r="W769" s="103"/>
      <c r="X769" s="102"/>
      <c r="Y769" s="102"/>
      <c r="Z769" s="102"/>
      <c r="AA769" s="102"/>
      <c r="AB769" s="102"/>
      <c r="AC769" s="102"/>
      <c r="AD769" s="104"/>
      <c r="AE769" s="104"/>
      <c r="AF769" s="104"/>
      <c r="AG769" s="104"/>
      <c r="AH769" s="104"/>
      <c r="AI769" s="104"/>
      <c r="AJ769" s="105"/>
      <c r="AK769" s="105"/>
      <c r="AL769" s="106"/>
      <c r="AM769" s="106"/>
      <c r="AN769" s="106"/>
      <c r="AO769" s="106"/>
      <c r="AP769" s="106"/>
      <c r="AQ769" s="106"/>
      <c r="AR769" s="106"/>
    </row>
    <row r="770" spans="1:44" ht="15" x14ac:dyDescent="0.2">
      <c r="A770" s="151" t="s">
        <v>36</v>
      </c>
      <c r="B770" s="489" t="s">
        <v>37</v>
      </c>
      <c r="C770" s="490"/>
      <c r="D770" s="490"/>
      <c r="E770" s="490"/>
      <c r="F770" s="490"/>
      <c r="G770" s="490"/>
      <c r="H770" s="491"/>
      <c r="I770" s="492" t="s">
        <v>38</v>
      </c>
      <c r="J770" s="493"/>
      <c r="K770" s="493"/>
      <c r="L770" s="493"/>
      <c r="M770" s="493"/>
      <c r="N770" s="493"/>
      <c r="O770" s="494"/>
    </row>
    <row r="771" spans="1:44" ht="15" x14ac:dyDescent="0.2">
      <c r="A771" s="152">
        <v>13</v>
      </c>
      <c r="B771" s="495" t="s">
        <v>92</v>
      </c>
      <c r="C771" s="495"/>
      <c r="D771" s="495"/>
      <c r="E771" s="495"/>
      <c r="F771" s="495"/>
      <c r="G771" s="495"/>
      <c r="H771" s="495"/>
      <c r="I771" s="495" t="s">
        <v>83</v>
      </c>
      <c r="J771" s="495"/>
      <c r="K771" s="495"/>
      <c r="L771" s="495"/>
      <c r="M771" s="495"/>
      <c r="N771" s="495"/>
      <c r="O771" s="495"/>
    </row>
    <row r="772" spans="1:44" ht="15" x14ac:dyDescent="0.2">
      <c r="A772" s="152">
        <v>14</v>
      </c>
      <c r="B772" s="495" t="s">
        <v>274</v>
      </c>
      <c r="C772" s="495"/>
      <c r="D772" s="495"/>
      <c r="E772" s="495"/>
      <c r="F772" s="495"/>
      <c r="G772" s="495"/>
      <c r="H772" s="495"/>
      <c r="I772" s="496" t="s">
        <v>400</v>
      </c>
      <c r="J772" s="496"/>
      <c r="K772" s="496"/>
      <c r="L772" s="496"/>
      <c r="M772" s="496"/>
      <c r="N772" s="496"/>
      <c r="O772" s="496"/>
    </row>
  </sheetData>
  <mergeCells count="281">
    <mergeCell ref="B770:H770"/>
    <mergeCell ref="I770:O770"/>
    <mergeCell ref="B771:H771"/>
    <mergeCell ref="I771:O771"/>
    <mergeCell ref="B772:H772"/>
    <mergeCell ref="I772:O772"/>
    <mergeCell ref="E614:E625"/>
    <mergeCell ref="F614:F625"/>
    <mergeCell ref="G614:G625"/>
    <mergeCell ref="A629:H629"/>
    <mergeCell ref="A692:H692"/>
    <mergeCell ref="A755:H755"/>
    <mergeCell ref="F631:F642"/>
    <mergeCell ref="G631:G642"/>
    <mergeCell ref="B643:B654"/>
    <mergeCell ref="C643:C654"/>
    <mergeCell ref="D643:D654"/>
    <mergeCell ref="E643:E654"/>
    <mergeCell ref="F643:F654"/>
    <mergeCell ref="B679:B690"/>
    <mergeCell ref="C679:C690"/>
    <mergeCell ref="E679:E690"/>
    <mergeCell ref="F679:F690"/>
    <mergeCell ref="G679:G690"/>
    <mergeCell ref="G590:G601"/>
    <mergeCell ref="B566:B577"/>
    <mergeCell ref="C566:C577"/>
    <mergeCell ref="F566:F577"/>
    <mergeCell ref="G566:G577"/>
    <mergeCell ref="B578:B589"/>
    <mergeCell ref="C578:C589"/>
    <mergeCell ref="D578:D589"/>
    <mergeCell ref="E578:E589"/>
    <mergeCell ref="F578:F589"/>
    <mergeCell ref="G578:G589"/>
    <mergeCell ref="B396:B407"/>
    <mergeCell ref="C396:C407"/>
    <mergeCell ref="D396:D407"/>
    <mergeCell ref="A409:G409"/>
    <mergeCell ref="A472:G472"/>
    <mergeCell ref="A535:G535"/>
    <mergeCell ref="A550:H550"/>
    <mergeCell ref="B552:B557"/>
    <mergeCell ref="B372:B383"/>
    <mergeCell ref="B384:B395"/>
    <mergeCell ref="C384:C395"/>
    <mergeCell ref="D384:D395"/>
    <mergeCell ref="C372:C383"/>
    <mergeCell ref="D372:D383"/>
    <mergeCell ref="B423:B434"/>
    <mergeCell ref="C423:C434"/>
    <mergeCell ref="D423:D434"/>
    <mergeCell ref="B435:B446"/>
    <mergeCell ref="C435:C446"/>
    <mergeCell ref="D435:D446"/>
    <mergeCell ref="B447:B458"/>
    <mergeCell ref="C447:C458"/>
    <mergeCell ref="D447:D458"/>
    <mergeCell ref="B459:B470"/>
    <mergeCell ref="A346:G346"/>
    <mergeCell ref="B348:B359"/>
    <mergeCell ref="C348:C359"/>
    <mergeCell ref="D348:D359"/>
    <mergeCell ref="B360:B371"/>
    <mergeCell ref="C360:C371"/>
    <mergeCell ref="D360:D371"/>
    <mergeCell ref="D328:D333"/>
    <mergeCell ref="B334:B345"/>
    <mergeCell ref="C334:C339"/>
    <mergeCell ref="D334:D339"/>
    <mergeCell ref="C340:C345"/>
    <mergeCell ref="D340:D345"/>
    <mergeCell ref="A172:N172"/>
    <mergeCell ref="A235:N235"/>
    <mergeCell ref="A298:N298"/>
    <mergeCell ref="A314:G314"/>
    <mergeCell ref="B316:B333"/>
    <mergeCell ref="C316:C321"/>
    <mergeCell ref="D316:D321"/>
    <mergeCell ref="C322:C327"/>
    <mergeCell ref="D322:D327"/>
    <mergeCell ref="C328:C333"/>
    <mergeCell ref="C186:C197"/>
    <mergeCell ref="D186:D197"/>
    <mergeCell ref="E186:E197"/>
    <mergeCell ref="F186:F197"/>
    <mergeCell ref="G186:G197"/>
    <mergeCell ref="C198:C209"/>
    <mergeCell ref="D198:D209"/>
    <mergeCell ref="E198:E209"/>
    <mergeCell ref="F198:F209"/>
    <mergeCell ref="G198:G209"/>
    <mergeCell ref="B210:B221"/>
    <mergeCell ref="C210:C221"/>
    <mergeCell ref="D210:D221"/>
    <mergeCell ref="E210:E221"/>
    <mergeCell ref="B158:B169"/>
    <mergeCell ref="C158:C169"/>
    <mergeCell ref="D158:D169"/>
    <mergeCell ref="E158:E169"/>
    <mergeCell ref="F158:F169"/>
    <mergeCell ref="G158:G169"/>
    <mergeCell ref="B146:B157"/>
    <mergeCell ref="C146:C157"/>
    <mergeCell ref="D146:D157"/>
    <mergeCell ref="E146:E157"/>
    <mergeCell ref="F146:F157"/>
    <mergeCell ref="G146:G157"/>
    <mergeCell ref="A108:N108"/>
    <mergeCell ref="C110:C121"/>
    <mergeCell ref="D110:D121"/>
    <mergeCell ref="E110:E121"/>
    <mergeCell ref="F110:F121"/>
    <mergeCell ref="G110:G121"/>
    <mergeCell ref="D90:D95"/>
    <mergeCell ref="E90:E95"/>
    <mergeCell ref="B96:B107"/>
    <mergeCell ref="C96:C101"/>
    <mergeCell ref="D96:D101"/>
    <mergeCell ref="E96:E101"/>
    <mergeCell ref="C102:C107"/>
    <mergeCell ref="B110:B145"/>
    <mergeCell ref="C134:C145"/>
    <mergeCell ref="D134:D145"/>
    <mergeCell ref="E134:E145"/>
    <mergeCell ref="F134:F145"/>
    <mergeCell ref="G134:G145"/>
    <mergeCell ref="C122:C133"/>
    <mergeCell ref="D122:D133"/>
    <mergeCell ref="E122:E133"/>
    <mergeCell ref="F122:F133"/>
    <mergeCell ref="G122:G133"/>
    <mergeCell ref="A61:H61"/>
    <mergeCell ref="A76:N76"/>
    <mergeCell ref="B78:B95"/>
    <mergeCell ref="C78:C83"/>
    <mergeCell ref="D78:D83"/>
    <mergeCell ref="E78:E83"/>
    <mergeCell ref="C84:C89"/>
    <mergeCell ref="D84:D89"/>
    <mergeCell ref="E84:E89"/>
    <mergeCell ref="C90:C95"/>
    <mergeCell ref="A5:B5"/>
    <mergeCell ref="C5:N5"/>
    <mergeCell ref="A7:H7"/>
    <mergeCell ref="A16:H16"/>
    <mergeCell ref="A31:H31"/>
    <mergeCell ref="A46:H46"/>
    <mergeCell ref="A1:B3"/>
    <mergeCell ref="C1:N1"/>
    <mergeCell ref="C2:N2"/>
    <mergeCell ref="C3:G3"/>
    <mergeCell ref="H3:N3"/>
    <mergeCell ref="A4:B4"/>
    <mergeCell ref="C4:N4"/>
    <mergeCell ref="F210:F221"/>
    <mergeCell ref="G210:G221"/>
    <mergeCell ref="B222:B233"/>
    <mergeCell ref="C222:C233"/>
    <mergeCell ref="D222:D233"/>
    <mergeCell ref="E222:E233"/>
    <mergeCell ref="F222:F233"/>
    <mergeCell ref="G222:G233"/>
    <mergeCell ref="C174:C185"/>
    <mergeCell ref="D174:D185"/>
    <mergeCell ref="E174:E185"/>
    <mergeCell ref="F174:F185"/>
    <mergeCell ref="G174:G185"/>
    <mergeCell ref="C459:C470"/>
    <mergeCell ref="D459:D470"/>
    <mergeCell ref="B411:B422"/>
    <mergeCell ref="C411:C422"/>
    <mergeCell ref="D411:D422"/>
    <mergeCell ref="B631:B642"/>
    <mergeCell ref="C631:C642"/>
    <mergeCell ref="D631:D642"/>
    <mergeCell ref="E631:E642"/>
    <mergeCell ref="B558:B563"/>
    <mergeCell ref="A564:H564"/>
    <mergeCell ref="B602:B613"/>
    <mergeCell ref="C602:C613"/>
    <mergeCell ref="D602:D613"/>
    <mergeCell ref="E602:E613"/>
    <mergeCell ref="F602:F613"/>
    <mergeCell ref="G602:G613"/>
    <mergeCell ref="D566:D577"/>
    <mergeCell ref="E566:E577"/>
    <mergeCell ref="B590:B601"/>
    <mergeCell ref="C590:C601"/>
    <mergeCell ref="D590:D601"/>
    <mergeCell ref="E590:E601"/>
    <mergeCell ref="F590:F601"/>
    <mergeCell ref="G643:G654"/>
    <mergeCell ref="B655:B666"/>
    <mergeCell ref="C655:C666"/>
    <mergeCell ref="D655:D666"/>
    <mergeCell ref="E655:E666"/>
    <mergeCell ref="F655:F666"/>
    <mergeCell ref="G655:G666"/>
    <mergeCell ref="B667:B678"/>
    <mergeCell ref="C667:C678"/>
    <mergeCell ref="D667:D678"/>
    <mergeCell ref="E667:E678"/>
    <mergeCell ref="F667:F678"/>
    <mergeCell ref="G667:G678"/>
    <mergeCell ref="C237:C248"/>
    <mergeCell ref="D237:D248"/>
    <mergeCell ref="E237:E248"/>
    <mergeCell ref="F237:F248"/>
    <mergeCell ref="G237:G248"/>
    <mergeCell ref="C249:C260"/>
    <mergeCell ref="D249:D260"/>
    <mergeCell ref="E249:E260"/>
    <mergeCell ref="F249:F260"/>
    <mergeCell ref="G249:G260"/>
    <mergeCell ref="B285:B296"/>
    <mergeCell ref="C285:C296"/>
    <mergeCell ref="D285:D296"/>
    <mergeCell ref="E285:E296"/>
    <mergeCell ref="F285:F296"/>
    <mergeCell ref="G285:G296"/>
    <mergeCell ref="C261:C272"/>
    <mergeCell ref="D261:D272"/>
    <mergeCell ref="E261:E272"/>
    <mergeCell ref="F261:F272"/>
    <mergeCell ref="G261:G272"/>
    <mergeCell ref="B273:B284"/>
    <mergeCell ref="C273:C284"/>
    <mergeCell ref="D273:D284"/>
    <mergeCell ref="E273:E284"/>
    <mergeCell ref="F273:F284"/>
    <mergeCell ref="G273:G284"/>
    <mergeCell ref="B474:B485"/>
    <mergeCell ref="C474:C485"/>
    <mergeCell ref="D474:D485"/>
    <mergeCell ref="B522:B533"/>
    <mergeCell ref="C522:C533"/>
    <mergeCell ref="D522:D533"/>
    <mergeCell ref="B694:B705"/>
    <mergeCell ref="C694:C705"/>
    <mergeCell ref="D694:D705"/>
    <mergeCell ref="B486:B497"/>
    <mergeCell ref="C486:C497"/>
    <mergeCell ref="D486:D497"/>
    <mergeCell ref="B498:B509"/>
    <mergeCell ref="C498:C509"/>
    <mergeCell ref="D498:D509"/>
    <mergeCell ref="B510:B521"/>
    <mergeCell ref="C510:C521"/>
    <mergeCell ref="D510:D521"/>
    <mergeCell ref="D679:D690"/>
    <mergeCell ref="B614:B625"/>
    <mergeCell ref="C614:C625"/>
    <mergeCell ref="D614:D625"/>
    <mergeCell ref="E694:E705"/>
    <mergeCell ref="F694:F705"/>
    <mergeCell ref="G694:G705"/>
    <mergeCell ref="B706:B717"/>
    <mergeCell ref="C706:C717"/>
    <mergeCell ref="D706:D717"/>
    <mergeCell ref="E706:E717"/>
    <mergeCell ref="F706:F717"/>
    <mergeCell ref="G706:G717"/>
    <mergeCell ref="B742:B753"/>
    <mergeCell ref="C742:C753"/>
    <mergeCell ref="D742:D753"/>
    <mergeCell ref="E742:E753"/>
    <mergeCell ref="F742:F753"/>
    <mergeCell ref="G742:G753"/>
    <mergeCell ref="B718:B729"/>
    <mergeCell ref="C718:C729"/>
    <mergeCell ref="D718:D729"/>
    <mergeCell ref="E718:E729"/>
    <mergeCell ref="F718:F729"/>
    <mergeCell ref="G718:G729"/>
    <mergeCell ref="B730:B741"/>
    <mergeCell ref="C730:C741"/>
    <mergeCell ref="D730:D741"/>
    <mergeCell ref="E730:E741"/>
    <mergeCell ref="F730:F741"/>
    <mergeCell ref="G730:G741"/>
  </mergeCells>
  <pageMargins left="0.7" right="0.7" top="0.75" bottom="0.75" header="0.3" footer="0.3"/>
  <pageSetup orientation="portrait" horizontalDpi="4294967293"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GESTIÓN</vt:lpstr>
      <vt:lpstr>INVERSIÓN</vt:lpstr>
      <vt:lpstr>ACTIVIDADES</vt:lpstr>
      <vt:lpstr>TERRITORIALIZACIÓN</vt:lpstr>
      <vt:lpstr>SPI</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2021-06-24T10:20:33Z</cp:lastPrinted>
  <dcterms:created xsi:type="dcterms:W3CDTF">2010-03-25T16:40:43Z</dcterms:created>
  <dcterms:modified xsi:type="dcterms:W3CDTF">2023-06-09T02:32:37Z</dcterms:modified>
</cp:coreProperties>
</file>